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0" yWindow="0" windowWidth="23040" windowHeight="9192" firstSheet="6" activeTab="8"/>
  </bookViews>
  <sheets>
    <sheet name="Data" sheetId="3" r:id="rId1"/>
    <sheet name="Export" sheetId="10" r:id="rId2"/>
    <sheet name="Descriptors count" sheetId="4" r:id="rId3"/>
    <sheet name="Data_old" sheetId="1" r:id="rId4"/>
    <sheet name="Dopants" sheetId="7" r:id="rId5"/>
    <sheet name="Weight fraction conversion" sheetId="8" r:id="rId6"/>
    <sheet name="Indexation" sheetId="9" r:id="rId7"/>
    <sheet name="Hydrogen rate converter" sheetId="11" r:id="rId8"/>
    <sheet name="Photocatalytic dataset" sheetId="13" r:id="rId9"/>
    <sheet name="Converter" sheetId="14" r:id="rId10"/>
    <sheet name="Interlayer space" sheetId="16" r:id="rId11"/>
    <sheet name="CIF correction" sheetId="17" r:id="rId12"/>
    <sheet name="Лист2" sheetId="18" r:id="rId13"/>
  </sheets>
  <calcPr calcId="145621"/>
</workbook>
</file>

<file path=xl/calcChain.xml><?xml version="1.0" encoding="utf-8"?>
<calcChain xmlns="http://schemas.openxmlformats.org/spreadsheetml/2006/main">
  <c r="V879" i="13" l="1"/>
  <c r="U282" i="13"/>
  <c r="T282" i="13"/>
  <c r="U281" i="13"/>
  <c r="T281" i="13"/>
  <c r="U280" i="13"/>
  <c r="T280" i="13"/>
  <c r="U279" i="13"/>
  <c r="T279" i="13"/>
  <c r="U278" i="13"/>
  <c r="T278" i="13"/>
  <c r="U277" i="13"/>
  <c r="T277" i="13"/>
  <c r="U276" i="13"/>
  <c r="T276" i="13"/>
  <c r="U275" i="13"/>
  <c r="T275" i="13"/>
  <c r="U274" i="13"/>
  <c r="T274" i="13"/>
  <c r="U273" i="13"/>
  <c r="T273" i="13"/>
  <c r="V264" i="13"/>
  <c r="V263" i="13"/>
  <c r="V262" i="13"/>
  <c r="V261" i="13"/>
  <c r="V260" i="13"/>
  <c r="V259" i="13"/>
  <c r="V258" i="13"/>
  <c r="V257" i="13"/>
  <c r="V256" i="13"/>
  <c r="V255" i="13"/>
  <c r="V254" i="13"/>
  <c r="V253" i="13"/>
  <c r="V156" i="13"/>
  <c r="V148" i="13"/>
  <c r="P173" i="13"/>
  <c r="P168" i="13"/>
  <c r="D173" i="16"/>
  <c r="D168" i="16"/>
  <c r="G879" i="16"/>
  <c r="F282" i="16"/>
  <c r="E282" i="16"/>
  <c r="F281" i="16"/>
  <c r="E281" i="16"/>
  <c r="F280" i="16"/>
  <c r="E280" i="16"/>
  <c r="F279" i="16"/>
  <c r="E279" i="16"/>
  <c r="F278" i="16"/>
  <c r="E278" i="16"/>
  <c r="F277" i="16"/>
  <c r="E277" i="16"/>
  <c r="F276" i="16"/>
  <c r="E276" i="16"/>
  <c r="F275" i="16"/>
  <c r="E275" i="16"/>
  <c r="F274" i="16"/>
  <c r="E274" i="16"/>
  <c r="F273" i="16"/>
  <c r="E273" i="16"/>
  <c r="G264" i="16"/>
  <c r="G263" i="16"/>
  <c r="G262" i="16"/>
  <c r="G261" i="16"/>
  <c r="G260" i="16"/>
  <c r="G259" i="16"/>
  <c r="G258" i="16"/>
  <c r="G257" i="16"/>
  <c r="G256" i="16"/>
  <c r="G255" i="16"/>
  <c r="G254" i="16"/>
  <c r="G253" i="16"/>
  <c r="G148" i="16"/>
  <c r="G156" i="16" s="1"/>
  <c r="AJ798" i="13"/>
  <c r="AJ997" i="13" l="1"/>
  <c r="AJ998" i="13"/>
  <c r="AJ999" i="13"/>
  <c r="AJ1000" i="13"/>
  <c r="AJ1001" i="13"/>
  <c r="AJ1002" i="13"/>
  <c r="AJ1003" i="13"/>
  <c r="AJ1004" i="13"/>
  <c r="AJ1005" i="13"/>
  <c r="AJ1006" i="13"/>
  <c r="AJ1007" i="13"/>
  <c r="AJ996" i="13"/>
  <c r="BQ1075" i="13" l="1"/>
  <c r="BQ1076" i="13"/>
  <c r="BQ1077" i="13"/>
  <c r="BQ1078" i="13"/>
  <c r="BQ1079" i="13"/>
  <c r="BQ1080" i="13"/>
  <c r="BQ1081" i="13"/>
  <c r="BQ1082" i="13"/>
  <c r="BQ1083" i="13"/>
  <c r="BQ1084" i="13"/>
  <c r="BQ1085" i="13"/>
  <c r="BQ1086" i="13"/>
  <c r="BQ1087" i="13"/>
  <c r="BQ1088" i="13"/>
  <c r="BQ1089" i="13"/>
  <c r="BQ1090" i="13"/>
  <c r="BQ1074" i="13"/>
  <c r="CF1074" i="13"/>
  <c r="CF1075" i="13"/>
  <c r="CF1076" i="13"/>
  <c r="CF1077" i="13"/>
  <c r="CF1078" i="13"/>
  <c r="CF1079" i="13"/>
  <c r="CF1080" i="13"/>
  <c r="CF1081" i="13"/>
  <c r="CF1082" i="13"/>
  <c r="CF1083" i="13"/>
  <c r="CF1084" i="13"/>
  <c r="CF1085" i="13"/>
  <c r="CF1086" i="13"/>
  <c r="CF1087" i="13"/>
  <c r="CF1088" i="13"/>
  <c r="CF1089" i="13"/>
  <c r="CF1090" i="13"/>
  <c r="CF1073" i="13"/>
  <c r="CF1072" i="13"/>
  <c r="CF1071" i="13"/>
  <c r="CF1070" i="13"/>
  <c r="CF1069" i="13"/>
  <c r="CF1068" i="13"/>
  <c r="CF1059" i="13"/>
  <c r="CF1060" i="13"/>
  <c r="CF1061" i="13"/>
  <c r="CF1062" i="13"/>
  <c r="CF1063" i="13"/>
  <c r="CF1064" i="13"/>
  <c r="CF1065" i="13"/>
  <c r="CF1066" i="13"/>
  <c r="CF1067" i="13"/>
  <c r="BQ1060" i="13"/>
  <c r="BQ1061" i="13"/>
  <c r="BQ1062" i="13"/>
  <c r="BQ1063" i="13"/>
  <c r="BQ1064" i="13"/>
  <c r="BQ1065" i="13"/>
  <c r="BQ1066" i="13"/>
  <c r="BQ1067" i="13"/>
  <c r="BQ1059" i="13"/>
  <c r="CF1058" i="13"/>
  <c r="CF1057" i="13"/>
  <c r="CF1056" i="13"/>
  <c r="CF1055" i="13"/>
  <c r="CF1054" i="13"/>
  <c r="CF1053" i="13"/>
  <c r="CF1052" i="13"/>
  <c r="CF1051" i="13"/>
  <c r="CF1050" i="13"/>
  <c r="CF1049" i="13"/>
  <c r="CF1048" i="13"/>
  <c r="CF1047" i="13"/>
  <c r="CF1046" i="13"/>
  <c r="CF1045" i="13"/>
  <c r="CF1043" i="13"/>
  <c r="CF1042" i="13"/>
  <c r="CF1041" i="13"/>
  <c r="CF1040" i="13"/>
  <c r="CF1039" i="13"/>
  <c r="CF1038" i="13"/>
  <c r="CF1037" i="13"/>
  <c r="CF1036" i="13"/>
  <c r="CF1031" i="13"/>
  <c r="CF1030" i="13"/>
  <c r="CF1029" i="13"/>
  <c r="CF1028" i="13"/>
  <c r="CF1027" i="13"/>
  <c r="CF1026" i="13"/>
  <c r="CF1025" i="13"/>
  <c r="CF1024" i="13"/>
  <c r="CF1035" i="13"/>
  <c r="CF1034" i="13"/>
  <c r="CF1033" i="13"/>
  <c r="CF1032" i="13"/>
  <c r="CF1023" i="13"/>
  <c r="CF1022" i="13"/>
  <c r="CF1021" i="13"/>
  <c r="CF1020" i="13"/>
  <c r="CF1019" i="13"/>
  <c r="CF1018" i="13"/>
  <c r="CF1017" i="13"/>
  <c r="CF1016" i="13"/>
  <c r="CF1015" i="13"/>
  <c r="CF1014" i="13"/>
  <c r="CF1013" i="13"/>
  <c r="CF1012" i="13"/>
  <c r="CF1011" i="13"/>
  <c r="CF1010" i="13"/>
  <c r="CF1009" i="13"/>
  <c r="CF1008" i="13"/>
  <c r="CF1007" i="13"/>
  <c r="CF1006" i="13"/>
  <c r="CF1005" i="13"/>
  <c r="CF1003" i="13"/>
  <c r="CF1004" i="13"/>
  <c r="CF1002" i="13"/>
  <c r="CF1000" i="13"/>
  <c r="CF1001" i="13"/>
  <c r="CF999" i="13"/>
  <c r="CF998" i="13"/>
  <c r="CF997" i="13"/>
  <c r="CF996" i="13"/>
  <c r="CF988" i="13"/>
  <c r="CF987" i="13"/>
  <c r="CF986" i="13"/>
  <c r="CF985" i="13"/>
  <c r="CF984" i="13"/>
  <c r="CF983" i="13"/>
  <c r="CF982" i="13"/>
  <c r="CF981" i="13"/>
  <c r="CF973" i="13"/>
  <c r="CF977" i="13"/>
  <c r="CF978" i="13"/>
  <c r="CF979" i="13"/>
  <c r="CF980" i="13"/>
  <c r="CF976" i="13"/>
  <c r="CF975" i="13"/>
  <c r="CF974" i="13"/>
  <c r="CF966" i="13"/>
  <c r="CF972" i="13"/>
  <c r="CF971" i="13"/>
  <c r="CF970" i="13"/>
  <c r="CF969" i="13"/>
  <c r="CF968" i="13"/>
  <c r="CF967" i="13"/>
  <c r="CF965" i="13"/>
  <c r="CF964" i="13"/>
  <c r="CF963" i="13"/>
  <c r="CF962" i="13"/>
  <c r="CF961" i="13"/>
  <c r="CF960" i="13"/>
  <c r="CF959" i="13"/>
  <c r="CF958" i="13"/>
  <c r="CF957" i="13"/>
  <c r="CF956" i="13"/>
  <c r="CF955" i="13"/>
  <c r="CF954" i="13"/>
  <c r="CF953" i="13"/>
  <c r="CF952" i="13"/>
  <c r="CF951" i="13"/>
  <c r="CF950" i="13"/>
  <c r="CF949" i="13" l="1"/>
  <c r="CF948" i="13"/>
  <c r="CF947" i="13"/>
  <c r="CF946" i="13"/>
  <c r="CF945" i="13"/>
  <c r="CF944" i="13"/>
  <c r="CF943" i="13"/>
  <c r="CF941" i="13"/>
  <c r="CF942" i="13"/>
  <c r="CF940" i="13"/>
  <c r="CF939" i="13"/>
  <c r="CF938" i="13"/>
  <c r="CF937" i="13"/>
  <c r="CF936" i="13"/>
  <c r="CF935" i="13"/>
  <c r="BQ936" i="13"/>
  <c r="BQ935" i="13"/>
  <c r="CF934" i="13"/>
  <c r="CF933" i="13"/>
  <c r="CF932" i="13"/>
  <c r="BQ932" i="13"/>
  <c r="CF931" i="13"/>
  <c r="BQ931" i="13"/>
  <c r="CF930" i="13"/>
  <c r="CF929" i="13"/>
  <c r="CF928" i="13"/>
  <c r="BQ928" i="13"/>
  <c r="CF927" i="13"/>
  <c r="BQ927" i="13"/>
  <c r="CF926" i="13"/>
  <c r="CF925" i="13"/>
  <c r="CF923" i="13"/>
  <c r="CF924" i="13"/>
  <c r="CF922" i="13"/>
  <c r="CF921" i="13"/>
  <c r="CF920" i="13"/>
  <c r="CF919" i="13"/>
  <c r="BQ924" i="13"/>
  <c r="BQ923" i="13"/>
  <c r="BQ919" i="13"/>
  <c r="BQ920" i="13"/>
  <c r="AJ918" i="13"/>
  <c r="AJ917" i="13"/>
  <c r="CF911" i="13"/>
  <c r="AJ911" i="13"/>
  <c r="AN911" i="13" s="1"/>
  <c r="AJ912" i="13"/>
  <c r="AN912" i="13" s="1"/>
  <c r="CF910" i="13"/>
  <c r="AJ910" i="13"/>
  <c r="AN910" i="13" s="1"/>
  <c r="CF909" i="13" l="1"/>
  <c r="CF908" i="13"/>
  <c r="CF907" i="13"/>
  <c r="CF906" i="13"/>
  <c r="CF905" i="13"/>
  <c r="CF904" i="13"/>
  <c r="CF903" i="13"/>
  <c r="CF902" i="13"/>
  <c r="BX877" i="13"/>
  <c r="BX876" i="13"/>
  <c r="BX874" i="13"/>
  <c r="BX875" i="13" s="1"/>
  <c r="CF877" i="13"/>
  <c r="AJ877" i="13"/>
  <c r="AN877" i="13" s="1"/>
  <c r="CF876" i="13"/>
  <c r="AJ876" i="13"/>
  <c r="AN876" i="13" s="1"/>
  <c r="CF875" i="13"/>
  <c r="AJ875" i="13"/>
  <c r="AN875" i="13" s="1"/>
  <c r="CF874" i="13"/>
  <c r="AJ874" i="13"/>
  <c r="AN874" i="13" s="1"/>
  <c r="CF873" i="13"/>
  <c r="AJ873" i="13"/>
  <c r="AN873" i="13" s="1"/>
  <c r="CF872" i="13"/>
  <c r="AJ872" i="13"/>
  <c r="AN872" i="13" s="1"/>
  <c r="CF871" i="13"/>
  <c r="AJ871" i="13"/>
  <c r="AN871" i="13" s="1"/>
  <c r="CF870" i="13"/>
  <c r="AJ870" i="13"/>
  <c r="AN870" i="13" s="1"/>
  <c r="AJ878" i="13"/>
  <c r="CF869" i="13"/>
  <c r="AJ869" i="13"/>
  <c r="AN869" i="13" s="1"/>
  <c r="CF868" i="13"/>
  <c r="AJ868" i="13"/>
  <c r="AN868" i="13" s="1"/>
  <c r="CF867" i="13"/>
  <c r="AJ867" i="13"/>
  <c r="AN867" i="13" s="1"/>
  <c r="CF866" i="13"/>
  <c r="AJ866" i="13"/>
  <c r="AN866" i="13" s="1"/>
  <c r="CF865" i="13"/>
  <c r="AJ865" i="13"/>
  <c r="AN865" i="13" s="1"/>
  <c r="CF864" i="13"/>
  <c r="AJ864" i="13"/>
  <c r="AN864" i="13" s="1"/>
  <c r="CF863" i="13"/>
  <c r="AJ863" i="13"/>
  <c r="AN863" i="13" s="1"/>
  <c r="CF862" i="13"/>
  <c r="AJ862" i="13"/>
  <c r="AN862" i="13" s="1"/>
  <c r="CF861" i="13"/>
  <c r="AJ861" i="13"/>
  <c r="AN861" i="13" s="1"/>
  <c r="CF860" i="13"/>
  <c r="AJ860" i="13"/>
  <c r="AN860" i="13" s="1"/>
  <c r="CF859" i="13"/>
  <c r="AJ859" i="13"/>
  <c r="AN859" i="13" s="1"/>
  <c r="CF858" i="13"/>
  <c r="CF857" i="13"/>
  <c r="CF849" i="13"/>
  <c r="AJ849" i="13"/>
  <c r="AN849" i="13" s="1"/>
  <c r="CF848" i="13"/>
  <c r="AJ848" i="13"/>
  <c r="AN848" i="13" s="1"/>
  <c r="CF847" i="13"/>
  <c r="AJ847" i="13"/>
  <c r="AN847" i="13" s="1"/>
  <c r="CF846" i="13"/>
  <c r="AJ846" i="13"/>
  <c r="AN846" i="13" s="1"/>
  <c r="CF845" i="13"/>
  <c r="AJ845" i="13"/>
  <c r="AN845" i="13" s="1"/>
  <c r="CF844" i="13"/>
  <c r="AJ844" i="13"/>
  <c r="AN844" i="13" s="1"/>
  <c r="CF843" i="13"/>
  <c r="AJ843" i="13"/>
  <c r="AN843" i="13" s="1"/>
  <c r="CF842" i="13"/>
  <c r="AJ842" i="13"/>
  <c r="AN842" i="13" s="1"/>
  <c r="CF841" i="13"/>
  <c r="AJ841" i="13"/>
  <c r="AN841" i="13" s="1"/>
  <c r="CF840" i="13"/>
  <c r="AJ840" i="13"/>
  <c r="AN840" i="13" s="1"/>
  <c r="CF839" i="13"/>
  <c r="AJ839" i="13"/>
  <c r="AN839" i="13" s="1"/>
  <c r="CF838" i="13"/>
  <c r="AJ838" i="13"/>
  <c r="AN838" i="13" s="1"/>
  <c r="CF837" i="13"/>
  <c r="AJ837" i="13"/>
  <c r="AN837" i="13" s="1"/>
  <c r="CF836" i="13"/>
  <c r="AJ836" i="13"/>
  <c r="AN836" i="13" s="1"/>
  <c r="CF835" i="13"/>
  <c r="AJ835" i="13"/>
  <c r="AN835" i="13" s="1"/>
  <c r="CF834" i="13"/>
  <c r="AJ834" i="13"/>
  <c r="AN834" i="13" s="1"/>
  <c r="CF833" i="13"/>
  <c r="AJ833" i="13"/>
  <c r="AN833" i="13" s="1"/>
  <c r="CF832" i="13"/>
  <c r="AN832" i="13"/>
  <c r="AJ832" i="13"/>
  <c r="CF831" i="13"/>
  <c r="AJ831" i="13"/>
  <c r="AN831" i="13" s="1"/>
  <c r="CF830" i="13"/>
  <c r="AJ830" i="13"/>
  <c r="AN830" i="13" s="1"/>
  <c r="CF829" i="13"/>
  <c r="AJ829" i="13"/>
  <c r="AN829" i="13" s="1"/>
  <c r="CF828" i="13"/>
  <c r="AJ828" i="13"/>
  <c r="AN828" i="13" s="1"/>
  <c r="CF827" i="13"/>
  <c r="AJ827" i="13"/>
  <c r="AN827" i="13" s="1"/>
  <c r="CF826" i="13"/>
  <c r="AJ826" i="13"/>
  <c r="AN826" i="13" s="1"/>
  <c r="CF825" i="13"/>
  <c r="AJ825" i="13"/>
  <c r="AN825" i="13" s="1"/>
  <c r="CF824" i="13"/>
  <c r="AJ824" i="13"/>
  <c r="AN824" i="13" s="1"/>
  <c r="CF802" i="13"/>
  <c r="CF803" i="13"/>
  <c r="CF804" i="13"/>
  <c r="CF805" i="13"/>
  <c r="CF806" i="13"/>
  <c r="CF807" i="13"/>
  <c r="CF808" i="13"/>
  <c r="CF809" i="13"/>
  <c r="CF810" i="13"/>
  <c r="CF811" i="13"/>
  <c r="CF812" i="13"/>
  <c r="CF813" i="13"/>
  <c r="CF814" i="13"/>
  <c r="CF815" i="13"/>
  <c r="CF816" i="13"/>
  <c r="CF817" i="13"/>
  <c r="CF818" i="13"/>
  <c r="CF819" i="13"/>
  <c r="CF820" i="13"/>
  <c r="CF821" i="13"/>
  <c r="CF822" i="13"/>
  <c r="CF823" i="13"/>
  <c r="CF801" i="13"/>
  <c r="CF800" i="13"/>
  <c r="CF799" i="13"/>
  <c r="CF798" i="13"/>
  <c r="BQ793" i="13"/>
  <c r="BQ792" i="13"/>
  <c r="BQ794" i="13"/>
  <c r="BQ795" i="13"/>
  <c r="BQ796" i="13"/>
  <c r="BQ797" i="13"/>
  <c r="BQ791" i="13"/>
  <c r="CF783" i="13"/>
  <c r="CF784" i="13"/>
  <c r="CF782" i="13"/>
  <c r="CF781" i="13"/>
  <c r="CF779" i="13"/>
  <c r="CF780" i="13"/>
  <c r="CF778" i="13" l="1"/>
  <c r="CF777" i="13"/>
  <c r="CF776" i="13"/>
  <c r="CF775" i="13"/>
  <c r="CF774" i="13"/>
  <c r="CF773" i="13"/>
  <c r="AJ773" i="13"/>
  <c r="AN773" i="13" s="1"/>
  <c r="CF772" i="13"/>
  <c r="AJ772" i="13"/>
  <c r="AN772" i="13" s="1"/>
  <c r="CF771" i="13"/>
  <c r="AJ771" i="13"/>
  <c r="AN771" i="13" s="1"/>
  <c r="CF770" i="13"/>
  <c r="AJ770" i="13"/>
  <c r="AN770" i="13" s="1"/>
  <c r="CF769" i="13"/>
  <c r="AJ769" i="13"/>
  <c r="AN769" i="13" s="1"/>
  <c r="CF768" i="13"/>
  <c r="AJ768" i="13"/>
  <c r="AN768" i="13" s="1"/>
  <c r="CF767" i="13"/>
  <c r="AJ767" i="13"/>
  <c r="AN767" i="13" s="1"/>
  <c r="CF766" i="13"/>
  <c r="AJ766" i="13"/>
  <c r="AN766" i="13" s="1"/>
  <c r="CF758" i="13"/>
  <c r="CF759" i="13"/>
  <c r="CF760" i="13"/>
  <c r="CF761" i="13"/>
  <c r="CF762" i="13"/>
  <c r="CF763" i="13"/>
  <c r="CF764" i="13"/>
  <c r="CF765" i="13"/>
  <c r="CF757" i="13"/>
  <c r="AJ757" i="13"/>
  <c r="AN757" i="13" s="1"/>
  <c r="CF756" i="13"/>
  <c r="AJ756" i="13"/>
  <c r="AN756" i="13" s="1"/>
  <c r="CF755" i="13"/>
  <c r="AJ755" i="13"/>
  <c r="AN755" i="13" s="1"/>
  <c r="CF754" i="13"/>
  <c r="AJ754" i="13"/>
  <c r="AN754" i="13" s="1"/>
  <c r="CF753" i="13"/>
  <c r="AJ753" i="13"/>
  <c r="AN753" i="13" s="1"/>
  <c r="CF752" i="13"/>
  <c r="AJ752" i="13"/>
  <c r="AN752" i="13" s="1"/>
  <c r="CF751" i="13"/>
  <c r="AJ751" i="13"/>
  <c r="AN751" i="13" s="1"/>
  <c r="CF750" i="13"/>
  <c r="AJ750" i="13"/>
  <c r="AN750" i="13" s="1"/>
  <c r="CF749" i="13"/>
  <c r="AJ749" i="13"/>
  <c r="AN749" i="13" s="1"/>
  <c r="CF748" i="13"/>
  <c r="AJ748" i="13"/>
  <c r="AN748" i="13" s="1"/>
  <c r="CF747" i="13"/>
  <c r="AJ747" i="13"/>
  <c r="AN747" i="13" s="1"/>
  <c r="CF746" i="13"/>
  <c r="AJ746" i="13"/>
  <c r="AN746" i="13" s="1"/>
  <c r="CF745" i="13"/>
  <c r="AJ745" i="13"/>
  <c r="AN745" i="13" s="1"/>
  <c r="CF744" i="13"/>
  <c r="AJ744" i="13"/>
  <c r="AN744" i="13" s="1"/>
  <c r="CF743" i="13"/>
  <c r="CF742" i="13"/>
  <c r="BQ691" i="13"/>
  <c r="BQ692" i="13"/>
  <c r="BQ693" i="13"/>
  <c r="BQ694" i="13"/>
  <c r="BQ695" i="13"/>
  <c r="BQ696" i="13"/>
  <c r="BQ697" i="13"/>
  <c r="BQ698" i="13"/>
  <c r="BQ699" i="13"/>
  <c r="BQ700" i="13"/>
  <c r="BQ701" i="13"/>
  <c r="BQ702" i="13"/>
  <c r="BQ703" i="13"/>
  <c r="BQ704" i="13"/>
  <c r="BQ705" i="13"/>
  <c r="BQ706" i="13"/>
  <c r="BQ707" i="13"/>
  <c r="BQ708" i="13"/>
  <c r="BQ709" i="13"/>
  <c r="BQ710" i="13"/>
  <c r="BQ711" i="13"/>
  <c r="BQ712" i="13"/>
  <c r="BQ713" i="13"/>
  <c r="BQ714" i="13"/>
  <c r="BQ715" i="13"/>
  <c r="BQ716" i="13"/>
  <c r="BQ717" i="13"/>
  <c r="BQ718" i="13"/>
  <c r="BQ719" i="13"/>
  <c r="BQ720" i="13"/>
  <c r="BQ721" i="13"/>
  <c r="BQ722" i="13"/>
  <c r="BQ723" i="13"/>
  <c r="BQ724" i="13"/>
  <c r="BQ725" i="13"/>
  <c r="BQ726" i="13"/>
  <c r="BQ727" i="13"/>
  <c r="BQ728" i="13"/>
  <c r="BQ729" i="13"/>
  <c r="BQ730" i="13"/>
  <c r="BQ731" i="13"/>
  <c r="BQ732" i="13"/>
  <c r="BQ733" i="13"/>
  <c r="BQ734" i="13"/>
  <c r="BQ735" i="13"/>
  <c r="BQ736" i="13"/>
  <c r="BQ737" i="13"/>
  <c r="BQ738" i="13"/>
  <c r="BQ739" i="13"/>
  <c r="BQ740" i="13"/>
  <c r="BQ741" i="13"/>
  <c r="BQ690" i="13"/>
  <c r="CF741" i="13" l="1"/>
  <c r="AJ741" i="13"/>
  <c r="AN741" i="13" s="1"/>
  <c r="CF740" i="13"/>
  <c r="AJ740" i="13"/>
  <c r="AN740" i="13" s="1"/>
  <c r="CF739" i="13"/>
  <c r="AJ739" i="13"/>
  <c r="AN739" i="13" s="1"/>
  <c r="CF738" i="13"/>
  <c r="AJ738" i="13"/>
  <c r="AN738" i="13" s="1"/>
  <c r="CF737" i="13"/>
  <c r="AJ737" i="13"/>
  <c r="AN737" i="13" s="1"/>
  <c r="CF736" i="13"/>
  <c r="AJ736" i="13"/>
  <c r="AN736" i="13" s="1"/>
  <c r="CF735" i="13"/>
  <c r="AJ735" i="13"/>
  <c r="AN735" i="13" s="1"/>
  <c r="CF734" i="13"/>
  <c r="AJ734" i="13"/>
  <c r="AN734" i="13" s="1"/>
  <c r="CF733" i="13"/>
  <c r="AJ733" i="13"/>
  <c r="AN733" i="13" s="1"/>
  <c r="CF732" i="13"/>
  <c r="AJ732" i="13"/>
  <c r="AN732" i="13" s="1"/>
  <c r="CF731" i="13"/>
  <c r="AJ731" i="13"/>
  <c r="AN731" i="13" s="1"/>
  <c r="CF730" i="13"/>
  <c r="AJ730" i="13"/>
  <c r="AN730" i="13" s="1"/>
  <c r="CF729" i="13"/>
  <c r="AQ729" i="13"/>
  <c r="AJ729" i="13"/>
  <c r="AN729" i="13" s="1"/>
  <c r="CF728" i="13"/>
  <c r="AJ728" i="13"/>
  <c r="AN728" i="13" s="1"/>
  <c r="CF727" i="13"/>
  <c r="AJ727" i="13"/>
  <c r="AN727" i="13" s="1"/>
  <c r="CF726" i="13"/>
  <c r="AJ726" i="13"/>
  <c r="AN726" i="13" s="1"/>
  <c r="CF725" i="13"/>
  <c r="AJ725" i="13"/>
  <c r="AN725" i="13" s="1"/>
  <c r="CF724" i="13"/>
  <c r="AJ724" i="13"/>
  <c r="AN724" i="13" s="1"/>
  <c r="CF723" i="13"/>
  <c r="AJ723" i="13"/>
  <c r="AN723" i="13" s="1"/>
  <c r="CF722" i="13"/>
  <c r="AJ722" i="13"/>
  <c r="AN722" i="13" s="1"/>
  <c r="CF721" i="13"/>
  <c r="AJ721" i="13"/>
  <c r="AN721" i="13" s="1"/>
  <c r="CF720" i="13"/>
  <c r="AJ720" i="13"/>
  <c r="AN720" i="13" s="1"/>
  <c r="CF719" i="13"/>
  <c r="AJ719" i="13"/>
  <c r="AN719" i="13" s="1"/>
  <c r="CF718" i="13"/>
  <c r="AJ718" i="13"/>
  <c r="AN718" i="13" s="1"/>
  <c r="CF717" i="13"/>
  <c r="AJ717" i="13"/>
  <c r="AN717" i="13" s="1"/>
  <c r="CF716" i="13"/>
  <c r="AQ716" i="13"/>
  <c r="AJ716" i="13"/>
  <c r="AN716" i="13" s="1"/>
  <c r="CF691" i="13"/>
  <c r="CF692" i="13"/>
  <c r="CF693" i="13"/>
  <c r="CF694" i="13"/>
  <c r="CF695" i="13"/>
  <c r="CF696" i="13"/>
  <c r="CF697" i="13"/>
  <c r="CF698" i="13"/>
  <c r="CF699" i="13"/>
  <c r="CF700" i="13"/>
  <c r="CF701" i="13"/>
  <c r="CF702" i="13"/>
  <c r="CF703" i="13"/>
  <c r="CF704" i="13"/>
  <c r="CF705" i="13"/>
  <c r="CF706" i="13"/>
  <c r="CF707" i="13"/>
  <c r="CF708" i="13"/>
  <c r="CF709" i="13"/>
  <c r="CF710" i="13"/>
  <c r="CF711" i="13"/>
  <c r="CF712" i="13"/>
  <c r="CF713" i="13"/>
  <c r="CF714" i="13"/>
  <c r="CF715" i="13"/>
  <c r="CF690" i="13"/>
  <c r="AJ687" i="13"/>
  <c r="AJ686" i="13"/>
  <c r="AJ685" i="13"/>
  <c r="AJ684" i="13"/>
  <c r="AJ683" i="13"/>
  <c r="AJ682" i="13"/>
  <c r="AJ681" i="13"/>
  <c r="AJ680" i="13"/>
  <c r="AJ679" i="13"/>
  <c r="M3" i="14"/>
  <c r="AJ651" i="13"/>
  <c r="AJ650" i="13"/>
  <c r="AJ649" i="13"/>
  <c r="AJ648" i="13"/>
  <c r="AJ647" i="13"/>
  <c r="AJ646" i="13"/>
  <c r="AJ645" i="13"/>
  <c r="AJ644" i="13"/>
  <c r="AJ643" i="13"/>
  <c r="AJ642" i="13"/>
  <c r="AJ641" i="13"/>
  <c r="CG639" i="13"/>
  <c r="CG638" i="13"/>
  <c r="BQ639" i="13"/>
  <c r="AJ639" i="13"/>
  <c r="BQ638" i="13"/>
  <c r="AJ638" i="13"/>
  <c r="CG637" i="13"/>
  <c r="CG636" i="13"/>
  <c r="CG635" i="13"/>
  <c r="BQ636" i="13"/>
  <c r="BQ637" i="13"/>
  <c r="BQ635" i="13"/>
  <c r="CF633" i="13"/>
  <c r="CF634" i="13"/>
  <c r="CF632" i="13"/>
  <c r="CF631" i="13"/>
  <c r="CF630" i="13"/>
  <c r="CF629" i="13"/>
  <c r="BQ634" i="13"/>
  <c r="BQ633" i="13"/>
  <c r="BQ632" i="13"/>
  <c r="BQ631" i="13"/>
  <c r="BQ630" i="13"/>
  <c r="BQ629" i="13"/>
  <c r="AJ615" i="13"/>
  <c r="AN615" i="13" s="1"/>
  <c r="AJ614" i="13"/>
  <c r="AN614" i="13" s="1"/>
  <c r="AJ613" i="13"/>
  <c r="AN613" i="13" s="1"/>
  <c r="AJ612" i="13"/>
  <c r="AN612" i="13" s="1"/>
  <c r="CG611" i="13" l="1"/>
  <c r="AJ611" i="13"/>
  <c r="AJ610" i="13"/>
  <c r="AJ609" i="13"/>
  <c r="AJ608" i="13"/>
  <c r="AJ607" i="13"/>
  <c r="AJ606" i="13"/>
  <c r="AJ605" i="13"/>
  <c r="AJ604" i="13"/>
  <c r="CG602" i="13"/>
  <c r="CG601" i="13"/>
  <c r="AJ602" i="13"/>
  <c r="AJ599" i="13"/>
  <c r="AN599" i="13" s="1"/>
  <c r="AJ600" i="13"/>
  <c r="AN600" i="13" s="1"/>
  <c r="AJ597" i="13"/>
  <c r="AJ596" i="13"/>
  <c r="AJ595" i="13"/>
  <c r="AJ594" i="13"/>
  <c r="BQ592" i="13"/>
  <c r="AJ592" i="13"/>
  <c r="BQ591" i="13"/>
  <c r="BQ590" i="13"/>
  <c r="AJ590" i="13"/>
  <c r="BQ589" i="13"/>
  <c r="AJ589" i="13"/>
  <c r="BQ588" i="13"/>
  <c r="AJ588" i="13"/>
  <c r="BQ586" i="13"/>
  <c r="AJ586" i="13"/>
  <c r="BQ587" i="13"/>
  <c r="AJ587" i="13"/>
  <c r="BQ585" i="13"/>
  <c r="AJ585" i="13"/>
  <c r="J6" i="14"/>
  <c r="J7" i="14" s="1"/>
  <c r="J8" i="14" s="1"/>
  <c r="J9" i="14"/>
  <c r="CG584" i="13"/>
  <c r="BQ584" i="13"/>
  <c r="AJ584" i="13"/>
  <c r="CG583" i="13"/>
  <c r="CG581" i="13"/>
  <c r="CG582" i="13"/>
  <c r="CG580" i="13"/>
  <c r="BQ583" i="13"/>
  <c r="AJ583" i="13"/>
  <c r="BQ582" i="13"/>
  <c r="AJ582" i="13"/>
  <c r="BQ581" i="13"/>
  <c r="AJ581" i="13"/>
  <c r="BQ580" i="13"/>
  <c r="AJ580" i="13"/>
  <c r="CG579" i="13"/>
  <c r="CG578" i="13"/>
  <c r="CG577" i="13"/>
  <c r="BQ579" i="13"/>
  <c r="AJ579" i="13"/>
  <c r="BQ578" i="13"/>
  <c r="AJ578" i="13"/>
  <c r="BQ577" i="13"/>
  <c r="AJ576" i="13"/>
  <c r="AJ575" i="13"/>
  <c r="AJ574" i="13"/>
  <c r="AJ573" i="13"/>
  <c r="AJ572" i="13"/>
  <c r="AJ571" i="13"/>
  <c r="AJ570" i="13"/>
  <c r="AJ569" i="13"/>
  <c r="AJ568" i="13"/>
  <c r="AJ567" i="13"/>
  <c r="AJ566" i="13"/>
  <c r="AJ565" i="13"/>
  <c r="AJ564" i="13"/>
  <c r="AJ563" i="13"/>
  <c r="AJ562" i="13"/>
  <c r="AJ561" i="13"/>
  <c r="AJ559" i="13"/>
  <c r="BQ552" i="13"/>
  <c r="AJ552" i="13"/>
  <c r="BQ550" i="13"/>
  <c r="AJ550" i="13"/>
  <c r="BQ548" i="13"/>
  <c r="AJ548" i="13"/>
  <c r="BQ546" i="13"/>
  <c r="AJ546" i="13"/>
  <c r="BQ553" i="13"/>
  <c r="BQ554" i="13"/>
  <c r="BQ547" i="13"/>
  <c r="BQ549" i="13"/>
  <c r="BQ551" i="13"/>
  <c r="BQ545" i="13"/>
  <c r="BQ544" i="13"/>
  <c r="AJ545" i="13"/>
  <c r="BQ542" i="13"/>
  <c r="BQ543" i="13"/>
  <c r="AJ542" i="13"/>
  <c r="CG536" i="13"/>
  <c r="CG538" i="13"/>
  <c r="AJ538" i="13"/>
  <c r="AJ539" i="13"/>
  <c r="AJ537" i="13"/>
  <c r="AJ540" i="13"/>
  <c r="CG541" i="13"/>
  <c r="CG535" i="13"/>
  <c r="CG534" i="13"/>
  <c r="BQ530" i="13"/>
  <c r="AM530" i="13"/>
  <c r="AQ530" i="13" s="1"/>
  <c r="AJ530" i="13"/>
  <c r="BQ529" i="13"/>
  <c r="AM529" i="13"/>
  <c r="AQ529" i="13" s="1"/>
  <c r="AJ529" i="13"/>
  <c r="BQ528" i="13"/>
  <c r="AM528" i="13"/>
  <c r="AQ528" i="13" s="1"/>
  <c r="AJ528" i="13"/>
  <c r="BQ527" i="13"/>
  <c r="BQ526" i="13"/>
  <c r="BQ525" i="13"/>
  <c r="BQ533" i="13"/>
  <c r="BQ532" i="13"/>
  <c r="BQ531" i="13"/>
  <c r="BQ510" i="13"/>
  <c r="AJ510" i="13"/>
  <c r="BQ524" i="13"/>
  <c r="BQ523" i="13"/>
  <c r="BQ522" i="13"/>
  <c r="BQ521" i="13"/>
  <c r="BQ520" i="13"/>
  <c r="BQ519" i="13"/>
  <c r="BQ518" i="13"/>
  <c r="BQ517" i="13"/>
  <c r="BQ516" i="13"/>
  <c r="BQ515" i="13"/>
  <c r="BQ514" i="13"/>
  <c r="BQ513" i="13"/>
  <c r="BQ512" i="13"/>
  <c r="BQ511" i="13"/>
  <c r="BQ509" i="13"/>
  <c r="AJ524" i="13"/>
  <c r="AJ523" i="13"/>
  <c r="AJ522" i="13"/>
  <c r="AJ521" i="13"/>
  <c r="AJ520" i="13"/>
  <c r="AJ519" i="13"/>
  <c r="AJ518" i="13"/>
  <c r="AJ517" i="13"/>
  <c r="AJ516" i="13"/>
  <c r="AJ515" i="13"/>
  <c r="AJ514" i="13"/>
  <c r="AJ513" i="13"/>
  <c r="AJ512" i="13"/>
  <c r="CF509" i="13"/>
  <c r="CF508" i="13"/>
  <c r="CF507" i="13"/>
  <c r="BQ508" i="13"/>
  <c r="BQ507" i="13"/>
  <c r="CF506" i="13"/>
  <c r="BQ506" i="13"/>
  <c r="CF505" i="13"/>
  <c r="CF504" i="13"/>
  <c r="CF503" i="13"/>
  <c r="CF502" i="13"/>
  <c r="BQ505" i="13"/>
  <c r="BQ504" i="13"/>
  <c r="BQ503" i="13"/>
  <c r="BQ502" i="13"/>
  <c r="AJ505" i="13"/>
  <c r="CF501" i="13"/>
  <c r="BQ501" i="13"/>
  <c r="J10" i="14" l="1"/>
  <c r="CG498" i="13"/>
  <c r="AJ498" i="13"/>
  <c r="AJ497" i="13"/>
  <c r="CG495" i="13"/>
  <c r="CG494" i="13"/>
  <c r="AJ495" i="13"/>
  <c r="AJ496" i="13"/>
  <c r="AJ494" i="13"/>
  <c r="CG493" i="13"/>
  <c r="AJ489" i="13"/>
  <c r="AJ488" i="13"/>
  <c r="AJ490" i="13"/>
  <c r="AJ487" i="13"/>
  <c r="AJ486" i="13"/>
  <c r="AJ485" i="13"/>
  <c r="AJ484" i="13"/>
  <c r="AJ483" i="13"/>
  <c r="BQ481" i="13"/>
  <c r="BQ480" i="13"/>
  <c r="BQ479" i="13"/>
  <c r="BQ478" i="13"/>
  <c r="BQ477" i="13"/>
  <c r="BQ476" i="13"/>
  <c r="BQ475" i="13"/>
  <c r="BQ474" i="13"/>
  <c r="BQ473" i="13"/>
  <c r="BQ472" i="13"/>
  <c r="BQ471" i="13"/>
  <c r="BQ470" i="13"/>
  <c r="BQ469" i="13"/>
  <c r="BQ468" i="13"/>
  <c r="BQ467" i="13"/>
  <c r="BQ466" i="13"/>
  <c r="AJ481" i="13"/>
  <c r="AJ480" i="13"/>
  <c r="AJ479" i="13"/>
  <c r="AJ478" i="13"/>
  <c r="AJ477" i="13"/>
  <c r="AJ476" i="13"/>
  <c r="AJ475" i="13"/>
  <c r="AJ474" i="13"/>
  <c r="AJ473" i="13"/>
  <c r="AJ472" i="13"/>
  <c r="AJ471" i="13"/>
  <c r="AJ470" i="13"/>
  <c r="AJ469" i="13"/>
  <c r="AJ467" i="13"/>
  <c r="AJ468" i="13"/>
  <c r="AJ457" i="13"/>
  <c r="AJ456" i="13"/>
  <c r="AJ455" i="13"/>
  <c r="AJ454" i="13"/>
  <c r="AJ452" i="13"/>
  <c r="AJ453" i="13"/>
  <c r="AJ458" i="13"/>
  <c r="AJ449" i="13"/>
  <c r="AJ444" i="13"/>
  <c r="AJ443" i="13"/>
  <c r="AJ440" i="13"/>
  <c r="AN440" i="13" s="1"/>
  <c r="AJ439" i="13"/>
  <c r="AN439" i="13" s="1"/>
  <c r="AJ438" i="13"/>
  <c r="AN438" i="13" s="1"/>
  <c r="AJ437" i="13"/>
  <c r="AN437" i="13" s="1"/>
  <c r="AJ436" i="13"/>
  <c r="AN436" i="13" s="1"/>
  <c r="AJ435" i="13"/>
  <c r="AN435" i="13" s="1"/>
  <c r="AJ434" i="13"/>
  <c r="AN434" i="13" s="1"/>
  <c r="AJ430" i="13"/>
  <c r="AN430" i="13" s="1"/>
  <c r="AJ431" i="13"/>
  <c r="AN431" i="13" s="1"/>
  <c r="AJ432" i="13"/>
  <c r="AN432" i="13" s="1"/>
  <c r="AJ428" i="13"/>
  <c r="AJ427" i="13"/>
  <c r="AJ426" i="13"/>
  <c r="AJ425" i="13"/>
  <c r="BQ424" i="13" l="1"/>
  <c r="AJ424" i="13"/>
  <c r="BQ423" i="13"/>
  <c r="AJ423" i="13"/>
  <c r="BQ422" i="13"/>
  <c r="AJ422" i="13"/>
  <c r="BQ421" i="13"/>
  <c r="AJ421" i="13"/>
  <c r="BQ420" i="13"/>
  <c r="AJ420" i="13"/>
  <c r="BQ419" i="13"/>
  <c r="AJ419" i="13"/>
  <c r="BQ418" i="13"/>
  <c r="AJ418" i="13"/>
  <c r="BQ416" i="13"/>
  <c r="AJ416" i="13"/>
  <c r="BQ415" i="13"/>
  <c r="AJ415" i="13"/>
  <c r="BQ414" i="13"/>
  <c r="AJ414" i="13"/>
  <c r="BQ413" i="13"/>
  <c r="AJ413" i="13"/>
  <c r="BQ417" i="13"/>
  <c r="BW411" i="13"/>
  <c r="BV411" i="13"/>
  <c r="AJ412" i="13"/>
  <c r="AN412" i="13" s="1"/>
  <c r="AJ410" i="13"/>
  <c r="AN410" i="13" s="1"/>
  <c r="AJ409" i="13"/>
  <c r="AN409" i="13" s="1"/>
  <c r="AJ408" i="13"/>
  <c r="AN408" i="13" s="1"/>
  <c r="AJ404" i="13"/>
  <c r="AN404" i="13" s="1"/>
  <c r="AJ403" i="13"/>
  <c r="AN403" i="13" s="1"/>
  <c r="CF402" i="13"/>
  <c r="CF401" i="13"/>
  <c r="CF400" i="13"/>
  <c r="CF399" i="13"/>
  <c r="CF398" i="13"/>
  <c r="CF397" i="13"/>
  <c r="CG393" i="13"/>
  <c r="AJ396" i="13"/>
  <c r="AJ387" i="13"/>
  <c r="CG380" i="13"/>
  <c r="CF385" i="13"/>
  <c r="BQ385" i="13"/>
  <c r="AJ385" i="13"/>
  <c r="CF384" i="13"/>
  <c r="BQ384" i="13"/>
  <c r="AJ384" i="13"/>
  <c r="CF383" i="13"/>
  <c r="BQ383" i="13"/>
  <c r="AJ383" i="13"/>
  <c r="CF382" i="13"/>
  <c r="BQ382" i="13"/>
  <c r="AJ382" i="13"/>
  <c r="CF381" i="13"/>
  <c r="BQ381" i="13"/>
  <c r="AJ381" i="13"/>
  <c r="CF380" i="13"/>
  <c r="BQ380" i="13"/>
  <c r="AJ380" i="13"/>
  <c r="CF379" i="13"/>
  <c r="CF378" i="13"/>
  <c r="CF377" i="13"/>
  <c r="CF376" i="13"/>
  <c r="CF375" i="13"/>
  <c r="CF374" i="13"/>
  <c r="BQ379" i="13"/>
  <c r="BQ378" i="13"/>
  <c r="BQ377" i="13"/>
  <c r="BQ376" i="13"/>
  <c r="BQ375" i="13"/>
  <c r="AJ379" i="13"/>
  <c r="AJ378" i="13"/>
  <c r="AJ377" i="13"/>
  <c r="AJ376" i="13"/>
  <c r="AJ375" i="13"/>
  <c r="BQ374" i="13"/>
  <c r="AJ373" i="13"/>
  <c r="AN373" i="13" s="1"/>
  <c r="AJ372" i="13"/>
  <c r="AN372" i="13" s="1"/>
  <c r="AJ371" i="13"/>
  <c r="AN371" i="13" s="1"/>
  <c r="AJ370" i="13"/>
  <c r="AN370" i="13" s="1"/>
  <c r="AJ369" i="13"/>
  <c r="AN369" i="13" s="1"/>
  <c r="AJ368" i="13"/>
  <c r="AN368" i="13" s="1"/>
  <c r="AJ367" i="13"/>
  <c r="AN367" i="13" s="1"/>
  <c r="AJ366" i="13"/>
  <c r="AN366" i="13" s="1"/>
  <c r="AJ365" i="13"/>
  <c r="AN365" i="13" s="1"/>
  <c r="AJ364" i="13"/>
  <c r="AN364" i="13" s="1"/>
  <c r="AJ363" i="13"/>
  <c r="AN363" i="13" s="1"/>
  <c r="AJ362" i="13"/>
  <c r="AN362" i="13" s="1"/>
  <c r="AJ361" i="13"/>
  <c r="AN361" i="13" s="1"/>
  <c r="AJ360" i="13"/>
  <c r="AN360" i="13" s="1"/>
  <c r="AJ359" i="13"/>
  <c r="AN359" i="13" s="1"/>
  <c r="AJ358" i="13"/>
  <c r="AN358" i="13" s="1"/>
  <c r="AJ357" i="13"/>
  <c r="AN357" i="13" s="1"/>
  <c r="AJ356" i="13"/>
  <c r="AN356" i="13" s="1"/>
  <c r="AJ355" i="13"/>
  <c r="AN355" i="13" s="1"/>
  <c r="AJ354" i="13"/>
  <c r="AN354" i="13" s="1"/>
  <c r="AJ353" i="13"/>
  <c r="AN353" i="13" s="1"/>
  <c r="AJ352" i="13"/>
  <c r="AN352" i="13" s="1"/>
  <c r="AJ351" i="13"/>
  <c r="AN351" i="13" s="1"/>
  <c r="AJ350" i="13"/>
  <c r="AN350" i="13" s="1"/>
  <c r="AJ349" i="13"/>
  <c r="AN349" i="13" s="1"/>
  <c r="CG325" i="13"/>
  <c r="AJ327" i="13"/>
  <c r="AJ326" i="13"/>
  <c r="AJ324" i="13"/>
  <c r="AN324" i="13" s="1"/>
  <c r="AJ323" i="13"/>
  <c r="AN323" i="13" s="1"/>
  <c r="AJ322" i="13"/>
  <c r="AJ321" i="13"/>
  <c r="AJ320" i="13"/>
  <c r="AJ319" i="13"/>
  <c r="AJ318" i="13"/>
  <c r="AJ317" i="13"/>
  <c r="AJ309" i="13"/>
  <c r="AJ310" i="13"/>
  <c r="AJ308" i="13"/>
  <c r="AJ307" i="13"/>
  <c r="AN307" i="13" s="1"/>
  <c r="CF304" i="13" l="1"/>
  <c r="CF303" i="13"/>
  <c r="CF302" i="13"/>
  <c r="CF301" i="13"/>
  <c r="CF300" i="13"/>
  <c r="BQ301" i="13"/>
  <c r="BQ302" i="13"/>
  <c r="BQ303" i="13"/>
  <c r="BQ304" i="13"/>
  <c r="BQ300" i="13"/>
  <c r="AJ299" i="13"/>
  <c r="AJ298" i="13"/>
  <c r="AN298" i="13" s="1"/>
  <c r="AJ297" i="13"/>
  <c r="AN297" i="13" s="1"/>
  <c r="BQ266" i="13"/>
  <c r="BQ267" i="13"/>
  <c r="BR267" i="13"/>
  <c r="BQ265" i="13"/>
  <c r="CG267" i="13"/>
  <c r="CG265" i="13"/>
  <c r="CG266" i="13"/>
  <c r="E5" i="14"/>
  <c r="E3" i="14"/>
  <c r="E2" i="14"/>
  <c r="CG252" i="13"/>
  <c r="CG251" i="13"/>
  <c r="CG250" i="13"/>
  <c r="CG249" i="13"/>
  <c r="CG248" i="13"/>
  <c r="CG247" i="13"/>
  <c r="CG246" i="13"/>
  <c r="CG245" i="13"/>
  <c r="AJ247" i="13"/>
  <c r="AJ246" i="13"/>
  <c r="AJ245" i="13"/>
  <c r="CG225" i="13"/>
  <c r="CG228" i="13"/>
  <c r="CG227" i="13"/>
  <c r="CG222" i="13"/>
  <c r="CG221" i="13"/>
  <c r="CG220" i="13"/>
  <c r="CG217" i="13"/>
  <c r="CG215" i="13"/>
  <c r="E7" i="14" l="1"/>
  <c r="E9" i="14" s="1"/>
  <c r="AJ196" i="13"/>
  <c r="AJ195" i="13"/>
  <c r="AJ194" i="13"/>
  <c r="AJ193" i="13"/>
  <c r="AJ192" i="13"/>
  <c r="AJ191" i="13"/>
  <c r="AJ190" i="13"/>
  <c r="BQ188" i="13"/>
  <c r="AJ188" i="13"/>
  <c r="AJ187" i="13"/>
  <c r="BQ186" i="13"/>
  <c r="AJ186" i="13"/>
  <c r="AJ185" i="13"/>
  <c r="BQ184" i="13"/>
  <c r="AJ184" i="13"/>
  <c r="AJ183" i="13"/>
  <c r="BQ182" i="13"/>
  <c r="AJ182" i="13"/>
  <c r="CG179" i="13"/>
  <c r="AJ179" i="13"/>
  <c r="CG178" i="13"/>
  <c r="CG177" i="13"/>
  <c r="BR178" i="13"/>
  <c r="BR177" i="13"/>
  <c r="CG176" i="13"/>
  <c r="CG175" i="13"/>
  <c r="CG174" i="13"/>
  <c r="CG172" i="13"/>
  <c r="CG171" i="13"/>
  <c r="CG170" i="13"/>
  <c r="CG169" i="13"/>
  <c r="CG168" i="13"/>
  <c r="CG167" i="13"/>
  <c r="CG173" i="13"/>
  <c r="BR176" i="13"/>
  <c r="BR175" i="13"/>
  <c r="AJ175" i="13"/>
  <c r="BR174" i="13"/>
  <c r="AJ174" i="13"/>
  <c r="BR173" i="13"/>
  <c r="AJ173" i="13"/>
  <c r="BR172" i="13"/>
  <c r="AJ172" i="13"/>
  <c r="AN172" i="13" s="1"/>
  <c r="S172" i="13"/>
  <c r="AQ172" i="13" s="1"/>
  <c r="BR171" i="13"/>
  <c r="BR170" i="13"/>
  <c r="BR169" i="13"/>
  <c r="BR168" i="13"/>
  <c r="BR167" i="13"/>
  <c r="CG166" i="13"/>
  <c r="CG165" i="13"/>
  <c r="CG164" i="13"/>
  <c r="AJ166" i="13"/>
  <c r="AJ165" i="13"/>
  <c r="AN165" i="13" s="1"/>
  <c r="AJ164" i="13"/>
  <c r="CG163" i="13"/>
  <c r="CG162" i="13"/>
  <c r="CG161" i="13"/>
  <c r="CG160" i="13"/>
  <c r="CG159" i="13"/>
  <c r="BQ158" i="13"/>
  <c r="AJ158" i="13"/>
  <c r="AN158" i="13" s="1"/>
  <c r="BQ157" i="13"/>
  <c r="AJ157" i="13"/>
  <c r="AN157" i="13" s="1"/>
  <c r="BQ156" i="13"/>
  <c r="AJ156" i="13"/>
  <c r="AN156" i="13" s="1"/>
  <c r="BQ155" i="13"/>
  <c r="AJ155" i="13"/>
  <c r="AN155" i="13" s="1"/>
  <c r="BQ154" i="13"/>
  <c r="AJ154" i="13"/>
  <c r="AN154" i="13" s="1"/>
  <c r="BQ153" i="13"/>
  <c r="AJ153" i="13"/>
  <c r="AN153" i="13" s="1"/>
  <c r="BQ152" i="13"/>
  <c r="AJ152" i="13"/>
  <c r="AN152" i="13" s="1"/>
  <c r="BQ151" i="13"/>
  <c r="AJ151" i="13"/>
  <c r="BQ150" i="13"/>
  <c r="BQ149" i="13"/>
  <c r="BQ148" i="13"/>
  <c r="BQ147" i="13"/>
  <c r="BQ146" i="13"/>
  <c r="BQ145" i="13"/>
  <c r="BQ144" i="13"/>
  <c r="BQ143" i="13"/>
  <c r="AJ142" i="13"/>
  <c r="AJ141" i="13"/>
  <c r="AJ140" i="13"/>
  <c r="AJ139" i="13"/>
  <c r="AJ138" i="13"/>
  <c r="AJ137" i="13"/>
  <c r="CG127" i="13"/>
  <c r="CG126" i="13"/>
  <c r="CG125" i="13"/>
  <c r="AJ127" i="13"/>
  <c r="AN127" i="13" s="1"/>
  <c r="AJ126" i="13"/>
  <c r="AJ125" i="13"/>
  <c r="CG122" i="13"/>
  <c r="CG124" i="13"/>
  <c r="CG123" i="13"/>
  <c r="CG121" i="13"/>
  <c r="AN173" i="13" l="1"/>
  <c r="AJ105" i="13"/>
  <c r="AJ100" i="13"/>
  <c r="AJ99" i="13"/>
  <c r="AJ98" i="13"/>
  <c r="CG95" i="13"/>
  <c r="CG94" i="13"/>
  <c r="CG93" i="13"/>
  <c r="CG92" i="13"/>
  <c r="AJ95" i="13"/>
  <c r="AJ94" i="13"/>
  <c r="AJ93" i="13"/>
  <c r="AJ92" i="13"/>
  <c r="CG76" i="13"/>
  <c r="CG75" i="13"/>
  <c r="CG74" i="13"/>
  <c r="AJ55" i="13"/>
  <c r="AJ54" i="13"/>
  <c r="AJ53" i="13"/>
  <c r="AJ52" i="13"/>
  <c r="B3" i="14"/>
  <c r="B2" i="14"/>
  <c r="B5" i="14" s="1"/>
  <c r="B7" i="14" s="1"/>
  <c r="B9" i="14" s="1"/>
  <c r="BQ47" i="13"/>
  <c r="BQ46" i="13"/>
  <c r="BQ45" i="13"/>
  <c r="BQ44" i="13"/>
  <c r="BQ43" i="13"/>
  <c r="BQ42" i="13"/>
  <c r="BQ41" i="13"/>
  <c r="BQ40" i="13"/>
  <c r="BQ39" i="13"/>
  <c r="AJ39" i="13"/>
  <c r="AN39" i="13" s="1"/>
  <c r="BQ38" i="13"/>
  <c r="AK38" i="13"/>
  <c r="AJ38" i="13"/>
  <c r="AN38" i="13" s="1"/>
  <c r="BQ37" i="13"/>
  <c r="AJ37" i="13"/>
  <c r="BQ36" i="13"/>
  <c r="AJ36" i="13"/>
  <c r="BQ35" i="13"/>
  <c r="AJ35" i="13"/>
  <c r="BQ34" i="13"/>
  <c r="AJ34" i="13"/>
  <c r="BQ33" i="13"/>
  <c r="AJ33" i="13"/>
  <c r="BQ32" i="13"/>
  <c r="AJ32" i="13"/>
  <c r="BQ31" i="13"/>
  <c r="AJ31" i="13"/>
  <c r="AJ48" i="13"/>
  <c r="BQ30" i="13"/>
  <c r="AJ30" i="13"/>
  <c r="AN30" i="13" s="1"/>
  <c r="BQ29" i="13"/>
  <c r="AK29" i="13"/>
  <c r="AJ29" i="13"/>
  <c r="AN29" i="13" s="1"/>
  <c r="BQ28" i="13"/>
  <c r="AJ28" i="13"/>
  <c r="BQ27" i="13"/>
  <c r="AJ27" i="13"/>
  <c r="BQ26" i="13"/>
  <c r="AJ26" i="13"/>
  <c r="BQ25" i="13"/>
  <c r="AJ25" i="13"/>
  <c r="BQ24" i="13"/>
  <c r="AJ24" i="13"/>
  <c r="BQ23" i="13"/>
  <c r="AJ23" i="13"/>
  <c r="BQ22" i="13"/>
  <c r="AJ22" i="13"/>
  <c r="AJ21" i="13"/>
  <c r="BQ20" i="13"/>
  <c r="AJ20" i="13"/>
  <c r="AN20" i="13" s="1"/>
  <c r="BQ19" i="13"/>
  <c r="AK19" i="13"/>
  <c r="AJ19" i="13"/>
  <c r="AN19" i="13" s="1"/>
  <c r="BQ18" i="13"/>
  <c r="AJ18" i="13"/>
  <c r="BQ17" i="13"/>
  <c r="AJ17" i="13"/>
  <c r="BQ16" i="13"/>
  <c r="AJ16" i="13"/>
  <c r="BQ15" i="13"/>
  <c r="AJ15" i="13"/>
  <c r="BQ14" i="13"/>
  <c r="AJ14" i="13"/>
  <c r="BQ13" i="13"/>
  <c r="AJ13" i="13"/>
  <c r="BQ12" i="13"/>
  <c r="AJ12" i="13"/>
  <c r="BQ10" i="13"/>
  <c r="BQ2" i="13"/>
  <c r="AJ916" i="13"/>
  <c r="AN916" i="13" s="1"/>
  <c r="AJ915" i="13"/>
  <c r="AN915" i="13" s="1"/>
  <c r="AJ914" i="13"/>
  <c r="AN914" i="13" s="1"/>
  <c r="AJ913" i="13"/>
  <c r="AN913" i="13" s="1"/>
  <c r="AJ909" i="13"/>
  <c r="AN909" i="13" s="1"/>
  <c r="AJ908" i="13"/>
  <c r="AN908" i="13" s="1"/>
  <c r="AJ907" i="13"/>
  <c r="AN907" i="13" s="1"/>
  <c r="AJ906" i="13"/>
  <c r="AN906" i="13" s="1"/>
  <c r="AJ905" i="13"/>
  <c r="AN905" i="13" s="1"/>
  <c r="AJ904" i="13"/>
  <c r="AN904" i="13" s="1"/>
  <c r="AJ903" i="13"/>
  <c r="AN903" i="13" s="1"/>
  <c r="AJ902" i="13"/>
  <c r="AN902" i="13" s="1"/>
  <c r="AJ901" i="13"/>
  <c r="AN901" i="13" s="1"/>
  <c r="AJ900" i="13"/>
  <c r="AN900" i="13" s="1"/>
  <c r="AJ899" i="13"/>
  <c r="AN899" i="13" s="1"/>
  <c r="AJ898" i="13"/>
  <c r="AN898" i="13" s="1"/>
  <c r="AJ897" i="13"/>
  <c r="AN897" i="13" s="1"/>
  <c r="AJ896" i="13"/>
  <c r="AN896" i="13" s="1"/>
  <c r="AJ895" i="13"/>
  <c r="AN895" i="13" s="1"/>
  <c r="AJ894" i="13"/>
  <c r="AN894" i="13" s="1"/>
  <c r="AJ893" i="13"/>
  <c r="AN893" i="13" s="1"/>
  <c r="AJ892" i="13"/>
  <c r="AN892" i="13" s="1"/>
  <c r="AJ891" i="13"/>
  <c r="AN891" i="13" s="1"/>
  <c r="AJ890" i="13"/>
  <c r="AN890" i="13" s="1"/>
  <c r="AJ889" i="13"/>
  <c r="AN889" i="13" s="1"/>
  <c r="AJ888" i="13"/>
  <c r="AJ887" i="13"/>
  <c r="AJ886" i="13"/>
  <c r="AJ885" i="13"/>
  <c r="AJ884" i="13"/>
  <c r="AQ883" i="13"/>
  <c r="AJ883" i="13"/>
  <c r="AQ882" i="13"/>
  <c r="AJ882" i="13"/>
  <c r="AJ881" i="13"/>
  <c r="AJ880" i="13"/>
  <c r="AN880" i="13" s="1"/>
  <c r="AJ879" i="13"/>
  <c r="AN879" i="13" s="1"/>
  <c r="AJ858" i="13"/>
  <c r="AN858" i="13" s="1"/>
  <c r="AJ857" i="13"/>
  <c r="AN857" i="13" s="1"/>
  <c r="AJ856" i="13"/>
  <c r="AN856" i="13" s="1"/>
  <c r="AJ855" i="13"/>
  <c r="AN855" i="13" s="1"/>
  <c r="AJ854" i="13"/>
  <c r="AN854" i="13" s="1"/>
  <c r="AJ853" i="13"/>
  <c r="AN853" i="13" s="1"/>
  <c r="AJ852" i="13"/>
  <c r="AN852" i="13" s="1"/>
  <c r="AJ851" i="13"/>
  <c r="AN851" i="13" s="1"/>
  <c r="AJ850" i="13"/>
  <c r="AN850" i="13" s="1"/>
  <c r="AJ823" i="13"/>
  <c r="AN823" i="13" s="1"/>
  <c r="AJ822" i="13"/>
  <c r="AN822" i="13" s="1"/>
  <c r="AJ821" i="13"/>
  <c r="AN821" i="13" s="1"/>
  <c r="AJ820" i="13"/>
  <c r="AN820" i="13" s="1"/>
  <c r="AJ819" i="13"/>
  <c r="AN819" i="13" s="1"/>
  <c r="AJ818" i="13"/>
  <c r="AN818" i="13" s="1"/>
  <c r="AJ817" i="13"/>
  <c r="AN817" i="13" s="1"/>
  <c r="AJ816" i="13"/>
  <c r="AN816" i="13" s="1"/>
  <c r="AJ815" i="13"/>
  <c r="AN815" i="13" s="1"/>
  <c r="AJ814" i="13"/>
  <c r="AN814" i="13" s="1"/>
  <c r="AJ813" i="13"/>
  <c r="AN813" i="13" s="1"/>
  <c r="AJ812" i="13"/>
  <c r="AN812" i="13" s="1"/>
  <c r="AJ811" i="13"/>
  <c r="AN811" i="13" s="1"/>
  <c r="AJ810" i="13"/>
  <c r="AN810" i="13" s="1"/>
  <c r="AJ809" i="13"/>
  <c r="AN809" i="13" s="1"/>
  <c r="AJ808" i="13"/>
  <c r="AN808" i="13" s="1"/>
  <c r="AJ807" i="13"/>
  <c r="AN807" i="13" s="1"/>
  <c r="AJ806" i="13"/>
  <c r="AN806" i="13" s="1"/>
  <c r="AJ805" i="13"/>
  <c r="AN805" i="13" s="1"/>
  <c r="AJ804" i="13"/>
  <c r="AN804" i="13" s="1"/>
  <c r="AJ803" i="13"/>
  <c r="AN803" i="13" s="1"/>
  <c r="AJ802" i="13"/>
  <c r="AN802" i="13" s="1"/>
  <c r="AJ801" i="13"/>
  <c r="AN801" i="13" s="1"/>
  <c r="AJ800" i="13"/>
  <c r="AN800" i="13" s="1"/>
  <c r="AJ799" i="13"/>
  <c r="AN799" i="13" s="1"/>
  <c r="AN798" i="13"/>
  <c r="AJ797" i="13"/>
  <c r="AN797" i="13" s="1"/>
  <c r="AJ796" i="13"/>
  <c r="AN796" i="13" s="1"/>
  <c r="AJ795" i="13"/>
  <c r="AN795" i="13" s="1"/>
  <c r="AJ794" i="13"/>
  <c r="AN794" i="13" s="1"/>
  <c r="AJ793" i="13"/>
  <c r="AN793" i="13" s="1"/>
  <c r="AJ792" i="13"/>
  <c r="AN792" i="13" s="1"/>
  <c r="AJ791" i="13"/>
  <c r="AN791" i="13" s="1"/>
  <c r="AJ790" i="13"/>
  <c r="AN790" i="13" s="1"/>
  <c r="AJ789" i="13"/>
  <c r="AN789" i="13" s="1"/>
  <c r="AJ788" i="13"/>
  <c r="AN788" i="13" s="1"/>
  <c r="AJ787" i="13"/>
  <c r="AJ786" i="13"/>
  <c r="AJ785" i="13"/>
  <c r="AN785" i="13" s="1"/>
  <c r="AQ784" i="13"/>
  <c r="AJ784" i="13"/>
  <c r="AQ783" i="13"/>
  <c r="AJ783" i="13"/>
  <c r="AQ782" i="13"/>
  <c r="AJ782" i="13"/>
  <c r="AQ781" i="13"/>
  <c r="AJ781" i="13"/>
  <c r="AQ780" i="13"/>
  <c r="AJ780" i="13"/>
  <c r="AQ779" i="13"/>
  <c r="AJ779" i="13"/>
  <c r="AN779" i="13" s="1"/>
  <c r="AJ777" i="13"/>
  <c r="AN777" i="13" s="1"/>
  <c r="AJ776" i="13"/>
  <c r="AN776" i="13" s="1"/>
  <c r="AJ775" i="13"/>
  <c r="AN775" i="13" s="1"/>
  <c r="AJ774" i="13"/>
  <c r="AN774" i="13" s="1"/>
  <c r="AJ765" i="13"/>
  <c r="AN765" i="13" s="1"/>
  <c r="AJ764" i="13"/>
  <c r="AN764" i="13" s="1"/>
  <c r="AJ763" i="13"/>
  <c r="AN763" i="13" s="1"/>
  <c r="AJ762" i="13"/>
  <c r="AN762" i="13" s="1"/>
  <c r="AJ761" i="13"/>
  <c r="AN761" i="13" s="1"/>
  <c r="AJ760" i="13"/>
  <c r="AN760" i="13" s="1"/>
  <c r="AJ759" i="13"/>
  <c r="AN759" i="13" s="1"/>
  <c r="AJ758" i="13"/>
  <c r="AN758" i="13" s="1"/>
  <c r="AJ743" i="13"/>
  <c r="AN743" i="13" s="1"/>
  <c r="AJ742" i="13"/>
  <c r="AN742" i="13" s="1"/>
  <c r="AJ715" i="13"/>
  <c r="AN715" i="13" s="1"/>
  <c r="AJ714" i="13"/>
  <c r="AN714" i="13" s="1"/>
  <c r="AJ713" i="13"/>
  <c r="AN713" i="13" s="1"/>
  <c r="AJ712" i="13"/>
  <c r="AN712" i="13" s="1"/>
  <c r="AJ711" i="13"/>
  <c r="AN711" i="13" s="1"/>
  <c r="AJ710" i="13"/>
  <c r="AN710" i="13" s="1"/>
  <c r="AJ709" i="13"/>
  <c r="AN709" i="13" s="1"/>
  <c r="AJ708" i="13"/>
  <c r="AN708" i="13" s="1"/>
  <c r="AJ707" i="13"/>
  <c r="AN707" i="13" s="1"/>
  <c r="AJ706" i="13"/>
  <c r="AN706" i="13" s="1"/>
  <c r="AJ705" i="13"/>
  <c r="AN705" i="13" s="1"/>
  <c r="AJ704" i="13"/>
  <c r="AN704" i="13" s="1"/>
  <c r="AQ703" i="13"/>
  <c r="AJ703" i="13"/>
  <c r="AN703" i="13" s="1"/>
  <c r="AJ702" i="13"/>
  <c r="AN702" i="13" s="1"/>
  <c r="AJ701" i="13"/>
  <c r="AN701" i="13" s="1"/>
  <c r="AJ700" i="13"/>
  <c r="AN700" i="13" s="1"/>
  <c r="AJ699" i="13"/>
  <c r="AN699" i="13" s="1"/>
  <c r="AJ698" i="13"/>
  <c r="AN698" i="13" s="1"/>
  <c r="AJ697" i="13"/>
  <c r="AN697" i="13" s="1"/>
  <c r="AJ696" i="13"/>
  <c r="AN696" i="13" s="1"/>
  <c r="AJ695" i="13"/>
  <c r="AN695" i="13" s="1"/>
  <c r="AJ694" i="13"/>
  <c r="AN694" i="13" s="1"/>
  <c r="AJ693" i="13"/>
  <c r="AN693" i="13" s="1"/>
  <c r="AJ692" i="13"/>
  <c r="AN692" i="13" s="1"/>
  <c r="AJ691" i="13"/>
  <c r="AN691" i="13" s="1"/>
  <c r="AQ690" i="13"/>
  <c r="AJ690" i="13"/>
  <c r="AN690" i="13" s="1"/>
  <c r="AJ689" i="13"/>
  <c r="AN689" i="13" s="1"/>
  <c r="AJ688" i="13"/>
  <c r="AJ678" i="13"/>
  <c r="AJ677" i="13"/>
  <c r="AJ676" i="13"/>
  <c r="AN676" i="13" s="1"/>
  <c r="AJ675" i="13"/>
  <c r="AN675" i="13" s="1"/>
  <c r="AJ674" i="13"/>
  <c r="AN674" i="13" s="1"/>
  <c r="AJ673" i="13"/>
  <c r="AJ672" i="13"/>
  <c r="AJ671" i="13"/>
  <c r="AJ670" i="13"/>
  <c r="AN670" i="13" s="1"/>
  <c r="AJ669" i="13"/>
  <c r="AN669" i="13" s="1"/>
  <c r="AJ668" i="13"/>
  <c r="AN668" i="13" s="1"/>
  <c r="AQ667" i="13"/>
  <c r="AJ667" i="13"/>
  <c r="AJ666" i="13"/>
  <c r="AJ665" i="13"/>
  <c r="AJ664" i="13"/>
  <c r="AJ663" i="13"/>
  <c r="AN663" i="13" s="1"/>
  <c r="AJ662" i="13"/>
  <c r="AN662" i="13" s="1"/>
  <c r="AJ661" i="13"/>
  <c r="AN661" i="13" s="1"/>
  <c r="AJ660" i="13"/>
  <c r="AN660" i="13" s="1"/>
  <c r="AJ659" i="13"/>
  <c r="AN659" i="13" s="1"/>
  <c r="AJ658" i="13"/>
  <c r="AN658" i="13" s="1"/>
  <c r="AJ657" i="13"/>
  <c r="AN657" i="13" s="1"/>
  <c r="AA657" i="13"/>
  <c r="AQ656" i="13"/>
  <c r="AJ656" i="13"/>
  <c r="AN656" i="13" s="1"/>
  <c r="AN655" i="13"/>
  <c r="AN654" i="13"/>
  <c r="AN653" i="13"/>
  <c r="AO652" i="13"/>
  <c r="AN652" i="13"/>
  <c r="AJ640" i="13"/>
  <c r="AJ637" i="13"/>
  <c r="AJ636" i="13"/>
  <c r="AJ635" i="13"/>
  <c r="AJ634" i="13"/>
  <c r="AJ633" i="13"/>
  <c r="AJ632" i="13"/>
  <c r="AJ631" i="13"/>
  <c r="AJ630" i="13"/>
  <c r="AJ629" i="13"/>
  <c r="AJ628" i="13"/>
  <c r="AN628" i="13" s="1"/>
  <c r="AJ627" i="13"/>
  <c r="AN627" i="13" s="1"/>
  <c r="AJ626" i="13"/>
  <c r="AN626" i="13" s="1"/>
  <c r="AJ625" i="13"/>
  <c r="AN625" i="13" s="1"/>
  <c r="AJ624" i="13"/>
  <c r="AN624" i="13" s="1"/>
  <c r="AJ623" i="13"/>
  <c r="AN623" i="13" s="1"/>
  <c r="AJ622" i="13"/>
  <c r="AN622" i="13" s="1"/>
  <c r="AJ621" i="13"/>
  <c r="AN621" i="13" s="1"/>
  <c r="AJ620" i="13"/>
  <c r="AN620" i="13" s="1"/>
  <c r="AJ619" i="13"/>
  <c r="AN619" i="13" s="1"/>
  <c r="AJ618" i="13"/>
  <c r="AN618" i="13" s="1"/>
  <c r="AJ617" i="13"/>
  <c r="AN617" i="13" s="1"/>
  <c r="AJ616" i="13"/>
  <c r="AN616" i="13" s="1"/>
  <c r="AJ603" i="13"/>
  <c r="AJ601" i="13"/>
  <c r="AJ598" i="13"/>
  <c r="AN598" i="13" s="1"/>
  <c r="AJ593" i="13"/>
  <c r="AJ591" i="13"/>
  <c r="AJ577" i="13"/>
  <c r="AJ560" i="13"/>
  <c r="AJ558" i="13"/>
  <c r="AJ557" i="13"/>
  <c r="AJ555" i="13"/>
  <c r="AJ554" i="13"/>
  <c r="AJ553" i="13"/>
  <c r="AJ551" i="13"/>
  <c r="AJ549" i="13"/>
  <c r="AJ547" i="13"/>
  <c r="AQ544" i="13"/>
  <c r="AO544" i="13"/>
  <c r="AJ544" i="13"/>
  <c r="AJ543" i="13"/>
  <c r="AJ541" i="13"/>
  <c r="AJ536" i="13"/>
  <c r="AJ535" i="13"/>
  <c r="AJ534" i="13"/>
  <c r="AM533" i="13"/>
  <c r="AQ533" i="13" s="1"/>
  <c r="AJ533" i="13"/>
  <c r="AM532" i="13"/>
  <c r="AQ532" i="13" s="1"/>
  <c r="AJ532" i="13"/>
  <c r="AM531" i="13"/>
  <c r="AQ531" i="13" s="1"/>
  <c r="AJ531" i="13"/>
  <c r="AM527" i="13"/>
  <c r="AQ527" i="13" s="1"/>
  <c r="AJ527" i="13"/>
  <c r="AM526" i="13"/>
  <c r="AQ526" i="13" s="1"/>
  <c r="AJ526" i="13"/>
  <c r="AM525" i="13"/>
  <c r="AQ525" i="13" s="1"/>
  <c r="AJ525" i="13"/>
  <c r="AJ511" i="13"/>
  <c r="AJ509" i="13"/>
  <c r="AN509" i="13" s="1"/>
  <c r="AJ508" i="13"/>
  <c r="AN508" i="13" s="1"/>
  <c r="AJ507" i="13"/>
  <c r="AN507" i="13" s="1"/>
  <c r="AJ506" i="13"/>
  <c r="AN506" i="13" s="1"/>
  <c r="AJ504" i="13"/>
  <c r="AJ503" i="13"/>
  <c r="AJ502" i="13"/>
  <c r="AJ501" i="13"/>
  <c r="AJ500" i="13"/>
  <c r="AJ499" i="13"/>
  <c r="AJ491" i="13"/>
  <c r="AJ482" i="13"/>
  <c r="AJ466" i="13"/>
  <c r="AJ464" i="13"/>
  <c r="AJ459" i="13"/>
  <c r="AJ446" i="13"/>
  <c r="AJ445" i="13"/>
  <c r="AJ442" i="13"/>
  <c r="AJ441" i="13"/>
  <c r="AJ433" i="13"/>
  <c r="AN433" i="13" s="1"/>
  <c r="AJ429" i="13"/>
  <c r="AN429" i="13" s="1"/>
  <c r="AJ417" i="13"/>
  <c r="AJ407" i="13"/>
  <c r="AN407" i="13" s="1"/>
  <c r="AJ405" i="13"/>
  <c r="AN405" i="13" s="1"/>
  <c r="AJ402" i="13"/>
  <c r="AJ401" i="13"/>
  <c r="AJ400" i="13"/>
  <c r="AJ399" i="13"/>
  <c r="AJ398" i="13"/>
  <c r="AJ397" i="13"/>
  <c r="AJ395" i="13"/>
  <c r="AJ394" i="13"/>
  <c r="AJ393" i="13"/>
  <c r="AJ392" i="13"/>
  <c r="AJ391" i="13"/>
  <c r="AJ390" i="13"/>
  <c r="AJ388" i="13"/>
  <c r="AJ386" i="13"/>
  <c r="AJ374" i="13"/>
  <c r="AJ348" i="13"/>
  <c r="AN348" i="13" s="1"/>
  <c r="AJ347" i="13"/>
  <c r="AN347" i="13" s="1"/>
  <c r="AJ346" i="13"/>
  <c r="AN346" i="13" s="1"/>
  <c r="AJ345" i="13"/>
  <c r="AN345" i="13" s="1"/>
  <c r="AJ344" i="13"/>
  <c r="AN344" i="13" s="1"/>
  <c r="AJ343" i="13"/>
  <c r="AJ342" i="13"/>
  <c r="AN342" i="13" s="1"/>
  <c r="AJ341" i="13"/>
  <c r="AN341" i="13" s="1"/>
  <c r="AJ340" i="13"/>
  <c r="AN340" i="13" s="1"/>
  <c r="AJ339" i="13"/>
  <c r="AN339" i="13" s="1"/>
  <c r="AJ338" i="13"/>
  <c r="AN338" i="13" s="1"/>
  <c r="AJ337" i="13"/>
  <c r="AN337" i="13" s="1"/>
  <c r="AJ336" i="13"/>
  <c r="AN336" i="13" s="1"/>
  <c r="AJ335" i="13"/>
  <c r="AN335" i="13" s="1"/>
  <c r="AJ334" i="13"/>
  <c r="AJ333" i="13"/>
  <c r="AJ332" i="13"/>
  <c r="AJ331" i="13"/>
  <c r="AJ330" i="13"/>
  <c r="AJ329" i="13"/>
  <c r="AJ328" i="13"/>
  <c r="AJ325" i="13"/>
  <c r="AJ316" i="13"/>
  <c r="AN316" i="13" s="1"/>
  <c r="AJ315" i="13"/>
  <c r="AN315" i="13" s="1"/>
  <c r="AJ314" i="13"/>
  <c r="AJ313" i="13"/>
  <c r="AJ312" i="13"/>
  <c r="AJ311" i="13"/>
  <c r="AJ306" i="13"/>
  <c r="AN306" i="13" s="1"/>
  <c r="AJ305" i="13"/>
  <c r="AN305" i="13" s="1"/>
  <c r="AJ304" i="13"/>
  <c r="AN304" i="13" s="1"/>
  <c r="AJ303" i="13"/>
  <c r="AN303" i="13" s="1"/>
  <c r="AJ302" i="13"/>
  <c r="AN302" i="13" s="1"/>
  <c r="AJ301" i="13"/>
  <c r="AN301" i="13" s="1"/>
  <c r="AJ300" i="13"/>
  <c r="AN300" i="13" s="1"/>
  <c r="AJ296" i="13"/>
  <c r="AJ295" i="13"/>
  <c r="AN295" i="13" s="1"/>
  <c r="AJ294" i="13"/>
  <c r="AN294" i="13" s="1"/>
  <c r="AJ272" i="13"/>
  <c r="AN272" i="13" s="1"/>
  <c r="AJ271" i="13"/>
  <c r="AN271" i="13" s="1"/>
  <c r="AJ270" i="13"/>
  <c r="AN270" i="13" s="1"/>
  <c r="AJ269" i="13"/>
  <c r="AN269" i="13" s="1"/>
  <c r="AJ268" i="13"/>
  <c r="AN268" i="13" s="1"/>
  <c r="AJ267" i="13"/>
  <c r="AJ266" i="13"/>
  <c r="AN266" i="13" s="1"/>
  <c r="AJ265" i="13"/>
  <c r="AJ248" i="13"/>
  <c r="AJ244" i="13"/>
  <c r="AN244" i="13" s="1"/>
  <c r="AJ243" i="13"/>
  <c r="AN243" i="13" s="1"/>
  <c r="AJ242" i="13"/>
  <c r="AN242" i="13" s="1"/>
  <c r="AJ241" i="13"/>
  <c r="AN241" i="13" s="1"/>
  <c r="AJ240" i="13"/>
  <c r="AN240" i="13" s="1"/>
  <c r="AJ239" i="13"/>
  <c r="AN239" i="13" s="1"/>
  <c r="AJ238" i="13"/>
  <c r="AN238" i="13" s="1"/>
  <c r="AJ237" i="13"/>
  <c r="AN237" i="13" s="1"/>
  <c r="AJ236" i="13"/>
  <c r="AN236" i="13" s="1"/>
  <c r="AJ235" i="13"/>
  <c r="AN235" i="13" s="1"/>
  <c r="AJ234" i="13"/>
  <c r="AN234" i="13" s="1"/>
  <c r="AJ233" i="13"/>
  <c r="AN233" i="13" s="1"/>
  <c r="AJ232" i="13"/>
  <c r="AJ231" i="13"/>
  <c r="AJ230" i="13"/>
  <c r="AJ229" i="13"/>
  <c r="AJ228" i="13"/>
  <c r="AJ227" i="13"/>
  <c r="AJ226" i="13"/>
  <c r="AJ225" i="13"/>
  <c r="AJ224" i="13"/>
  <c r="AJ223" i="13"/>
  <c r="AJ222" i="13"/>
  <c r="AJ221" i="13"/>
  <c r="AJ220" i="13"/>
  <c r="AJ219" i="13"/>
  <c r="AJ218" i="13"/>
  <c r="AN218" i="13" s="1"/>
  <c r="AJ217" i="13"/>
  <c r="AN217" i="13" s="1"/>
  <c r="AJ216" i="13"/>
  <c r="AN216" i="13" s="1"/>
  <c r="AQ215" i="13"/>
  <c r="AJ215" i="13"/>
  <c r="AN215" i="13" s="1"/>
  <c r="AJ214" i="13"/>
  <c r="AJ213" i="13"/>
  <c r="AJ212" i="13"/>
  <c r="AJ211" i="13"/>
  <c r="AJ210" i="13"/>
  <c r="AJ209" i="13"/>
  <c r="AJ208" i="13"/>
  <c r="AQ207" i="13"/>
  <c r="AJ207" i="13"/>
  <c r="AJ206" i="13"/>
  <c r="AJ205" i="13"/>
  <c r="AJ202" i="13"/>
  <c r="AN202" i="13" s="1"/>
  <c r="AJ201" i="13"/>
  <c r="AN201" i="13" s="1"/>
  <c r="AQ200" i="13"/>
  <c r="AJ200" i="13"/>
  <c r="AN200" i="13" s="1"/>
  <c r="AJ199" i="13"/>
  <c r="AN199" i="13" s="1"/>
  <c r="AJ198" i="13"/>
  <c r="AN198" i="13" s="1"/>
  <c r="AJ197" i="13"/>
  <c r="AJ189" i="13"/>
  <c r="AJ181" i="13"/>
  <c r="AJ180" i="13"/>
  <c r="AJ170" i="13"/>
  <c r="AJ169" i="13"/>
  <c r="AJ168" i="13"/>
  <c r="AJ167" i="13"/>
  <c r="AN167" i="13" s="1"/>
  <c r="S167" i="13"/>
  <c r="AQ167" i="13" s="1"/>
  <c r="AJ163" i="13"/>
  <c r="AJ162" i="13"/>
  <c r="AN162" i="13" s="1"/>
  <c r="AJ161" i="13"/>
  <c r="AN161" i="13" s="1"/>
  <c r="AJ160" i="13"/>
  <c r="AJ159" i="13"/>
  <c r="AJ150" i="13"/>
  <c r="AN150" i="13" s="1"/>
  <c r="AJ149" i="13"/>
  <c r="AN149" i="13" s="1"/>
  <c r="AJ148" i="13"/>
  <c r="AN148" i="13" s="1"/>
  <c r="AJ147" i="13"/>
  <c r="AN147" i="13" s="1"/>
  <c r="AJ146" i="13"/>
  <c r="AN146" i="13" s="1"/>
  <c r="AJ145" i="13"/>
  <c r="AN145" i="13" s="1"/>
  <c r="AJ144" i="13"/>
  <c r="AN144" i="13" s="1"/>
  <c r="AJ143" i="13"/>
  <c r="AJ136" i="13"/>
  <c r="AJ135" i="13"/>
  <c r="AJ134" i="13"/>
  <c r="AJ133" i="13"/>
  <c r="AJ132" i="13"/>
  <c r="AJ131" i="13"/>
  <c r="AJ130" i="13"/>
  <c r="AN130" i="13" s="1"/>
  <c r="AJ129" i="13"/>
  <c r="AN129" i="13" s="1"/>
  <c r="AJ128" i="13"/>
  <c r="AJ124" i="13"/>
  <c r="AN124" i="13" s="1"/>
  <c r="AJ123" i="13"/>
  <c r="AN123" i="13" s="1"/>
  <c r="AJ122" i="13"/>
  <c r="AJ121" i="13"/>
  <c r="AJ120" i="13"/>
  <c r="AJ119" i="13"/>
  <c r="AJ118" i="13"/>
  <c r="AJ117" i="13"/>
  <c r="AJ116" i="13"/>
  <c r="AJ115" i="13"/>
  <c r="AJ97" i="13"/>
  <c r="AJ96" i="13"/>
  <c r="AJ91" i="13"/>
  <c r="AJ90" i="13"/>
  <c r="AJ89" i="13"/>
  <c r="AJ88" i="13"/>
  <c r="AJ87" i="13"/>
  <c r="AJ86" i="13"/>
  <c r="AJ85" i="13"/>
  <c r="AJ84" i="13"/>
  <c r="AJ83" i="13"/>
  <c r="AJ82" i="13"/>
  <c r="AJ81" i="13"/>
  <c r="AQ80" i="13"/>
  <c r="AJ80" i="13"/>
  <c r="AJ79" i="13"/>
  <c r="AJ78" i="13"/>
  <c r="AJ77" i="13"/>
  <c r="AJ74" i="13"/>
  <c r="AJ73" i="13"/>
  <c r="AJ72" i="13"/>
  <c r="AJ71" i="13"/>
  <c r="AJ70" i="13"/>
  <c r="AJ69" i="13"/>
  <c r="AJ68" i="13"/>
  <c r="AJ67" i="13"/>
  <c r="AJ66" i="13"/>
  <c r="AJ65" i="13"/>
  <c r="AJ64" i="13"/>
  <c r="AJ63" i="13"/>
  <c r="AJ62" i="13"/>
  <c r="AJ61" i="13"/>
  <c r="AJ60" i="13"/>
  <c r="AJ59" i="13"/>
  <c r="AJ58" i="13"/>
  <c r="AJ57" i="13"/>
  <c r="AJ51" i="13"/>
  <c r="AJ50" i="13"/>
  <c r="AJ49" i="13"/>
  <c r="AJ11" i="13"/>
  <c r="AJ10" i="13"/>
  <c r="AN10" i="13" s="1"/>
  <c r="BQ9" i="13"/>
  <c r="AK9" i="13"/>
  <c r="AJ9" i="13"/>
  <c r="AN9" i="13" s="1"/>
  <c r="BQ8" i="13"/>
  <c r="AJ8" i="13"/>
  <c r="BQ7" i="13"/>
  <c r="AJ7" i="13"/>
  <c r="BQ6" i="13"/>
  <c r="AJ6" i="13"/>
  <c r="BQ5" i="13"/>
  <c r="AJ5" i="13"/>
  <c r="BQ4" i="13"/>
  <c r="AJ4" i="13"/>
  <c r="BQ3" i="13"/>
  <c r="AJ3" i="13"/>
  <c r="AJ2" i="13"/>
  <c r="BL9" i="3"/>
  <c r="BL8" i="3"/>
  <c r="BL6" i="3"/>
  <c r="BL7" i="3"/>
  <c r="BL5" i="3"/>
  <c r="BL4" i="3"/>
  <c r="BL3" i="3"/>
  <c r="AJ279" i="13" l="1"/>
  <c r="AN279" i="13" s="1"/>
  <c r="AJ274" i="13"/>
  <c r="AN274" i="13" s="1"/>
  <c r="AJ278" i="13"/>
  <c r="AN278" i="13" s="1"/>
  <c r="AJ280" i="13"/>
  <c r="AN280" i="13" s="1"/>
  <c r="AJ282" i="13"/>
  <c r="AN282" i="13" s="1"/>
  <c r="AN168" i="13"/>
  <c r="AJ273" i="13"/>
  <c r="AN273" i="13" s="1"/>
  <c r="AJ275" i="13"/>
  <c r="AN275" i="13" s="1"/>
  <c r="AJ281" i="13"/>
  <c r="AN281" i="13" s="1"/>
  <c r="AJ277" i="13"/>
  <c r="AN277" i="13" s="1"/>
  <c r="AJ276" i="13"/>
  <c r="AN276" i="13" s="1"/>
  <c r="AI524" i="10"/>
  <c r="AE524" i="10"/>
  <c r="AI523" i="10"/>
  <c r="AE523" i="10"/>
  <c r="AI522" i="10"/>
  <c r="AE522" i="10"/>
  <c r="AI521" i="10"/>
  <c r="AE521" i="10"/>
  <c r="AI520" i="10"/>
  <c r="AE520" i="10"/>
  <c r="AI519" i="10"/>
  <c r="AE519" i="10"/>
  <c r="AI518" i="10"/>
  <c r="AE518" i="10"/>
  <c r="AI517" i="10"/>
  <c r="AE517" i="10"/>
  <c r="AI516" i="10"/>
  <c r="AE516" i="10"/>
  <c r="AI515" i="10"/>
  <c r="AE515" i="10"/>
  <c r="AI514" i="10"/>
  <c r="AE514" i="10"/>
  <c r="AI513" i="10"/>
  <c r="AE513" i="10"/>
  <c r="AI512" i="10"/>
  <c r="AE512" i="10"/>
  <c r="AI511" i="10"/>
  <c r="AE511" i="10"/>
  <c r="AI510" i="10"/>
  <c r="AE510" i="10"/>
  <c r="AI509" i="10"/>
  <c r="AE509" i="10"/>
  <c r="AI508" i="10"/>
  <c r="AE508" i="10"/>
  <c r="AI507" i="10"/>
  <c r="AE507" i="10"/>
  <c r="AI506" i="10"/>
  <c r="AE506" i="10"/>
  <c r="AI505" i="10"/>
  <c r="AE505" i="10"/>
  <c r="AI504" i="10"/>
  <c r="AE504" i="10"/>
  <c r="AI503" i="10"/>
  <c r="AE503" i="10"/>
  <c r="AI502" i="10"/>
  <c r="AE502" i="10"/>
  <c r="AI501" i="10"/>
  <c r="AE501" i="10"/>
  <c r="AI500" i="10"/>
  <c r="AE500" i="10"/>
  <c r="AI499" i="10"/>
  <c r="AE499" i="10"/>
  <c r="AI498" i="10"/>
  <c r="AE498" i="10"/>
  <c r="AI497" i="10"/>
  <c r="AE497" i="10"/>
  <c r="AI496" i="10"/>
  <c r="AE496" i="10"/>
  <c r="AE495" i="10"/>
  <c r="AE494" i="10"/>
  <c r="AE493" i="10"/>
  <c r="AE492" i="10"/>
  <c r="AE491" i="10"/>
  <c r="AL490" i="10"/>
  <c r="AE490" i="10"/>
  <c r="AL489" i="10"/>
  <c r="AE489" i="10"/>
  <c r="AE488" i="10"/>
  <c r="AI487" i="10"/>
  <c r="AE487" i="10"/>
  <c r="Q486" i="10"/>
  <c r="AE486" i="10" s="1"/>
  <c r="AI486" i="10" s="1"/>
  <c r="AE485" i="10"/>
  <c r="AI484" i="10"/>
  <c r="AE484" i="10"/>
  <c r="AI483" i="10"/>
  <c r="AE483" i="10"/>
  <c r="AI482" i="10"/>
  <c r="AE482" i="10"/>
  <c r="AI481" i="10"/>
  <c r="AE481" i="10"/>
  <c r="AI480" i="10"/>
  <c r="AE480" i="10"/>
  <c r="AI479" i="10"/>
  <c r="AE479" i="10"/>
  <c r="AI478" i="10"/>
  <c r="AE478" i="10"/>
  <c r="AI477" i="10"/>
  <c r="AE477" i="10"/>
  <c r="AI476" i="10"/>
  <c r="AE476" i="10"/>
  <c r="AI475" i="10"/>
  <c r="AE475" i="10"/>
  <c r="AI474" i="10"/>
  <c r="AE474" i="10"/>
  <c r="AI473" i="10"/>
  <c r="AE473" i="10"/>
  <c r="AI472" i="10"/>
  <c r="AE472" i="10"/>
  <c r="AI471" i="10"/>
  <c r="AE471" i="10"/>
  <c r="AI470" i="10"/>
  <c r="AE470" i="10"/>
  <c r="AI469" i="10"/>
  <c r="AE469" i="10"/>
  <c r="AI468" i="10"/>
  <c r="AE468" i="10"/>
  <c r="AI467" i="10"/>
  <c r="AE467" i="10"/>
  <c r="AI466" i="10"/>
  <c r="AE466" i="10"/>
  <c r="AI465" i="10"/>
  <c r="AE465" i="10"/>
  <c r="AI464" i="10"/>
  <c r="AE464" i="10"/>
  <c r="AI463" i="10"/>
  <c r="AE463" i="10"/>
  <c r="AI462" i="10"/>
  <c r="AE462" i="10"/>
  <c r="AI461" i="10"/>
  <c r="AE461" i="10"/>
  <c r="AI460" i="10"/>
  <c r="AE460" i="10"/>
  <c r="AI459" i="10"/>
  <c r="AE459" i="10"/>
  <c r="AI458" i="10"/>
  <c r="AE458" i="10"/>
  <c r="AI457" i="10"/>
  <c r="AE457" i="10"/>
  <c r="AI456" i="10"/>
  <c r="AE456" i="10"/>
  <c r="AI455" i="10"/>
  <c r="AE455" i="10"/>
  <c r="AI454" i="10"/>
  <c r="AE454" i="10"/>
  <c r="AI453" i="10"/>
  <c r="AE453" i="10"/>
  <c r="AI452" i="10"/>
  <c r="AE452" i="10"/>
  <c r="AI451" i="10"/>
  <c r="AE451" i="10"/>
  <c r="AI450" i="10"/>
  <c r="AE450" i="10"/>
  <c r="AI449" i="10"/>
  <c r="AE449" i="10"/>
  <c r="AI448" i="10"/>
  <c r="AE448" i="10"/>
  <c r="AI447" i="10"/>
  <c r="AE447" i="10"/>
  <c r="AI446" i="10"/>
  <c r="AE446" i="10"/>
  <c r="AI445" i="10"/>
  <c r="AE445" i="10"/>
  <c r="AI444" i="10"/>
  <c r="AE444" i="10"/>
  <c r="AI443" i="10"/>
  <c r="AE443" i="10"/>
  <c r="AI442" i="10"/>
  <c r="AE442" i="10"/>
  <c r="AI441" i="10"/>
  <c r="AE441" i="10"/>
  <c r="AI440" i="10"/>
  <c r="AE440" i="10"/>
  <c r="AE439" i="10"/>
  <c r="AE438" i="10"/>
  <c r="AI437" i="10"/>
  <c r="AE437" i="10"/>
  <c r="AL436" i="10"/>
  <c r="AE436" i="10"/>
  <c r="AL435" i="10"/>
  <c r="AE435" i="10"/>
  <c r="AL434" i="10"/>
  <c r="AE434" i="10"/>
  <c r="AL433" i="10"/>
  <c r="AE433" i="10"/>
  <c r="AL432" i="10"/>
  <c r="AE432" i="10"/>
  <c r="AL431" i="10"/>
  <c r="AE431" i="10"/>
  <c r="AI431" i="10" s="1"/>
  <c r="AE430" i="10"/>
  <c r="AI430" i="10" s="1"/>
  <c r="AE429" i="10"/>
  <c r="AI429" i="10" s="1"/>
  <c r="AE428" i="10"/>
  <c r="AI428" i="10" s="1"/>
  <c r="AE427" i="10"/>
  <c r="AI427" i="10" s="1"/>
  <c r="AE426" i="10"/>
  <c r="AI426" i="10" s="1"/>
  <c r="AE425" i="10"/>
  <c r="AI425" i="10" s="1"/>
  <c r="AE424" i="10"/>
  <c r="AI424" i="10" s="1"/>
  <c r="AE423" i="10"/>
  <c r="AI423" i="10" s="1"/>
  <c r="AE422" i="10"/>
  <c r="AI422" i="10" s="1"/>
  <c r="AE421" i="10"/>
  <c r="AI421" i="10" s="1"/>
  <c r="AE420" i="10"/>
  <c r="AI420" i="10" s="1"/>
  <c r="AE419" i="10"/>
  <c r="AI419" i="10" s="1"/>
  <c r="AE418" i="10"/>
  <c r="AI418" i="10" s="1"/>
  <c r="AE417" i="10"/>
  <c r="AI416" i="10"/>
  <c r="AE416" i="10"/>
  <c r="AI415" i="10"/>
  <c r="AE415" i="10"/>
  <c r="AI414" i="10"/>
  <c r="AE414" i="10"/>
  <c r="AI413" i="10"/>
  <c r="AE413" i="10"/>
  <c r="AI412" i="10"/>
  <c r="AE412" i="10"/>
  <c r="AI411" i="10"/>
  <c r="AE411" i="10"/>
  <c r="AI410" i="10"/>
  <c r="AE410" i="10"/>
  <c r="AI409" i="10"/>
  <c r="AE409" i="10"/>
  <c r="AI408" i="10"/>
  <c r="AE408" i="10"/>
  <c r="AI407" i="10"/>
  <c r="AE407" i="10"/>
  <c r="AI406" i="10"/>
  <c r="AE406" i="10"/>
  <c r="AI405" i="10"/>
  <c r="AE405" i="10"/>
  <c r="AL404" i="10"/>
  <c r="AE404" i="10"/>
  <c r="AI404" i="10" s="1"/>
  <c r="AE403" i="10"/>
  <c r="AI403" i="10" s="1"/>
  <c r="AE402" i="10"/>
  <c r="AI402" i="10" s="1"/>
  <c r="AE401" i="10"/>
  <c r="AI401" i="10" s="1"/>
  <c r="AE400" i="10"/>
  <c r="AI400" i="10" s="1"/>
  <c r="AE399" i="10"/>
  <c r="AI399" i="10" s="1"/>
  <c r="AE398" i="10"/>
  <c r="AI398" i="10" s="1"/>
  <c r="AE397" i="10"/>
  <c r="AI397" i="10" s="1"/>
  <c r="AE396" i="10"/>
  <c r="AI396" i="10" s="1"/>
  <c r="AE395" i="10"/>
  <c r="AI395" i="10" s="1"/>
  <c r="AE394" i="10"/>
  <c r="AI394" i="10" s="1"/>
  <c r="AE393" i="10"/>
  <c r="AI393" i="10" s="1"/>
  <c r="AE392" i="10"/>
  <c r="AI392" i="10" s="1"/>
  <c r="AL391" i="10"/>
  <c r="AI391" i="10"/>
  <c r="AE391" i="10"/>
  <c r="AI390" i="10"/>
  <c r="AE390" i="10"/>
  <c r="AE389" i="10"/>
  <c r="AE388" i="10"/>
  <c r="AE387" i="10"/>
  <c r="AE386" i="10"/>
  <c r="AI386" i="10" s="1"/>
  <c r="AE385" i="10"/>
  <c r="AI385" i="10" s="1"/>
  <c r="AE384" i="10"/>
  <c r="AI384" i="10" s="1"/>
  <c r="AE383" i="10"/>
  <c r="AE382" i="10"/>
  <c r="AE381" i="10"/>
  <c r="AI380" i="10"/>
  <c r="AE380" i="10"/>
  <c r="AI379" i="10"/>
  <c r="AE379" i="10"/>
  <c r="AI378" i="10"/>
  <c r="AE378" i="10"/>
  <c r="AL377" i="10"/>
  <c r="AE377" i="10"/>
  <c r="AE376" i="10"/>
  <c r="AE375" i="10"/>
  <c r="AE374" i="10"/>
  <c r="AE373" i="10"/>
  <c r="AI373" i="10" s="1"/>
  <c r="AE372" i="10"/>
  <c r="AI372" i="10" s="1"/>
  <c r="AE371" i="10"/>
  <c r="AI371" i="10" s="1"/>
  <c r="AE370" i="10"/>
  <c r="AI370" i="10" s="1"/>
  <c r="AE369" i="10"/>
  <c r="AI369" i="10" s="1"/>
  <c r="AE368" i="10"/>
  <c r="AI368" i="10" s="1"/>
  <c r="AE367" i="10"/>
  <c r="AI367" i="10" s="1"/>
  <c r="V367" i="10"/>
  <c r="AL366" i="10"/>
  <c r="AE366" i="10"/>
  <c r="AI366" i="10" s="1"/>
  <c r="AI365" i="10"/>
  <c r="AI364" i="10"/>
  <c r="AI363" i="10"/>
  <c r="AJ362" i="10"/>
  <c r="AI362" i="10"/>
  <c r="AE361" i="10"/>
  <c r="AE360" i="10"/>
  <c r="AE359" i="10"/>
  <c r="AE358" i="10"/>
  <c r="AE357" i="10"/>
  <c r="AE356" i="10"/>
  <c r="AE355" i="10"/>
  <c r="AE354" i="10"/>
  <c r="AE353" i="10"/>
  <c r="AE352" i="10"/>
  <c r="AE351" i="10"/>
  <c r="AE350" i="10"/>
  <c r="AI350" i="10" s="1"/>
  <c r="AE349" i="10"/>
  <c r="AI349" i="10" s="1"/>
  <c r="AE348" i="10"/>
  <c r="AI348" i="10" s="1"/>
  <c r="AE347" i="10"/>
  <c r="AI347" i="10" s="1"/>
  <c r="AE346" i="10"/>
  <c r="AI346" i="10" s="1"/>
  <c r="AE345" i="10"/>
  <c r="AI345" i="10" s="1"/>
  <c r="AE344" i="10"/>
  <c r="AI344" i="10" s="1"/>
  <c r="AE343" i="10"/>
  <c r="AI343" i="10" s="1"/>
  <c r="AE342" i="10"/>
  <c r="AI342" i="10" s="1"/>
  <c r="AE341" i="10"/>
  <c r="AI341" i="10" s="1"/>
  <c r="AE340" i="10"/>
  <c r="AI340" i="10" s="1"/>
  <c r="AE339" i="10"/>
  <c r="AI339" i="10" s="1"/>
  <c r="AE338" i="10"/>
  <c r="AI338" i="10" s="1"/>
  <c r="AE337" i="10"/>
  <c r="AI337" i="10" s="1"/>
  <c r="AE336" i="10"/>
  <c r="AE335" i="10"/>
  <c r="AE334" i="10"/>
  <c r="AL333" i="10"/>
  <c r="AE333" i="10"/>
  <c r="AI332" i="10"/>
  <c r="AE332" i="10"/>
  <c r="AI331" i="10"/>
  <c r="AE331" i="10"/>
  <c r="AE330" i="10"/>
  <c r="AE329" i="10"/>
  <c r="AE328" i="10"/>
  <c r="AE327" i="10"/>
  <c r="AE326" i="10"/>
  <c r="AE325" i="10"/>
  <c r="AE324" i="10"/>
  <c r="AE323" i="10"/>
  <c r="AE322" i="10"/>
  <c r="AE321" i="10"/>
  <c r="AE320" i="10"/>
  <c r="AE319" i="10"/>
  <c r="AE318" i="10"/>
  <c r="AE317" i="10"/>
  <c r="AE316" i="10"/>
  <c r="AL315" i="10"/>
  <c r="AJ315" i="10"/>
  <c r="AE315" i="10"/>
  <c r="AE314" i="10"/>
  <c r="AE313" i="10"/>
  <c r="AE312" i="10"/>
  <c r="AE311" i="10"/>
  <c r="AE310" i="10"/>
  <c r="AE309" i="10"/>
  <c r="AE308" i="10"/>
  <c r="AE307" i="10"/>
  <c r="AE306" i="10"/>
  <c r="AE305" i="10"/>
  <c r="AE304" i="10"/>
  <c r="AH303" i="10"/>
  <c r="AL303" i="10" s="1"/>
  <c r="AE303" i="10"/>
  <c r="AL302" i="10"/>
  <c r="AH302" i="10"/>
  <c r="AE302" i="10"/>
  <c r="AH301" i="10"/>
  <c r="AL301" i="10" s="1"/>
  <c r="AE301" i="10"/>
  <c r="AL300" i="10"/>
  <c r="AH300" i="10"/>
  <c r="AE300" i="10"/>
  <c r="AH299" i="10"/>
  <c r="AL299" i="10" s="1"/>
  <c r="AE299" i="10"/>
  <c r="AL298" i="10"/>
  <c r="AH298" i="10"/>
  <c r="AE298" i="10"/>
  <c r="AE297" i="10"/>
  <c r="AI296" i="10"/>
  <c r="AE296" i="10"/>
  <c r="AI295" i="10"/>
  <c r="AE295" i="10"/>
  <c r="AI294" i="10"/>
  <c r="AE294" i="10"/>
  <c r="AI293" i="10"/>
  <c r="AE293" i="10"/>
  <c r="AE292" i="10"/>
  <c r="AE291" i="10"/>
  <c r="AE290" i="10"/>
  <c r="AE289" i="10"/>
  <c r="AE288" i="10"/>
  <c r="AE287" i="10"/>
  <c r="AE286" i="10"/>
  <c r="AE285" i="10"/>
  <c r="AE284" i="10"/>
  <c r="AE283" i="10"/>
  <c r="AE282" i="10"/>
  <c r="AE281" i="10"/>
  <c r="AE280" i="10"/>
  <c r="AE279" i="10"/>
  <c r="AE278" i="10"/>
  <c r="AE277" i="10"/>
  <c r="AE276" i="10"/>
  <c r="AE275" i="10"/>
  <c r="AE274" i="10"/>
  <c r="AE273" i="10"/>
  <c r="AI273" i="10" s="1"/>
  <c r="AE272" i="10"/>
  <c r="AI272" i="10" s="1"/>
  <c r="AE271" i="10"/>
  <c r="AE270" i="10"/>
  <c r="AE269" i="10"/>
  <c r="AE268" i="10"/>
  <c r="AE267" i="10"/>
  <c r="AE266" i="10"/>
  <c r="AE265" i="10"/>
  <c r="AE264" i="10"/>
  <c r="AE263" i="10"/>
  <c r="AI263" i="10" s="1"/>
  <c r="AE262" i="10"/>
  <c r="AI262" i="10" s="1"/>
  <c r="AE261" i="10"/>
  <c r="AI261" i="10" s="1"/>
  <c r="AE260" i="10"/>
  <c r="AI260" i="10" s="1"/>
  <c r="AE259" i="10"/>
  <c r="AI259" i="10" s="1"/>
  <c r="AE258" i="10"/>
  <c r="AI258" i="10" s="1"/>
  <c r="AE257" i="10"/>
  <c r="AI257" i="10" s="1"/>
  <c r="AE256" i="10"/>
  <c r="AI256" i="10" s="1"/>
  <c r="AE255" i="10"/>
  <c r="AE254" i="10"/>
  <c r="E254" i="10"/>
  <c r="AE253" i="10"/>
  <c r="E253" i="10"/>
  <c r="AE252" i="10"/>
  <c r="E252" i="10"/>
  <c r="AE251" i="10"/>
  <c r="E251" i="10"/>
  <c r="AE250" i="10"/>
  <c r="AE249" i="10"/>
  <c r="AE248" i="10"/>
  <c r="AE247" i="10"/>
  <c r="AE246" i="10"/>
  <c r="AE245" i="10"/>
  <c r="AE244" i="10"/>
  <c r="AE243" i="10"/>
  <c r="AE242" i="10"/>
  <c r="AE241" i="10"/>
  <c r="AE240" i="10"/>
  <c r="AE239" i="10"/>
  <c r="AE238" i="10"/>
  <c r="AE237" i="10"/>
  <c r="AI236" i="10"/>
  <c r="AE236" i="10"/>
  <c r="AI235" i="10"/>
  <c r="AE235" i="10"/>
  <c r="AI234" i="10"/>
  <c r="AE234" i="10"/>
  <c r="AI233" i="10"/>
  <c r="AE233" i="10"/>
  <c r="AI232" i="10"/>
  <c r="AE232" i="10"/>
  <c r="AE231" i="10"/>
  <c r="AE230" i="10"/>
  <c r="AI230" i="10" s="1"/>
  <c r="AE229" i="10"/>
  <c r="AI229" i="10" s="1"/>
  <c r="AE228" i="10"/>
  <c r="AI228" i="10" s="1"/>
  <c r="AE227" i="10"/>
  <c r="AI227" i="10" s="1"/>
  <c r="AE226" i="10"/>
  <c r="AI226" i="10" s="1"/>
  <c r="AE225" i="10"/>
  <c r="AI225" i="10" s="1"/>
  <c r="AE224" i="10"/>
  <c r="AI224" i="10" s="1"/>
  <c r="AE223" i="10"/>
  <c r="AI223" i="10" s="1"/>
  <c r="AE222" i="10"/>
  <c r="AE221" i="10"/>
  <c r="AE220" i="10"/>
  <c r="AE219" i="10"/>
  <c r="AE218" i="10"/>
  <c r="AE217" i="10"/>
  <c r="AE216" i="10"/>
  <c r="AE215" i="10"/>
  <c r="AE214" i="10"/>
  <c r="AE213" i="10"/>
  <c r="AE212" i="10"/>
  <c r="AI212" i="10" s="1"/>
  <c r="AE211" i="10"/>
  <c r="AI210" i="10"/>
  <c r="AE210" i="10"/>
  <c r="AI209" i="10"/>
  <c r="AE209" i="10"/>
  <c r="AE208" i="10"/>
  <c r="AE207" i="10"/>
  <c r="AE206" i="10"/>
  <c r="AE205" i="10"/>
  <c r="AE204" i="10"/>
  <c r="AE203" i="10"/>
  <c r="AE202" i="10"/>
  <c r="AE201" i="10"/>
  <c r="AI200" i="10"/>
  <c r="AE200" i="10"/>
  <c r="AI199" i="10"/>
  <c r="AE199" i="10"/>
  <c r="AI198" i="10"/>
  <c r="AE198" i="10"/>
  <c r="AI197" i="10"/>
  <c r="AE197" i="10"/>
  <c r="AI196" i="10"/>
  <c r="AE196" i="10"/>
  <c r="AE195" i="10"/>
  <c r="AE194" i="10"/>
  <c r="AI194" i="10" s="1"/>
  <c r="AE193" i="10"/>
  <c r="AI193" i="10" s="1"/>
  <c r="AE192" i="10"/>
  <c r="P191" i="10"/>
  <c r="O191" i="10"/>
  <c r="AE191" i="10" s="1"/>
  <c r="AI191" i="10" s="1"/>
  <c r="P190" i="10"/>
  <c r="O190" i="10"/>
  <c r="AE190" i="10" s="1"/>
  <c r="AI190" i="10" s="1"/>
  <c r="P189" i="10"/>
  <c r="O189" i="10"/>
  <c r="AE189" i="10" s="1"/>
  <c r="AI189" i="10" s="1"/>
  <c r="P188" i="10"/>
  <c r="O188" i="10"/>
  <c r="AE188" i="10" s="1"/>
  <c r="AI188" i="10" s="1"/>
  <c r="P187" i="10"/>
  <c r="O187" i="10"/>
  <c r="AE187" i="10" s="1"/>
  <c r="AI187" i="10" s="1"/>
  <c r="P186" i="10"/>
  <c r="O186" i="10"/>
  <c r="AE186" i="10" s="1"/>
  <c r="AI186" i="10" s="1"/>
  <c r="P185" i="10"/>
  <c r="O185" i="10"/>
  <c r="AE185" i="10" s="1"/>
  <c r="AI185" i="10" s="1"/>
  <c r="P184" i="10"/>
  <c r="O184" i="10"/>
  <c r="AE184" i="10" s="1"/>
  <c r="AI184" i="10" s="1"/>
  <c r="P183" i="10"/>
  <c r="O183" i="10"/>
  <c r="AE183" i="10" s="1"/>
  <c r="AI183" i="10" s="1"/>
  <c r="P182" i="10"/>
  <c r="O182" i="10"/>
  <c r="AE182" i="10" s="1"/>
  <c r="AI182" i="10" s="1"/>
  <c r="AI181" i="10"/>
  <c r="AE181" i="10"/>
  <c r="AI180" i="10"/>
  <c r="AE180" i="10"/>
  <c r="AI179" i="10"/>
  <c r="AE179" i="10"/>
  <c r="AI178" i="10"/>
  <c r="AE178" i="10"/>
  <c r="AI177" i="10"/>
  <c r="AE177" i="10"/>
  <c r="AE176" i="10"/>
  <c r="AE175" i="10"/>
  <c r="AI175" i="10" s="1"/>
  <c r="AE174" i="10"/>
  <c r="AE173" i="10"/>
  <c r="AE172" i="10"/>
  <c r="AI171" i="10"/>
  <c r="AE171" i="10"/>
  <c r="AI170" i="10"/>
  <c r="AE170" i="10"/>
  <c r="AI169" i="10"/>
  <c r="AE169" i="10"/>
  <c r="AI168" i="10"/>
  <c r="AE168" i="10"/>
  <c r="AI167" i="10"/>
  <c r="AE167" i="10"/>
  <c r="AI166" i="10"/>
  <c r="AE166" i="10"/>
  <c r="AI165" i="10"/>
  <c r="AE165" i="10"/>
  <c r="AI164" i="10"/>
  <c r="AE164" i="10"/>
  <c r="AI163" i="10"/>
  <c r="AE163" i="10"/>
  <c r="AI162" i="10"/>
  <c r="AE162" i="10"/>
  <c r="AI161" i="10"/>
  <c r="AE161" i="10"/>
  <c r="AI160" i="10"/>
  <c r="AE160" i="10"/>
  <c r="AE159" i="10"/>
  <c r="AE158" i="10"/>
  <c r="AE157" i="10"/>
  <c r="AE156" i="10"/>
  <c r="AE155" i="10"/>
  <c r="AE154" i="10"/>
  <c r="AE153" i="10"/>
  <c r="AE152" i="10"/>
  <c r="AE151" i="10"/>
  <c r="AE150" i="10"/>
  <c r="S150" i="10"/>
  <c r="AE149" i="10"/>
  <c r="AE148" i="10"/>
  <c r="AE147" i="10"/>
  <c r="AE146" i="10"/>
  <c r="AE145" i="10"/>
  <c r="AI144" i="10"/>
  <c r="AE144" i="10"/>
  <c r="AI143" i="10"/>
  <c r="AE143" i="10"/>
  <c r="AI142" i="10"/>
  <c r="AE142" i="10"/>
  <c r="AL141" i="10"/>
  <c r="AE141" i="10"/>
  <c r="AI141" i="10" s="1"/>
  <c r="AE140" i="10"/>
  <c r="AE139" i="10"/>
  <c r="AE138" i="10"/>
  <c r="AE137" i="10"/>
  <c r="AE136" i="10"/>
  <c r="AE135" i="10"/>
  <c r="AE134" i="10"/>
  <c r="AE133" i="10"/>
  <c r="AE132" i="10"/>
  <c r="AE131" i="10"/>
  <c r="AE130" i="10"/>
  <c r="AE129" i="10"/>
  <c r="AE128" i="10"/>
  <c r="AE127" i="10"/>
  <c r="AL126" i="10"/>
  <c r="AE126" i="10"/>
  <c r="AE125" i="10"/>
  <c r="AE124" i="10"/>
  <c r="AE123" i="10"/>
  <c r="AI123" i="10" s="1"/>
  <c r="AE122" i="10"/>
  <c r="AI122" i="10" s="1"/>
  <c r="AL121" i="10"/>
  <c r="AI121" i="10"/>
  <c r="AE121" i="10"/>
  <c r="AI120" i="10"/>
  <c r="AE120" i="10"/>
  <c r="AI119" i="10"/>
  <c r="AE119" i="10"/>
  <c r="AE118" i="10"/>
  <c r="AE117" i="10"/>
  <c r="AE116" i="10"/>
  <c r="AE115" i="10"/>
  <c r="AE114" i="10"/>
  <c r="AE113" i="10"/>
  <c r="AE112" i="10"/>
  <c r="K112" i="10"/>
  <c r="AI112" i="10" s="1"/>
  <c r="AI111" i="10"/>
  <c r="AE111" i="10"/>
  <c r="N111" i="10"/>
  <c r="AL111" i="10" s="1"/>
  <c r="AE110" i="10"/>
  <c r="AI109" i="10"/>
  <c r="AE109" i="10"/>
  <c r="AI108" i="10"/>
  <c r="AE108" i="10"/>
  <c r="AE107" i="10"/>
  <c r="AE106" i="10"/>
  <c r="AI105" i="10"/>
  <c r="AE105" i="10"/>
  <c r="AI104" i="10"/>
  <c r="AE104" i="10"/>
  <c r="Q103" i="10"/>
  <c r="AE103" i="10" s="1"/>
  <c r="AI103" i="10" s="1"/>
  <c r="AE102" i="10"/>
  <c r="AI102" i="10" s="1"/>
  <c r="AE101" i="10"/>
  <c r="AI101" i="10" s="1"/>
  <c r="AE100" i="10"/>
  <c r="AI100" i="10" s="1"/>
  <c r="AE99" i="10"/>
  <c r="AI99" i="10" s="1"/>
  <c r="AE98" i="10"/>
  <c r="AE97" i="10"/>
  <c r="AE96" i="10"/>
  <c r="AE95" i="10"/>
  <c r="AE94" i="10"/>
  <c r="AE93" i="10"/>
  <c r="AE92" i="10"/>
  <c r="AE91" i="10"/>
  <c r="AE90" i="10"/>
  <c r="AE89" i="10"/>
  <c r="AE88" i="10"/>
  <c r="AI88" i="10" s="1"/>
  <c r="AE87" i="10"/>
  <c r="AI87" i="10" s="1"/>
  <c r="AE86" i="10"/>
  <c r="AI85" i="10"/>
  <c r="AE85" i="10"/>
  <c r="AI84" i="10"/>
  <c r="AE84" i="10"/>
  <c r="AE83" i="10"/>
  <c r="AE82" i="10"/>
  <c r="AE81" i="10"/>
  <c r="AE80" i="10"/>
  <c r="AE79" i="10"/>
  <c r="AE78" i="10"/>
  <c r="AE77" i="10"/>
  <c r="AE76" i="10"/>
  <c r="AE75" i="10"/>
  <c r="AE74" i="10"/>
  <c r="AI74" i="10" s="1"/>
  <c r="AE73" i="10"/>
  <c r="AE72" i="10"/>
  <c r="AE71" i="10"/>
  <c r="AE70" i="10"/>
  <c r="AE69" i="10"/>
  <c r="AE68" i="10"/>
  <c r="P68" i="10"/>
  <c r="O68" i="10"/>
  <c r="AE67" i="10"/>
  <c r="AI67" i="10" s="1"/>
  <c r="AE66" i="10"/>
  <c r="AE65" i="10"/>
  <c r="AE64" i="10"/>
  <c r="AE63" i="10"/>
  <c r="AE62" i="10"/>
  <c r="AE61" i="10"/>
  <c r="AE60" i="10"/>
  <c r="AE59" i="10"/>
  <c r="AE58" i="10"/>
  <c r="AE57" i="10"/>
  <c r="AE56" i="10"/>
  <c r="AE55" i="10"/>
  <c r="AE54" i="10"/>
  <c r="AE53" i="10"/>
  <c r="AE52" i="10"/>
  <c r="AE51" i="10"/>
  <c r="AE50" i="10"/>
  <c r="AE49" i="10"/>
  <c r="AE48" i="10"/>
  <c r="AE47" i="10"/>
  <c r="AE46" i="10"/>
  <c r="AE45" i="10"/>
  <c r="AE44" i="10"/>
  <c r="AE43" i="10"/>
  <c r="AE42" i="10"/>
  <c r="AE41" i="10"/>
  <c r="AE40" i="10"/>
  <c r="AL39" i="10"/>
  <c r="AE39" i="10"/>
  <c r="AE38" i="10"/>
  <c r="AE37" i="10"/>
  <c r="AE36" i="10"/>
  <c r="AE35" i="10"/>
  <c r="AE34" i="10"/>
  <c r="AE33" i="10"/>
  <c r="AE32" i="10"/>
  <c r="AE31" i="10"/>
  <c r="AE30" i="10"/>
  <c r="AE29" i="10"/>
  <c r="AE28" i="10"/>
  <c r="AE27" i="10"/>
  <c r="AE26" i="10"/>
  <c r="AE25" i="10"/>
  <c r="AE24" i="10"/>
  <c r="AE23" i="10"/>
  <c r="AE22" i="10"/>
  <c r="AE21" i="10"/>
  <c r="AE20" i="10"/>
  <c r="AE19" i="10"/>
  <c r="AE18" i="10"/>
  <c r="AE17" i="10"/>
  <c r="AE16" i="10"/>
  <c r="AE15" i="10"/>
  <c r="AE14" i="10"/>
  <c r="AE13" i="10"/>
  <c r="AE12" i="10"/>
  <c r="AE11" i="10"/>
  <c r="AE10" i="10"/>
  <c r="AI10" i="10" s="1"/>
  <c r="S10" i="10"/>
  <c r="AF9" i="10"/>
  <c r="AE9" i="10"/>
  <c r="AI9" i="10" s="1"/>
  <c r="AE8" i="10"/>
  <c r="AE7" i="10"/>
  <c r="AE6" i="10"/>
  <c r="AE5" i="10"/>
  <c r="AE4" i="10"/>
  <c r="AE3" i="10"/>
  <c r="AE2" i="10"/>
  <c r="AL489" i="3" l="1"/>
  <c r="AL490" i="3"/>
  <c r="AL436" i="3"/>
  <c r="AL435" i="3"/>
  <c r="AL433" i="3"/>
  <c r="AL434" i="3"/>
  <c r="AL432" i="3"/>
  <c r="AL431" i="3"/>
  <c r="AL404" i="3"/>
  <c r="AL391" i="3"/>
  <c r="AE377" i="3"/>
  <c r="AL377" i="3"/>
  <c r="AL366" i="3"/>
  <c r="F7" i="9"/>
  <c r="G7" i="9" s="1"/>
  <c r="H7" i="9" s="1"/>
  <c r="F8" i="9"/>
  <c r="G8" i="9" s="1"/>
  <c r="H8" i="9" s="1"/>
  <c r="F9" i="9"/>
  <c r="G9" i="9" s="1"/>
  <c r="H9" i="9" s="1"/>
  <c r="F10" i="9"/>
  <c r="G10" i="9" s="1"/>
  <c r="H10" i="9" s="1"/>
  <c r="F11" i="9"/>
  <c r="G11" i="9" s="1"/>
  <c r="H11" i="9" s="1"/>
  <c r="F12" i="9"/>
  <c r="G12" i="9" s="1"/>
  <c r="H12" i="9" s="1"/>
  <c r="F13" i="9"/>
  <c r="G13" i="9" s="1"/>
  <c r="H13" i="9" s="1"/>
  <c r="F14" i="9"/>
  <c r="G14" i="9" s="1"/>
  <c r="H14" i="9" s="1"/>
  <c r="AI365" i="3"/>
  <c r="AI364" i="3"/>
  <c r="AI363" i="3"/>
  <c r="AI362" i="3"/>
  <c r="AJ362" i="3"/>
  <c r="AL333" i="3"/>
  <c r="AL315" i="3"/>
  <c r="AJ315" i="3"/>
  <c r="AL301" i="3"/>
  <c r="AH303" i="3"/>
  <c r="AL303" i="3" s="1"/>
  <c r="AH302" i="3"/>
  <c r="AL302" i="3" s="1"/>
  <c r="AH301" i="3"/>
  <c r="AH300" i="3"/>
  <c r="AL300" i="3" s="1"/>
  <c r="AH299" i="3"/>
  <c r="AL299" i="3" s="1"/>
  <c r="AH298" i="3"/>
  <c r="AL298" i="3" s="1"/>
  <c r="AL141" i="3"/>
  <c r="AL126" i="3"/>
  <c r="AE121" i="3"/>
  <c r="AI121" i="3" s="1"/>
  <c r="AL121" i="3"/>
  <c r="K112" i="3"/>
  <c r="N111" i="3"/>
  <c r="AL111" i="3" s="1"/>
  <c r="AL39" i="3"/>
  <c r="AE3" i="3" l="1"/>
  <c r="AE4" i="3"/>
  <c r="AE5" i="3"/>
  <c r="AE6" i="3"/>
  <c r="AE7" i="3"/>
  <c r="AE8" i="3"/>
  <c r="AE9" i="3"/>
  <c r="AI9" i="3" s="1"/>
  <c r="AE10" i="3"/>
  <c r="AI10" i="3" s="1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I67" i="3" s="1"/>
  <c r="AE69" i="3"/>
  <c r="AE70" i="3"/>
  <c r="AE71" i="3"/>
  <c r="AE72" i="3"/>
  <c r="AE73" i="3"/>
  <c r="AE74" i="3"/>
  <c r="AI74" i="3" s="1"/>
  <c r="AE75" i="3"/>
  <c r="AE76" i="3"/>
  <c r="AE77" i="3"/>
  <c r="AE78" i="3"/>
  <c r="AE79" i="3"/>
  <c r="AE80" i="3"/>
  <c r="AE81" i="3"/>
  <c r="AE82" i="3"/>
  <c r="AE83" i="3"/>
  <c r="AE84" i="3"/>
  <c r="AI84" i="3" s="1"/>
  <c r="AE85" i="3"/>
  <c r="AI85" i="3" s="1"/>
  <c r="AE86" i="3"/>
  <c r="AE87" i="3"/>
  <c r="AI87" i="3" s="1"/>
  <c r="AE88" i="3"/>
  <c r="AI88" i="3" s="1"/>
  <c r="AE89" i="3"/>
  <c r="AE90" i="3"/>
  <c r="AE91" i="3"/>
  <c r="AE92" i="3"/>
  <c r="AE93" i="3"/>
  <c r="AE94" i="3"/>
  <c r="AE95" i="3"/>
  <c r="AE96" i="3"/>
  <c r="AE97" i="3"/>
  <c r="AE98" i="3"/>
  <c r="AE99" i="3"/>
  <c r="AI99" i="3" s="1"/>
  <c r="AE100" i="3"/>
  <c r="AI100" i="3" s="1"/>
  <c r="AE101" i="3"/>
  <c r="AI101" i="3" s="1"/>
  <c r="AE102" i="3"/>
  <c r="AI102" i="3" s="1"/>
  <c r="AE104" i="3"/>
  <c r="AI104" i="3" s="1"/>
  <c r="AE105" i="3"/>
  <c r="AI105" i="3" s="1"/>
  <c r="AE106" i="3"/>
  <c r="AE107" i="3"/>
  <c r="AE108" i="3"/>
  <c r="AI108" i="3" s="1"/>
  <c r="AE109" i="3"/>
  <c r="AI109" i="3" s="1"/>
  <c r="AE110" i="3"/>
  <c r="AE111" i="3"/>
  <c r="AI111" i="3" s="1"/>
  <c r="AE112" i="3"/>
  <c r="AI112" i="3" s="1"/>
  <c r="AE113" i="3"/>
  <c r="AE114" i="3"/>
  <c r="AE115" i="3"/>
  <c r="AE116" i="3"/>
  <c r="AE117" i="3"/>
  <c r="AE118" i="3"/>
  <c r="AE119" i="3"/>
  <c r="AI119" i="3" s="1"/>
  <c r="AE120" i="3"/>
  <c r="AI120" i="3" s="1"/>
  <c r="AE122" i="3"/>
  <c r="AI122" i="3" s="1"/>
  <c r="AE123" i="3"/>
  <c r="AI123" i="3" s="1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I141" i="3" s="1"/>
  <c r="AE142" i="3"/>
  <c r="AI142" i="3" s="1"/>
  <c r="AE143" i="3"/>
  <c r="AI143" i="3" s="1"/>
  <c r="AE144" i="3"/>
  <c r="AI144" i="3" s="1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I160" i="3" s="1"/>
  <c r="AE161" i="3"/>
  <c r="AI161" i="3" s="1"/>
  <c r="AE162" i="3"/>
  <c r="AI162" i="3" s="1"/>
  <c r="AE163" i="3"/>
  <c r="AI163" i="3" s="1"/>
  <c r="AE164" i="3"/>
  <c r="AI164" i="3" s="1"/>
  <c r="AE165" i="3"/>
  <c r="AI165" i="3" s="1"/>
  <c r="AE166" i="3"/>
  <c r="AI166" i="3" s="1"/>
  <c r="AE167" i="3"/>
  <c r="AI167" i="3" s="1"/>
  <c r="AE168" i="3"/>
  <c r="AI168" i="3" s="1"/>
  <c r="AE169" i="3"/>
  <c r="AI169" i="3" s="1"/>
  <c r="AE170" i="3"/>
  <c r="AI170" i="3" s="1"/>
  <c r="AE171" i="3"/>
  <c r="AI171" i="3" s="1"/>
  <c r="AE172" i="3"/>
  <c r="AE173" i="3"/>
  <c r="AE174" i="3"/>
  <c r="AE175" i="3"/>
  <c r="AI175" i="3" s="1"/>
  <c r="AE176" i="3"/>
  <c r="AE177" i="3"/>
  <c r="AI177" i="3" s="1"/>
  <c r="AE178" i="3"/>
  <c r="AI178" i="3" s="1"/>
  <c r="AE179" i="3"/>
  <c r="AI179" i="3" s="1"/>
  <c r="AE180" i="3"/>
  <c r="AI180" i="3" s="1"/>
  <c r="AE181" i="3"/>
  <c r="AI181" i="3" s="1"/>
  <c r="AE192" i="3"/>
  <c r="AE193" i="3"/>
  <c r="AI193" i="3" s="1"/>
  <c r="AE194" i="3"/>
  <c r="AI194" i="3" s="1"/>
  <c r="AE195" i="3"/>
  <c r="AE196" i="3"/>
  <c r="AI196" i="3" s="1"/>
  <c r="AE197" i="3"/>
  <c r="AI197" i="3" s="1"/>
  <c r="AE198" i="3"/>
  <c r="AI198" i="3" s="1"/>
  <c r="AE199" i="3"/>
  <c r="AI199" i="3" s="1"/>
  <c r="AE200" i="3"/>
  <c r="AI200" i="3" s="1"/>
  <c r="AE201" i="3"/>
  <c r="AE202" i="3"/>
  <c r="AE203" i="3"/>
  <c r="AE204" i="3"/>
  <c r="AE205" i="3"/>
  <c r="AE206" i="3"/>
  <c r="AE207" i="3"/>
  <c r="AE208" i="3"/>
  <c r="AE209" i="3"/>
  <c r="AI209" i="3" s="1"/>
  <c r="AE210" i="3"/>
  <c r="AI210" i="3" s="1"/>
  <c r="AE211" i="3"/>
  <c r="AE212" i="3"/>
  <c r="AI212" i="3" s="1"/>
  <c r="AE213" i="3"/>
  <c r="AE214" i="3"/>
  <c r="AE215" i="3"/>
  <c r="AE216" i="3"/>
  <c r="AE217" i="3"/>
  <c r="AE218" i="3"/>
  <c r="AE219" i="3"/>
  <c r="AE220" i="3"/>
  <c r="AE221" i="3"/>
  <c r="AE222" i="3"/>
  <c r="AE223" i="3"/>
  <c r="AI223" i="3" s="1"/>
  <c r="AE224" i="3"/>
  <c r="AI224" i="3" s="1"/>
  <c r="AE225" i="3"/>
  <c r="AI225" i="3" s="1"/>
  <c r="AE226" i="3"/>
  <c r="AI226" i="3" s="1"/>
  <c r="AE227" i="3"/>
  <c r="AI227" i="3" s="1"/>
  <c r="AE228" i="3"/>
  <c r="AI228" i="3" s="1"/>
  <c r="AE229" i="3"/>
  <c r="AI229" i="3" s="1"/>
  <c r="AE230" i="3"/>
  <c r="AI230" i="3" s="1"/>
  <c r="AE231" i="3"/>
  <c r="AE232" i="3"/>
  <c r="AI232" i="3" s="1"/>
  <c r="AE233" i="3"/>
  <c r="AI233" i="3" s="1"/>
  <c r="AE234" i="3"/>
  <c r="AI234" i="3" s="1"/>
  <c r="AE235" i="3"/>
  <c r="AI235" i="3" s="1"/>
  <c r="AE236" i="3"/>
  <c r="AI236" i="3" s="1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I256" i="3" s="1"/>
  <c r="AE257" i="3"/>
  <c r="AI257" i="3" s="1"/>
  <c r="AE258" i="3"/>
  <c r="AI258" i="3" s="1"/>
  <c r="AE259" i="3"/>
  <c r="AI259" i="3" s="1"/>
  <c r="AE260" i="3"/>
  <c r="AI260" i="3" s="1"/>
  <c r="AE261" i="3"/>
  <c r="AI261" i="3" s="1"/>
  <c r="AE262" i="3"/>
  <c r="AI262" i="3" s="1"/>
  <c r="AE263" i="3"/>
  <c r="AI263" i="3" s="1"/>
  <c r="AE264" i="3"/>
  <c r="AE265" i="3"/>
  <c r="AE266" i="3"/>
  <c r="AE267" i="3"/>
  <c r="AE268" i="3"/>
  <c r="AE269" i="3"/>
  <c r="AE270" i="3"/>
  <c r="AE271" i="3"/>
  <c r="AE272" i="3"/>
  <c r="AI272" i="3" s="1"/>
  <c r="AE273" i="3"/>
  <c r="AI273" i="3" s="1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I293" i="3" s="1"/>
  <c r="AE294" i="3"/>
  <c r="AI294" i="3" s="1"/>
  <c r="AE295" i="3"/>
  <c r="AI295" i="3" s="1"/>
  <c r="AE296" i="3"/>
  <c r="AI296" i="3" s="1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I331" i="3" s="1"/>
  <c r="AE332" i="3"/>
  <c r="AI332" i="3" s="1"/>
  <c r="AE333" i="3"/>
  <c r="AE334" i="3"/>
  <c r="AE335" i="3"/>
  <c r="AE336" i="3"/>
  <c r="AE337" i="3"/>
  <c r="AI337" i="3" s="1"/>
  <c r="AE338" i="3"/>
  <c r="AI338" i="3" s="1"/>
  <c r="AE339" i="3"/>
  <c r="AI339" i="3" s="1"/>
  <c r="AE340" i="3"/>
  <c r="AI340" i="3" s="1"/>
  <c r="AE341" i="3"/>
  <c r="AI341" i="3" s="1"/>
  <c r="AE342" i="3"/>
  <c r="AI342" i="3" s="1"/>
  <c r="AE343" i="3"/>
  <c r="AI343" i="3" s="1"/>
  <c r="AE344" i="3"/>
  <c r="AI344" i="3" s="1"/>
  <c r="AE345" i="3"/>
  <c r="AI345" i="3" s="1"/>
  <c r="AE346" i="3"/>
  <c r="AI346" i="3" s="1"/>
  <c r="AE347" i="3"/>
  <c r="AI347" i="3" s="1"/>
  <c r="AE348" i="3"/>
  <c r="AI348" i="3" s="1"/>
  <c r="AE349" i="3"/>
  <c r="AI349" i="3" s="1"/>
  <c r="AE350" i="3"/>
  <c r="AI350" i="3" s="1"/>
  <c r="AE351" i="3"/>
  <c r="AE352" i="3"/>
  <c r="AE353" i="3"/>
  <c r="AE354" i="3"/>
  <c r="AE355" i="3"/>
  <c r="AE356" i="3"/>
  <c r="AE357" i="3"/>
  <c r="AE358" i="3"/>
  <c r="AE359" i="3"/>
  <c r="AE360" i="3"/>
  <c r="AE361" i="3"/>
  <c r="AE366" i="3"/>
  <c r="AI366" i="3" s="1"/>
  <c r="AE367" i="3"/>
  <c r="AI367" i="3" s="1"/>
  <c r="AE368" i="3"/>
  <c r="AI368" i="3" s="1"/>
  <c r="AE369" i="3"/>
  <c r="AI369" i="3" s="1"/>
  <c r="AE370" i="3"/>
  <c r="AI370" i="3" s="1"/>
  <c r="AE371" i="3"/>
  <c r="AI371" i="3" s="1"/>
  <c r="AE372" i="3"/>
  <c r="AI372" i="3" s="1"/>
  <c r="AE373" i="3"/>
  <c r="AI373" i="3" s="1"/>
  <c r="AE374" i="3"/>
  <c r="AE375" i="3"/>
  <c r="AE376" i="3"/>
  <c r="AE378" i="3"/>
  <c r="AI378" i="3" s="1"/>
  <c r="AE379" i="3"/>
  <c r="AI379" i="3" s="1"/>
  <c r="AE380" i="3"/>
  <c r="AI380" i="3" s="1"/>
  <c r="AE381" i="3"/>
  <c r="AE382" i="3"/>
  <c r="AE383" i="3"/>
  <c r="AE384" i="3"/>
  <c r="AI384" i="3" s="1"/>
  <c r="AE385" i="3"/>
  <c r="AI385" i="3" s="1"/>
  <c r="AE386" i="3"/>
  <c r="AI386" i="3" s="1"/>
  <c r="AE387" i="3"/>
  <c r="AE388" i="3"/>
  <c r="AE389" i="3"/>
  <c r="AE390" i="3"/>
  <c r="AI390" i="3" s="1"/>
  <c r="AE391" i="3"/>
  <c r="AI391" i="3" s="1"/>
  <c r="AE392" i="3"/>
  <c r="AI392" i="3" s="1"/>
  <c r="AE393" i="3"/>
  <c r="AI393" i="3" s="1"/>
  <c r="AE394" i="3"/>
  <c r="AI394" i="3" s="1"/>
  <c r="AE395" i="3"/>
  <c r="AI395" i="3" s="1"/>
  <c r="AE396" i="3"/>
  <c r="AI396" i="3" s="1"/>
  <c r="AE397" i="3"/>
  <c r="AI397" i="3" s="1"/>
  <c r="AE398" i="3"/>
  <c r="AI398" i="3" s="1"/>
  <c r="AE399" i="3"/>
  <c r="AI399" i="3" s="1"/>
  <c r="AE400" i="3"/>
  <c r="AI400" i="3" s="1"/>
  <c r="AE401" i="3"/>
  <c r="AI401" i="3" s="1"/>
  <c r="AE402" i="3"/>
  <c r="AI402" i="3" s="1"/>
  <c r="AE403" i="3"/>
  <c r="AI403" i="3" s="1"/>
  <c r="AE404" i="3"/>
  <c r="AI404" i="3" s="1"/>
  <c r="AE405" i="3"/>
  <c r="AI405" i="3" s="1"/>
  <c r="AE406" i="3"/>
  <c r="AI406" i="3" s="1"/>
  <c r="AE407" i="3"/>
  <c r="AI407" i="3" s="1"/>
  <c r="AE408" i="3"/>
  <c r="AI408" i="3" s="1"/>
  <c r="AE409" i="3"/>
  <c r="AI409" i="3" s="1"/>
  <c r="AE410" i="3"/>
  <c r="AI410" i="3" s="1"/>
  <c r="AE411" i="3"/>
  <c r="AI411" i="3" s="1"/>
  <c r="AE412" i="3"/>
  <c r="AI412" i="3" s="1"/>
  <c r="AE413" i="3"/>
  <c r="AI413" i="3" s="1"/>
  <c r="AE414" i="3"/>
  <c r="AI414" i="3" s="1"/>
  <c r="AE415" i="3"/>
  <c r="AI415" i="3" s="1"/>
  <c r="AE416" i="3"/>
  <c r="AI416" i="3" s="1"/>
  <c r="AE417" i="3"/>
  <c r="AE418" i="3"/>
  <c r="AI418" i="3" s="1"/>
  <c r="AE419" i="3"/>
  <c r="AI419" i="3" s="1"/>
  <c r="AE420" i="3"/>
  <c r="AI420" i="3" s="1"/>
  <c r="AE421" i="3"/>
  <c r="AI421" i="3" s="1"/>
  <c r="AE422" i="3"/>
  <c r="AI422" i="3" s="1"/>
  <c r="AE423" i="3"/>
  <c r="AI423" i="3" s="1"/>
  <c r="AE424" i="3"/>
  <c r="AI424" i="3" s="1"/>
  <c r="AE425" i="3"/>
  <c r="AI425" i="3" s="1"/>
  <c r="AE426" i="3"/>
  <c r="AI426" i="3" s="1"/>
  <c r="AE427" i="3"/>
  <c r="AI427" i="3" s="1"/>
  <c r="AE428" i="3"/>
  <c r="AI428" i="3" s="1"/>
  <c r="AE429" i="3"/>
  <c r="AI429" i="3" s="1"/>
  <c r="AE430" i="3"/>
  <c r="AI430" i="3" s="1"/>
  <c r="AE431" i="3"/>
  <c r="AI431" i="3" s="1"/>
  <c r="AE432" i="3"/>
  <c r="AE433" i="3"/>
  <c r="AE434" i="3"/>
  <c r="AE435" i="3"/>
  <c r="AE436" i="3"/>
  <c r="AE437" i="3"/>
  <c r="AI437" i="3" s="1"/>
  <c r="AE438" i="3"/>
  <c r="AE439" i="3"/>
  <c r="AE440" i="3"/>
  <c r="AI440" i="3" s="1"/>
  <c r="AE441" i="3"/>
  <c r="AI441" i="3" s="1"/>
  <c r="AE442" i="3"/>
  <c r="AI442" i="3" s="1"/>
  <c r="AE443" i="3"/>
  <c r="AI443" i="3" s="1"/>
  <c r="AE444" i="3"/>
  <c r="AI444" i="3" s="1"/>
  <c r="AE445" i="3"/>
  <c r="AI445" i="3" s="1"/>
  <c r="AE446" i="3"/>
  <c r="AI446" i="3" s="1"/>
  <c r="AE447" i="3"/>
  <c r="AI447" i="3" s="1"/>
  <c r="AE448" i="3"/>
  <c r="AI448" i="3" s="1"/>
  <c r="AE449" i="3"/>
  <c r="AI449" i="3" s="1"/>
  <c r="AE450" i="3"/>
  <c r="AI450" i="3" s="1"/>
  <c r="AE451" i="3"/>
  <c r="AI451" i="3" s="1"/>
  <c r="AE452" i="3"/>
  <c r="AI452" i="3" s="1"/>
  <c r="AE453" i="3"/>
  <c r="AI453" i="3" s="1"/>
  <c r="AE454" i="3"/>
  <c r="AI454" i="3" s="1"/>
  <c r="AE455" i="3"/>
  <c r="AI455" i="3" s="1"/>
  <c r="AE456" i="3"/>
  <c r="AI456" i="3" s="1"/>
  <c r="AE457" i="3"/>
  <c r="AI457" i="3" s="1"/>
  <c r="AE458" i="3"/>
  <c r="AI458" i="3" s="1"/>
  <c r="AE459" i="3"/>
  <c r="AI459" i="3" s="1"/>
  <c r="AE460" i="3"/>
  <c r="AI460" i="3" s="1"/>
  <c r="AE461" i="3"/>
  <c r="AI461" i="3" s="1"/>
  <c r="AE462" i="3"/>
  <c r="AI462" i="3" s="1"/>
  <c r="AE463" i="3"/>
  <c r="AI463" i="3" s="1"/>
  <c r="AE464" i="3"/>
  <c r="AI464" i="3" s="1"/>
  <c r="AE465" i="3"/>
  <c r="AI465" i="3" s="1"/>
  <c r="AE466" i="3"/>
  <c r="AI466" i="3" s="1"/>
  <c r="AE467" i="3"/>
  <c r="AI467" i="3" s="1"/>
  <c r="AE468" i="3"/>
  <c r="AI468" i="3" s="1"/>
  <c r="AE469" i="3"/>
  <c r="AI469" i="3" s="1"/>
  <c r="AE470" i="3"/>
  <c r="AI470" i="3" s="1"/>
  <c r="AE471" i="3"/>
  <c r="AI471" i="3" s="1"/>
  <c r="AE472" i="3"/>
  <c r="AI472" i="3" s="1"/>
  <c r="AE473" i="3"/>
  <c r="AI473" i="3" s="1"/>
  <c r="AE474" i="3"/>
  <c r="AI474" i="3" s="1"/>
  <c r="AE475" i="3"/>
  <c r="AI475" i="3" s="1"/>
  <c r="AE476" i="3"/>
  <c r="AI476" i="3" s="1"/>
  <c r="AE477" i="3"/>
  <c r="AI477" i="3" s="1"/>
  <c r="AE478" i="3"/>
  <c r="AI478" i="3" s="1"/>
  <c r="AE479" i="3"/>
  <c r="AI479" i="3" s="1"/>
  <c r="AE480" i="3"/>
  <c r="AI480" i="3" s="1"/>
  <c r="AE481" i="3"/>
  <c r="AI481" i="3" s="1"/>
  <c r="AE482" i="3"/>
  <c r="AI482" i="3" s="1"/>
  <c r="AE483" i="3"/>
  <c r="AI483" i="3" s="1"/>
  <c r="AE484" i="3"/>
  <c r="AI484" i="3" s="1"/>
  <c r="AE485" i="3"/>
  <c r="AE487" i="3"/>
  <c r="AI487" i="3" s="1"/>
  <c r="AE488" i="3"/>
  <c r="AE489" i="3"/>
  <c r="AE490" i="3"/>
  <c r="AE491" i="3"/>
  <c r="AE492" i="3"/>
  <c r="AE493" i="3"/>
  <c r="AE494" i="3"/>
  <c r="AE495" i="3"/>
  <c r="AE496" i="3"/>
  <c r="AI496" i="3" s="1"/>
  <c r="AE497" i="3"/>
  <c r="AI497" i="3" s="1"/>
  <c r="AE498" i="3"/>
  <c r="AI498" i="3" s="1"/>
  <c r="AE499" i="3"/>
  <c r="AI499" i="3" s="1"/>
  <c r="AE500" i="3"/>
  <c r="AI500" i="3" s="1"/>
  <c r="AE501" i="3"/>
  <c r="AI501" i="3" s="1"/>
  <c r="AE502" i="3"/>
  <c r="AI502" i="3" s="1"/>
  <c r="AE503" i="3"/>
  <c r="AI503" i="3" s="1"/>
  <c r="AE504" i="3"/>
  <c r="AI504" i="3" s="1"/>
  <c r="AE505" i="3"/>
  <c r="AI505" i="3" s="1"/>
  <c r="AE506" i="3"/>
  <c r="AI506" i="3" s="1"/>
  <c r="AE507" i="3"/>
  <c r="AI507" i="3" s="1"/>
  <c r="AE508" i="3"/>
  <c r="AI508" i="3" s="1"/>
  <c r="AE509" i="3"/>
  <c r="AI509" i="3" s="1"/>
  <c r="AE510" i="3"/>
  <c r="AI510" i="3" s="1"/>
  <c r="AE511" i="3"/>
  <c r="AI511" i="3" s="1"/>
  <c r="AE512" i="3"/>
  <c r="AI512" i="3" s="1"/>
  <c r="AE513" i="3"/>
  <c r="AI513" i="3" s="1"/>
  <c r="AE514" i="3"/>
  <c r="AI514" i="3" s="1"/>
  <c r="AE515" i="3"/>
  <c r="AI515" i="3" s="1"/>
  <c r="AE516" i="3"/>
  <c r="AI516" i="3" s="1"/>
  <c r="AE517" i="3"/>
  <c r="AI517" i="3" s="1"/>
  <c r="AE518" i="3"/>
  <c r="AI518" i="3" s="1"/>
  <c r="AE519" i="3"/>
  <c r="AI519" i="3" s="1"/>
  <c r="AE520" i="3"/>
  <c r="AI520" i="3" s="1"/>
  <c r="AE521" i="3"/>
  <c r="AI521" i="3" s="1"/>
  <c r="AE522" i="3"/>
  <c r="AI522" i="3" s="1"/>
  <c r="AE523" i="3"/>
  <c r="AI523" i="3" s="1"/>
  <c r="AE524" i="3"/>
  <c r="AI524" i="3" s="1"/>
  <c r="AE2" i="3"/>
  <c r="Q486" i="3" l="1"/>
  <c r="AE486" i="3" s="1"/>
  <c r="AI486" i="3" s="1"/>
  <c r="V367" i="3"/>
  <c r="E254" i="3"/>
  <c r="E253" i="3"/>
  <c r="E252" i="3"/>
  <c r="E251" i="3"/>
  <c r="P191" i="3"/>
  <c r="O191" i="3"/>
  <c r="P190" i="3"/>
  <c r="O190" i="3"/>
  <c r="P189" i="3"/>
  <c r="O189" i="3"/>
  <c r="P188" i="3"/>
  <c r="O188" i="3"/>
  <c r="P187" i="3"/>
  <c r="O187" i="3"/>
  <c r="P186" i="3"/>
  <c r="O186" i="3"/>
  <c r="P185" i="3"/>
  <c r="O185" i="3"/>
  <c r="P184" i="3"/>
  <c r="O184" i="3"/>
  <c r="P183" i="3"/>
  <c r="O183" i="3"/>
  <c r="P182" i="3"/>
  <c r="O182" i="3"/>
  <c r="S150" i="3"/>
  <c r="Q103" i="3"/>
  <c r="AE103" i="3" s="1"/>
  <c r="AI103" i="3" s="1"/>
  <c r="P68" i="3"/>
  <c r="O68" i="3"/>
  <c r="S10" i="3"/>
  <c r="AF9" i="3"/>
  <c r="AE183" i="3" l="1"/>
  <c r="AI183" i="3" s="1"/>
  <c r="AE185" i="3"/>
  <c r="AI185" i="3" s="1"/>
  <c r="AE187" i="3"/>
  <c r="AI187" i="3" s="1"/>
  <c r="AE189" i="3"/>
  <c r="AI189" i="3" s="1"/>
  <c r="AE191" i="3"/>
  <c r="AI191" i="3" s="1"/>
  <c r="AE68" i="3"/>
  <c r="AE182" i="3"/>
  <c r="AI182" i="3" s="1"/>
  <c r="AE184" i="3"/>
  <c r="AI184" i="3" s="1"/>
  <c r="AE186" i="3"/>
  <c r="AI186" i="3" s="1"/>
  <c r="AE188" i="3"/>
  <c r="AI188" i="3" s="1"/>
  <c r="AE190" i="3"/>
  <c r="AI190" i="3" s="1"/>
  <c r="Q103" i="1"/>
  <c r="Q487" i="1" l="1"/>
  <c r="V368" i="1"/>
  <c r="O188" i="1" l="1"/>
  <c r="P188" i="1"/>
  <c r="O189" i="1"/>
  <c r="P189" i="1"/>
  <c r="O190" i="1"/>
  <c r="P190" i="1"/>
  <c r="O191" i="1"/>
  <c r="P191" i="1"/>
  <c r="P187" i="1"/>
  <c r="O187" i="1"/>
  <c r="O183" i="1"/>
  <c r="P183" i="1"/>
  <c r="O184" i="1"/>
  <c r="P184" i="1"/>
  <c r="O185" i="1"/>
  <c r="P185" i="1"/>
  <c r="O186" i="1"/>
  <c r="P186" i="1"/>
  <c r="P182" i="1"/>
  <c r="O182" i="1"/>
  <c r="F5" i="9"/>
  <c r="G5" i="9" s="1"/>
  <c r="H5" i="9" s="1"/>
  <c r="S150" i="1"/>
  <c r="AP9" i="1" l="1"/>
  <c r="S10" i="1"/>
  <c r="F4" i="9" l="1"/>
  <c r="B1" i="9"/>
  <c r="G4" i="9" l="1"/>
  <c r="H4" i="9" s="1"/>
  <c r="L13" i="8" l="1"/>
  <c r="L14" i="8"/>
  <c r="H15" i="8"/>
  <c r="H14" i="8"/>
  <c r="H13" i="8"/>
  <c r="E13" i="8"/>
  <c r="E12" i="8"/>
  <c r="B13" i="8"/>
  <c r="B12" i="8"/>
  <c r="B11" i="8"/>
  <c r="T2" i="8"/>
  <c r="T3" i="8"/>
  <c r="T4" i="8" s="1"/>
  <c r="Q4" i="8"/>
  <c r="Q3" i="8"/>
  <c r="Q2" i="8"/>
  <c r="N5" i="8"/>
  <c r="N4" i="8"/>
  <c r="N3" i="8"/>
  <c r="N2" i="8"/>
  <c r="N1" i="8"/>
  <c r="K4" i="8"/>
  <c r="K3" i="8"/>
  <c r="H5" i="8"/>
  <c r="H4" i="8"/>
  <c r="H3" i="8"/>
  <c r="E5" i="8"/>
  <c r="E4" i="8"/>
  <c r="E3" i="8"/>
  <c r="E254" i="1"/>
  <c r="E253" i="1"/>
  <c r="E252" i="1"/>
  <c r="E251" i="1"/>
  <c r="B4" i="8"/>
  <c r="B5" i="8" s="1"/>
  <c r="B6" i="8" s="1"/>
  <c r="L15" i="8" l="1"/>
  <c r="K5" i="8"/>
  <c r="C14" i="7"/>
  <c r="C11" i="7"/>
  <c r="C10" i="7"/>
  <c r="AA114" i="1" l="1"/>
  <c r="AA113" i="1"/>
  <c r="AA112" i="1"/>
  <c r="AA111" i="1"/>
  <c r="AA110" i="1"/>
  <c r="AA108" i="1"/>
  <c r="AA106" i="1"/>
  <c r="P68" i="1"/>
  <c r="O68" i="1"/>
</calcChain>
</file>

<file path=xl/sharedStrings.xml><?xml version="1.0" encoding="utf-8"?>
<sst xmlns="http://schemas.openxmlformats.org/spreadsheetml/2006/main" count="25883" uniqueCount="1668">
  <si>
    <t>K4Nb6O17</t>
  </si>
  <si>
    <t>KLaNb2O7</t>
  </si>
  <si>
    <t>RbLaNb2O7</t>
  </si>
  <si>
    <t>CsLaNb2O7</t>
  </si>
  <si>
    <t>KCa2Nb3O10</t>
  </si>
  <si>
    <t>RbCa2Nb3O10</t>
  </si>
  <si>
    <t>CsCa2Nb3O10</t>
  </si>
  <si>
    <t>KSr2Nb3O10</t>
  </si>
  <si>
    <t>TiO2</t>
  </si>
  <si>
    <t>10.1070/rcr4547 </t>
  </si>
  <si>
    <t>RbLaTa2O7</t>
  </si>
  <si>
    <t>RbPrTa2O7</t>
  </si>
  <si>
    <t>RbNdTa2O7</t>
  </si>
  <si>
    <t>RbSmTa2O7</t>
  </si>
  <si>
    <t>CaTa2O6</t>
  </si>
  <si>
    <t>SrTa2O6</t>
  </si>
  <si>
    <t>BaTa2O6</t>
  </si>
  <si>
    <t>CaBi2Ta2O9</t>
  </si>
  <si>
    <t>BaBi2Ta2O9</t>
  </si>
  <si>
    <t>CaBi2Nb2O9</t>
  </si>
  <si>
    <t>SrBi2Nb2O9</t>
  </si>
  <si>
    <t>BaBi2Nb2O9</t>
  </si>
  <si>
    <t>PbBi2Nb1.8W0.2O9</t>
  </si>
  <si>
    <t>PbBi2Nb1.85W0.15O9</t>
  </si>
  <si>
    <t>PbBi2Nb1.9W0.1O9</t>
  </si>
  <si>
    <t>PbBi2Nb2O9</t>
  </si>
  <si>
    <t>PbBi2Nb1.9Ti0.1O9</t>
  </si>
  <si>
    <t>KTaO3</t>
  </si>
  <si>
    <t>NaTaO3</t>
  </si>
  <si>
    <t>10.1016/j.jssc.2006.01.024</t>
  </si>
  <si>
    <t>CaBi4Ti4O15</t>
  </si>
  <si>
    <t>PbBi4Ti4O15</t>
  </si>
  <si>
    <t>K0.5La0.5Ca1.5Nb3O10</t>
  </si>
  <si>
    <t>K0.5La0.25Bi0.25Ca0.75Pb0.75Nb3O10</t>
  </si>
  <si>
    <t>Sr3Ti2O7</t>
  </si>
  <si>
    <t>PbTiO3</t>
  </si>
  <si>
    <t>10.1039/B818922F</t>
  </si>
  <si>
    <t>Sr5Nb4O15</t>
  </si>
  <si>
    <t>Ba5Nb4O15</t>
  </si>
  <si>
    <t>CaLa4Ti4O15</t>
  </si>
  <si>
    <t>BaLa4Ti4O15</t>
  </si>
  <si>
    <t>La4Ti3O12</t>
  </si>
  <si>
    <t>SrLa4Ti4O15</t>
  </si>
  <si>
    <t>Ba3LaNb3O12</t>
  </si>
  <si>
    <t>K2La2Ti3O10</t>
  </si>
  <si>
    <t>Sr4Ti3O10</t>
  </si>
  <si>
    <t>La2Ti2O7</t>
  </si>
  <si>
    <t>La4CaTi5O17</t>
  </si>
  <si>
    <t>Ca2Nb2O7</t>
  </si>
  <si>
    <t>Sr2Nb2O7</t>
  </si>
  <si>
    <t>DOI</t>
  </si>
  <si>
    <t>SrBi2Ta2O9</t>
  </si>
  <si>
    <t>10.1063/1.118003</t>
  </si>
  <si>
    <t>Sr2SnFeO6</t>
  </si>
  <si>
    <t>10.1016/j.jmmm.2017.05.058</t>
  </si>
  <si>
    <t>10.1016/j.jhazmat.2011.02.064</t>
  </si>
  <si>
    <t>NiO</t>
  </si>
  <si>
    <t>10.1021/jp9919056</t>
  </si>
  <si>
    <t>Rb4Ta6O17</t>
  </si>
  <si>
    <t>Rb4Nb6O17</t>
  </si>
  <si>
    <t>Sr2TiO4</t>
  </si>
  <si>
    <t>Sr1.9La0.1TiO4</t>
  </si>
  <si>
    <t>10.1021/acscatal.8b00369</t>
  </si>
  <si>
    <t>HCa2Nb3O10</t>
  </si>
  <si>
    <t>10.1021/jp044833d</t>
  </si>
  <si>
    <t>Bi5Ti3FeO15</t>
  </si>
  <si>
    <t>10.1021/am505767c</t>
  </si>
  <si>
    <t>Bi4LaTi3FeO15</t>
  </si>
  <si>
    <t>Bi3La2Ti3FeO15</t>
  </si>
  <si>
    <t>Bi2WO6</t>
  </si>
  <si>
    <t>10.1039/C6TC02069K</t>
  </si>
  <si>
    <t>KLaTiO4</t>
  </si>
  <si>
    <t>KLaZr0.1Ti0.9O4</t>
  </si>
  <si>
    <t>KLaZrO4</t>
  </si>
  <si>
    <t>KLaZr0.7Ti0.3O4</t>
  </si>
  <si>
    <t>KLaZr0.5Ti0.5O4</t>
  </si>
  <si>
    <t>KLaZr0.3Ti0.7O4</t>
  </si>
  <si>
    <t>10.1023/a:1025812125852</t>
  </si>
  <si>
    <t>10.1016/j.solmat.2009.12.020</t>
  </si>
  <si>
    <t>K2La2Ti2.9Fe0.1O10</t>
  </si>
  <si>
    <t>10.1016/j.ijhydene.2010.01.022</t>
  </si>
  <si>
    <t>K2La2Ti2.8Fe0.2O10</t>
  </si>
  <si>
    <t>K2La2Ti2.7Fe0.3O10</t>
  </si>
  <si>
    <t>K2La2Ti2.6Fe0.4O10</t>
  </si>
  <si>
    <t>K2La2Ti2.5Fe0.5O10</t>
  </si>
  <si>
    <t>K2La2Ti2.8W0.2O10</t>
  </si>
  <si>
    <t>K2La2Ti2.8Ni0.2O10</t>
  </si>
  <si>
    <t>H2SrTa2O7</t>
  </si>
  <si>
    <t>Li2SrTa2O7</t>
  </si>
  <si>
    <t>10.1039/b312620j</t>
  </si>
  <si>
    <t>La1/3TaO3</t>
  </si>
  <si>
    <t>10.1021/cm050982c</t>
  </si>
  <si>
    <t>K2Sr1.5Ta3O10</t>
  </si>
  <si>
    <t>10.1016/j.cplett.2006.12.047</t>
  </si>
  <si>
    <t>10.1016/j.ijhydene.2005.10.005</t>
  </si>
  <si>
    <t>Na2Ca2Nb4O13</t>
  </si>
  <si>
    <t>10.1111/jace.12122</t>
  </si>
  <si>
    <t>Sr2FeTaO6</t>
  </si>
  <si>
    <t>Sr3FeTaO8</t>
  </si>
  <si>
    <t>Sr4FeTaO9</t>
  </si>
  <si>
    <t>10.1016/j.apcatb.2017.01.011</t>
  </si>
  <si>
    <t>10.1016/j.apcatb.2017.01.012</t>
  </si>
  <si>
    <t>10.1016/j.apcatb.2017.01.013</t>
  </si>
  <si>
    <t>10.1016/j.ijhydene.2009.07.047</t>
  </si>
  <si>
    <t>Bi2W2O9</t>
  </si>
  <si>
    <t>Bi14W2O27</t>
  </si>
  <si>
    <t>Bi2Ti2O7</t>
  </si>
  <si>
    <t>Bi4Ti3O12</t>
  </si>
  <si>
    <t>Bi3TiNbO9</t>
  </si>
  <si>
    <t>Bi2MoO6</t>
  </si>
  <si>
    <t>BaBi4Ti4O15</t>
  </si>
  <si>
    <t>10.1246/cl.1999.1103</t>
  </si>
  <si>
    <t>Perovskite</t>
  </si>
  <si>
    <t>Bandgap, eV</t>
  </si>
  <si>
    <t>10.1246/cl.2005.1528</t>
  </si>
  <si>
    <t>10.1021/ja049676a</t>
  </si>
  <si>
    <t>10.1016/j.ijhydene.2009.04.021</t>
  </si>
  <si>
    <t>10.1016/j.jssc.2008.05.020</t>
  </si>
  <si>
    <t>K0.5La0.5Bi2Ta2O9</t>
  </si>
  <si>
    <t>K0.5La0.5Bi2Nb2O9</t>
  </si>
  <si>
    <t>H1.9K0.3La0.5Bi0.1Ta2O7</t>
  </si>
  <si>
    <t>H1.6K0.2La0.3Bi0.1Nb2O6.5</t>
  </si>
  <si>
    <t>10.1016/j.ijhydene.2012.05.090</t>
  </si>
  <si>
    <t>H1.8Ca0.8Bi0.2Ta2O7</t>
  </si>
  <si>
    <t>H1.8Sr0.8Bi0.2Ta2O7</t>
  </si>
  <si>
    <t>H1.9Ba0.8Bi0.1Ta2O7</t>
  </si>
  <si>
    <t>10.1021/jacs.5b11191</t>
  </si>
  <si>
    <t>Bi4Nb8OCl</t>
  </si>
  <si>
    <t>BiOCl</t>
  </si>
  <si>
    <t>Bi4NbO8Cl</t>
  </si>
  <si>
    <t>Bi4NbO8Br</t>
  </si>
  <si>
    <t>Bi4TaO8Cl</t>
  </si>
  <si>
    <t>Bi4TaO8Br</t>
  </si>
  <si>
    <t>10.1039/c8cy00959g</t>
  </si>
  <si>
    <t>10.1021/cm990577j</t>
  </si>
  <si>
    <t>10.1039/B301938C</t>
  </si>
  <si>
    <t>HLaTa2O7</t>
  </si>
  <si>
    <t>NaLaTa2O7</t>
  </si>
  <si>
    <t>CsLaTa2O7</t>
  </si>
  <si>
    <t>HPrTa2O7</t>
  </si>
  <si>
    <t>NaPrTa2O7</t>
  </si>
  <si>
    <t>CsPrTa2O7</t>
  </si>
  <si>
    <t>HNdTa2O7</t>
  </si>
  <si>
    <t>NaNdTa2O7</t>
  </si>
  <si>
    <t>CsNdTa2O7</t>
  </si>
  <si>
    <t>HSmTa2O7</t>
  </si>
  <si>
    <t>NaSmTa2O7</t>
  </si>
  <si>
    <t>CsSmTa2O7</t>
  </si>
  <si>
    <t>LiCa2Ta3O10</t>
  </si>
  <si>
    <t>10.1246/bcsj.81.401</t>
  </si>
  <si>
    <t>10.1021/cm9007766</t>
  </si>
  <si>
    <t>HSr2Nb3O10</t>
  </si>
  <si>
    <t>10.1039/B903692J</t>
  </si>
  <si>
    <t>HLaNb2O7</t>
  </si>
  <si>
    <t>10.1016/j.solmat.2010.12.017</t>
  </si>
  <si>
    <t>KSr2TaNb2O10</t>
  </si>
  <si>
    <t>KSr2Ta1.5Nb1.5O10</t>
  </si>
  <si>
    <t>KSr2Ta2NbO10</t>
  </si>
  <si>
    <t>KSr2Ta3O10</t>
  </si>
  <si>
    <t>HSr2TaNb2O10</t>
  </si>
  <si>
    <t>HSr2Ta1.5Nb1.5O10</t>
  </si>
  <si>
    <t>HSr2Ta2NbO10</t>
  </si>
  <si>
    <t>HSr2Ta3O10</t>
  </si>
  <si>
    <t>10.1002/anie.201411494</t>
  </si>
  <si>
    <t>10.1021/cm902137s</t>
  </si>
  <si>
    <t>NaLaSrNb2NiO9</t>
  </si>
  <si>
    <t>CsLaSrNb2NiO9</t>
  </si>
  <si>
    <t>HLaSrNb2NiO9</t>
  </si>
  <si>
    <t>10.1016/j.jallcom.2006.11.201</t>
  </si>
  <si>
    <t>H2Ca4Nb6O20</t>
  </si>
  <si>
    <t>H2Ca4Ta2Nb4O20</t>
  </si>
  <si>
    <t>H2Ca4Ta3Nb3O20</t>
  </si>
  <si>
    <t>H2Ca4Ta4Nb2O20</t>
  </si>
  <si>
    <t>H2Ca4Ta6O20</t>
  </si>
  <si>
    <t>10.1021/cs200643h</t>
  </si>
  <si>
    <t>AgLaNb2O7</t>
  </si>
  <si>
    <t>10.1021/cs400466b</t>
  </si>
  <si>
    <t>AgCa2Nb3O10</t>
  </si>
  <si>
    <t>RbSr2Nb3O10</t>
  </si>
  <si>
    <t>AgSr2Nb3O10</t>
  </si>
  <si>
    <t>Rb2La2Ti3O10</t>
  </si>
  <si>
    <t>Ag2La2Ti3O10</t>
  </si>
  <si>
    <t>10.1246/cl.2006.1052</t>
  </si>
  <si>
    <t>10.1039/A902892G</t>
  </si>
  <si>
    <t>KBa2Ta3O10</t>
  </si>
  <si>
    <t>Sr2Ta2O7</t>
  </si>
  <si>
    <t>Sr2Nb0.05Ta0.95O7</t>
  </si>
  <si>
    <t>Sr2Nb0.15Ta0.85O7</t>
  </si>
  <si>
    <t>Sr2Nb0.25Ta0.75O7</t>
  </si>
  <si>
    <t>Sr2Nb0.35Ta0.65O7</t>
  </si>
  <si>
    <t>Sr2Nb0.5Ta0.5O7</t>
  </si>
  <si>
    <t>Sr2Nb0.8Ta0.2O7</t>
  </si>
  <si>
    <t>10.1016/s1010-6030(01)00574-3</t>
  </si>
  <si>
    <t>NdLaTi2O7</t>
  </si>
  <si>
    <t>Nd2Ti2O7</t>
  </si>
  <si>
    <t>Pr2Ti2O7</t>
  </si>
  <si>
    <t>PrLaTi2O7</t>
  </si>
  <si>
    <t>10.1021/jp034229n</t>
  </si>
  <si>
    <t>10.1016/j.apsusc.2009.05.146</t>
  </si>
  <si>
    <t>Cu(I)-K2La2Ti3O10</t>
  </si>
  <si>
    <t>Cu(I)-K4Nb6O17</t>
  </si>
  <si>
    <t>Cu(I)-KLaNb2O7</t>
  </si>
  <si>
    <t>Cu(I)-RbCa2Ta3O10</t>
  </si>
  <si>
    <t>RbCa2Ta3O10</t>
  </si>
  <si>
    <t>LiTaO3</t>
  </si>
  <si>
    <t>Cu(I)-LiTaO3</t>
  </si>
  <si>
    <t>Cu(I)-NaTaO3</t>
  </si>
  <si>
    <t>10.1039/c4sc01829j</t>
  </si>
  <si>
    <t>10.1016/j.solmat.2009.02.001</t>
  </si>
  <si>
    <t>10.1016/j.jhazmat.2008.11.040</t>
  </si>
  <si>
    <t>H0.98LaNb1.98Mo0.02O7</t>
  </si>
  <si>
    <t>H0.95LaNb1.95Mo0.05O7</t>
  </si>
  <si>
    <t>H0.85LaNb1.85Mo0.15O7</t>
  </si>
  <si>
    <t>10.1016/j.matlet.2007.08.089</t>
  </si>
  <si>
    <t>10.1016/j.ssi.2009.10.005</t>
  </si>
  <si>
    <t>CsCa2Ta3O10</t>
  </si>
  <si>
    <t>10.1039/c0cc05440b</t>
  </si>
  <si>
    <t>HPb2Nb3O10</t>
  </si>
  <si>
    <t>10.1016/j.apcata.2013.09.015</t>
  </si>
  <si>
    <t>10.1021/jp202783t</t>
  </si>
  <si>
    <t>Ba5Ta4O15</t>
  </si>
  <si>
    <t>Sr5Ta4O15</t>
  </si>
  <si>
    <t>10.1039/C3TA10446J</t>
  </si>
  <si>
    <t>10.1021/nn102469e</t>
  </si>
  <si>
    <t>10.1007/s11244-005-3837-x</t>
  </si>
  <si>
    <t>10.1021/jp0493226</t>
  </si>
  <si>
    <t>Fe0.02La1.98Ti2O7</t>
  </si>
  <si>
    <t>Cr0.02La1.98Ti2O7</t>
  </si>
  <si>
    <t>10.1039/b417052k</t>
  </si>
  <si>
    <t>10.1039/c3cy00179b</t>
  </si>
  <si>
    <t>10.1016/j.pnsc.2012.03.002</t>
  </si>
  <si>
    <t>10.1016/j.ijhydene.2014.02.172</t>
  </si>
  <si>
    <t>HCa2TaNb2O10</t>
  </si>
  <si>
    <t>10.1016/j.apcatb.2013.10.028</t>
  </si>
  <si>
    <t>10.1023/B:CATL.0000007154.30343.23</t>
  </si>
  <si>
    <t>10.1021/acssuschemeng.7b04181</t>
  </si>
  <si>
    <t>Na2Ta2O6</t>
  </si>
  <si>
    <t>K2Ta2O6</t>
  </si>
  <si>
    <t>10.1016/j.apcata.2005.11.007</t>
  </si>
  <si>
    <t>Ca2Ta2O7</t>
  </si>
  <si>
    <t>10.1088/0957-4484/17/19/014</t>
  </si>
  <si>
    <t>Ba5Ta2Nb2O15</t>
  </si>
  <si>
    <t>10.1002/smll.201402679</t>
  </si>
  <si>
    <t>10.1007/s10008-017-3533-3</t>
  </si>
  <si>
    <t>ZnO</t>
  </si>
  <si>
    <t>10.1039/C0EE00604A</t>
  </si>
  <si>
    <t>CdS</t>
  </si>
  <si>
    <t>Zn0.1Cd0.9S</t>
  </si>
  <si>
    <t>ZnS</t>
  </si>
  <si>
    <t>Zn0.9Cd0.1S</t>
  </si>
  <si>
    <t>Zn0.7Cd0.2S</t>
  </si>
  <si>
    <t>Zn0.5Cd0.5S</t>
  </si>
  <si>
    <t>Zn0.3Cd0.7S</t>
  </si>
  <si>
    <t>10.1016/j.jcat.2005.02.021</t>
  </si>
  <si>
    <t>Sr4Ta2O9</t>
  </si>
  <si>
    <t xml:space="preserve">CuBi2O4 </t>
  </si>
  <si>
    <t>10.1021/acsami.8b02439</t>
  </si>
  <si>
    <t>10.1016/S0927-6513(96)00112-5</t>
  </si>
  <si>
    <t>10.1021/ja3043678</t>
  </si>
  <si>
    <t>CsCa2Ta3O9.7N0.2</t>
  </si>
  <si>
    <t>10.1021/jp0751155</t>
  </si>
  <si>
    <t>10.1021/acsami.5b06281</t>
  </si>
  <si>
    <t>Ca2Nb3O10</t>
  </si>
  <si>
    <t>10.1039/C3RA40638E</t>
  </si>
  <si>
    <t>10.3390/catal3010001</t>
  </si>
  <si>
    <t>10.1021/ja207103j</t>
  </si>
  <si>
    <t>CsBa2Nb3O10</t>
  </si>
  <si>
    <t>10.1134/S0036023623602842</t>
  </si>
  <si>
    <t>HBa2Nb3O10</t>
  </si>
  <si>
    <t>10.3390/molecules28124807</t>
  </si>
  <si>
    <t>HSr2Nb3O19*yH2O</t>
  </si>
  <si>
    <t>HSr2Nb3O19*MeNH2*yH2O</t>
  </si>
  <si>
    <t>HSr2Nb3O19*EtNH2*yH2O</t>
  </si>
  <si>
    <t>HSr2Nb3O19*PrNH2*yH2O</t>
  </si>
  <si>
    <t>HSr2Nb3O19*BuNH2*yH2O</t>
  </si>
  <si>
    <t>HSr2Nb3O19*HxNH2*yH2O</t>
  </si>
  <si>
    <t>HSr2Nb3O19*OcNH2*yH2O</t>
  </si>
  <si>
    <t>HSr2Nb3O19*MeOH*yH2O</t>
  </si>
  <si>
    <t>HSr2Nb3O19*EtOH*yH2O</t>
  </si>
  <si>
    <t>HSr2Nb3O19*PrOH*yH2O</t>
  </si>
  <si>
    <t>HSr2Nb3O19*BuOH*yH2O</t>
  </si>
  <si>
    <t>HSr2Nb3O19*HxOH*yH2O</t>
  </si>
  <si>
    <t>Li2La2Ti3O10</t>
  </si>
  <si>
    <t>10.1134/S1070363212070018</t>
  </si>
  <si>
    <t>Na2La2Ti3O10</t>
  </si>
  <si>
    <t>Li2Nd2Ti3O10</t>
  </si>
  <si>
    <t>Na2Nd2Ti3O10</t>
  </si>
  <si>
    <t>K2Nd2Ti3O10</t>
  </si>
  <si>
    <t>KCa2Nb3O10-Yellow</t>
  </si>
  <si>
    <t>KCa2Nb3O10-Black</t>
  </si>
  <si>
    <t>10.1039/C6RA11407E</t>
  </si>
  <si>
    <t>10.1021/acsnano.7b06131</t>
  </si>
  <si>
    <t>10.1002/asia.201701001</t>
  </si>
  <si>
    <t>Ca2Nb2TaO10</t>
  </si>
  <si>
    <t>10.1039/C5CY01246E</t>
  </si>
  <si>
    <t>10.1002/anie.201408441</t>
  </si>
  <si>
    <t>HCa1.5Sr0.5Nb3O10</t>
  </si>
  <si>
    <t>HCaSrNb3O10</t>
  </si>
  <si>
    <t>HCa0.5Sr1.5Nb3O10</t>
  </si>
  <si>
    <t>HCa2Nb2.7Ta0.3O10</t>
  </si>
  <si>
    <t>HCa2Nb2TaO10</t>
  </si>
  <si>
    <t>HCa2Nb1.5Ta1.5O10</t>
  </si>
  <si>
    <t>10.1002/cssc.201501237</t>
  </si>
  <si>
    <t>KCaSrNb3O10</t>
  </si>
  <si>
    <t>H4Nb6O17</t>
  </si>
  <si>
    <t>10.1021/jp900842e</t>
  </si>
  <si>
    <t>10.1021/acscatal.5b00040</t>
  </si>
  <si>
    <t>10.1016/j.apcatb.2016.09.021</t>
  </si>
  <si>
    <t>KCa2Ta3O10</t>
  </si>
  <si>
    <t>10.1039/C8CY00930A</t>
  </si>
  <si>
    <t>10.1016/j.cattod.2018.03.037</t>
  </si>
  <si>
    <t>CsBa2Ta3O10</t>
  </si>
  <si>
    <t>10.1021/acs.cgd.6b00081</t>
  </si>
  <si>
    <t xml:space="preserve">K2La2Ti3O10 </t>
  </si>
  <si>
    <t>10.1016/j.cattod.2012.05.009</t>
  </si>
  <si>
    <t>10.1038/s41598-017-03911-6</t>
  </si>
  <si>
    <t>Cs0.67Ti1.83O4</t>
  </si>
  <si>
    <t>10.1021/jp805488h</t>
  </si>
  <si>
    <t>HLaTiO4</t>
  </si>
  <si>
    <t>10.3390/catal13040749</t>
  </si>
  <si>
    <t>HLaTiO4*MeNH2</t>
  </si>
  <si>
    <t>HLaTiO4*EtNH2</t>
  </si>
  <si>
    <t>HLaTiO4*PrNH2</t>
  </si>
  <si>
    <t>HLaTiO4*BuNH2</t>
  </si>
  <si>
    <t>HLaTiO4*HxNH2</t>
  </si>
  <si>
    <t>HLaTiO4*OxNH2</t>
  </si>
  <si>
    <t>HLaTiO4*MeOH</t>
  </si>
  <si>
    <t>HLaTiO4*EtOH</t>
  </si>
  <si>
    <t>HLaTiO4*PrOH</t>
  </si>
  <si>
    <t>HLaTiO4*BuOH</t>
  </si>
  <si>
    <t>HLaTiO4*HxOH</t>
  </si>
  <si>
    <t>HLaTiO4*OxOH</t>
  </si>
  <si>
    <t>HNdTiO4</t>
  </si>
  <si>
    <t>HNdTiO4*MeNH2</t>
  </si>
  <si>
    <t>HNdTiO4*EtNH2</t>
  </si>
  <si>
    <t>HNdTiO4*PrNH2</t>
  </si>
  <si>
    <t>HNdTiO4*BuNH2</t>
  </si>
  <si>
    <t>HNdTiO4*HxNH2</t>
  </si>
  <si>
    <t>HNdTiO4*OxNH2</t>
  </si>
  <si>
    <t>HNdTiO4*MeOH</t>
  </si>
  <si>
    <t>HNdTiO4*EtOH</t>
  </si>
  <si>
    <t>HNdTiO4*PrOH</t>
  </si>
  <si>
    <t>HNdTiO4*BuOH</t>
  </si>
  <si>
    <t>HNdTiO4*HxOH</t>
  </si>
  <si>
    <t>HNdTiO4*OxOH</t>
  </si>
  <si>
    <t>10.3390/catal13030614</t>
  </si>
  <si>
    <t>HCa2Nb3O10*MeOH</t>
  </si>
  <si>
    <t>HCa2Nb3O10*EtOH</t>
  </si>
  <si>
    <t>HCa2Nb3O10*PrOH</t>
  </si>
  <si>
    <t>HCa2Nb3O10*BuOH</t>
  </si>
  <si>
    <t>HCa2Nb3O10*HxOH</t>
  </si>
  <si>
    <t>HCa2Nb3O10*OxOH</t>
  </si>
  <si>
    <t>10.3390/catal11080897</t>
  </si>
  <si>
    <t>H2La2Ti3O10</t>
  </si>
  <si>
    <t>10.1155/2017/9628146</t>
  </si>
  <si>
    <t>LiNdTa2O7</t>
  </si>
  <si>
    <t>KNdTa2O7</t>
  </si>
  <si>
    <t>10.1134/S1070363214100041</t>
  </si>
  <si>
    <t>HLa2Ti3O10</t>
  </si>
  <si>
    <t>HLa2Ti3O10*EtNH2</t>
  </si>
  <si>
    <t>HLa2Ti3O10*EtOH</t>
  </si>
  <si>
    <t>10.3390/nano12152717</t>
  </si>
  <si>
    <t>10.1016/j.ceramint.2021.11.284</t>
  </si>
  <si>
    <t>HCa2Nb3O10*MeNH2</t>
  </si>
  <si>
    <t>HCa2Nb3O10*EtNH2</t>
  </si>
  <si>
    <t>HCa2Nb3O10*PrNH2</t>
  </si>
  <si>
    <t>HCa2Nb3O10*BuNH2</t>
  </si>
  <si>
    <t>HCa2Nb3O10*HxNH2</t>
  </si>
  <si>
    <t>HCa2Nb3O10*OcNH2</t>
  </si>
  <si>
    <t>H2La2Ti3O10*MeNH2</t>
  </si>
  <si>
    <t>H2La2Ti3O10*EtNH2</t>
  </si>
  <si>
    <t>H2La2Ti3O10*PrNH2</t>
  </si>
  <si>
    <t>H2La2Ti3O10*BuNH2</t>
  </si>
  <si>
    <t>H2La2Ti3O10*HxNH2</t>
  </si>
  <si>
    <t>H2La2Ti3O10*OcNH2</t>
  </si>
  <si>
    <t>H2La2Ti3O10*MeOH</t>
  </si>
  <si>
    <t>H2La2Ti3O10*EtOH</t>
  </si>
  <si>
    <t>H2La2Ti3O10*PrOH</t>
  </si>
  <si>
    <t>H2La2Ti3O10*BuOH</t>
  </si>
  <si>
    <t>H2La2Ti3O10*HxOH</t>
  </si>
  <si>
    <t>10.3390/catal11111279</t>
  </si>
  <si>
    <t>H2Nd2Ti3O10</t>
  </si>
  <si>
    <t>H2Nd2Ti3O10*MeNH2</t>
  </si>
  <si>
    <t>H2Nd2Ti3O10*EtNH2</t>
  </si>
  <si>
    <t>H2Nd2Ti3O10*PrNH2</t>
  </si>
  <si>
    <t>H2Nd2Ti3O10*BuNH2</t>
  </si>
  <si>
    <t>H2Nd2Ti3O10*HxNH2</t>
  </si>
  <si>
    <t>H2Nd2Ti3O10*OcNH2</t>
  </si>
  <si>
    <t>H2Nd2Ti3O10*MeOH</t>
  </si>
  <si>
    <t>H2Nd2Ti3O10*EtOH</t>
  </si>
  <si>
    <t>H2Nd2Ti3O10*PrOH</t>
  </si>
  <si>
    <t>H2Nd2Ti3O10*BuOH</t>
  </si>
  <si>
    <t>H2Nd2Ti3O10*HxOH</t>
  </si>
  <si>
    <t>10.1021/acsomega.0c00424</t>
  </si>
  <si>
    <t>H2K0.5Bi2.5Ti4O13*H2O</t>
  </si>
  <si>
    <t>H2K0.5Bi2.5Ti4O13*H2O*MeNH2</t>
  </si>
  <si>
    <t>H2K0.5Bi2.5Ti4O13*H2O*EtNH3</t>
  </si>
  <si>
    <t>H2K0.5Bi2.5Ti4O13*H2O*PrNH4</t>
  </si>
  <si>
    <t>H2K0.5Bi2.5Ti4O13*H2O*BuNH5</t>
  </si>
  <si>
    <t>H2K0.5Bi2.5Ti4O13*H2O*HxNH6</t>
  </si>
  <si>
    <t>H2K0.5Bi2.5Ti4O13*H2O*OcNH7</t>
  </si>
  <si>
    <t>10.3389/fchem.2019.00863</t>
  </si>
  <si>
    <t>10.1021/ja7114772</t>
  </si>
  <si>
    <t>K2Gd1.4Eu0.6Ti3O10</t>
  </si>
  <si>
    <t>H2Gd1.4Eu0.6Ti3O10</t>
  </si>
  <si>
    <t>RbLa0.7Tb0.3Ta2O7</t>
  </si>
  <si>
    <t>La3Ni2O6.92</t>
  </si>
  <si>
    <t>La3Ni2O6.35</t>
  </si>
  <si>
    <t>10.1006/jssc.1994.1059</t>
  </si>
  <si>
    <t>La1/3NbO3</t>
  </si>
  <si>
    <t xml:space="preserve">CaTiO3 </t>
  </si>
  <si>
    <t>10.1021/ic101955v</t>
  </si>
  <si>
    <t>10.1021/acs.chemmater.9b00567</t>
  </si>
  <si>
    <t>Sr2Bi3Ta2O11Cl</t>
  </si>
  <si>
    <t>SrPbBi3Ta2O11Cl</t>
  </si>
  <si>
    <t>Ba2Bi3Ta2O11Cl</t>
  </si>
  <si>
    <t>BaPbBi3Ta2O11Cl</t>
  </si>
  <si>
    <t>SrBi4TiTaO11Cl</t>
  </si>
  <si>
    <t>BaBi4TiTaO11Cl</t>
  </si>
  <si>
    <t>PbBi4TiTaO11Cl</t>
  </si>
  <si>
    <t>SrPbBi3Nb2O11Cl</t>
  </si>
  <si>
    <t>Ba2Bi3Nb2O11Cl</t>
  </si>
  <si>
    <t>BaPbBi3Nb2O11Cl</t>
  </si>
  <si>
    <t>SrBi4TiNbO11Cl</t>
  </si>
  <si>
    <t>BaBi4TiNbO11Cl</t>
  </si>
  <si>
    <t>PbBi4TiNbO11Cl</t>
  </si>
  <si>
    <t>Sr2Bi3Nb2O11Cl</t>
  </si>
  <si>
    <t>HCa2Nb3O10*MeNH2/Pt</t>
  </si>
  <si>
    <t>HCa2Nb3O10*BuNH2/Pt</t>
  </si>
  <si>
    <t>HCa2Nb3O10*OcNH2/Pt</t>
  </si>
  <si>
    <t>HCa2Nb3O10/Pt*MeNH2</t>
  </si>
  <si>
    <t>HCa2Nb3O10/Pt*BuNH2</t>
  </si>
  <si>
    <t>*</t>
  </si>
  <si>
    <t>Surface area</t>
  </si>
  <si>
    <t>IR</t>
  </si>
  <si>
    <t>10.1016/J.IJHYDENE.2009.04.021</t>
  </si>
  <si>
    <t>SEM/TEM</t>
  </si>
  <si>
    <t>UV speactrum</t>
  </si>
  <si>
    <t>Symmetry group</t>
  </si>
  <si>
    <t>P4/mmm</t>
  </si>
  <si>
    <t>I4/mmm</t>
  </si>
  <si>
    <t>XRD pattern</t>
  </si>
  <si>
    <t>AQY</t>
  </si>
  <si>
    <t>Crystal structure</t>
  </si>
  <si>
    <t>Fm3m</t>
  </si>
  <si>
    <t>EDX</t>
  </si>
  <si>
    <t>XPS</t>
  </si>
  <si>
    <t>10.1038/ncomms1690</t>
  </si>
  <si>
    <t>Emission and excitation spectra</t>
  </si>
  <si>
    <t>Raman</t>
  </si>
  <si>
    <t>A21am</t>
  </si>
  <si>
    <t>P4212</t>
  </si>
  <si>
    <t>P42412</t>
  </si>
  <si>
    <t>10.1016/s1466-6049(01)00071-x</t>
  </si>
  <si>
    <t>10.1007/BF00765319</t>
  </si>
  <si>
    <t>KCa2NaNb4O13</t>
  </si>
  <si>
    <t>H2/O2 rate, umol/(h*g)</t>
  </si>
  <si>
    <t>Conditions</t>
  </si>
  <si>
    <t>450 W Hg-lamp. 14% CH3OH</t>
  </si>
  <si>
    <t>inf</t>
  </si>
  <si>
    <t>400 W Hg, 1 mol/L CH3OH</t>
  </si>
  <si>
    <t>350 W Hg-lamp. 14% CH3OH</t>
  </si>
  <si>
    <t>PDF#49-0608</t>
  </si>
  <si>
    <t>PDF#38-1418</t>
  </si>
  <si>
    <t>-</t>
  </si>
  <si>
    <t>450 W Xe-Ar, 15% CH3OH, 0.1%Pt</t>
  </si>
  <si>
    <t>Number of octahedrons on a layer</t>
  </si>
  <si>
    <t>a, A</t>
  </si>
  <si>
    <t>b, A</t>
  </si>
  <si>
    <t>c, A</t>
  </si>
  <si>
    <t>350 W Hg-lamp. 15% CH3OH</t>
  </si>
  <si>
    <t>450 W Xe-Ar, 15% CH3OH,</t>
  </si>
  <si>
    <t>Cmcm</t>
  </si>
  <si>
    <t>Кристаллическая структура</t>
  </si>
  <si>
    <t>Параметры элементарной ячейки</t>
  </si>
  <si>
    <t>Удельная площадь поверхности</t>
  </si>
  <si>
    <t>Скорость выделения водорода</t>
  </si>
  <si>
    <t>ИК спектр</t>
  </si>
  <si>
    <t>Спектр комбинационного рассеяния</t>
  </si>
  <si>
    <t>UV-vis спектры</t>
  </si>
  <si>
    <t>XPS спектры</t>
  </si>
  <si>
    <t>(BA-H501-USHIO), Na2S/Na2SO3,</t>
  </si>
  <si>
    <t>400 W Hg-lamp</t>
  </si>
  <si>
    <t>400 W Hg-lamp, Pt, 14% CH3OH</t>
  </si>
  <si>
    <t>Immm</t>
  </si>
  <si>
    <t>Pbnm</t>
  </si>
  <si>
    <t>P4/mbm</t>
  </si>
  <si>
    <t>JCPD 49e0609</t>
  </si>
  <si>
    <t>JCPD 49e0607</t>
  </si>
  <si>
    <t>JCPDS 84-0843</t>
  </si>
  <si>
    <t>JCPDS 54-0818</t>
  </si>
  <si>
    <t>JCPDS 54-0819</t>
  </si>
  <si>
    <t>JCPDS 54-0124</t>
  </si>
  <si>
    <t>PDF#51-1876</t>
  </si>
  <si>
    <t>PDF#52-1863</t>
  </si>
  <si>
    <t>P212121</t>
  </si>
  <si>
    <t>P42212</t>
  </si>
  <si>
    <t>451 W Hg-lamp. 14% CH3OH</t>
  </si>
  <si>
    <t>452 W Hg-lamp. 14% CH3OH</t>
  </si>
  <si>
    <t>453 W Hg-lamp. 14% CH3OH</t>
  </si>
  <si>
    <t>454 W Hg-lamp. 14% CH3OH</t>
  </si>
  <si>
    <t>455 W Hg-lamp. 14% CH3OH</t>
  </si>
  <si>
    <t>456 W Hg-lamp. 14% CH3OH</t>
  </si>
  <si>
    <t>457 W Hg-lamp. 14% CH3OH</t>
  </si>
  <si>
    <t>458 W Hg-lamp. 14% CH3OH</t>
  </si>
  <si>
    <t>https://www.wellesu.com/10.1016/0025-5408(81)90063-5</t>
  </si>
  <si>
    <t>https://www.crystallography.net/cod/1518045.html</t>
  </si>
  <si>
    <t>https://www.wellesu.com/10.1016/0025-5408(90)90035-z</t>
  </si>
  <si>
    <t>https://www.wellesu.com/10.1016/0025-5408(87)90060-2</t>
  </si>
  <si>
    <t>Related links</t>
  </si>
  <si>
    <t>10.1016/0025-5408(87)90060-2 </t>
  </si>
  <si>
    <t>https://sci-hub.ru/10.1016/0025-5408(81)90063-5</t>
  </si>
  <si>
    <t xml:space="preserve">https://sci-hub.ru/10.1016/0025-5408(81)90063-5; https://sci-hub.ru/10.1021/ic00217a006; </t>
  </si>
  <si>
    <t>Pmaa</t>
  </si>
  <si>
    <t>Processed</t>
  </si>
  <si>
    <t>Imma</t>
  </si>
  <si>
    <t>Ia1/acd</t>
  </si>
  <si>
    <t>https://next-gen.materialsproject.org/materials/mp-1178119</t>
  </si>
  <si>
    <t>cubic</t>
  </si>
  <si>
    <t>tetragonal</t>
  </si>
  <si>
    <t>Пространственная группа симметрии</t>
  </si>
  <si>
    <t>SEM/TEM фотографии (размер частиц)</t>
  </si>
  <si>
    <t>Materials Project ID</t>
  </si>
  <si>
    <t>mp-560692</t>
  </si>
  <si>
    <t>mp-1223501</t>
  </si>
  <si>
    <t>mp-553965</t>
  </si>
  <si>
    <t>mp-553248</t>
  </si>
  <si>
    <t>mp-557195</t>
  </si>
  <si>
    <t>mp-20396</t>
  </si>
  <si>
    <t>mp-581330</t>
  </si>
  <si>
    <t>mp-1245098</t>
  </si>
  <si>
    <t>mp-541600</t>
  </si>
  <si>
    <t>mp-554038</t>
  </si>
  <si>
    <t>mp-17715</t>
  </si>
  <si>
    <t>mp-676339</t>
  </si>
  <si>
    <t>mp-556848</t>
  </si>
  <si>
    <t>mp-554675</t>
  </si>
  <si>
    <t>mp-23611</t>
  </si>
  <si>
    <t>mp-555616</t>
  </si>
  <si>
    <t>mp-23614</t>
  </si>
  <si>
    <t>mp-555867</t>
  </si>
  <si>
    <t>mp-23101</t>
  </si>
  <si>
    <t>mp-3349</t>
  </si>
  <si>
    <t>mp-19845</t>
  </si>
  <si>
    <t>mp-561133</t>
  </si>
  <si>
    <t>mp-3563</t>
  </si>
  <si>
    <t>mp-1228245</t>
  </si>
  <si>
    <t>mp-3249</t>
  </si>
  <si>
    <t>mp-1228150</t>
  </si>
  <si>
    <t>mp-6548</t>
  </si>
  <si>
    <t>mp-31213</t>
  </si>
  <si>
    <t>mp-4423</t>
  </si>
  <si>
    <t>mp-4155</t>
  </si>
  <si>
    <t>mp-15590</t>
  </si>
  <si>
    <t>mp-1218821</t>
  </si>
  <si>
    <t>mp-1179025</t>
  </si>
  <si>
    <t>mp-13664</t>
  </si>
  <si>
    <t>mp-1180047</t>
  </si>
  <si>
    <t>mp-5532</t>
  </si>
  <si>
    <t>mp-1217452</t>
  </si>
  <si>
    <t>mp-554500</t>
  </si>
  <si>
    <t>mp-1104930</t>
  </si>
  <si>
    <t>mp-6259</t>
  </si>
  <si>
    <t>mp-3614</t>
  </si>
  <si>
    <t>mp-990430</t>
  </si>
  <si>
    <t>mp-31760</t>
  </si>
  <si>
    <t>mp-1197485</t>
  </si>
  <si>
    <t>mp-559482</t>
  </si>
  <si>
    <t>mp-1216832</t>
  </si>
  <si>
    <t>mp-23423</t>
  </si>
  <si>
    <t>mp-1227554</t>
  </si>
  <si>
    <t>mp-22939</t>
  </si>
  <si>
    <t>mp-23630</t>
  </si>
  <si>
    <t>mp-1198841</t>
  </si>
  <si>
    <t>mp-558314</t>
  </si>
  <si>
    <t>mp-554207</t>
  </si>
  <si>
    <t>mp-1220741</t>
  </si>
  <si>
    <t>mp-774479</t>
  </si>
  <si>
    <t>mp-1205881</t>
  </si>
  <si>
    <t>mp-1222828</t>
  </si>
  <si>
    <t>mp-22720</t>
  </si>
  <si>
    <t>mp-6000</t>
  </si>
  <si>
    <t>mp-555785</t>
  </si>
  <si>
    <t>mp-15201</t>
  </si>
  <si>
    <t>mp-6680</t>
  </si>
  <si>
    <t>mp-754345</t>
  </si>
  <si>
    <t>mp-676280</t>
  </si>
  <si>
    <t>mp-10347</t>
  </si>
  <si>
    <t>mp-504554</t>
  </si>
  <si>
    <t>mp-769297</t>
  </si>
  <si>
    <t>mp-640836</t>
  </si>
  <si>
    <t>mp-1245015</t>
  </si>
  <si>
    <t>mp-1021511</t>
  </si>
  <si>
    <t>mp-1244890</t>
  </si>
  <si>
    <t>mp-769246</t>
  </si>
  <si>
    <t>mp-560165</t>
  </si>
  <si>
    <t>mp-505814</t>
  </si>
  <si>
    <t>mp-9406</t>
  </si>
  <si>
    <t>mp-6144</t>
  </si>
  <si>
    <t>mp-6119</t>
  </si>
  <si>
    <t>mp-1223975</t>
  </si>
  <si>
    <t>mp-1223520</t>
  </si>
  <si>
    <t>mp-3442</t>
  </si>
  <si>
    <t>10.1016/j.physb.2017.09.060</t>
  </si>
  <si>
    <t>10.1021/cm302480h</t>
  </si>
  <si>
    <t>COD_ID</t>
  </si>
  <si>
    <t>1001842</t>
  </si>
  <si>
    <t>1545643</t>
  </si>
  <si>
    <t>2004917</t>
  </si>
  <si>
    <t>1521061</t>
  </si>
  <si>
    <t>2238958</t>
  </si>
  <si>
    <t>1518045</t>
  </si>
  <si>
    <t>1010942</t>
  </si>
  <si>
    <t>2002339</t>
  </si>
  <si>
    <t>1534928</t>
  </si>
  <si>
    <t>1537578</t>
  </si>
  <si>
    <t>1525923</t>
  </si>
  <si>
    <t>1521923</t>
  </si>
  <si>
    <t>1525921</t>
  </si>
  <si>
    <t>1531753</t>
  </si>
  <si>
    <t>7221049</t>
  </si>
  <si>
    <t>1531664</t>
  </si>
  <si>
    <t>1533576</t>
  </si>
  <si>
    <t>1530317</t>
  </si>
  <si>
    <t>1011028</t>
  </si>
  <si>
    <t>8101224</t>
  </si>
  <si>
    <t>7039788</t>
  </si>
  <si>
    <t>1526777</t>
  </si>
  <si>
    <t>1526720</t>
  </si>
  <si>
    <t>1001022</t>
  </si>
  <si>
    <t>1011128</t>
  </si>
  <si>
    <t>2002850</t>
  </si>
  <si>
    <t>1528445</t>
  </si>
  <si>
    <t>2106523</t>
  </si>
  <si>
    <t>1010093</t>
  </si>
  <si>
    <t>1517788</t>
  </si>
  <si>
    <t>1522043</t>
  </si>
  <si>
    <t>1521427</t>
  </si>
  <si>
    <t>1528730</t>
  </si>
  <si>
    <t>2229871</t>
  </si>
  <si>
    <t>7221013</t>
  </si>
  <si>
    <t>2102087</t>
  </si>
  <si>
    <t>1544411</t>
  </si>
  <si>
    <t>1528814</t>
  </si>
  <si>
    <t>7213033</t>
  </si>
  <si>
    <t>1533740</t>
  </si>
  <si>
    <t>1529003</t>
  </si>
  <si>
    <t>1525625</t>
  </si>
  <si>
    <t>1531494</t>
  </si>
  <si>
    <t>1011175</t>
  </si>
  <si>
    <t>1529527</t>
  </si>
  <si>
    <t>7221321</t>
  </si>
  <si>
    <t>1544432</t>
  </si>
  <si>
    <t>1522041</t>
  </si>
  <si>
    <t>1509430</t>
  </si>
  <si>
    <t>1526803</t>
  </si>
  <si>
    <t>1509663</t>
  </si>
  <si>
    <t>2002197</t>
  </si>
  <si>
    <t>1522042</t>
  </si>
  <si>
    <t>1531051</t>
  </si>
  <si>
    <t>1521385</t>
  </si>
  <si>
    <t>2106435</t>
  </si>
  <si>
    <t>1001030</t>
  </si>
  <si>
    <t>1001177</t>
  </si>
  <si>
    <t>7039790</t>
  </si>
  <si>
    <t>1011258</t>
  </si>
  <si>
    <t>1011054</t>
  </si>
  <si>
    <t>1011195</t>
  </si>
  <si>
    <t>1004051</t>
  </si>
  <si>
    <t>1526807</t>
  </si>
  <si>
    <t>1544433</t>
  </si>
  <si>
    <t>2007573</t>
  </si>
  <si>
    <t>1522039</t>
  </si>
  <si>
    <t>4101345</t>
  </si>
  <si>
    <t>1000022</t>
  </si>
  <si>
    <t>Dopant</t>
  </si>
  <si>
    <t>N</t>
  </si>
  <si>
    <t>Sn0.45K0.2H0.9La2Ti3O10</t>
  </si>
  <si>
    <t>Co</t>
  </si>
  <si>
    <t>Cs0.03Na0.91Ca1.97Ta3O10</t>
  </si>
  <si>
    <t>Cs0.03Na0.1H0.87Ca2.11Ta3O10</t>
  </si>
  <si>
    <t>1.86 H2O</t>
  </si>
  <si>
    <t>0.38 H2O</t>
  </si>
  <si>
    <t>mp-1221096</t>
  </si>
  <si>
    <t>Hill formula</t>
  </si>
  <si>
    <t>K4 Nb6 O17</t>
  </si>
  <si>
    <t>K La Nb2 O7</t>
  </si>
  <si>
    <t>La Nb2 O7 Rb</t>
  </si>
  <si>
    <t>Cs La Nb2 O7</t>
  </si>
  <si>
    <t>Ca2 K Nb3 O10</t>
  </si>
  <si>
    <t>Ca2 Nb3 O10 Rb</t>
  </si>
  <si>
    <t>Ca2 Cs Nb3 O10</t>
  </si>
  <si>
    <t>K Nb3 O10 Sr2</t>
  </si>
  <si>
    <t>Ca2 K Na Nb4 O13</t>
  </si>
  <si>
    <t>O2 Ti</t>
  </si>
  <si>
    <t>La O7 Rb Ta2</t>
  </si>
  <si>
    <t>O7 Pr Rb Ta2</t>
  </si>
  <si>
    <t>Nd O7 Rb Ta2</t>
  </si>
  <si>
    <t>O7 Rb Sm Ta2</t>
  </si>
  <si>
    <t>Ca O6 Ta2</t>
  </si>
  <si>
    <t>O6 Sr Ta2</t>
  </si>
  <si>
    <t>Ba O6 Ta2</t>
  </si>
  <si>
    <t>Bi2 Ca O9 Ta2</t>
  </si>
  <si>
    <t>Bi2 O9 Sr Ta2</t>
  </si>
  <si>
    <t>Ba Bi2 O9 Ta2</t>
  </si>
  <si>
    <t>Bi2 Ca Nb2 O9</t>
  </si>
  <si>
    <t>Bi2 Nb2 O9 Sr</t>
  </si>
  <si>
    <t>Ba Bi2 Nb2 O9</t>
  </si>
  <si>
    <t>Bi2 Nb2 O9 Pb</t>
  </si>
  <si>
    <t>Bi4 Ca O15 Ti4</t>
  </si>
  <si>
    <t>Bi4 O15 Pb Ti4</t>
  </si>
  <si>
    <t>O7 Sr3 Ti2</t>
  </si>
  <si>
    <t>O3 Pb Ti</t>
  </si>
  <si>
    <t>Nb4 O15 Sr5</t>
  </si>
  <si>
    <t>Ba5 Nb4 O15</t>
  </si>
  <si>
    <t>Ca La4 O15 Ti4</t>
  </si>
  <si>
    <t>Ba La4 O15 Ti4</t>
  </si>
  <si>
    <t>La4 O12 Ti3</t>
  </si>
  <si>
    <t>La4 O15 Sr Ti4</t>
  </si>
  <si>
    <t>Ba3 La Nb3 O12</t>
  </si>
  <si>
    <t>K2 La2 O10 Ti3</t>
  </si>
  <si>
    <t>O10 Sr4 Ti3</t>
  </si>
  <si>
    <t>La2 O7 Ti2</t>
  </si>
  <si>
    <t>Ca La4 O17 Ti5</t>
  </si>
  <si>
    <t>Ca2 Nb2 O7</t>
  </si>
  <si>
    <t>Nb2 O7 Sr2</t>
  </si>
  <si>
    <t>Fe O6 Sn Sr2</t>
  </si>
  <si>
    <t>Bi4 O12 Ti3</t>
  </si>
  <si>
    <t>Bi2 O10 Ti3</t>
  </si>
  <si>
    <t>O7 Sr2 Ta2</t>
  </si>
  <si>
    <t>Ni O</t>
  </si>
  <si>
    <t>O17 Rb4 Ta6</t>
  </si>
  <si>
    <t>Nb6 O17 Rb4</t>
  </si>
  <si>
    <t>O4 Sr2 Ti</t>
  </si>
  <si>
    <t>Ca2 Cs O10 Ta3</t>
  </si>
  <si>
    <t>Bi5 Fe O15 Ti3</t>
  </si>
  <si>
    <t>Bi4 Fe La O15 Ti3</t>
  </si>
  <si>
    <t>Bi3 Fe La2 O15 Ti3</t>
  </si>
  <si>
    <t>Bi2 O6 W</t>
  </si>
  <si>
    <t>K La O4 Ti</t>
  </si>
  <si>
    <t>K La O4 Zr</t>
  </si>
  <si>
    <t>Li2 O7 Sr Ta2</t>
  </si>
  <si>
    <t>K O3 Ta</t>
  </si>
  <si>
    <t>H2 O7 Sr Ta2</t>
  </si>
  <si>
    <t>Ca2 Na2 Nb4 O13</t>
  </si>
  <si>
    <t>Fe O6 Sr2 Ta</t>
  </si>
  <si>
    <t>Fe O8 Sr3 Ta</t>
  </si>
  <si>
    <t>Fe O9 Sr4 Ta</t>
  </si>
  <si>
    <t>Bi2 O9 W2</t>
  </si>
  <si>
    <t>Bi14 O27 W2</t>
  </si>
  <si>
    <t>Bi2 O7 Ti2</t>
  </si>
  <si>
    <t>Bi3 Nb O9 Ti</t>
  </si>
  <si>
    <t>Bi2 Mo O6</t>
  </si>
  <si>
    <t>Ba Bi4 O15 Ti4</t>
  </si>
  <si>
    <t>Bi4 Cl Nb8 O</t>
  </si>
  <si>
    <t>Bi Cl O</t>
  </si>
  <si>
    <t>Bi4 Cl Nb O8</t>
  </si>
  <si>
    <t>Bi4 Br Nb O8</t>
  </si>
  <si>
    <t>Bi4 Cl O8 Ta</t>
  </si>
  <si>
    <t>Bi4 Br O8 Ta</t>
  </si>
  <si>
    <t>H La O7 Ta2</t>
  </si>
  <si>
    <t>La Na O7 Ta2</t>
  </si>
  <si>
    <t>Cs La O7 Ta2</t>
  </si>
  <si>
    <t>H O7 Pr Ta2</t>
  </si>
  <si>
    <t>Na O7 Pr Ta2</t>
  </si>
  <si>
    <t>Cs O7 Pr Ta2</t>
  </si>
  <si>
    <t>H Nd O7 Ta2</t>
  </si>
  <si>
    <t>Na Nd O7 Ta2</t>
  </si>
  <si>
    <t>Cs Nd O7 Ta2</t>
  </si>
  <si>
    <t>H O7 Sm Ta2</t>
  </si>
  <si>
    <t>Na O7 Sm Ta2</t>
  </si>
  <si>
    <t>Cs O7 Sm Ta2</t>
  </si>
  <si>
    <t>Ca2 Li O10 Ta3</t>
  </si>
  <si>
    <t>Ca2 H Nb3 O10</t>
  </si>
  <si>
    <t>H Nb3 O10 Sr2</t>
  </si>
  <si>
    <t>H La Nb2 O7</t>
  </si>
  <si>
    <t>K Nb2 O10 Sr2 Ta</t>
  </si>
  <si>
    <t>K Nb O10 Sr2 Ta</t>
  </si>
  <si>
    <t>K Nb O10 Sr2 Ta2</t>
  </si>
  <si>
    <t>K O10 Sr2 Ta3</t>
  </si>
  <si>
    <t>H Nb2 O10 Sr2 Ta</t>
  </si>
  <si>
    <t>H Nb O10 Sr2 Ta</t>
  </si>
  <si>
    <t>H Nb O10 Sr2 Ta2</t>
  </si>
  <si>
    <t>H O10 Sr2 Ta3</t>
  </si>
  <si>
    <t>La Na Nb2 Ni O9 Sr</t>
  </si>
  <si>
    <t>Cs La Nb2 Ni O9 Sr</t>
  </si>
  <si>
    <t>H La Nb2 Ni O9 Sr</t>
  </si>
  <si>
    <t>Ca4 H2 Nb6 O20</t>
  </si>
  <si>
    <t>Ca4 H2 Nb4 O20 Ta2</t>
  </si>
  <si>
    <t>Ca4 H2 Nb3 O20 Ta3</t>
  </si>
  <si>
    <t>Ca4 H2 Nb2 O20 Ta4</t>
  </si>
  <si>
    <t>Ca4 H2 O20 Ta6</t>
  </si>
  <si>
    <t>Ag La Nb2 O7</t>
  </si>
  <si>
    <t>Ag Ca2 Nb3 O10</t>
  </si>
  <si>
    <t>Nb3 O10 Rb Sr2</t>
  </si>
  <si>
    <t>Ag Nb3 O10 Sr2</t>
  </si>
  <si>
    <t>La2 O10 Rb2 Ti3</t>
  </si>
  <si>
    <t>Ag2 La2 O10 Ti3</t>
  </si>
  <si>
    <t>Ba2 K O10 Ta3</t>
  </si>
  <si>
    <t>La Nd O7 Ti2</t>
  </si>
  <si>
    <t>Nd2 O7 Ti2</t>
  </si>
  <si>
    <t>O7 Pr2 Ti2</t>
  </si>
  <si>
    <t>La O7 Pr Ti2</t>
  </si>
  <si>
    <t>Ca2 O10 Rb Ta3</t>
  </si>
  <si>
    <t>Li O3 Ta</t>
  </si>
  <si>
    <t>Na O3 Ta</t>
  </si>
  <si>
    <t>H Nb3 O10 Pb2</t>
  </si>
  <si>
    <t>Ba5 O15 Ta4</t>
  </si>
  <si>
    <t>O15 Sr5 Ta4</t>
  </si>
  <si>
    <t>Ca2 H Nb2 O10 Ta</t>
  </si>
  <si>
    <t>Na2 O6 Ta2</t>
  </si>
  <si>
    <t>K2 O6 Ta2</t>
  </si>
  <si>
    <t>Ca2 O7 Ta2</t>
  </si>
  <si>
    <t>Ba5 Nb2 O15 Ta2</t>
  </si>
  <si>
    <t>O Zn</t>
  </si>
  <si>
    <t>Cd S</t>
  </si>
  <si>
    <t>S Zn</t>
  </si>
  <si>
    <t>O9 Sr4 Ta2</t>
  </si>
  <si>
    <t>Bi2 Cu O4</t>
  </si>
  <si>
    <t>Ba2 Cs Nb3 O10</t>
  </si>
  <si>
    <t>Ba2 H Nb3 O10</t>
  </si>
  <si>
    <t>La2 Li2 O10 Ti3</t>
  </si>
  <si>
    <t>La2 Na2 O10 Ti3</t>
  </si>
  <si>
    <t>Li2 Nd2 O10 Ti3</t>
  </si>
  <si>
    <t>Na2 Nd2 O10 Ti3</t>
  </si>
  <si>
    <t>K2 Nd2 O10 Ti3</t>
  </si>
  <si>
    <t>Ca2 Nb2 O10 Ta</t>
  </si>
  <si>
    <t>Ca H Nb3 O10 Sr</t>
  </si>
  <si>
    <t>Ca K Nb3 O10 Sr</t>
  </si>
  <si>
    <t>H4 Nb6 O17</t>
  </si>
  <si>
    <t>Ca2 K O10 Ta3</t>
  </si>
  <si>
    <t>Ba2 Cs O10 Ta3</t>
  </si>
  <si>
    <t>H La O4 Ti</t>
  </si>
  <si>
    <t>H Nd O4 Ti</t>
  </si>
  <si>
    <t>H2 La2 O10 Ti3</t>
  </si>
  <si>
    <t>Li Nd O7 Ta2</t>
  </si>
  <si>
    <t>K Nd O7 Ta2</t>
  </si>
  <si>
    <t>H La2 O10 Ti3</t>
  </si>
  <si>
    <t>H2 Nd2 O10 Ti3</t>
  </si>
  <si>
    <t>Ca O3 Ti</t>
  </si>
  <si>
    <t>Bi3 Cl O11 Sr2 Ta2</t>
  </si>
  <si>
    <t>Bi3 Cl O11 Pb Sr Ta2</t>
  </si>
  <si>
    <t>Ba2 Bi3 Cl O11 Ta2</t>
  </si>
  <si>
    <t>Ba Bi3 Cl O11 Pb Ta2</t>
  </si>
  <si>
    <t>Bi4 Cl O11 Sr Ta Ti</t>
  </si>
  <si>
    <t>Ba Bi4 Cl O11 Ta Ti</t>
  </si>
  <si>
    <t>Bi4 Cl O11 Pb Ta Ti</t>
  </si>
  <si>
    <t>Bi3 Cl Nb2 O11 Sr2</t>
  </si>
  <si>
    <t>Bi3 Cl Nb2 O11 Pb Sr</t>
  </si>
  <si>
    <t>Ba2 Bi3 Cl Nb2 O11</t>
  </si>
  <si>
    <t>Ba Bi3 Cl Nb2 O11 Pb</t>
  </si>
  <si>
    <t>Bi4 Cl Nb O11 Sr Ti</t>
  </si>
  <si>
    <t>Ba Bi4 Cl Nb O11 Ti</t>
  </si>
  <si>
    <t>Bi4 Cl Nb O11 Pb Ti</t>
  </si>
  <si>
    <t>1 C6H13NH2</t>
  </si>
  <si>
    <t>HCa2Ta3O10</t>
  </si>
  <si>
    <t>K2SrTa2O7</t>
  </si>
  <si>
    <t>Rb2SrTa2O7</t>
  </si>
  <si>
    <t>LaTa3O9</t>
  </si>
  <si>
    <t>La O9 Ta3</t>
  </si>
  <si>
    <t>mp-5308</t>
  </si>
  <si>
    <t>K6 La2 O21 Ta6</t>
  </si>
  <si>
    <t>H6 La2 O21 Ta6</t>
  </si>
  <si>
    <t>Pt</t>
  </si>
  <si>
    <t>K6La2Ta6O21</t>
  </si>
  <si>
    <t>H6La2Ta6O21</t>
  </si>
  <si>
    <t>Sr2Nb0.1Ta0.9O7</t>
  </si>
  <si>
    <t>Cu2 La2 O10 Ti3</t>
  </si>
  <si>
    <t>Cu2.76 K1.24 Nb6 O17</t>
  </si>
  <si>
    <t>Cu0.65 K0.35 La Nb2 O7</t>
  </si>
  <si>
    <t>Ca2 Cu0.1 O10 Rb0.9 Ta3</t>
  </si>
  <si>
    <t>Cu0.02 Li0.98 O3 Ta</t>
  </si>
  <si>
    <t>Cu0.09 Na0.91 O3 Ta</t>
  </si>
  <si>
    <t>H1.8Pb2Nb2.6Cr0.4O10</t>
  </si>
  <si>
    <t>H1.8 Cr0.4 Nb2.6 O10 Pb2</t>
  </si>
  <si>
    <t>PbS</t>
  </si>
  <si>
    <t>Bi2 Nb1.8 O9 Pb W0.2</t>
  </si>
  <si>
    <t>Bi2 Nb1.85 O9 Pb W0.15</t>
  </si>
  <si>
    <t>Bi2 Nb1.9 O9 Pb W0.1</t>
  </si>
  <si>
    <t>Bi2 Nb1.9 O9 Pb Ti0.1</t>
  </si>
  <si>
    <t>Dopant, wt%</t>
  </si>
  <si>
    <t>Ca1.5 K0.5 La0.5 Nb3 O10</t>
  </si>
  <si>
    <t>Bi0.25 Ca0.75 K0.5 La0.25 Nb3 O10 Pb0.75</t>
  </si>
  <si>
    <t>Sr1.8La0.2TiO4</t>
  </si>
  <si>
    <t>Sr1.7La0.3TiO4</t>
  </si>
  <si>
    <t>Sr1.6La0.4TiO4</t>
  </si>
  <si>
    <t>Sr1.5La0.5TiO4</t>
  </si>
  <si>
    <t>ZnS, PbS</t>
  </si>
  <si>
    <t>CuO</t>
  </si>
  <si>
    <t>CsSr1.5Ba0.5Ta3O10</t>
  </si>
  <si>
    <t>Rh</t>
  </si>
  <si>
    <t>La2Ti3O7</t>
  </si>
  <si>
    <t>Interlayer space composition</t>
  </si>
  <si>
    <t>H0.9 K0.2 La2 O10 Sn0.45 Ti3</t>
  </si>
  <si>
    <t>La0.1 O4 Sr1.9 Ti</t>
  </si>
  <si>
    <t>La0.2 O4 Sr1.8 Ti</t>
  </si>
  <si>
    <t>La0.3 O4 Sr1.7 Ti</t>
  </si>
  <si>
    <t>La0.4 O4 Sr1.6 Ti</t>
  </si>
  <si>
    <t>La0.5 O4 Sr1.5 Ti</t>
  </si>
  <si>
    <t>Ca1.97 Cs0.03 Na0.91 O10 Ta3</t>
  </si>
  <si>
    <t>H0.87 Ca2.11 Cs0.03 Na0.1 O10 Ta3</t>
  </si>
  <si>
    <t>H Ca2 O10 Ta3</t>
  </si>
  <si>
    <t>K La O4 Ti0.9 Zr0.1</t>
  </si>
  <si>
    <t>K La O4 Ti0.7 Zr0.3</t>
  </si>
  <si>
    <t>K La O4 Ti0.5 Zr0.5</t>
  </si>
  <si>
    <t>K La O4 Ti0.3 Zr0.7</t>
  </si>
  <si>
    <t>Fe0.1 K2 La2 O10 Ti2.9</t>
  </si>
  <si>
    <t>Fe0.2 K2 La2 O10 Ti2.8</t>
  </si>
  <si>
    <t>Fe0.3 K2 La2 O10 Ti2.7</t>
  </si>
  <si>
    <t>Fe0.4 K2 La2 O10 Ti2.6</t>
  </si>
  <si>
    <t>Fe0.5 K2 La2 O10 Ti2.5</t>
  </si>
  <si>
    <t>K2 La2 O10 Ti2.8 W0.2</t>
  </si>
  <si>
    <t>K2 La2 Ni0.2 O10 Ti2.8</t>
  </si>
  <si>
    <t>K2 O7 Sr Ta2</t>
  </si>
  <si>
    <t>O7 Rb2 Sr Ta2</t>
  </si>
  <si>
    <t>K2 O10 Sr1.5 Ta3</t>
  </si>
  <si>
    <t>K2.33Sr0.67Nb5O14.335</t>
  </si>
  <si>
    <t>H2.33Sr0.67Nb5O14.335</t>
  </si>
  <si>
    <t>K2.33 Nb5 O14.335 Sr0.67</t>
  </si>
  <si>
    <t>H2.33 Nb5 O14.335 Sr0.67</t>
  </si>
  <si>
    <t>Bi2 K0.5 La0.5 O9 Ta2</t>
  </si>
  <si>
    <t xml:space="preserve">Bi2 K0.5 La0.5 Nb2 O9 </t>
  </si>
  <si>
    <t>H1.9 Bi0.1 K0.3 La0.5 O7 Ta2</t>
  </si>
  <si>
    <t>H1.6 Bi0.1 K0.2 La0.3 Nb2 O6.5</t>
  </si>
  <si>
    <t>Bi0.2 Ca0.8 H1.8 O7 Ta2</t>
  </si>
  <si>
    <t>Bi0.2 H1.8 O7 Sr Ta2</t>
  </si>
  <si>
    <t>Ba0.8 Bi0.1 H1.9 O7 Ta2</t>
  </si>
  <si>
    <t>Bi0.1 H1.9 K0.3 La0.5 O7 Ta2</t>
  </si>
  <si>
    <t>Nb0.05 O7 Sr2 Ta0.95</t>
  </si>
  <si>
    <t>Nb0.1 O7 Sr2 Ta0.9</t>
  </si>
  <si>
    <t>Nb0.15 O7 Sr2 Ta0.85</t>
  </si>
  <si>
    <t>Nb0.25 O7 Sr2 Ta0.75</t>
  </si>
  <si>
    <t>Nb0.35 O7 Sr2 Ta0.65</t>
  </si>
  <si>
    <t>Nb0.5 O7 Sr2 Ta0.5</t>
  </si>
  <si>
    <t>Nb0.8 O7 Sr2 Ta0.2</t>
  </si>
  <si>
    <t>H0.98 La Mo0.02 Nb1.98 O7</t>
  </si>
  <si>
    <t>H0.95 La Mo0.05 Nb1.95 O7</t>
  </si>
  <si>
    <t>H0.85 La Mo0.15 Nb1.85 O7</t>
  </si>
  <si>
    <t>Fe0.02 La1.98 O7 Ti2</t>
  </si>
  <si>
    <t>Cr0.02 La1.98 O7 Ti2</t>
  </si>
  <si>
    <t>Cd0.9 Zn0.1</t>
  </si>
  <si>
    <t>Cd0.7 Zn0.3</t>
  </si>
  <si>
    <t>Cd0.5 Zn0.5</t>
  </si>
  <si>
    <t>Cd0.3 Zn0.7</t>
  </si>
  <si>
    <t>Cd0.1 Zn0.9</t>
  </si>
  <si>
    <t>Ba0.5 Cs O10 Sr1.5 Ta3</t>
  </si>
  <si>
    <t>N, Nb4+</t>
  </si>
  <si>
    <t>Ca1.5 H Nb3 O10 Sr0.5</t>
  </si>
  <si>
    <t>Ca0.5 H Nb3 O10 Sr1.5</t>
  </si>
  <si>
    <t>Ca2 H Nb2.7 O10 Ta0.3</t>
  </si>
  <si>
    <t>Ca2 H Nb1.5 O10 Ta1.5</t>
  </si>
  <si>
    <t>Cs0.67 O4 Ti1.83</t>
  </si>
  <si>
    <t>HRbLa2Ti3O10</t>
  </si>
  <si>
    <t>H1.5Rb0.5La2Ti3O10</t>
  </si>
  <si>
    <t>H La2 O10 Rb Ti3</t>
  </si>
  <si>
    <t>H1.5 La2 O10 Rb0.5 Ti3</t>
  </si>
  <si>
    <t>Eu0.6 Gd1.4 K2 O10 Ti3</t>
  </si>
  <si>
    <t>Eu0.6 Gd1.4 H2 O10 Ti3</t>
  </si>
  <si>
    <t>La0.7 O7 Rb Ta2 Tb0.3</t>
  </si>
  <si>
    <t>La0.7 O7 Ta2 Tb0.3</t>
  </si>
  <si>
    <t>La3 Ni2 O6.92</t>
  </si>
  <si>
    <t>La3 Ni2 O6.35</t>
  </si>
  <si>
    <t>La0.33 Nb O3</t>
  </si>
  <si>
    <t>La0.33 O3 Ta</t>
  </si>
  <si>
    <t>In</t>
  </si>
  <si>
    <t>Допант</t>
  </si>
  <si>
    <t>Кол-во образцов</t>
  </si>
  <si>
    <t>С допантом</t>
  </si>
  <si>
    <t>Без допанта</t>
  </si>
  <si>
    <t>194 MP_ID (52 нет в COD)</t>
  </si>
  <si>
    <t>148 COD_ID (6 нет в MP)</t>
  </si>
  <si>
    <t>Materials Project</t>
  </si>
  <si>
    <t>Crystallography Open Database</t>
  </si>
  <si>
    <t>Без ID</t>
  </si>
  <si>
    <t>K0.5La0.5Ca0.75Pn0.75Nb3O10</t>
  </si>
  <si>
    <t>Ca0.75 K0.5 La0.5 Nb3 O10 Pb0.75</t>
  </si>
  <si>
    <t xml:space="preserve">C H5 N Nb3 O20 Sr2 </t>
  </si>
  <si>
    <t>H Nb3 O19 Sr2</t>
  </si>
  <si>
    <t xml:space="preserve">C H6 N Nb3 O19 Sr2 </t>
  </si>
  <si>
    <t xml:space="preserve">C8 H20 N Nb3 O19 Sr2 </t>
  </si>
  <si>
    <t xml:space="preserve">C6 H16 N Nb3 O19 Sr2 </t>
  </si>
  <si>
    <t xml:space="preserve">C4 H12 N Nb3 O19 Sr2 </t>
  </si>
  <si>
    <t xml:space="preserve">C3 H10 N Nb3 O19 Sr2 </t>
  </si>
  <si>
    <t xml:space="preserve">C2 H8 N Nb3 O19 Sr2 </t>
  </si>
  <si>
    <t xml:space="preserve">C2 H7 N Nb3 O20 Sr2 </t>
  </si>
  <si>
    <t xml:space="preserve">C3 H9 N Nb3 O20 Sr2 </t>
  </si>
  <si>
    <t xml:space="preserve">C4 H11 N Nb3 O20 Sr2 </t>
  </si>
  <si>
    <t xml:space="preserve">C6 H15 N Nb3 O20 Sr2 </t>
  </si>
  <si>
    <t xml:space="preserve">C8 H19 N Nb3 O20 Sr2 </t>
  </si>
  <si>
    <t>Ca2 K Na2 Nb5 O16</t>
  </si>
  <si>
    <t>Ca2 K Na3 Nb6 O19</t>
  </si>
  <si>
    <t>KNaCa2Nb4O13</t>
  </si>
  <si>
    <t>KNa2Ca2Nb5O16</t>
  </si>
  <si>
    <t>KNa3Ca2Nb6O19</t>
  </si>
  <si>
    <t>H6 C La N O4 Ti</t>
  </si>
  <si>
    <t>H8 C2 La N O4 Ti</t>
  </si>
  <si>
    <t>H10 C3 La N O4 Ti</t>
  </si>
  <si>
    <t>H12 C4 La N O4 Ti</t>
  </si>
  <si>
    <t>H20 C8 La N O4 Ti</t>
  </si>
  <si>
    <t>H16 C6 La N O4 Ti</t>
  </si>
  <si>
    <t>H19 C8 La O5 Ti</t>
  </si>
  <si>
    <t>H15 C6 La O5 Ti</t>
  </si>
  <si>
    <t>H11 C4 La O5 Ti</t>
  </si>
  <si>
    <t>H9 C3 La O5 Ti</t>
  </si>
  <si>
    <t>H7 C2 La O5 Ti</t>
  </si>
  <si>
    <t>H5 C La O5 Ti</t>
  </si>
  <si>
    <t>H6 C Nd N O4 Ti</t>
  </si>
  <si>
    <t>H8 C2 Nd N O4 Ti</t>
  </si>
  <si>
    <t>H10 C3 Nd N O4 Ti</t>
  </si>
  <si>
    <t>H12 C4 Nd N O4 Ti</t>
  </si>
  <si>
    <t>H16 C6 Nd N O4 Ti</t>
  </si>
  <si>
    <t>H20 C8 Nd N O4 Ti</t>
  </si>
  <si>
    <t>H5 C Nd O5 Ti</t>
  </si>
  <si>
    <t>H7 C2 Nd O5 Ti</t>
  </si>
  <si>
    <t>H9 C3 Nd O5 Ti</t>
  </si>
  <si>
    <t>H11 C4 Nd O5 Ti</t>
  </si>
  <si>
    <t>H15 C6 Nd O5 Ti</t>
  </si>
  <si>
    <t>H19 C8 Nd O5 Ti</t>
  </si>
  <si>
    <t>C Ca2 H5 Nb3 O10</t>
  </si>
  <si>
    <t>C2 Ca2 H7 Nb3 O10</t>
  </si>
  <si>
    <t>C3 Ca2 H9 Nb3 O10</t>
  </si>
  <si>
    <t>C4 Ca2 H11 Nb3 O10</t>
  </si>
  <si>
    <t>C6 Ca2 H15 Nb3 O10</t>
  </si>
  <si>
    <t>C8 Ca2 H19 Nb3 O10</t>
  </si>
  <si>
    <t>C4 H12 Ca2 N Nb3 O10</t>
  </si>
  <si>
    <t>C2 H7 Ca2 Nb3 O11</t>
  </si>
  <si>
    <t>C2 H8 La2 N O10 Ti3</t>
  </si>
  <si>
    <t>C2 H7 La2 O11 Ti3</t>
  </si>
  <si>
    <t>C Ca2 H6 Nb3 O10</t>
  </si>
  <si>
    <t>C2 Ca2 H8 Nb3 O10</t>
  </si>
  <si>
    <t>C3 Ca2 H10 Nb3 O10</t>
  </si>
  <si>
    <t>C4 Ca2 H12 Nb3 O10</t>
  </si>
  <si>
    <t>C6 Ca2 H16 Nb3 O10</t>
  </si>
  <si>
    <t>C8 Ca2 H20 Nb3 O10</t>
  </si>
  <si>
    <t>C H6 La2 N O10 Ti3</t>
  </si>
  <si>
    <t>C3 H10 La2 N O10 Ti3</t>
  </si>
  <si>
    <t>C4 H12 La2 N O10 Ti3</t>
  </si>
  <si>
    <t>C6 H16 La2 N O10 Ti3</t>
  </si>
  <si>
    <t>C8 H20 La2 N O10 Ti3</t>
  </si>
  <si>
    <t>C H5 La2 O11 Ti3</t>
  </si>
  <si>
    <t>C3 H9 La2 O11 Ti3</t>
  </si>
  <si>
    <t>C4 H11 La2 O11 Ti3</t>
  </si>
  <si>
    <t>C6 H15 La2 O11 Ti3</t>
  </si>
  <si>
    <t>C8 H19 La2 O11Ti3</t>
  </si>
  <si>
    <t>C H7 Nd2 O10 Ti3</t>
  </si>
  <si>
    <t>C2 H9 Nd2 O10 Ti3</t>
  </si>
  <si>
    <t>C3 H11 Nd2 O10 Ti3</t>
  </si>
  <si>
    <t>C4 H13 Nd2 O10 Ti3</t>
  </si>
  <si>
    <t>C6 H17 Nd2 O10 Ti3</t>
  </si>
  <si>
    <t>C8 H21 Nd2 O10 Ti3</t>
  </si>
  <si>
    <t>C H6 Nd2 O11 Ti3</t>
  </si>
  <si>
    <t>C2 H8 Nd2 O11 Ti3</t>
  </si>
  <si>
    <t>C3 H10 Nd2 O11 Ti3</t>
  </si>
  <si>
    <t>C4 H12 Nd2 O11 Ti3</t>
  </si>
  <si>
    <t>C6 H16 Nd2 O11 Ti3</t>
  </si>
  <si>
    <t>C8 H20 Nd2 O11 Ti3</t>
  </si>
  <si>
    <t>Bi2 H4 K O13 Ti4</t>
  </si>
  <si>
    <t>C Bi2 H7 K0.5 O13 Ti4</t>
  </si>
  <si>
    <t>C2 Bi2.5 H9 K0.5 O13 Ti4</t>
  </si>
  <si>
    <t>C3 Bi2.5 H11 K0.5 O13 Ti4</t>
  </si>
  <si>
    <t>C4 Bi2.5 H13 K0.5 O13 Ti4</t>
  </si>
  <si>
    <t>C6 Bi2.5 H17 K0.5 O13 Ti4</t>
  </si>
  <si>
    <t>C8 Bi2.5 H21 K0.5 O13 Ti4</t>
  </si>
  <si>
    <t>C4 H13 N Nd2 O10 Ti3</t>
  </si>
  <si>
    <t>C Ca2 H6 N Nb3 O10</t>
  </si>
  <si>
    <t>C4 Ca2 H12 N Nb3 O10</t>
  </si>
  <si>
    <t>C8 Ca2 H20 N Nb3 O10</t>
  </si>
  <si>
    <t>NaN</t>
  </si>
  <si>
    <t>Nb</t>
  </si>
  <si>
    <t>n(In)</t>
  </si>
  <si>
    <t>m(In)</t>
  </si>
  <si>
    <t>w(in)</t>
  </si>
  <si>
    <t>N(at)</t>
  </si>
  <si>
    <t>N(N)</t>
  </si>
  <si>
    <t>m(N)</t>
  </si>
  <si>
    <t>wt(N),%</t>
  </si>
  <si>
    <t xml:space="preserve">N/O,% </t>
  </si>
  <si>
    <t>n(N(</t>
  </si>
  <si>
    <t xml:space="preserve">Rh/Ti,% </t>
  </si>
  <si>
    <t>n(Rh)</t>
  </si>
  <si>
    <t>m(Rh)</t>
  </si>
  <si>
    <t>wt(Rh),%</t>
  </si>
  <si>
    <t>n(Cu)</t>
  </si>
  <si>
    <t>m(Cu0)</t>
  </si>
  <si>
    <t>w(CuO),%</t>
  </si>
  <si>
    <t>n(N)</t>
  </si>
  <si>
    <t>w(N),%</t>
  </si>
  <si>
    <t>w(Rh),%</t>
  </si>
  <si>
    <t>La</t>
  </si>
  <si>
    <t>m(N)/m(La)</t>
  </si>
  <si>
    <t>m(La)/m(ox)</t>
  </si>
  <si>
    <t>Ca</t>
  </si>
  <si>
    <t>Average Pauling electronegativity</t>
  </si>
  <si>
    <t>Average Mulliken electronegativity</t>
  </si>
  <si>
    <t>Valence electrons</t>
  </si>
  <si>
    <t>P21</t>
  </si>
  <si>
    <t>Z</t>
  </si>
  <si>
    <t>P4/m</t>
  </si>
  <si>
    <t>JCPDS No. 40-0355</t>
  </si>
  <si>
    <t>JCPDS No. 49-0608</t>
  </si>
  <si>
    <t>JCPDS No. 49-0607</t>
  </si>
  <si>
    <t>(JCPDS 18–0193/JCPDS 72–0631</t>
  </si>
  <si>
    <t>(JCPDS 14–0028</t>
  </si>
  <si>
    <t>Volume</t>
  </si>
  <si>
    <t>Valence Electrons Density</t>
  </si>
  <si>
    <t>a_MP</t>
  </si>
  <si>
    <t>b_MP</t>
  </si>
  <si>
    <t>c_MP</t>
  </si>
  <si>
    <t>Z_MP</t>
  </si>
  <si>
    <t>MagpieData minimum Electronegativity</t>
  </si>
  <si>
    <t>MagpieData maximum Electronegativity</t>
  </si>
  <si>
    <t>MagpieData range Electronegativity</t>
  </si>
  <si>
    <t>MagpieData mean Electronegativity</t>
  </si>
  <si>
    <t>avg s valence electrons</t>
  </si>
  <si>
    <t>avg p valence electrons</t>
  </si>
  <si>
    <t>avg d valence electrons</t>
  </si>
  <si>
    <t>avg f valence electrons</t>
  </si>
  <si>
    <t>frac s valence electrons</t>
  </si>
  <si>
    <t>frac p valence electrons</t>
  </si>
  <si>
    <t>frac d valence electrons</t>
  </si>
  <si>
    <t>frac f valence electrons</t>
  </si>
  <si>
    <t>JCPDS Card: 48-0982</t>
  </si>
  <si>
    <t>lambda, m</t>
  </si>
  <si>
    <t>h</t>
  </si>
  <si>
    <t>k</t>
  </si>
  <si>
    <t>l</t>
  </si>
  <si>
    <t>2*theta, deg</t>
  </si>
  <si>
    <t>sin(theta)</t>
  </si>
  <si>
    <t>d, m</t>
  </si>
  <si>
    <t>d, A</t>
  </si>
  <si>
    <t>n</t>
  </si>
  <si>
    <t>C222</t>
  </si>
  <si>
    <t>d,A</t>
  </si>
  <si>
    <t>H2Nd2Ti3O10*DcOH</t>
  </si>
  <si>
    <t>H2La2Ti3O10*DcOH</t>
  </si>
  <si>
    <t>Fmmm</t>
  </si>
  <si>
    <t>Cmmm</t>
  </si>
  <si>
    <t>P4</t>
  </si>
  <si>
    <t>P42cm</t>
  </si>
  <si>
    <t>P4/n</t>
  </si>
  <si>
    <t>P42/nmc</t>
  </si>
  <si>
    <t>P21/m</t>
  </si>
  <si>
    <t>orthorombic</t>
  </si>
  <si>
    <t>10.1016/j.jct.2019.06.031</t>
  </si>
  <si>
    <t>sd_1050391</t>
  </si>
  <si>
    <t>sd_1050392</t>
  </si>
  <si>
    <t>Springer_ID</t>
  </si>
  <si>
    <t>sd_1050393</t>
  </si>
  <si>
    <t>sd_0551678</t>
  </si>
  <si>
    <t>sd_1502563</t>
  </si>
  <si>
    <t>sd_0306542</t>
  </si>
  <si>
    <t>sd_0306445</t>
  </si>
  <si>
    <t>sd_1835408</t>
  </si>
  <si>
    <t>sd_0376709</t>
  </si>
  <si>
    <t>mp-1104931</t>
  </si>
  <si>
    <t>2229872</t>
  </si>
  <si>
    <t>mp-1104932</t>
  </si>
  <si>
    <t>2229873</t>
  </si>
  <si>
    <t>mp-1104933</t>
  </si>
  <si>
    <t>2229874</t>
  </si>
  <si>
    <t>mp-1104934</t>
  </si>
  <si>
    <t>2229875</t>
  </si>
  <si>
    <t>sd_1200159</t>
  </si>
  <si>
    <t>sd_1922152</t>
  </si>
  <si>
    <t>sd_1241784</t>
  </si>
  <si>
    <t>sd_1432286</t>
  </si>
  <si>
    <t>sd_1241782</t>
  </si>
  <si>
    <t>sd_1045310</t>
  </si>
  <si>
    <t>sd_0548135</t>
  </si>
  <si>
    <t>sd_0548134</t>
  </si>
  <si>
    <t>sd_1041014</t>
  </si>
  <si>
    <t>hexagonal</t>
  </si>
  <si>
    <t>sd_1251331</t>
  </si>
  <si>
    <t>sd_0304039</t>
  </si>
  <si>
    <t>sd_1000988</t>
  </si>
  <si>
    <t>Pmna</t>
  </si>
  <si>
    <t>https://etda.libraries.psu.edu/files/final_submissions/1718</t>
  </si>
  <si>
    <t>KCa2Nb2TaO10</t>
  </si>
  <si>
    <t>KCa2NbTa2O10</t>
  </si>
  <si>
    <t>sd_1614775</t>
  </si>
  <si>
    <t>sd_1955780</t>
  </si>
  <si>
    <t>sd_1955782</t>
  </si>
  <si>
    <t>sd_1538044</t>
  </si>
  <si>
    <t>sd_1150217</t>
  </si>
  <si>
    <t>sd_1802718</t>
  </si>
  <si>
    <t>K2LaTa5O15</t>
  </si>
  <si>
    <t>K2 La O15 Ta5</t>
  </si>
  <si>
    <t>sd_1820105</t>
  </si>
  <si>
    <t>mp-1204933</t>
  </si>
  <si>
    <t>10.1021/ja00113a026</t>
  </si>
  <si>
    <t>HLa0.7Tb0.3Ta2O7</t>
  </si>
  <si>
    <t>Z_COD</t>
  </si>
  <si>
    <t>a_COD</t>
  </si>
  <si>
    <t>b_COD</t>
  </si>
  <si>
    <t>c_COD</t>
  </si>
  <si>
    <t>Volume_COD</t>
  </si>
  <si>
    <t>Volume_MP</t>
  </si>
  <si>
    <t>Valence Electrons Density_MP</t>
  </si>
  <si>
    <t>Valence Electrons Density_COD</t>
  </si>
  <si>
    <t>a_Springer</t>
  </si>
  <si>
    <t>b_Springer</t>
  </si>
  <si>
    <t>c_Springer</t>
  </si>
  <si>
    <t>Volume_Springer</t>
  </si>
  <si>
    <t>Z_Springer</t>
  </si>
  <si>
    <t>Springer_Valence Electrons Density</t>
  </si>
  <si>
    <t>MP_packing_fraction</t>
  </si>
  <si>
    <t>COD_packing_fraction</t>
  </si>
  <si>
    <t>Springer_packing_fraction</t>
  </si>
  <si>
    <t>Oxygen_concentration_MP</t>
  </si>
  <si>
    <t>Oxygen_concentration_COD</t>
  </si>
  <si>
    <t>Oxygen_concentration_Springer</t>
  </si>
  <si>
    <t>Oxygen_concentration</t>
  </si>
  <si>
    <t>sd_1810747</t>
  </si>
  <si>
    <t>Sr3FeTaO7</t>
  </si>
  <si>
    <t>Sr4FeTaO8</t>
  </si>
  <si>
    <t>Fe O7 Sr3 Ta</t>
  </si>
  <si>
    <t>Fe O8 Sr4 Ta</t>
  </si>
  <si>
    <t>sd_1430726</t>
  </si>
  <si>
    <t>sd_1237170</t>
  </si>
  <si>
    <t>Cmc21</t>
  </si>
  <si>
    <t>HCa2Ta1.5Nb1.5O10</t>
  </si>
  <si>
    <t>HCa2Ta2NbO10</t>
  </si>
  <si>
    <t>Ca2 H1 Nb3 O10</t>
  </si>
  <si>
    <t>Ca2 H1 Nb2 O10 Ta1</t>
  </si>
  <si>
    <t>Ca2 H1 Nb1.5 O10 Ta1.5</t>
  </si>
  <si>
    <t>Ca2 H1 Nb1 O10 Ta2</t>
  </si>
  <si>
    <t>Ca2 H1 O10 Ta3</t>
  </si>
  <si>
    <t>Sr2Nb0.1Ta1.9O7</t>
  </si>
  <si>
    <t>Sr2Nb0.2Ta1.8O7</t>
  </si>
  <si>
    <t>Sr2Nb0.3Ta0.17O7</t>
  </si>
  <si>
    <t>Sr2Nb0.5Ta1.5O7</t>
  </si>
  <si>
    <t>Sr2Nb0.7Ta1.3O7</t>
  </si>
  <si>
    <t>Sr2NbTaO7</t>
  </si>
  <si>
    <t>Sr2Nb1.6Ta0.4O7</t>
  </si>
  <si>
    <t>Nb0.1 O7 Sr2 Ta1.9</t>
  </si>
  <si>
    <t>Nb0.2 O7 Sr2 Ta1.8</t>
  </si>
  <si>
    <t>Nb0.3 O7 Sr2 Ta1.7</t>
  </si>
  <si>
    <t>Nb0.5 O7 Sr2 Ta1.5</t>
  </si>
  <si>
    <t>Nb0.7 O7 Sr2 Ta1.3</t>
  </si>
  <si>
    <t>Nb1 O7 Sr2 Ta1</t>
  </si>
  <si>
    <t>Nb1.6 O7 Sr2 Ta0.4</t>
  </si>
  <si>
    <t>c</t>
  </si>
  <si>
    <t>sd_1241787</t>
  </si>
  <si>
    <t>sd_1530646</t>
  </si>
  <si>
    <t>sd_1958942</t>
  </si>
  <si>
    <t>Ca2 K Nb2 O10 Ta</t>
  </si>
  <si>
    <t>Ca2 K Nb O10 Ta2</t>
  </si>
  <si>
    <t>Valence Electrons Density avg</t>
  </si>
  <si>
    <t>Oxygen_concentration avg</t>
  </si>
  <si>
    <t>Packing fraction avg</t>
  </si>
  <si>
    <t>Promoter</t>
  </si>
  <si>
    <t>Prep Method</t>
  </si>
  <si>
    <t>CalcT(K)</t>
  </si>
  <si>
    <t>Calc time (h)</t>
  </si>
  <si>
    <t>Promotion method</t>
  </si>
  <si>
    <t>Prom, w%</t>
  </si>
  <si>
    <t>Surface area, m2/g</t>
  </si>
  <si>
    <t>CatW, g/L</t>
  </si>
  <si>
    <t>Alcohol, %</t>
  </si>
  <si>
    <t>Sac Agent 1</t>
  </si>
  <si>
    <t>Sac agent 2</t>
  </si>
  <si>
    <t>Light type</t>
  </si>
  <si>
    <t>Power, W</t>
  </si>
  <si>
    <t>Wave length, nm</t>
  </si>
  <si>
    <t>SSR</t>
  </si>
  <si>
    <t>Rate, umol/(g*h)</t>
  </si>
  <si>
    <t>Hg lamp</t>
  </si>
  <si>
    <t>Promoter, w%</t>
  </si>
  <si>
    <t>PD</t>
  </si>
  <si>
    <t>HCa2NaNb4O13</t>
  </si>
  <si>
    <t>10.1039/C39860000356</t>
  </si>
  <si>
    <t>Xe lamp</t>
  </si>
  <si>
    <t>K2Nb6O16</t>
  </si>
  <si>
    <t>KNbO3</t>
  </si>
  <si>
    <t>sd_0308503</t>
  </si>
  <si>
    <t>impregnation</t>
  </si>
  <si>
    <t>10.1016/0021-9517(88)90066-8</t>
  </si>
  <si>
    <t>C(MeOH), M</t>
  </si>
  <si>
    <t>n(MeOH), mol</t>
  </si>
  <si>
    <t>n(H2O), mol</t>
  </si>
  <si>
    <t>V(H2O), l</t>
  </si>
  <si>
    <t>m(CH3OH),g</t>
  </si>
  <si>
    <t>V(CH3OH), l</t>
  </si>
  <si>
    <t>d(CH3OH), g/ml</t>
  </si>
  <si>
    <t>phi(CH3OH),%</t>
  </si>
  <si>
    <t>Wave length min, nm</t>
  </si>
  <si>
    <t>Cell material</t>
  </si>
  <si>
    <t>quartz</t>
  </si>
  <si>
    <t>Ta2O5</t>
  </si>
  <si>
    <t>Nb2O5</t>
  </si>
  <si>
    <t>purchased</t>
  </si>
  <si>
    <t>sd_1232960</t>
  </si>
  <si>
    <t>sd_0314261</t>
  </si>
  <si>
    <t>PTP</t>
  </si>
  <si>
    <t>10.1016/0920-5861(95)00224-3</t>
  </si>
  <si>
    <t>Temperature, K</t>
  </si>
  <si>
    <t>Rb4Nb4Ta2O17</t>
  </si>
  <si>
    <t>Rb4Nb3Ta3O17</t>
  </si>
  <si>
    <t>Rb4Nb2Ta4O17</t>
  </si>
  <si>
    <t>K4Nb4Ta2O17</t>
  </si>
  <si>
    <t>K4Nb3Ta3O17</t>
  </si>
  <si>
    <t>K4Nb2Ta4O17</t>
  </si>
  <si>
    <t>K4Ta6O17</t>
  </si>
  <si>
    <t>KNb3O8</t>
  </si>
  <si>
    <t>sd_1127671</t>
  </si>
  <si>
    <t>PC</t>
  </si>
  <si>
    <t>Nitrogen</t>
  </si>
  <si>
    <t>True</t>
  </si>
  <si>
    <t xml:space="preserve">0.05M Na2SO4 </t>
  </si>
  <si>
    <t>HCa2Ta3O10*C6H13NH2</t>
  </si>
  <si>
    <t>pyrex</t>
  </si>
  <si>
    <t>0.25M n-buthylamine</t>
  </si>
  <si>
    <t>mp-7148</t>
  </si>
  <si>
    <t>RuO2</t>
  </si>
  <si>
    <t xml:space="preserve">W lamp </t>
  </si>
  <si>
    <t>10.1016/j.ijhydene.2014.03.096</t>
  </si>
  <si>
    <t>sd_1003951</t>
  </si>
  <si>
    <t>NaCa2Ta3O10</t>
  </si>
  <si>
    <t>LiCa2Ta3O10*0.09H2O</t>
  </si>
  <si>
    <t>LiCa2Ta3O10*0.26H2O</t>
  </si>
  <si>
    <t>LiCa2Ta3O10*0.44H2O</t>
  </si>
  <si>
    <t>LiCa2Ta3O10*0.45H2O</t>
  </si>
  <si>
    <t>LiCa2Ta3O10*0.16H2O</t>
  </si>
  <si>
    <t>LiCa2Ta3O10*0.37H2O</t>
  </si>
  <si>
    <t>LiCa2Ta3O10*0.55H2O</t>
  </si>
  <si>
    <t>LiCa2Ta3O10*0.62H2O</t>
  </si>
  <si>
    <t>LiCa2Ta3O10*0.27H2O</t>
  </si>
  <si>
    <t>LiCa2Ta3O10*0.43H2O</t>
  </si>
  <si>
    <t>LiCa2Ta3O10*0.64H2O</t>
  </si>
  <si>
    <t>C(PrOH), M</t>
  </si>
  <si>
    <t>n(PrOH), mol</t>
  </si>
  <si>
    <t>m(PrOH),g</t>
  </si>
  <si>
    <t>d(PrOH), g/ml</t>
  </si>
  <si>
    <t>V(PrOH), l</t>
  </si>
  <si>
    <t>0.01 NaI</t>
  </si>
  <si>
    <t>fused-silica</t>
  </si>
  <si>
    <t>SG</t>
  </si>
  <si>
    <t>K2La2Ti2.985Zn0.015O9.985</t>
  </si>
  <si>
    <t>K2La2Ti2.97Zn0.03O9.97</t>
  </si>
  <si>
    <t>K2La2Ti2.955Zn0.045O9.955</t>
  </si>
  <si>
    <t>K2La2Ti2.94Zn0.06O9.94</t>
  </si>
  <si>
    <t>K2La2Ti2.925Zn0.075O9.925</t>
  </si>
  <si>
    <t>Cu2La2Ti3O10</t>
  </si>
  <si>
    <t>Cu2.76K1.24Nb6O17</t>
  </si>
  <si>
    <t>Cu0.65K0.35LaNb2O7</t>
  </si>
  <si>
    <t>Cu0.9Rb0.1Ca2Ta3O10</t>
  </si>
  <si>
    <t>Cu0.02Li0.98TaO3</t>
  </si>
  <si>
    <t>Cu0.09Na0.91TaO3</t>
  </si>
  <si>
    <t>0.5M K2SO3</t>
  </si>
  <si>
    <t>0.1M Na2S</t>
  </si>
  <si>
    <t>HLaNb2O7*0.0125LaInO3</t>
  </si>
  <si>
    <t>HLaNb2O7*0.025LaInO3</t>
  </si>
  <si>
    <t>HLaNb2O7*0.0325LaInO3</t>
  </si>
  <si>
    <t>HLaNb2O7*0.05LaInO3</t>
  </si>
  <si>
    <t>HLaNb2O7*0.075LaInO3</t>
  </si>
  <si>
    <t>H0.9LaNb1.9Mo0.1O7</t>
  </si>
  <si>
    <t>Bi4Ti2.94Cr0.06O12</t>
  </si>
  <si>
    <t>Bi4Ti2.85Cr0.15O12</t>
  </si>
  <si>
    <t>Bi4Ti2.7Cr0.3O12</t>
  </si>
  <si>
    <t>Bi4Ti2.6Cr0.4O12</t>
  </si>
  <si>
    <t>Bi4Ti2.5Cr0.5O12</t>
  </si>
  <si>
    <t>CsCa2Ta3O10N0.43</t>
  </si>
  <si>
    <t>CsCa2Ta3O10N0.9</t>
  </si>
  <si>
    <t>CsCa2Ta3O10N1.8</t>
  </si>
  <si>
    <t>H1.98Pb2Nb2.99Cr0.01O10</t>
  </si>
  <si>
    <t>H1.9Pb2Nb2.95Cr0.05O10</t>
  </si>
  <si>
    <t>H1.8Pb2Nb2.9Cr0.1O10</t>
  </si>
  <si>
    <t>H1.6Pb2Nb2.8Cr0.2O10</t>
  </si>
  <si>
    <t>H1.2Pb2Nb2.6Cr0.4O10</t>
  </si>
  <si>
    <t>Ba5Ta4O14.47N0.35</t>
  </si>
  <si>
    <t>visible</t>
  </si>
  <si>
    <t>0.01M AgNO3</t>
  </si>
  <si>
    <t>Ba5Ta4O15Nx</t>
  </si>
  <si>
    <t>Sr2Ta2O7Nx</t>
  </si>
  <si>
    <t>Sr5Ta4O15Nx</t>
  </si>
  <si>
    <t>Ir</t>
  </si>
  <si>
    <t>SrTiO3</t>
  </si>
  <si>
    <t>LaTiO3</t>
  </si>
  <si>
    <t>sd_0305964</t>
  </si>
  <si>
    <t>sd_0305963</t>
  </si>
  <si>
    <t>sd_0305037</t>
  </si>
  <si>
    <t>sd_0306202</t>
  </si>
  <si>
    <t>La1.98Cr0.02Ti2O7</t>
  </si>
  <si>
    <t>La1.9Cr0.1Ti2O7</t>
  </si>
  <si>
    <t>La1.98Fe0.02Ti2O7</t>
  </si>
  <si>
    <t>La1.9Fe0.1Ti2O7</t>
  </si>
  <si>
    <t>CmC21</t>
  </si>
  <si>
    <t>Sr2Nb2O5.5N1.5</t>
  </si>
  <si>
    <t>Sr2Nb2O5.4N1.6</t>
  </si>
  <si>
    <t>Sr2Nb2O5N2</t>
  </si>
  <si>
    <t>Sr2Nb2O4.6N2.4</t>
  </si>
  <si>
    <t>Sr2Nb2O4.43N2.57</t>
  </si>
  <si>
    <t>Sr2Nb2O4.2N2.8</t>
  </si>
  <si>
    <t>MSS</t>
  </si>
  <si>
    <t>La2Ti1.98Rh0.02O7</t>
  </si>
  <si>
    <t>La2Ti1.996Rh0.004O7</t>
  </si>
  <si>
    <t>La2Ti1.96Rh0.04O7</t>
  </si>
  <si>
    <t>PbSHLa2Ti3O10</t>
  </si>
  <si>
    <t>0.1 M Na2S</t>
  </si>
  <si>
    <t>0.5 M Na2SO3</t>
  </si>
  <si>
    <t>HLaNb2O7*0.42TiO2</t>
  </si>
  <si>
    <t>HLaNb2O7*0.38TiO2</t>
  </si>
  <si>
    <t>0.2 M Na2S</t>
  </si>
  <si>
    <t>0.2 M Na2SO3</t>
  </si>
  <si>
    <t>HCa2TaNb2O10*ZnS</t>
  </si>
  <si>
    <t>HCa2Nb3O10*ZnS</t>
  </si>
  <si>
    <t>1 M NEt3</t>
  </si>
  <si>
    <t>HT</t>
  </si>
  <si>
    <t>0.35 M Na2S</t>
  </si>
  <si>
    <t>0.25 M Na2SO3</t>
  </si>
  <si>
    <t>Zn0.2Cd0.8S</t>
  </si>
  <si>
    <t>Zn0.4Cd0.6S</t>
  </si>
  <si>
    <t>Zn0.6Cd0.4S</t>
  </si>
  <si>
    <t>Zn0.7Cd0.3S</t>
  </si>
  <si>
    <t>Zn0.8Cd0.2S</t>
  </si>
  <si>
    <t>Ru</t>
  </si>
  <si>
    <t>HCa2Ta3O9.7N0.2</t>
  </si>
  <si>
    <t>Speific area calculator</t>
  </si>
  <si>
    <t>a, nm</t>
  </si>
  <si>
    <t>b, nm</t>
  </si>
  <si>
    <t>c, nm</t>
  </si>
  <si>
    <t>d, kg/m3</t>
  </si>
  <si>
    <t>m, g</t>
  </si>
  <si>
    <t>V,m3</t>
  </si>
  <si>
    <t>m, kg</t>
  </si>
  <si>
    <t>S, m2</t>
  </si>
  <si>
    <t>S_spec, m2/g</t>
  </si>
  <si>
    <t>HSr1.5Ba0.5Ta3O10</t>
  </si>
  <si>
    <t>co-pre</t>
  </si>
  <si>
    <t>KCa2Nb2.97Rh0.03O10</t>
  </si>
  <si>
    <t>HCa2Nb2.97Rh0.03O10</t>
  </si>
  <si>
    <t>HCa2Nb2.999Rh0.001O10</t>
  </si>
  <si>
    <t>HCa2Nb2.99Rh0.01O10</t>
  </si>
  <si>
    <t>HCa2Nb2.9Rh0.1O10</t>
  </si>
  <si>
    <t>HCa2Nb2.85Rh0.15O10</t>
  </si>
  <si>
    <t>LED</t>
  </si>
  <si>
    <t>KCa2Nb3O9N0.33</t>
  </si>
  <si>
    <t>KCa2Nb3O9N0.67</t>
  </si>
  <si>
    <t>RbLaTa2O6.77N0.15</t>
  </si>
  <si>
    <t>0.05 M Na2SO3</t>
  </si>
  <si>
    <t>HCa2Nb3O10*CdS</t>
  </si>
  <si>
    <t>Bandgap calculator</t>
  </si>
  <si>
    <t>lambda, nm</t>
  </si>
  <si>
    <t>E,eV</t>
  </si>
  <si>
    <t>K2La2Ti3O10*0.1CdS</t>
  </si>
  <si>
    <t>K2La2Ti3O10*0.2CdS</t>
  </si>
  <si>
    <t>K2La2Ti3O10*0.4CdS</t>
  </si>
  <si>
    <t>K2La2Ti3O10*0.6CdS</t>
  </si>
  <si>
    <t>K2La2Ti3O10*0.8CdS</t>
  </si>
  <si>
    <t>K2La2Ti3O10*0.12CdS</t>
  </si>
  <si>
    <t>0.05 M Na2S</t>
  </si>
  <si>
    <t>0.15 M Na2S</t>
  </si>
  <si>
    <t>0.25 M Na2S</t>
  </si>
  <si>
    <t>HLaTiO4*DcOH</t>
  </si>
  <si>
    <t>perchased</t>
  </si>
  <si>
    <t>own data</t>
  </si>
  <si>
    <t>10.3390/molecules30204136</t>
  </si>
  <si>
    <t>10.3390/solids6020016</t>
  </si>
  <si>
    <t>10.1134/S0036024423060079</t>
  </si>
  <si>
    <t>10.3390/catal12121556</t>
  </si>
  <si>
    <t>10.3389/fchem.2020.00300</t>
  </si>
  <si>
    <t>10.3390/solids6020023</t>
  </si>
  <si>
    <t>Na2La2Mn0.1Ti2.9O10</t>
  </si>
  <si>
    <t>Na2La2Mn0.3Ti2.7O10</t>
  </si>
  <si>
    <t>Na2La2Mn0.5Ti2.5O10</t>
  </si>
  <si>
    <t>Na2La2Mn0.7Ti2.3O10</t>
  </si>
  <si>
    <t>Na2La2Mn0.9Ti2.1O10</t>
  </si>
  <si>
    <t>Na2La2MnTi2O10</t>
  </si>
  <si>
    <t>H1.4Na0.6La2Ti3O10</t>
  </si>
  <si>
    <t>H1.4Na0.6La2Mn0.1Ti2.9O10</t>
  </si>
  <si>
    <t>H1.6Na0.4La2Mn0.3Ti2.7O10</t>
  </si>
  <si>
    <t>H1.8Na0.2La2Mn0.5Ti2.5O10</t>
  </si>
  <si>
    <t>H1.8Na0.2Mn0.7Ti2.3O10</t>
  </si>
  <si>
    <t>H1.8Na0.2Mn0.9Ti2.1O10</t>
  </si>
  <si>
    <t>H1.8Na0.2MnTi2O10</t>
  </si>
  <si>
    <t>H1.4Na0.6La2Mn0.002Ti2.998O10</t>
  </si>
  <si>
    <t>H1.4Na0.6La2Mn0.005Ti2.995O10</t>
  </si>
  <si>
    <t>H1.4Na0.6La2Mn0.01Ti2.99O10</t>
  </si>
  <si>
    <t>H1.4Na0.6La2Mn0.025Ti2.975O10</t>
  </si>
  <si>
    <t>H1.4Na0.6La2Mn0.05Ti2.95O10</t>
  </si>
  <si>
    <t>10.1007/s00706-017-2105-7</t>
  </si>
  <si>
    <t>H0.4K1.6La2Ti3O10*1.07H2O</t>
  </si>
  <si>
    <t>H0.8K1.2La2Ti3O10*0.81H2O</t>
  </si>
  <si>
    <t>H1.5K0.5La2Ti3O10*0.6H2O</t>
  </si>
  <si>
    <t>H1.6K0.4La2Ti3O10*0.47H2O</t>
  </si>
  <si>
    <t>10.1016/j.jssc.2015.02.008</t>
  </si>
  <si>
    <t>La2Ti2O7*0.76H2O</t>
  </si>
  <si>
    <t>Nd2Ti2O7*0.71H2O</t>
  </si>
  <si>
    <t>10.1134/S1070363217110317</t>
  </si>
  <si>
    <t>HRbNd2Ti3O10</t>
  </si>
  <si>
    <t>H1.5Rb0.5Nd2Ti3O10</t>
  </si>
  <si>
    <t>ZrO2</t>
  </si>
  <si>
    <t>ZrO2*0.015Y2O3</t>
  </si>
  <si>
    <t>ZrO2*0.005Eu2O3</t>
  </si>
  <si>
    <t>ZrO2*0.005Tb2O3</t>
  </si>
  <si>
    <t>ZrO2*0.005Sm2O3</t>
  </si>
  <si>
    <t>ZrO2*0.005Er2O3</t>
  </si>
  <si>
    <t>RbNdNb2O7</t>
  </si>
  <si>
    <t>CsNdNb2O7</t>
  </si>
  <si>
    <t>10.1504/IJNT.2016.074531</t>
  </si>
  <si>
    <t>HNdNb2O7</t>
  </si>
  <si>
    <t>LiNdNb2O7</t>
  </si>
  <si>
    <t>NaNdNb2O7*1.27H2O</t>
  </si>
  <si>
    <t>Ni</t>
  </si>
  <si>
    <t>Cr2O3</t>
  </si>
  <si>
    <t>Fe2O3</t>
  </si>
  <si>
    <t>10.1134/S107036321404001X</t>
  </si>
  <si>
    <t>K0.5La0.5Ca0.75Pb0.75Nb3O10</t>
  </si>
  <si>
    <t>mp-27998</t>
  </si>
  <si>
    <t>sd_0551664</t>
  </si>
  <si>
    <t>sd_1925412</t>
  </si>
  <si>
    <t>sd_1210175</t>
  </si>
  <si>
    <t>sd_1249278</t>
  </si>
  <si>
    <t>10.1504/IJNT.2016.074530</t>
  </si>
  <si>
    <t>ID</t>
  </si>
  <si>
    <t>Factor</t>
  </si>
  <si>
    <t>H1.8Na0.2La2Mn0.7Ti2.3O10</t>
  </si>
  <si>
    <t>H1.8Na0.2La2Mn0.9Ti2.1O10</t>
  </si>
  <si>
    <t>H1.8Na0.2La2MnTi2O10</t>
  </si>
  <si>
    <t>Materials Project verification</t>
  </si>
  <si>
    <t>COD verification</t>
  </si>
  <si>
    <t>Springer verification</t>
  </si>
  <si>
    <t>General verification</t>
  </si>
  <si>
    <t>MP_CIF_modifier</t>
  </si>
  <si>
    <t>COD_CIF_modifier</t>
  </si>
  <si>
    <t>Springer_CIF_modifier</t>
  </si>
  <si>
    <t>Ca-&gt;Sr</t>
  </si>
  <si>
    <t>K-&gt;H</t>
  </si>
  <si>
    <t>Rb-&gt;Ag</t>
  </si>
  <si>
    <t>Sr-&gt;Ba</t>
  </si>
  <si>
    <t>Sr-&gt;Ba; Ta-&gt;Nb</t>
  </si>
  <si>
    <t>Sr-&gt;Ba; Ta-&gt;Nb; 4Bi-&gt;3Bi, 1Pb</t>
  </si>
  <si>
    <t>Sr-&gt;Ba;  4Bi-&gt;3Bi, 1Pb</t>
  </si>
  <si>
    <t>3Ti-&gt;2.5Ti, 0.5Cr</t>
  </si>
  <si>
    <t>3Ti-&gt;2.6Ti, 0.4Cr</t>
  </si>
  <si>
    <t>3Ti-&gt;2.7Ti, 0.3Cr</t>
  </si>
  <si>
    <t>3Ti-&gt;2.85Ti, 0.15Cr</t>
  </si>
  <si>
    <t>3Ti-&gt;2.94Ti, 0.06Cr</t>
  </si>
  <si>
    <t>Cs0.03Na0.1H0.87Ca2Ta3O10</t>
  </si>
  <si>
    <t>Cs0.03Na0.97Ca2Ta3O10</t>
  </si>
  <si>
    <t>1Na-&gt;0.03Cs, 0.1Na, 0.87H</t>
  </si>
  <si>
    <t>1Na-&gt;0.03Cs, 0.97Na</t>
  </si>
  <si>
    <t>1Nb-&gt;1Ta</t>
  </si>
  <si>
    <t>Na-&gt;Cs</t>
  </si>
  <si>
    <t>Ta-&gt;Nb</t>
  </si>
  <si>
    <t>Nd-&gt;La</t>
  </si>
  <si>
    <t>Nd-&gt;Pr</t>
  </si>
  <si>
    <t>Nd-&gt;Sm</t>
  </si>
  <si>
    <t>K-&gt;H; +BuNH2</t>
  </si>
  <si>
    <t>K-&gt;H; La-&gt;Nd</t>
  </si>
  <si>
    <t>Cs-&gt;H; Ta-&gt;Nb</t>
  </si>
  <si>
    <t>Na-&gt;H</t>
  </si>
  <si>
    <t>Cs-&gt;H; Ca-&gt;Sr; Ta-&gt;Nb</t>
  </si>
  <si>
    <t>HSr2Nb3O10*BuNH2*yH2O</t>
  </si>
  <si>
    <t>HSr2Nb3O10*BuOH*yH2O</t>
  </si>
  <si>
    <t>HSr2Nb3O10*EtNH2*yH2O</t>
  </si>
  <si>
    <t>HSr2Nb3O10*EtOH*yH2O</t>
  </si>
  <si>
    <t>HSr2Nb3O10*HxNH2*yH2O</t>
  </si>
  <si>
    <t>HSr2Nb3O10*HxOH*yH2O</t>
  </si>
  <si>
    <t>HSr2Nb3O10*MeNH2*yH2O</t>
  </si>
  <si>
    <t>HSr2Nb3O10*MeOH*yH2O</t>
  </si>
  <si>
    <t>HSr2Nb3O10*OcNH2*yH2O</t>
  </si>
  <si>
    <t>HSr2Nb3O10*PrNH2*yH2O</t>
  </si>
  <si>
    <t>HSr2Nb3O10*PrOH*yH2O</t>
  </si>
  <si>
    <t>HSr2Nb3O10*yH2O</t>
  </si>
  <si>
    <t>Cs-&gt;H; Ca-&gt;Sr</t>
  </si>
  <si>
    <t>Nb-&gt;Ta</t>
  </si>
  <si>
    <t>Ti-&gt;Zr</t>
  </si>
  <si>
    <t>2Nb-&gt; 1.9Nb, 0.1W</t>
  </si>
  <si>
    <t>2Nb-&gt; 1.85Nb, 0.15W</t>
  </si>
  <si>
    <t>2Nb-&gt; 1.8Nb, 0.2W</t>
  </si>
  <si>
    <t>2Nb-&gt; 1.9Nb, 0.1Ti</t>
  </si>
  <si>
    <t>mp-775909</t>
  </si>
  <si>
    <t>2Sr-&gt;Sr,Pb</t>
  </si>
  <si>
    <t>2Sr-&gt;Ba,Pb</t>
  </si>
  <si>
    <t>sd_1958947</t>
  </si>
  <si>
    <t>Sr-&gt;Pb</t>
  </si>
  <si>
    <t>2Sr-&gt;Sr,Pb; Ta-&gt;Nb</t>
  </si>
  <si>
    <t>2Sr-&gt;Ba,Pb; Ta-&gt;Nb</t>
  </si>
  <si>
    <t>Sr-&gt;Pb; Ta-&gt;Nb</t>
  </si>
  <si>
    <t>Rb-&gt;Ag; Ca-&gt;Sr</t>
  </si>
  <si>
    <t>SrBi4TiTaNbO11Cl</t>
  </si>
  <si>
    <t>BaBi4TiTaNbO11Cl</t>
  </si>
  <si>
    <t>PbBi4TiTaNbO11Cl</t>
  </si>
  <si>
    <t>Pr-&gt;La</t>
  </si>
  <si>
    <t>Pr-&gt;Nd</t>
  </si>
  <si>
    <t>Pr-&gt;Sm</t>
  </si>
  <si>
    <t>6Nb-&gt;4Nb,2Ta</t>
  </si>
  <si>
    <t>6Nb-&gt;3Nb,3Ta</t>
  </si>
  <si>
    <t>6Nb-&gt;2Nb,4Ta</t>
  </si>
  <si>
    <t>K-&gt;Rb</t>
  </si>
  <si>
    <t>K-&gt;Rb; 6Nb-&gt;4Nb,2Ta</t>
  </si>
  <si>
    <t>K-&gt;Rb; 6Nb-&gt;3Nb,3Ta</t>
  </si>
  <si>
    <t>K-&gt;Rb; 6Nb-&gt;2Nb,4Ta</t>
  </si>
  <si>
    <t>K-&gt;Rb; Nb-&gt;Ta</t>
  </si>
  <si>
    <t>5Bi-&gt;3Bi, 2La</t>
  </si>
  <si>
    <t>5Bi-&gt;4Bi, La</t>
  </si>
  <si>
    <t>Ti-&gt;0.1Zr, 0.9Ti</t>
  </si>
  <si>
    <t>Ti-&gt;0.3Zr, 0.7Ti</t>
  </si>
  <si>
    <t>Ti-&gt;0.5Zr, 0.5Ti</t>
  </si>
  <si>
    <t>Ti-&gt;0.7Zr, 0.3Ti</t>
  </si>
  <si>
    <t>3Ti-&gt;2.9Ti, 0.1Fe</t>
  </si>
  <si>
    <t>3Ti-&gt;2.8Ti, 0.2Fe</t>
  </si>
  <si>
    <t>3Ti-&gt;2.7Ti, 0.3Fe</t>
  </si>
  <si>
    <t>3Ti-&gt;2.6Ti, 0.4Fe</t>
  </si>
  <si>
    <t>3Ti-&gt;2.5Ti, 0.5Fe</t>
  </si>
  <si>
    <t>3Ti-&gt;2.8Ti, 0.2W</t>
  </si>
  <si>
    <t>3Ti-&gt;2.8Ti, 0.2Ni</t>
  </si>
  <si>
    <t>sd_1200891</t>
  </si>
  <si>
    <t>Na-&gt;H; La-&gt;Pr</t>
  </si>
  <si>
    <t>La-&gt;Pr</t>
  </si>
  <si>
    <t>Na-&gt;Rb; La-&gt;Pr</t>
  </si>
  <si>
    <t>Na-&gt;Cs; La-&gt;Pr</t>
  </si>
  <si>
    <t>Na-&gt;H; La-&gt;Nd</t>
  </si>
  <si>
    <t>La-&gt;Nd</t>
  </si>
  <si>
    <t>Na-&gt;Rb; La-&gt;Nd</t>
  </si>
  <si>
    <t>Na-&gt;Cs; La-&gt;Nd</t>
  </si>
  <si>
    <t>Na-&gt;H; La-&gt;Sm</t>
  </si>
  <si>
    <t>La-&gt;Sm</t>
  </si>
  <si>
    <t>Na-&gt;Rb; La-&gt;Sm</t>
  </si>
  <si>
    <t>Na-&gt;Cs; La-&gt;Sm</t>
  </si>
  <si>
    <t>Li-&gt;Na</t>
  </si>
  <si>
    <t>Li-&gt;Rb</t>
  </si>
  <si>
    <t>Ta-&gt;Nb; K-&gt;H</t>
  </si>
  <si>
    <t>3Ta-&gt;Ta, 2Nb; K-&gt;H</t>
  </si>
  <si>
    <t>3Ta-&gt;1.5Ta, 1.5Nb; K-&gt;H</t>
  </si>
  <si>
    <t>3Ta-&gt;2Ta, Nb; K-&gt;H</t>
  </si>
  <si>
    <t>2Ta-&gt;1.9Ta, 0.1Nb</t>
  </si>
  <si>
    <t>2Ta-&gt;1.8Ta, 0.2Nb</t>
  </si>
  <si>
    <t>Sr2Nb0.3Ta1.7O7</t>
  </si>
  <si>
    <t>2Ta-&gt;1.7Ta, 0.3Nb</t>
  </si>
  <si>
    <t>2Ta-&gt;1.5Ta, 0.5Nb</t>
  </si>
  <si>
    <t>2Ta-&gt;1.3Ta, 0.7Nb</t>
  </si>
  <si>
    <t>2Ta-&gt;1.6Nb, 0.4Ta</t>
  </si>
  <si>
    <t>2La-&gt; Nd, La</t>
  </si>
  <si>
    <t>2La-&gt; Pr, La</t>
  </si>
  <si>
    <t>K-&gt;Cu</t>
  </si>
  <si>
    <t>4K-&gt;2.76Cu, 1.34K</t>
  </si>
  <si>
    <t>Rb-&gt;0.1Rb, 0.9Cu</t>
  </si>
  <si>
    <t>K-&gt; 0.65Cu,0.35K</t>
  </si>
  <si>
    <t>2Nb-&gt;1.98Nb, 0.02Mo</t>
  </si>
  <si>
    <t>2Nb-&gt;1.95Nb, 0.05Mo</t>
  </si>
  <si>
    <t>2Nb-&gt;1.9Nb, 0.1Mo</t>
  </si>
  <si>
    <t>2Nb-&gt;1.85Nb, 0.15Mo</t>
  </si>
  <si>
    <t>PbSH2La2Ti3O10</t>
  </si>
  <si>
    <t>Cs-&gt;H; 3Ta-&gt;Ta, 2Nb</t>
  </si>
  <si>
    <t>Cd-&gt;0.1Zn, 0.9Cd</t>
  </si>
  <si>
    <t>Cd-&gt;0.2Zn, 0.8Cd</t>
  </si>
  <si>
    <t>Cd-&gt;0.3Zn, 0.7Cd</t>
  </si>
  <si>
    <t>Cd-&gt;0.4Zn, 0.6Cd</t>
  </si>
  <si>
    <t>Cd-&gt;0.5Zn, 0.5Cd</t>
  </si>
  <si>
    <t>Cd-&gt;0.6Zn, 0.4Cd</t>
  </si>
  <si>
    <t>Cd-&gt;0.7Zn, 0.3Cd</t>
  </si>
  <si>
    <t>Cd-&gt;0.8Zn, 0.2Cd</t>
  </si>
  <si>
    <t>Cd-&gt;0.9Zn, 0.1Cd</t>
  </si>
  <si>
    <t>Cs-&gt;H; 10O-&gt;9.7O, 0.2N</t>
  </si>
  <si>
    <t>10O-&gt;9.7O, 0.2N</t>
  </si>
  <si>
    <t>2Sr-&gt;1.5Sr, 0.5Ba</t>
  </si>
  <si>
    <t>2Sr-&gt;1.5Sr, 0.5Ba; Cs-&gt;H</t>
  </si>
  <si>
    <t>3Nb-&gt;2.97Nb, 0.03Rh</t>
  </si>
  <si>
    <t>3Nb-&gt;2.97Nb, 0.03Rh; H-&gt;K</t>
  </si>
  <si>
    <t>3Nb-&gt;2.999Nb, 0.001Rh</t>
  </si>
  <si>
    <t>3Nb-&gt;2.99Nb, 0.01Rh</t>
  </si>
  <si>
    <t>3Nb-&gt;2.9Nb, 0.1Rh</t>
  </si>
  <si>
    <t>3Nb-&gt;2.85Nb, 0.15Rh</t>
  </si>
  <si>
    <t>K-&gt;H; 2Ca-&gt;1.5Ca, 0.5Sr</t>
  </si>
  <si>
    <t>K-&gt;H; 2Ca-&gt;Ca, Sr</t>
  </si>
  <si>
    <t>K-&gt;H; 2Ca-&gt;0.5Ca, 1.5Sr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</si>
</sst>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0"/>
      <color rgb="FF222222"/>
      <name val="Segoe UI"/>
      <family val="2"/>
      <charset val="204"/>
    </font>
    <font>
      <b/>
      <sz val="1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name val="Calibri"/>
      <family val="2"/>
      <charset val="204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1" fillId="0" borderId="0" applyNumberFormat="0" applyFill="0" applyBorder="0" applyAlignment="0" applyProtection="0"/>
    <xf numFmtId="0" fontId="20" fillId="0" borderId="0"/>
    <xf numFmtId="0" fontId="19" fillId="0" borderId="0"/>
    <xf numFmtId="0" fontId="15" fillId="0" borderId="0"/>
  </cellStyleXfs>
  <cellXfs count="122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21" fillId="0" borderId="0" xfId="1"/>
    <xf numFmtId="0" fontId="0" fillId="4" borderId="0" xfId="0" applyFill="1"/>
    <xf numFmtId="0" fontId="0" fillId="5" borderId="0" xfId="0" applyFill="1"/>
    <xf numFmtId="0" fontId="21" fillId="0" borderId="0" xfId="1" applyFill="1"/>
    <xf numFmtId="0" fontId="22" fillId="0" borderId="0" xfId="0" applyFont="1" applyFill="1"/>
    <xf numFmtId="0" fontId="20" fillId="0" borderId="0" xfId="2"/>
    <xf numFmtId="0" fontId="23" fillId="0" borderId="1" xfId="2" applyFont="1" applyBorder="1" applyAlignment="1">
      <alignment horizontal="center" vertical="top"/>
    </xf>
    <xf numFmtId="0" fontId="23" fillId="0" borderId="1" xfId="0" applyFont="1" applyBorder="1" applyAlignment="1">
      <alignment horizontal="center" vertical="top"/>
    </xf>
    <xf numFmtId="0" fontId="19" fillId="0" borderId="0" xfId="2" applyFont="1"/>
    <xf numFmtId="0" fontId="19" fillId="0" borderId="0" xfId="3"/>
    <xf numFmtId="0" fontId="23" fillId="0" borderId="1" xfId="3" applyFont="1" applyBorder="1" applyAlignment="1">
      <alignment horizontal="center" vertical="top"/>
    </xf>
    <xf numFmtId="0" fontId="19" fillId="2" borderId="0" xfId="3" applyFill="1"/>
    <xf numFmtId="0" fontId="23" fillId="0" borderId="0" xfId="3" applyFont="1" applyBorder="1" applyAlignment="1">
      <alignment horizontal="center" vertical="top"/>
    </xf>
    <xf numFmtId="0" fontId="18" fillId="0" borderId="0" xfId="3" applyFont="1"/>
    <xf numFmtId="0" fontId="17" fillId="0" borderId="0" xfId="3" applyFont="1"/>
    <xf numFmtId="0" fontId="23" fillId="0" borderId="2" xfId="0" applyFont="1" applyFill="1" applyBorder="1" applyAlignment="1">
      <alignment horizontal="center" vertical="top"/>
    </xf>
    <xf numFmtId="0" fontId="16" fillId="0" borderId="0" xfId="3" applyFont="1"/>
    <xf numFmtId="0" fontId="15" fillId="0" borderId="0" xfId="4"/>
    <xf numFmtId="0" fontId="23" fillId="0" borderId="1" xfId="4" applyFont="1" applyBorder="1" applyAlignment="1">
      <alignment horizontal="center" vertical="top"/>
    </xf>
    <xf numFmtId="0" fontId="15" fillId="0" borderId="0" xfId="4"/>
    <xf numFmtId="0" fontId="23" fillId="0" borderId="1" xfId="4" applyFont="1" applyBorder="1" applyAlignment="1">
      <alignment horizontal="center" vertical="top"/>
    </xf>
    <xf numFmtId="0" fontId="15" fillId="0" borderId="0" xfId="4"/>
    <xf numFmtId="0" fontId="23" fillId="0" borderId="1" xfId="4" applyFont="1" applyBorder="1" applyAlignment="1">
      <alignment horizontal="center" vertical="top"/>
    </xf>
    <xf numFmtId="0" fontId="23" fillId="6" borderId="1" xfId="0" applyFont="1" applyFill="1" applyBorder="1" applyAlignment="1">
      <alignment horizontal="center" vertical="top"/>
    </xf>
    <xf numFmtId="0" fontId="0" fillId="6" borderId="0" xfId="0" applyFill="1"/>
    <xf numFmtId="0" fontId="15" fillId="0" borderId="0" xfId="4" applyFill="1"/>
    <xf numFmtId="0" fontId="0" fillId="0" borderId="0" xfId="0" applyFill="1" applyBorder="1"/>
    <xf numFmtId="0" fontId="23" fillId="0" borderId="0" xfId="0" applyFont="1" applyBorder="1" applyAlignment="1">
      <alignment horizontal="center" vertical="top"/>
    </xf>
    <xf numFmtId="0" fontId="20" fillId="2" borderId="0" xfId="2" applyFill="1"/>
    <xf numFmtId="0" fontId="18" fillId="0" borderId="0" xfId="3" applyFont="1" applyFill="1"/>
    <xf numFmtId="0" fontId="19" fillId="0" borderId="0" xfId="3" applyFill="1"/>
    <xf numFmtId="0" fontId="20" fillId="0" borderId="0" xfId="2" applyFill="1"/>
    <xf numFmtId="0" fontId="15" fillId="2" borderId="0" xfId="4" applyFill="1"/>
    <xf numFmtId="0" fontId="14" fillId="0" borderId="0" xfId="3" applyFont="1"/>
    <xf numFmtId="0" fontId="14" fillId="4" borderId="0" xfId="3" applyFont="1" applyFill="1"/>
    <xf numFmtId="0" fontId="19" fillId="4" borderId="0" xfId="3" applyFill="1"/>
    <xf numFmtId="0" fontId="20" fillId="4" borderId="0" xfId="2" applyFill="1"/>
    <xf numFmtId="0" fontId="15" fillId="4" borderId="0" xfId="4" applyFill="1"/>
    <xf numFmtId="0" fontId="0" fillId="7" borderId="0" xfId="0" applyFill="1"/>
    <xf numFmtId="0" fontId="17" fillId="4" borderId="0" xfId="3" applyFont="1" applyFill="1"/>
    <xf numFmtId="0" fontId="0" fillId="8" borderId="0" xfId="0" applyFill="1"/>
    <xf numFmtId="0" fontId="14" fillId="0" borderId="0" xfId="4" applyFont="1"/>
    <xf numFmtId="0" fontId="18" fillId="4" borderId="0" xfId="3" applyFont="1" applyFill="1"/>
    <xf numFmtId="0" fontId="13" fillId="0" borderId="0" xfId="3" applyFont="1" applyFill="1"/>
    <xf numFmtId="0" fontId="17" fillId="0" borderId="0" xfId="3" applyFont="1" applyFill="1"/>
    <xf numFmtId="0" fontId="12" fillId="4" borderId="0" xfId="2" applyFont="1" applyFill="1"/>
    <xf numFmtId="0" fontId="23" fillId="9" borderId="1" xfId="4" applyFont="1" applyFill="1" applyBorder="1" applyAlignment="1">
      <alignment horizontal="center" vertical="top"/>
    </xf>
    <xf numFmtId="0" fontId="15" fillId="9" borderId="0" xfId="4" applyFill="1"/>
    <xf numFmtId="0" fontId="0" fillId="9" borderId="0" xfId="0" applyFill="1"/>
    <xf numFmtId="0" fontId="23" fillId="9" borderId="1" xfId="0" applyFont="1" applyFill="1" applyBorder="1" applyAlignment="1">
      <alignment horizontal="center" vertical="top"/>
    </xf>
    <xf numFmtId="0" fontId="23" fillId="10" borderId="1" xfId="0" applyFont="1" applyFill="1" applyBorder="1" applyAlignment="1">
      <alignment horizontal="center" vertical="top"/>
    </xf>
    <xf numFmtId="0" fontId="0" fillId="10" borderId="0" xfId="0" applyFill="1"/>
    <xf numFmtId="0" fontId="23" fillId="10" borderId="1" xfId="4" applyFont="1" applyFill="1" applyBorder="1" applyAlignment="1">
      <alignment horizontal="center" vertical="top"/>
    </xf>
    <xf numFmtId="0" fontId="15" fillId="10" borderId="0" xfId="4" applyFill="1"/>
    <xf numFmtId="0" fontId="11" fillId="0" borderId="0" xfId="2" applyFont="1"/>
    <xf numFmtId="0" fontId="23" fillId="11" borderId="1" xfId="0" applyFont="1" applyFill="1" applyBorder="1" applyAlignment="1">
      <alignment horizontal="center" vertical="top"/>
    </xf>
    <xf numFmtId="0" fontId="23" fillId="12" borderId="1" xfId="2" applyFont="1" applyFill="1" applyBorder="1" applyAlignment="1">
      <alignment horizontal="center" vertical="top"/>
    </xf>
    <xf numFmtId="0" fontId="23" fillId="12" borderId="1" xfId="0" applyFont="1" applyFill="1" applyBorder="1" applyAlignment="1">
      <alignment horizontal="center" vertical="top"/>
    </xf>
    <xf numFmtId="0" fontId="23" fillId="12" borderId="0" xfId="0" applyFont="1" applyFill="1" applyBorder="1" applyAlignment="1">
      <alignment horizontal="center" vertical="top"/>
    </xf>
    <xf numFmtId="0" fontId="23" fillId="11" borderId="2" xfId="0" applyFont="1" applyFill="1" applyBorder="1" applyAlignment="1">
      <alignment horizontal="center" vertical="top"/>
    </xf>
    <xf numFmtId="0" fontId="23" fillId="11" borderId="1" xfId="4" applyFont="1" applyFill="1" applyBorder="1" applyAlignment="1">
      <alignment horizontal="center" vertical="top"/>
    </xf>
    <xf numFmtId="0" fontId="24" fillId="0" borderId="0" xfId="1" applyFont="1" applyFill="1"/>
    <xf numFmtId="0" fontId="25" fillId="9" borderId="1" xfId="4" applyFont="1" applyFill="1" applyBorder="1" applyAlignment="1">
      <alignment horizontal="center" vertical="top"/>
    </xf>
    <xf numFmtId="0" fontId="0" fillId="13" borderId="0" xfId="0" applyFill="1"/>
    <xf numFmtId="0" fontId="9" fillId="0" borderId="0" xfId="3" applyFont="1"/>
    <xf numFmtId="0" fontId="0" fillId="14" borderId="0" xfId="0" applyFill="1"/>
    <xf numFmtId="0" fontId="9" fillId="0" borderId="0" xfId="2" applyFont="1"/>
    <xf numFmtId="0" fontId="0" fillId="15" borderId="0" xfId="0" applyFill="1"/>
    <xf numFmtId="0" fontId="10" fillId="0" borderId="0" xfId="3" applyFont="1" applyFill="1"/>
    <xf numFmtId="0" fontId="8" fillId="0" borderId="0" xfId="3" applyFont="1"/>
    <xf numFmtId="0" fontId="23" fillId="16" borderId="1" xfId="0" applyFont="1" applyFill="1" applyBorder="1" applyAlignment="1">
      <alignment horizontal="center" vertical="top"/>
    </xf>
    <xf numFmtId="0" fontId="0" fillId="16" borderId="0" xfId="0" applyFill="1"/>
    <xf numFmtId="0" fontId="23" fillId="0" borderId="3" xfId="0" applyFont="1" applyFill="1" applyBorder="1" applyAlignment="1">
      <alignment horizontal="center" vertical="top"/>
    </xf>
    <xf numFmtId="0" fontId="23" fillId="0" borderId="4" xfId="0" applyFont="1" applyBorder="1" applyAlignment="1">
      <alignment horizontal="center" vertical="top"/>
    </xf>
    <xf numFmtId="0" fontId="23" fillId="17" borderId="1" xfId="0" applyFont="1" applyFill="1" applyBorder="1" applyAlignment="1">
      <alignment horizontal="center" vertical="top"/>
    </xf>
    <xf numFmtId="0" fontId="0" fillId="17" borderId="1" xfId="0" applyFill="1" applyBorder="1"/>
    <xf numFmtId="0" fontId="23" fillId="2" borderId="1" xfId="0" applyFont="1" applyFill="1" applyBorder="1" applyAlignment="1">
      <alignment horizontal="center" vertical="top"/>
    </xf>
    <xf numFmtId="0" fontId="0" fillId="2" borderId="1" xfId="0" applyFill="1" applyBorder="1"/>
    <xf numFmtId="0" fontId="7" fillId="0" borderId="0" xfId="2" applyFont="1"/>
    <xf numFmtId="0" fontId="7" fillId="2" borderId="0" xfId="2" applyFont="1" applyFill="1"/>
    <xf numFmtId="0" fontId="0" fillId="4" borderId="1" xfId="0" applyFill="1" applyBorder="1"/>
    <xf numFmtId="0" fontId="7" fillId="0" borderId="0" xfId="3" applyFont="1"/>
    <xf numFmtId="0" fontId="0" fillId="0" borderId="1" xfId="0" applyFill="1" applyBorder="1"/>
    <xf numFmtId="0" fontId="0" fillId="14" borderId="1" xfId="0" applyFill="1" applyBorder="1"/>
    <xf numFmtId="0" fontId="20" fillId="14" borderId="0" xfId="2" applyFill="1"/>
    <xf numFmtId="0" fontId="11" fillId="4" borderId="0" xfId="2" applyFont="1" applyFill="1"/>
    <xf numFmtId="0" fontId="14" fillId="0" borderId="0" xfId="3" applyFont="1" applyFill="1"/>
    <xf numFmtId="0" fontId="0" fillId="18" borderId="0" xfId="0" applyFill="1"/>
    <xf numFmtId="0" fontId="18" fillId="2" borderId="0" xfId="3" applyFont="1" applyFill="1"/>
    <xf numFmtId="0" fontId="6" fillId="0" borderId="0" xfId="2" applyFont="1"/>
    <xf numFmtId="0" fontId="0" fillId="19" borderId="0" xfId="0" applyFill="1"/>
    <xf numFmtId="0" fontId="0" fillId="8" borderId="1" xfId="0" applyFill="1" applyBorder="1"/>
    <xf numFmtId="0" fontId="0" fillId="20" borderId="0" xfId="0" applyFill="1"/>
    <xf numFmtId="0" fontId="0" fillId="11" borderId="0" xfId="0" applyFill="1"/>
    <xf numFmtId="0" fontId="0" fillId="21" borderId="0" xfId="0" applyFill="1"/>
    <xf numFmtId="0" fontId="19" fillId="2" borderId="0" xfId="2" applyFont="1" applyFill="1"/>
    <xf numFmtId="0" fontId="5" fillId="2" borderId="0" xfId="2" applyFont="1" applyFill="1"/>
    <xf numFmtId="0" fontId="5" fillId="0" borderId="0" xfId="2" applyFont="1"/>
    <xf numFmtId="0" fontId="4" fillId="0" borderId="0" xfId="2" applyFont="1"/>
    <xf numFmtId="0" fontId="24" fillId="2" borderId="0" xfId="1" applyFont="1" applyFill="1"/>
    <xf numFmtId="0" fontId="23" fillId="14" borderId="0" xfId="0" applyFont="1" applyFill="1" applyBorder="1" applyAlignment="1">
      <alignment horizontal="center" vertical="top"/>
    </xf>
    <xf numFmtId="0" fontId="3" fillId="0" borderId="0" xfId="2" applyFont="1"/>
    <xf numFmtId="0" fontId="0" fillId="22" borderId="0" xfId="0" applyFill="1"/>
    <xf numFmtId="0" fontId="23" fillId="23" borderId="1" xfId="0" applyFont="1" applyFill="1" applyBorder="1" applyAlignment="1">
      <alignment horizontal="center" vertical="top"/>
    </xf>
    <xf numFmtId="0" fontId="3" fillId="2" borderId="0" xfId="2" applyFont="1" applyFill="1"/>
    <xf numFmtId="0" fontId="7" fillId="14" borderId="0" xfId="2" applyFont="1" applyFill="1"/>
    <xf numFmtId="0" fontId="3" fillId="14" borderId="0" xfId="2" applyFont="1" applyFill="1"/>
    <xf numFmtId="0" fontId="3" fillId="0" borderId="0" xfId="2" applyFont="1" applyFill="1"/>
    <xf numFmtId="0" fontId="19" fillId="14" borderId="0" xfId="2" applyFont="1" applyFill="1"/>
    <xf numFmtId="0" fontId="2" fillId="0" borderId="0" xfId="2" applyFont="1"/>
    <xf numFmtId="0" fontId="2" fillId="14" borderId="0" xfId="2" applyFont="1" applyFill="1"/>
    <xf numFmtId="0" fontId="2" fillId="4" borderId="0" xfId="2" applyFont="1" applyFill="1"/>
    <xf numFmtId="0" fontId="2" fillId="2" borderId="0" xfId="2" applyFont="1" applyFill="1"/>
    <xf numFmtId="0" fontId="1" fillId="0" borderId="0" xfId="2" applyFont="1"/>
    <xf numFmtId="0" fontId="1" fillId="0" borderId="0" xfId="2" applyFont="1" applyFill="1"/>
    <xf numFmtId="0" fontId="1" fillId="2" borderId="0" xfId="2" applyFont="1" applyFill="1"/>
    <xf numFmtId="0" fontId="0" fillId="24" borderId="0" xfId="0" applyFill="1"/>
    <xf numFmtId="0" fontId="1" fillId="14" borderId="0" xfId="2" applyFont="1" applyFill="1"/>
  </cellXfs>
  <cellStyles count="5">
    <cellStyle name="Гиперссылка" xfId="1" builtinId="8"/>
    <cellStyle name="Обычный" xfId="0" builtinId="0"/>
    <cellStyle name="Обычный 2" xfId="2"/>
    <cellStyle name="Обычный 3" xfId="3"/>
    <cellStyle name="Обычный 4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ru-RU" sz="1400"/>
              <a:t>Кол-во образцов</a:t>
            </a:r>
          </a:p>
        </c:rich>
      </c:tx>
      <c:layout>
        <c:manualLayout>
          <c:xMode val="edge"/>
          <c:yMode val="edge"/>
          <c:x val="0.53889724310776943"/>
          <c:y val="3.436426116838488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31390563021727547"/>
          <c:y val="0.18391433888633338"/>
          <c:w val="0.47055315453989305"/>
          <c:h val="0.71687937633225396"/>
        </c:manualLayout>
      </c:layout>
      <c:pieChart>
        <c:varyColors val="1"/>
        <c:ser>
          <c:idx val="0"/>
          <c:order val="0"/>
          <c:tx>
            <c:strRef>
              <c:f>Dopants!$C$1</c:f>
              <c:strCache>
                <c:ptCount val="1"/>
                <c:pt idx="0">
                  <c:v>Кол-во образцов</c:v>
                </c:pt>
              </c:strCache>
            </c:strRef>
          </c:tx>
          <c:dLbls>
            <c:txPr>
              <a:bodyPr/>
              <a:lstStyle/>
              <a:p>
                <a:pPr>
                  <a:defRPr sz="14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Dopants!$B$2:$B$9</c:f>
              <c:strCache>
                <c:ptCount val="8"/>
                <c:pt idx="0">
                  <c:v>CdS</c:v>
                </c:pt>
                <c:pt idx="1">
                  <c:v>ZnS</c:v>
                </c:pt>
                <c:pt idx="2">
                  <c:v>Co</c:v>
                </c:pt>
                <c:pt idx="3">
                  <c:v>CuO</c:v>
                </c:pt>
                <c:pt idx="4">
                  <c:v>In</c:v>
                </c:pt>
                <c:pt idx="5">
                  <c:v>N</c:v>
                </c:pt>
                <c:pt idx="6">
                  <c:v>Pt</c:v>
                </c:pt>
                <c:pt idx="7">
                  <c:v>Rh</c:v>
                </c:pt>
              </c:strCache>
            </c:strRef>
          </c:cat>
          <c:val>
            <c:numRef>
              <c:f>Dopants!$C$2:$C$9</c:f>
              <c:numCache>
                <c:formatCode>Основной</c:formatCode>
                <c:ptCount val="8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17</c:v>
                </c:pt>
                <c:pt idx="6">
                  <c:v>21</c:v>
                </c:pt>
                <c:pt idx="7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21461654414410319"/>
          <c:y val="0.18880839895013124"/>
          <c:w val="0.49923267167361657"/>
          <c:h val="0.70967844404064873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6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Dopants!$B$10:$B$11</c:f>
              <c:strCache>
                <c:ptCount val="2"/>
                <c:pt idx="0">
                  <c:v>С допантом</c:v>
                </c:pt>
                <c:pt idx="1">
                  <c:v>Без допанта</c:v>
                </c:pt>
              </c:strCache>
            </c:strRef>
          </c:cat>
          <c:val>
            <c:numRef>
              <c:f>Dopants!$C$10:$C$11</c:f>
              <c:numCache>
                <c:formatCode>Основной</c:formatCode>
                <c:ptCount val="2"/>
                <c:pt idx="0">
                  <c:v>52</c:v>
                </c:pt>
                <c:pt idx="1">
                  <c:v>473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</c:plotArea>
    <c:legend>
      <c:legendPos val="r"/>
      <c:overlay val="0"/>
      <c:txPr>
        <a:bodyPr/>
        <a:lstStyle/>
        <a:p>
          <a:pPr>
            <a:defRPr sz="16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405454211462002"/>
          <c:y val="0.13511924156032221"/>
          <c:w val="0.44138035870516185"/>
          <c:h val="0.73563393117526976"/>
        </c:manualLayout>
      </c:layout>
      <c:pieChart>
        <c:varyColors val="1"/>
        <c:ser>
          <c:idx val="0"/>
          <c:order val="0"/>
          <c:dLbls>
            <c:txPr>
              <a:bodyPr/>
              <a:lstStyle/>
              <a:p>
                <a:pPr>
                  <a:defRPr sz="180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</c:dLbls>
          <c:cat>
            <c:strRef>
              <c:f>Dopants!$B$13:$B$14</c:f>
              <c:strCache>
                <c:ptCount val="2"/>
                <c:pt idx="0">
                  <c:v>Materials Project ID</c:v>
                </c:pt>
                <c:pt idx="1">
                  <c:v>Без ID</c:v>
                </c:pt>
              </c:strCache>
            </c:strRef>
          </c:cat>
          <c:val>
            <c:numRef>
              <c:f>Dopants!$C$13:$C$14</c:f>
              <c:numCache>
                <c:formatCode>Основной</c:formatCode>
                <c:ptCount val="2"/>
                <c:pt idx="0">
                  <c:v>194</c:v>
                </c:pt>
                <c:pt idx="1">
                  <c:v>331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2216631951255203"/>
          <c:y val="0.82929246990677874"/>
          <c:w val="0.33745107929124518"/>
          <c:h val="0.14779125053457776"/>
        </c:manualLayout>
      </c:layout>
      <c:overlay val="0"/>
      <c:txPr>
        <a:bodyPr/>
        <a:lstStyle/>
        <a:p>
          <a:pPr>
            <a:defRPr sz="1800"/>
          </a:pPr>
          <a:endParaRPr lang="ru-RU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464820</xdr:colOff>
      <xdr:row>0</xdr:row>
      <xdr:rowOff>175260</xdr:rowOff>
    </xdr:from>
    <xdr:to>
      <xdr:col>14</xdr:col>
      <xdr:colOff>132335</xdr:colOff>
      <xdr:row>31</xdr:row>
      <xdr:rowOff>116988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0520" y="175260"/>
          <a:ext cx="6373115" cy="5611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525780</xdr:colOff>
      <xdr:row>2</xdr:row>
      <xdr:rowOff>83820</xdr:rowOff>
    </xdr:from>
    <xdr:to>
      <xdr:col>13</xdr:col>
      <xdr:colOff>106680</xdr:colOff>
      <xdr:row>20</xdr:row>
      <xdr:rowOff>118110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411480</xdr:colOff>
      <xdr:row>14</xdr:row>
      <xdr:rowOff>22860</xdr:rowOff>
    </xdr:from>
    <xdr:to>
      <xdr:col>14</xdr:col>
      <xdr:colOff>205740</xdr:colOff>
      <xdr:row>34</xdr:row>
      <xdr:rowOff>80010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129540</xdr:colOff>
      <xdr:row>1</xdr:row>
      <xdr:rowOff>68580</xdr:rowOff>
    </xdr:from>
    <xdr:to>
      <xdr:col>19</xdr:col>
      <xdr:colOff>586740</xdr:colOff>
      <xdr:row>27</xdr:row>
      <xdr:rowOff>83820</xdr:rowOff>
    </xdr:to>
    <xdr:graphicFrame macro="">
      <xdr:nvGraphicFramePr>
        <xdr:cNvPr id="9" name="Диаграмма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121920</xdr:colOff>
      <xdr:row>1</xdr:row>
      <xdr:rowOff>114300</xdr:rowOff>
    </xdr:from>
    <xdr:to>
      <xdr:col>11</xdr:col>
      <xdr:colOff>255544</xdr:colOff>
      <xdr:row>4</xdr:row>
      <xdr:rowOff>32450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26480" y="297180"/>
          <a:ext cx="1962424" cy="466790"/>
        </a:xfrm>
        <a:prstGeom prst="rect">
          <a:avLst/>
        </a:prstGeom>
      </xdr:spPr>
    </xdr:pic>
    <xdr:clientData/>
  </xdr:twoCellAnchor>
  <xdr:twoCellAnchor editAs="oneCell">
    <xdr:from>
      <xdr:col>11</xdr:col>
      <xdr:colOff>373380</xdr:colOff>
      <xdr:row>9</xdr:row>
      <xdr:rowOff>68580</xdr:rowOff>
    </xdr:from>
    <xdr:to>
      <xdr:col>14</xdr:col>
      <xdr:colOff>200860</xdr:colOff>
      <xdr:row>29</xdr:row>
      <xdr:rowOff>73031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06740" y="1714500"/>
          <a:ext cx="1656280" cy="36620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441734</xdr:colOff>
      <xdr:row>13</xdr:row>
      <xdr:rowOff>167640</xdr:rowOff>
    </xdr:from>
    <xdr:to>
      <xdr:col>19</xdr:col>
      <xdr:colOff>317020</xdr:colOff>
      <xdr:row>34</xdr:row>
      <xdr:rowOff>175888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67574" y="2545080"/>
          <a:ext cx="4843526" cy="38487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rystallography.net/cod/1544425.html" TargetMode="External"/><Relationship Id="rId3" Type="http://schemas.openxmlformats.org/officeDocument/2006/relationships/hyperlink" Target="https://www.wellesu.com/10.1016/0025-5408(87)90060-2" TargetMode="External"/><Relationship Id="rId7" Type="http://schemas.openxmlformats.org/officeDocument/2006/relationships/hyperlink" Target="https://sci-hub.ru/10.1016/0025-5408(81)90063-5" TargetMode="External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sci-hub.ru/10.1016/0025-5408(81)90063-5" TargetMode="External"/><Relationship Id="rId5" Type="http://schemas.openxmlformats.org/officeDocument/2006/relationships/hyperlink" Target="https://sci-hub.ru/10.1016/0025-5408(81)90063-5" TargetMode="External"/><Relationship Id="rId4" Type="http://schemas.openxmlformats.org/officeDocument/2006/relationships/hyperlink" Target="https://sci-hub.ru/10.1016/0025-5408(81)90063-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Relationship Id="rId6" Type="http://schemas.openxmlformats.org/officeDocument/2006/relationships/hyperlink" Target="https://www.crystallography.net/cod/1544425.html" TargetMode="External"/><Relationship Id="rId5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1016/j.pnsc.2012.03.002" TargetMode="External"/><Relationship Id="rId1" Type="http://schemas.openxmlformats.org/officeDocument/2006/relationships/hyperlink" Target="https://doi.org/10.1016/j.pnsc.2012.03.002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rystallography.net/cod/1544425.html" TargetMode="External"/><Relationship Id="rId2" Type="http://schemas.openxmlformats.org/officeDocument/2006/relationships/hyperlink" Target="https://www.crystallography.net/cod/1544425.html" TargetMode="External"/><Relationship Id="rId1" Type="http://schemas.openxmlformats.org/officeDocument/2006/relationships/hyperlink" Target="https://www.crystallography.net/cod/1544425.html" TargetMode="External"/><Relationship Id="rId4" Type="http://schemas.openxmlformats.org/officeDocument/2006/relationships/hyperlink" Target="https://www.crystallography.net/cod/15444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528"/>
  <sheetViews>
    <sheetView workbookViewId="0">
      <pane ySplit="1" topLeftCell="A432" activePane="bottomLeft" state="frozen"/>
      <selection pane="bottomLeft" sqref="A1:BX523"/>
    </sheetView>
  </sheetViews>
  <sheetFormatPr defaultRowHeight="14.4" x14ac:dyDescent="0.3"/>
  <cols>
    <col min="1" max="1" width="16.88671875" style="2" customWidth="1"/>
    <col min="2" max="2" width="21.44140625" style="2" customWidth="1"/>
    <col min="3" max="3" width="15.44140625" style="2" customWidth="1"/>
    <col min="4" max="4" width="8.88671875" style="2" customWidth="1"/>
    <col min="5" max="5" width="11.88671875" style="2" customWidth="1"/>
    <col min="6" max="6" width="8.88671875" style="2" customWidth="1"/>
    <col min="7" max="7" width="20.21875" style="2" customWidth="1"/>
    <col min="8" max="8" width="15.33203125" style="2" customWidth="1"/>
    <col min="9" max="9" width="12.88671875" style="2" customWidth="1"/>
    <col min="10" max="10" width="10.77734375" style="2" customWidth="1"/>
    <col min="11" max="12" width="0" style="2" hidden="1" customWidth="1"/>
    <col min="13" max="13" width="0" hidden="1" customWidth="1"/>
    <col min="14" max="14" width="11.109375" hidden="1" customWidth="1"/>
    <col min="15" max="17" width="0" style="2" hidden="1" customWidth="1"/>
    <col min="18" max="18" width="18.77734375" style="2" hidden="1" customWidth="1"/>
    <col min="19" max="20" width="0" style="2" hidden="1" customWidth="1"/>
    <col min="21" max="21" width="10.5546875" style="2" hidden="1" customWidth="1"/>
    <col min="22" max="22" width="14.44140625" style="2" hidden="1" customWidth="1"/>
    <col min="23" max="25" width="0" hidden="1" customWidth="1"/>
    <col min="26" max="26" width="12" hidden="1" customWidth="1"/>
    <col min="27" max="27" width="11.77734375" hidden="1" customWidth="1"/>
    <col min="28" max="28" width="10" hidden="1" customWidth="1"/>
    <col min="29" max="29" width="11.44140625" style="2" hidden="1" customWidth="1"/>
    <col min="30" max="30" width="17.109375" style="2" hidden="1" customWidth="1"/>
    <col min="31" max="31" width="17.109375" style="55" hidden="1" customWidth="1"/>
    <col min="32" max="32" width="13.44140625" style="55" hidden="1" customWidth="1"/>
    <col min="33" max="33" width="16.109375" style="55" hidden="1" customWidth="1"/>
    <col min="34" max="34" width="19.44140625" style="55" hidden="1" customWidth="1"/>
    <col min="35" max="35" width="19.44140625" style="52" hidden="1" customWidth="1"/>
    <col min="36" max="36" width="23.109375" style="52" hidden="1" customWidth="1"/>
    <col min="37" max="37" width="22.109375" style="52" hidden="1" customWidth="1"/>
    <col min="38" max="38" width="29.21875" style="52" hidden="1" customWidth="1"/>
    <col min="39" max="52" width="0" style="2" hidden="1" customWidth="1"/>
    <col min="53" max="55" width="0" style="75" hidden="1" customWidth="1"/>
    <col min="56" max="62" width="0" hidden="1" customWidth="1"/>
    <col min="63" max="63" width="12.33203125" style="2" customWidth="1"/>
    <col min="64" max="64" width="8.88671875" style="2"/>
    <col min="65" max="65" width="11.109375" style="2" customWidth="1"/>
    <col min="66" max="66" width="17.5546875" style="2" customWidth="1"/>
    <col min="67" max="67" width="8.88671875" style="2"/>
    <col min="68" max="68" width="17.6640625" style="2" customWidth="1"/>
    <col min="69" max="69" width="8.88671875" style="2"/>
    <col min="70" max="70" width="9.44140625" style="2" customWidth="1"/>
    <col min="71" max="71" width="10.5546875" style="2" customWidth="1"/>
    <col min="72" max="72" width="9.5546875" style="2" customWidth="1"/>
    <col min="73" max="73" width="11.33203125" style="2" customWidth="1"/>
    <col min="74" max="74" width="8.88671875" style="2"/>
    <col min="75" max="75" width="17.44140625" style="2" customWidth="1"/>
    <col min="76" max="76" width="14.77734375" style="2" customWidth="1"/>
    <col min="77" max="16384" width="8.88671875" style="2"/>
  </cols>
  <sheetData>
    <row r="1" spans="1:76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  <c r="BK1" s="76" t="s">
        <v>1251</v>
      </c>
      <c r="BL1" s="76" t="s">
        <v>1252</v>
      </c>
      <c r="BM1" s="76" t="s">
        <v>1253</v>
      </c>
      <c r="BN1" s="76" t="s">
        <v>1254</v>
      </c>
      <c r="BO1" s="76" t="s">
        <v>1255</v>
      </c>
      <c r="BP1" s="76" t="s">
        <v>1256</v>
      </c>
      <c r="BQ1" s="76" t="s">
        <v>1257</v>
      </c>
      <c r="BR1" s="76" t="s">
        <v>1258</v>
      </c>
      <c r="BS1" s="76" t="s">
        <v>1259</v>
      </c>
      <c r="BT1" s="76" t="s">
        <v>1260</v>
      </c>
      <c r="BU1" s="76" t="s">
        <v>1261</v>
      </c>
      <c r="BV1" s="76" t="s">
        <v>1262</v>
      </c>
      <c r="BW1" s="76" t="s">
        <v>1263</v>
      </c>
      <c r="BX1" s="76" t="s">
        <v>1265</v>
      </c>
    </row>
    <row r="2" spans="1:76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J2" s="51">
        <v>7.6964651247849417E-2</v>
      </c>
      <c r="AK2" s="52">
        <v>8.0961003676030277E-2</v>
      </c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  <c r="BX2" s="2">
        <v>130</v>
      </c>
    </row>
    <row r="3" spans="1:76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J3" s="51">
        <v>8.0670709348241429E-2</v>
      </c>
      <c r="AK3" s="52">
        <v>4.2674323496713393E-2</v>
      </c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  <c r="BK3" s="2" t="s">
        <v>1264</v>
      </c>
      <c r="BL3" s="2">
        <f t="shared" ref="BL3:BL9" si="1">1200+273</f>
        <v>1473</v>
      </c>
      <c r="BM3" s="2">
        <v>48</v>
      </c>
      <c r="BU3" s="2" t="s">
        <v>1266</v>
      </c>
      <c r="BV3" s="2">
        <v>450</v>
      </c>
      <c r="BX3" s="2">
        <v>28</v>
      </c>
    </row>
    <row r="4" spans="1:76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Z4">
        <v>0</v>
      </c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J4" s="51">
        <v>8.0227214090553903E-2</v>
      </c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  <c r="BK4" s="2" t="s">
        <v>1264</v>
      </c>
      <c r="BL4" s="2">
        <f t="shared" si="1"/>
        <v>1473</v>
      </c>
      <c r="BM4" s="2">
        <v>48</v>
      </c>
      <c r="BU4" s="2" t="s">
        <v>1266</v>
      </c>
      <c r="BV4" s="2">
        <v>450</v>
      </c>
      <c r="BX4" s="2">
        <v>60</v>
      </c>
    </row>
    <row r="5" spans="1:76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J5" s="51">
        <v>7.7916335380980528E-2</v>
      </c>
      <c r="AK5" s="52">
        <v>8.2140006140355049E-2</v>
      </c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  <c r="BK5" s="2" t="s">
        <v>1264</v>
      </c>
      <c r="BL5" s="2">
        <f t="shared" si="1"/>
        <v>1473</v>
      </c>
      <c r="BM5" s="2">
        <v>48</v>
      </c>
      <c r="BU5" s="2" t="s">
        <v>1266</v>
      </c>
      <c r="BV5" s="2">
        <v>450</v>
      </c>
      <c r="BX5" s="2">
        <v>12</v>
      </c>
    </row>
    <row r="6" spans="1:76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J6" s="51">
        <v>8.6510153045653584E-2</v>
      </c>
      <c r="AK6" s="52">
        <v>9.0576694254581439E-2</v>
      </c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  <c r="BK6" s="2" t="s">
        <v>1264</v>
      </c>
      <c r="BL6" s="2">
        <f t="shared" si="1"/>
        <v>1473</v>
      </c>
      <c r="BM6" s="2">
        <v>48</v>
      </c>
      <c r="BU6" s="2" t="s">
        <v>1266</v>
      </c>
      <c r="BV6" s="2">
        <v>450</v>
      </c>
      <c r="BX6" s="2">
        <v>14</v>
      </c>
    </row>
    <row r="7" spans="1:76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J7" s="51">
        <v>8.3192517518619641E-2</v>
      </c>
      <c r="AK7" s="52">
        <v>9.0086201573034624E-2</v>
      </c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  <c r="BK7" s="2" t="s">
        <v>1264</v>
      </c>
      <c r="BL7" s="2">
        <f t="shared" si="1"/>
        <v>1473</v>
      </c>
      <c r="BM7" s="2">
        <v>48</v>
      </c>
      <c r="BU7" s="2" t="s">
        <v>1266</v>
      </c>
      <c r="BV7" s="2">
        <v>450</v>
      </c>
      <c r="BX7" s="2">
        <v>3</v>
      </c>
    </row>
    <row r="8" spans="1:76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J8" s="51">
        <v>8.4102544527429435E-2</v>
      </c>
      <c r="AK8" s="52">
        <v>8.8411823727529093E-2</v>
      </c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  <c r="BK8" s="2" t="s">
        <v>1264</v>
      </c>
      <c r="BL8" s="2">
        <f t="shared" si="1"/>
        <v>1473</v>
      </c>
      <c r="BM8" s="2">
        <v>48</v>
      </c>
      <c r="BU8" s="2" t="s">
        <v>1266</v>
      </c>
      <c r="BV8" s="2">
        <v>450</v>
      </c>
      <c r="BX8" s="2">
        <v>2</v>
      </c>
    </row>
    <row r="9" spans="1:76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Z9">
        <v>0</v>
      </c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  <c r="BK9" s="2" t="s">
        <v>1264</v>
      </c>
      <c r="BL9" s="2">
        <f t="shared" si="1"/>
        <v>1473</v>
      </c>
      <c r="BM9" s="2">
        <v>48</v>
      </c>
      <c r="BU9" s="2" t="s">
        <v>1266</v>
      </c>
      <c r="BV9" s="2">
        <v>450</v>
      </c>
      <c r="BX9" s="2">
        <v>10</v>
      </c>
    </row>
    <row r="10" spans="1:76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Z10">
        <v>0</v>
      </c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  <c r="BX10" s="2">
        <v>5</v>
      </c>
    </row>
    <row r="11" spans="1:76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J11" s="51">
        <v>0.1014592151701775</v>
      </c>
      <c r="AK11" s="52">
        <v>0.1227333894874388</v>
      </c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76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Z12">
        <v>0</v>
      </c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J12" s="51">
        <v>8.0919510193365449E-2</v>
      </c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  <c r="BX12" s="2">
        <v>19.5</v>
      </c>
    </row>
    <row r="13" spans="1:76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J13" s="51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  <c r="BX13" s="2">
        <v>18</v>
      </c>
    </row>
    <row r="14" spans="1:76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J14" s="51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  <c r="BX14" s="2">
        <v>21</v>
      </c>
    </row>
    <row r="15" spans="1:76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J15" s="51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  <c r="BX15" s="2">
        <v>21</v>
      </c>
    </row>
    <row r="16" spans="1:76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J16" s="51">
        <v>9.896756088868755E-2</v>
      </c>
      <c r="AK16" s="52">
        <v>0.1019300990901566</v>
      </c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76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J17" s="51">
        <v>0.1007300264509579</v>
      </c>
      <c r="AK17" s="52">
        <v>0.1015976473163669</v>
      </c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76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J18" s="51">
        <v>6.2031018376620617E-2</v>
      </c>
      <c r="AK18" s="52">
        <v>9.4987907993109438E-2</v>
      </c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76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J19" s="51">
        <v>9.5126615373598261E-2</v>
      </c>
      <c r="AK19" s="52">
        <v>9.7151476363233638E-2</v>
      </c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  <c r="BP19" s="2">
        <v>1.96</v>
      </c>
      <c r="BX19" s="2">
        <v>1500</v>
      </c>
    </row>
    <row r="20" spans="1:76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J20" s="51">
        <v>9.2292528029042184E-2</v>
      </c>
      <c r="AK20" s="52">
        <v>9.4308025930991482E-2</v>
      </c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  <c r="BP20" s="2">
        <v>2.36</v>
      </c>
      <c r="BX20" s="2">
        <v>11299.999999999998</v>
      </c>
    </row>
    <row r="21" spans="1:76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J21" s="51">
        <v>9.047000984653146E-2</v>
      </c>
      <c r="AK21" s="52">
        <v>4.5453331739462637E-2</v>
      </c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  <c r="BP21" s="2">
        <v>2.1800000000000002</v>
      </c>
      <c r="BX21" s="2">
        <v>550</v>
      </c>
    </row>
    <row r="22" spans="1:76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Z22">
        <v>0</v>
      </c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J22" s="51">
        <v>8.6429154356194082E-2</v>
      </c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  <c r="BX22" s="2">
        <v>580</v>
      </c>
    </row>
    <row r="23" spans="1:76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J23" s="51">
        <v>8.8217891480379992E-2</v>
      </c>
      <c r="AK23" s="52">
        <v>9.4999227471559922E-2</v>
      </c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  <c r="BX23" s="2">
        <v>3660</v>
      </c>
    </row>
    <row r="24" spans="1:76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J24" s="51">
        <v>8.5738967738736363E-2</v>
      </c>
      <c r="AK24" s="52">
        <v>9.0505193235960166E-2</v>
      </c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  <c r="BX24" s="2">
        <v>1130</v>
      </c>
    </row>
    <row r="25" spans="1:76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J25" s="51"/>
      <c r="AK25" s="52">
        <v>9.1153655588092616E-2</v>
      </c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  <c r="BX25" s="2">
        <v>38.960999999999999</v>
      </c>
    </row>
    <row r="26" spans="1:76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J26" s="51"/>
      <c r="AK26" s="52">
        <v>9.1153655588092616E-2</v>
      </c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  <c r="BX26" s="2">
        <v>50.949000000000005</v>
      </c>
    </row>
    <row r="27" spans="1:76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J27" s="51"/>
      <c r="AK27" s="52">
        <v>9.1153655588092616E-2</v>
      </c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  <c r="BX27" s="2">
        <v>30.303000000000001</v>
      </c>
    </row>
    <row r="28" spans="1:76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J28" s="51">
        <v>9.1166762854710051E-2</v>
      </c>
      <c r="AK28" s="52">
        <v>9.1153655588092616E-2</v>
      </c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  <c r="BX28" s="2">
        <v>25.308</v>
      </c>
    </row>
    <row r="29" spans="1:76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J29" s="51"/>
      <c r="AK29" s="52">
        <v>9.1153655588092616E-2</v>
      </c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  <c r="BX29" s="2">
        <v>9.3239999999999998</v>
      </c>
    </row>
    <row r="30" spans="1:76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J30" s="51">
        <v>0.1014592151701775</v>
      </c>
      <c r="AK30" s="52">
        <v>0.1227333894874388</v>
      </c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76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Z31">
        <v>0</v>
      </c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J31" s="51">
        <v>8.0919510193365449E-2</v>
      </c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  <c r="BP31" s="2" t="s">
        <v>464</v>
      </c>
    </row>
    <row r="32" spans="1:76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J32" s="51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  <c r="BP32" s="2" t="s">
        <v>464</v>
      </c>
    </row>
    <row r="33" spans="1:68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J33" s="51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  <c r="BP33" s="2" t="s">
        <v>464</v>
      </c>
    </row>
    <row r="34" spans="1:68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J34" s="51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  <c r="BP34" s="2" t="s">
        <v>464</v>
      </c>
    </row>
    <row r="35" spans="1:68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J35" s="51"/>
      <c r="AK35" s="52">
        <v>0.1008998433250758</v>
      </c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8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J36" s="51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8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Z37">
        <v>0</v>
      </c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J37" s="51">
        <v>8.6429154356194082E-2</v>
      </c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8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J38" s="51">
        <v>9.1166762854710051E-2</v>
      </c>
      <c r="AK38" s="52">
        <v>9.1153655588092616E-2</v>
      </c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8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J39" s="51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8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Z40">
        <v>0</v>
      </c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J40" s="51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  <c r="BP40" s="5"/>
    </row>
    <row r="41" spans="1:68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Z41">
        <v>0</v>
      </c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J41" s="51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  <c r="BP41" s="5"/>
    </row>
    <row r="42" spans="1:68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J42" s="51">
        <v>8.9979287437893268E-2</v>
      </c>
      <c r="AK42" s="52">
        <v>9.0286248183820222E-2</v>
      </c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8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J43" s="51">
        <v>9.5960360045234158E-2</v>
      </c>
      <c r="AK43" s="52">
        <v>9.1925142292459849E-2</v>
      </c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8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J44" s="51">
        <v>9.0008332742008132E-2</v>
      </c>
      <c r="AK44" s="52">
        <v>9.3960279249911127E-2</v>
      </c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  <c r="BP44" s="2">
        <v>1</v>
      </c>
    </row>
    <row r="45" spans="1:68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J45" s="51">
        <v>8.487580957467307E-2</v>
      </c>
      <c r="AK45" s="52">
        <v>8.752221672887435E-2</v>
      </c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  <c r="BP45" s="2">
        <v>1</v>
      </c>
    </row>
    <row r="46" spans="1:68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J46" s="51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  <c r="BP46" s="2">
        <v>1</v>
      </c>
    </row>
    <row r="47" spans="1:68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J47" s="51">
        <v>9.6182776881592519E-2</v>
      </c>
      <c r="AK47" s="52">
        <v>9.9528399650018556E-2</v>
      </c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  <c r="BP47" s="2">
        <v>1</v>
      </c>
    </row>
    <row r="48" spans="1:68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J48" s="51">
        <v>0.10045670895014321</v>
      </c>
      <c r="AK48" s="52">
        <v>0.1024547844296349</v>
      </c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  <c r="BP48" s="2">
        <v>1</v>
      </c>
    </row>
    <row r="49" spans="1:68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J49" s="51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  <c r="BP49" s="2">
        <v>1</v>
      </c>
    </row>
    <row r="50" spans="1:68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J50" s="51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  <c r="BP50" s="2">
        <v>1</v>
      </c>
    </row>
    <row r="51" spans="1:68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J51" s="51">
        <v>9.6182776881592519E-2</v>
      </c>
      <c r="AK51" s="52">
        <v>9.9528399650018556E-2</v>
      </c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  <c r="BP51" s="2">
        <v>1</v>
      </c>
    </row>
    <row r="52" spans="1:68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Z52">
        <v>0</v>
      </c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J52" s="51">
        <v>8.7216871094871057E-2</v>
      </c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  <c r="BP52" s="2">
        <v>1</v>
      </c>
    </row>
    <row r="53" spans="1:68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J53" s="51">
        <v>9.0008332742008132E-2</v>
      </c>
      <c r="AK53" s="52">
        <v>9.3960279249911127E-2</v>
      </c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  <c r="BP53" s="2">
        <v>1</v>
      </c>
    </row>
    <row r="54" spans="1:68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J54" s="51">
        <v>8.487580957467307E-2</v>
      </c>
      <c r="AK54" s="52">
        <v>8.752221672887435E-2</v>
      </c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  <c r="BP54" s="2">
        <v>1</v>
      </c>
    </row>
    <row r="55" spans="1:68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Z55">
        <v>0</v>
      </c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J55" s="51">
        <v>8.6993404650164072E-2</v>
      </c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  <c r="BP55" s="2">
        <v>1</v>
      </c>
    </row>
    <row r="56" spans="1:68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J56" s="51">
        <v>8.9979287437893268E-2</v>
      </c>
      <c r="AK56" s="52">
        <v>9.0286248183820222E-2</v>
      </c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  <c r="BP56" s="2">
        <v>1</v>
      </c>
    </row>
    <row r="57" spans="1:68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Z57">
        <v>0</v>
      </c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J57" s="51">
        <v>9.2803165580972902E-2</v>
      </c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  <c r="BP57" s="2">
        <v>1</v>
      </c>
    </row>
    <row r="58" spans="1:68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J58" s="51">
        <v>9.7109503410799117E-2</v>
      </c>
      <c r="AK58" s="52">
        <v>0.10062678166578309</v>
      </c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  <c r="BP58" s="2">
        <v>1</v>
      </c>
    </row>
    <row r="59" spans="1:68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J59" s="51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  <c r="BP59" s="2">
        <v>1</v>
      </c>
    </row>
    <row r="60" spans="1:68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J60" s="51">
        <v>9.6182776881592519E-2</v>
      </c>
      <c r="AK60" s="52">
        <v>9.9528399650018556E-2</v>
      </c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  <c r="BP60" s="2">
        <v>1</v>
      </c>
    </row>
    <row r="61" spans="1:68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J61" s="51">
        <v>9.4479956196318104E-2</v>
      </c>
      <c r="AK61" s="52">
        <v>0.1013109543417363</v>
      </c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  <c r="BP61" s="2">
        <v>1</v>
      </c>
    </row>
    <row r="62" spans="1:68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J62" s="51">
        <v>8.8492127105210025E-2</v>
      </c>
      <c r="AK62" s="52">
        <v>9.2835174017436004E-2</v>
      </c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  <c r="BP62" s="2">
        <v>1</v>
      </c>
    </row>
    <row r="63" spans="1:68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J63" s="51">
        <v>8.487580957467307E-2</v>
      </c>
      <c r="AK63" s="52">
        <v>8.752221672887435E-2</v>
      </c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  <c r="BP63" s="2">
        <v>1</v>
      </c>
    </row>
    <row r="64" spans="1:68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J64" s="51">
        <v>9.2292528029042184E-2</v>
      </c>
      <c r="AK64" s="52">
        <v>9.4308025930991482E-2</v>
      </c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8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Z65">
        <v>0</v>
      </c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J65" s="51">
        <v>9.1813774696617348E-2</v>
      </c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8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Z66">
        <v>0</v>
      </c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J66" s="51">
        <v>8.6993404650164072E-2</v>
      </c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8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Z67">
        <v>0</v>
      </c>
      <c r="AC67" s="2" t="s">
        <v>464</v>
      </c>
      <c r="AD67">
        <v>20</v>
      </c>
      <c r="AE67" s="55">
        <f t="shared" ref="AE67:AE130" si="2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8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Z68">
        <v>0</v>
      </c>
      <c r="AC68" s="2" t="s">
        <v>464</v>
      </c>
      <c r="AD68">
        <v>20</v>
      </c>
      <c r="AE68" s="55">
        <f t="shared" si="2"/>
        <v>218.56478870800001</v>
      </c>
      <c r="AF68" s="57">
        <v>229.90248606119221</v>
      </c>
      <c r="AG68" s="55">
        <v>0</v>
      </c>
      <c r="AH68" s="55">
        <v>0</v>
      </c>
      <c r="AJ68" s="51">
        <v>8.6993404650164072E-2</v>
      </c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8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D69">
        <v>20</v>
      </c>
      <c r="AE69" s="55">
        <f t="shared" si="2"/>
        <v>0</v>
      </c>
      <c r="AF69" s="57">
        <v>0</v>
      </c>
      <c r="AG69" s="55">
        <v>967.79977224000004</v>
      </c>
      <c r="AH69" s="55">
        <v>0</v>
      </c>
      <c r="AJ69" s="51"/>
      <c r="AK69" s="52">
        <v>8.2661726417684239E-2</v>
      </c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8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D70">
        <v>20</v>
      </c>
      <c r="AE70" s="55">
        <f t="shared" si="2"/>
        <v>0</v>
      </c>
      <c r="AF70" s="57">
        <v>0</v>
      </c>
      <c r="AG70" s="55">
        <v>967.79977224000004</v>
      </c>
      <c r="AH70" s="55">
        <v>0</v>
      </c>
      <c r="AJ70" s="51"/>
      <c r="AK70" s="52">
        <v>8.2661726417684239E-2</v>
      </c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8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D71">
        <v>14</v>
      </c>
      <c r="AE71" s="55">
        <f t="shared" si="2"/>
        <v>0</v>
      </c>
      <c r="AF71" s="57">
        <v>309.44138863753989</v>
      </c>
      <c r="AG71" s="55">
        <v>608.87893199999996</v>
      </c>
      <c r="AH71" s="55">
        <v>0</v>
      </c>
      <c r="AJ71" s="51">
        <v>9.0485633235046756E-2</v>
      </c>
      <c r="AK71" s="52">
        <v>9.1972306901891634E-2</v>
      </c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  <c r="BP71" s="2">
        <v>0.9</v>
      </c>
    </row>
    <row r="72" spans="1:68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D72">
        <v>14</v>
      </c>
      <c r="AE72" s="55">
        <f t="shared" si="2"/>
        <v>0</v>
      </c>
      <c r="AF72" s="57">
        <v>1265.6493143942739</v>
      </c>
      <c r="AG72" s="55">
        <v>1206.4392746112001</v>
      </c>
      <c r="AH72" s="55">
        <v>0</v>
      </c>
      <c r="AJ72" s="51">
        <v>8.8492127105210025E-2</v>
      </c>
      <c r="AK72" s="52">
        <v>9.2835174017436004E-2</v>
      </c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  <c r="BP72" s="2">
        <v>0.7</v>
      </c>
    </row>
    <row r="73" spans="1:68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D73">
        <v>2</v>
      </c>
      <c r="AE73" s="55">
        <f t="shared" si="2"/>
        <v>0</v>
      </c>
      <c r="AF73" s="57">
        <v>25.502259160055111</v>
      </c>
      <c r="AG73" s="55">
        <v>72.428278301504008</v>
      </c>
      <c r="AH73" s="55">
        <v>0</v>
      </c>
      <c r="AJ73" s="51">
        <v>7.8424424575398208E-2</v>
      </c>
      <c r="AK73" s="52">
        <v>0.1104540959360879</v>
      </c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8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Z74">
        <v>0</v>
      </c>
      <c r="AD74">
        <v>34</v>
      </c>
      <c r="AE74" s="55">
        <f t="shared" si="2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8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Z75">
        <v>34.1</v>
      </c>
      <c r="AA75">
        <v>7.85</v>
      </c>
      <c r="AB75">
        <v>6.52</v>
      </c>
      <c r="AD75">
        <v>34</v>
      </c>
      <c r="AE75" s="55">
        <f t="shared" si="2"/>
        <v>0</v>
      </c>
      <c r="AF75" s="57">
        <v>0</v>
      </c>
      <c r="AG75" s="55">
        <v>0</v>
      </c>
      <c r="AH75" s="55">
        <v>1745.3062</v>
      </c>
      <c r="AJ75" s="51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8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D76">
        <v>8</v>
      </c>
      <c r="AE76" s="55">
        <f t="shared" si="2"/>
        <v>190.164548614962</v>
      </c>
      <c r="AF76" s="57">
        <v>95.595427689592043</v>
      </c>
      <c r="AG76" s="55">
        <v>190.07674560000001</v>
      </c>
      <c r="AH76" s="55">
        <v>0</v>
      </c>
      <c r="AJ76" s="51">
        <v>8.3686010862117841E-2</v>
      </c>
      <c r="AK76" s="52">
        <v>8.4176525379230829E-2</v>
      </c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  <c r="BP76" s="2">
        <v>0.4</v>
      </c>
    </row>
    <row r="77" spans="1:68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D77">
        <v>8</v>
      </c>
      <c r="AE77" s="55">
        <f t="shared" si="2"/>
        <v>190.65252074137501</v>
      </c>
      <c r="AF77" s="57">
        <v>0</v>
      </c>
      <c r="AG77" s="55">
        <v>190.07674560000001</v>
      </c>
      <c r="AH77" s="55">
        <v>0</v>
      </c>
      <c r="AJ77" s="51"/>
      <c r="AK77" s="52">
        <v>8.4176525379230829E-2</v>
      </c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  <c r="BP77" s="2">
        <v>1.3</v>
      </c>
    </row>
    <row r="78" spans="1:68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D78">
        <v>8</v>
      </c>
      <c r="AE78" s="55">
        <f t="shared" si="2"/>
        <v>191.51017750782501</v>
      </c>
      <c r="AF78" s="57">
        <v>0</v>
      </c>
      <c r="AG78" s="55">
        <v>190.07674560000001</v>
      </c>
      <c r="AH78" s="55">
        <v>0</v>
      </c>
      <c r="AJ78" s="51"/>
      <c r="AK78" s="52">
        <v>8.4176525379230829E-2</v>
      </c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  <c r="BP78" s="2">
        <v>3.2</v>
      </c>
    </row>
    <row r="79" spans="1:68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D79">
        <v>8</v>
      </c>
      <c r="AE79" s="55">
        <f t="shared" si="2"/>
        <v>191.71416120521499</v>
      </c>
      <c r="AF79" s="57">
        <v>0</v>
      </c>
      <c r="AG79" s="55">
        <v>190.07674560000001</v>
      </c>
      <c r="AH79" s="55">
        <v>0</v>
      </c>
      <c r="AJ79" s="51"/>
      <c r="AK79" s="52">
        <v>8.4176525379230829E-2</v>
      </c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  <c r="BP79" s="2">
        <v>3.4</v>
      </c>
    </row>
    <row r="80" spans="1:68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D80">
        <v>8</v>
      </c>
      <c r="AE80" s="55">
        <f t="shared" si="2"/>
        <v>192.15007039947599</v>
      </c>
      <c r="AF80" s="57">
        <v>0</v>
      </c>
      <c r="AG80" s="55">
        <v>190.07674560000001</v>
      </c>
      <c r="AH80" s="55">
        <v>0</v>
      </c>
      <c r="AJ80" s="51"/>
      <c r="AK80" s="52">
        <v>8.4176525379230829E-2</v>
      </c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  <c r="BP80" s="2">
        <v>3.8</v>
      </c>
    </row>
    <row r="81" spans="1:68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D81">
        <v>8</v>
      </c>
      <c r="AE81" s="55">
        <f t="shared" si="2"/>
        <v>192.21892385811199</v>
      </c>
      <c r="AF81" s="57">
        <v>0</v>
      </c>
      <c r="AG81" s="55">
        <v>190.07674560000001</v>
      </c>
      <c r="AH81" s="55">
        <v>0</v>
      </c>
      <c r="AJ81" s="51"/>
      <c r="AK81" s="52">
        <v>8.4176525379230829E-2</v>
      </c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  <c r="BP81" s="2">
        <v>4.2</v>
      </c>
    </row>
    <row r="82" spans="1:68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D82">
        <v>20</v>
      </c>
      <c r="AE82" s="55">
        <f t="shared" si="2"/>
        <v>226.15119000000001</v>
      </c>
      <c r="AF82" s="57">
        <v>242.1279024923125</v>
      </c>
      <c r="AG82" s="55">
        <v>227.970829547178</v>
      </c>
      <c r="AH82" s="55">
        <v>0</v>
      </c>
      <c r="AJ82" s="51">
        <v>8.2600971611006269E-2</v>
      </c>
      <c r="AK82" s="52">
        <v>8.7730522539775438E-2</v>
      </c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8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D83">
        <v>20</v>
      </c>
      <c r="AE83" s="55">
        <f t="shared" si="2"/>
        <v>257.60268000000002</v>
      </c>
      <c r="AF83" s="57">
        <v>0</v>
      </c>
      <c r="AG83" s="55">
        <v>435.46461117984001</v>
      </c>
      <c r="AH83" s="55">
        <v>0</v>
      </c>
      <c r="AJ83" s="51"/>
      <c r="AK83" s="52">
        <v>9.1855914288016927E-2</v>
      </c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8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Z84">
        <v>0</v>
      </c>
      <c r="AD84">
        <v>20</v>
      </c>
      <c r="AE84" s="55">
        <f t="shared" si="2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8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Z85">
        <v>0</v>
      </c>
      <c r="AD85">
        <v>20</v>
      </c>
      <c r="AE85" s="55">
        <f t="shared" si="2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8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D86">
        <v>30</v>
      </c>
      <c r="AE86" s="55">
        <f t="shared" si="2"/>
        <v>1213.6922943600002</v>
      </c>
      <c r="AF86" s="57">
        <v>630.95473618941708</v>
      </c>
      <c r="AG86" s="55">
        <v>1226.7873076977</v>
      </c>
      <c r="AH86" s="55">
        <v>0</v>
      </c>
      <c r="AJ86" s="51">
        <v>9.5093984653104466E-2</v>
      </c>
      <c r="AK86" s="52">
        <v>9.781646683743643E-2</v>
      </c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8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Z87">
        <v>0</v>
      </c>
      <c r="AD87">
        <v>30</v>
      </c>
      <c r="AE87" s="55">
        <f t="shared" si="2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8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Z88">
        <v>0</v>
      </c>
      <c r="AD88">
        <v>30</v>
      </c>
      <c r="AE88" s="55">
        <f t="shared" si="2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8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D89">
        <v>12</v>
      </c>
      <c r="AE89" s="55">
        <f t="shared" si="2"/>
        <v>0</v>
      </c>
      <c r="AF89" s="57">
        <v>248.80917443900231</v>
      </c>
      <c r="AG89" s="55">
        <v>503.73811661477208</v>
      </c>
      <c r="AH89" s="55">
        <v>0</v>
      </c>
      <c r="AJ89" s="51">
        <v>9.6459465588893734E-2</v>
      </c>
      <c r="AK89" s="52">
        <v>9.5287607621536111E-2</v>
      </c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8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D90">
        <v>8</v>
      </c>
      <c r="AE90" s="55">
        <f t="shared" si="2"/>
        <v>0</v>
      </c>
      <c r="AF90" s="57">
        <v>203.79933701026059</v>
      </c>
      <c r="AG90" s="55">
        <v>198.77623248847371</v>
      </c>
      <c r="AH90" s="55">
        <v>0</v>
      </c>
      <c r="AJ90" s="51">
        <v>7.8508596910668346E-2</v>
      </c>
      <c r="AK90" s="52">
        <v>8.0492520658513728E-2</v>
      </c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  <c r="BP90" s="2">
        <v>3.59</v>
      </c>
    </row>
    <row r="91" spans="1:68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D91">
        <v>8</v>
      </c>
      <c r="AE91" s="55">
        <f t="shared" si="2"/>
        <v>0</v>
      </c>
      <c r="AF91" s="57">
        <v>0</v>
      </c>
      <c r="AG91" s="55">
        <v>198.77623248847371</v>
      </c>
      <c r="AH91" s="55">
        <v>0</v>
      </c>
      <c r="AJ91" s="51"/>
      <c r="AK91" s="52">
        <v>8.0492520658513728E-2</v>
      </c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  <c r="BP91" s="2">
        <v>3.74</v>
      </c>
    </row>
    <row r="92" spans="1:68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D92">
        <v>8</v>
      </c>
      <c r="AE92" s="55">
        <f t="shared" si="2"/>
        <v>0</v>
      </c>
      <c r="AF92" s="57">
        <v>0</v>
      </c>
      <c r="AG92" s="55">
        <v>801.31327174450405</v>
      </c>
      <c r="AH92" s="55">
        <v>0</v>
      </c>
      <c r="AJ92" s="51"/>
      <c r="AK92" s="52">
        <v>9.9836110071951645E-3</v>
      </c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  <c r="BP92" s="2">
        <v>3.82</v>
      </c>
    </row>
    <row r="93" spans="1:68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D93">
        <v>8</v>
      </c>
      <c r="AE93" s="55">
        <f t="shared" si="2"/>
        <v>0</v>
      </c>
      <c r="AF93" s="57">
        <v>0</v>
      </c>
      <c r="AG93" s="55">
        <v>2626.6697286954709</v>
      </c>
      <c r="AH93" s="55">
        <v>0</v>
      </c>
      <c r="AJ93" s="51"/>
      <c r="AK93" s="52">
        <v>1.2182726914773829E-2</v>
      </c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  <c r="BP93" s="2">
        <v>4.16</v>
      </c>
    </row>
    <row r="94" spans="1:68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D94">
        <v>8</v>
      </c>
      <c r="AE94" s="55">
        <f t="shared" si="2"/>
        <v>0</v>
      </c>
      <c r="AF94" s="57">
        <v>0</v>
      </c>
      <c r="AG94" s="55">
        <v>2303.3090882103638</v>
      </c>
      <c r="AH94" s="55">
        <v>0</v>
      </c>
      <c r="AJ94" s="51"/>
      <c r="AK94" s="52">
        <v>1.3893055067508771E-2</v>
      </c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  <c r="BP94" s="2">
        <v>3.52</v>
      </c>
    </row>
    <row r="95" spans="1:68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D95">
        <v>8</v>
      </c>
      <c r="AE95" s="55">
        <f t="shared" si="2"/>
        <v>0</v>
      </c>
      <c r="AF95" s="57">
        <v>0</v>
      </c>
      <c r="AG95" s="55">
        <v>1647.0185271674609</v>
      </c>
      <c r="AH95" s="55">
        <v>0</v>
      </c>
      <c r="AJ95" s="51"/>
      <c r="AK95" s="52">
        <v>9.714523386398553E-3</v>
      </c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  <c r="BP95" s="2">
        <v>3.43</v>
      </c>
    </row>
    <row r="96" spans="1:68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Z96">
        <v>0</v>
      </c>
      <c r="AD96">
        <v>20</v>
      </c>
      <c r="AE96" s="55">
        <f t="shared" si="2"/>
        <v>0</v>
      </c>
      <c r="AF96" s="57">
        <v>229.90248606119221</v>
      </c>
      <c r="AG96" s="55">
        <v>0</v>
      </c>
      <c r="AH96" s="55">
        <v>0</v>
      </c>
      <c r="AJ96" s="51">
        <v>8.6993404650164072E-2</v>
      </c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  <c r="BP96" s="2">
        <v>4.0999999999999996</v>
      </c>
    </row>
    <row r="97" spans="1:68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Z97">
        <v>0</v>
      </c>
      <c r="AC97" s="2">
        <v>3</v>
      </c>
      <c r="AD97">
        <v>20</v>
      </c>
      <c r="AE97" s="55">
        <f t="shared" si="2"/>
        <v>446.31162</v>
      </c>
      <c r="AF97" s="57">
        <v>229.90248606119221</v>
      </c>
      <c r="AG97" s="55">
        <v>0</v>
      </c>
      <c r="AH97" s="55">
        <v>0</v>
      </c>
      <c r="AJ97" s="51">
        <v>8.6993404650164072E-2</v>
      </c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  <c r="BP97" s="2">
        <v>5.7</v>
      </c>
    </row>
    <row r="98" spans="1:68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Z98">
        <v>0</v>
      </c>
      <c r="AC98" s="2">
        <v>3</v>
      </c>
      <c r="AD98">
        <v>20</v>
      </c>
      <c r="AE98" s="55">
        <f t="shared" si="2"/>
        <v>432.57935928799998</v>
      </c>
      <c r="AF98" s="57">
        <v>229.90248606119221</v>
      </c>
      <c r="AG98" s="55">
        <v>0</v>
      </c>
      <c r="AH98" s="55">
        <v>0</v>
      </c>
      <c r="AJ98" s="51">
        <v>8.6993404650164072E-2</v>
      </c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8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Z99">
        <v>0</v>
      </c>
      <c r="AC99" s="2">
        <v>3</v>
      </c>
      <c r="AD99">
        <v>20</v>
      </c>
      <c r="AE99" s="55">
        <f t="shared" si="2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8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Z100">
        <v>0</v>
      </c>
      <c r="AC100" s="2">
        <v>3</v>
      </c>
      <c r="AD100">
        <v>20</v>
      </c>
      <c r="AE100" s="55">
        <f t="shared" si="2"/>
        <v>435.59988762</v>
      </c>
      <c r="AF100" s="57">
        <v>0</v>
      </c>
      <c r="AG100" s="55">
        <v>0</v>
      </c>
      <c r="AH100" s="55">
        <v>0</v>
      </c>
      <c r="AI100" s="52">
        <f t="shared" ref="AI100:AI105" si="3">K100*AD100/AE100</f>
        <v>9.1827388245091582E-2</v>
      </c>
      <c r="AJ100" s="51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8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Z101">
        <v>0</v>
      </c>
      <c r="AC101" s="2">
        <v>3</v>
      </c>
      <c r="AD101">
        <v>20</v>
      </c>
      <c r="AE101" s="55">
        <f t="shared" si="2"/>
        <v>438.16588748099997</v>
      </c>
      <c r="AF101" s="57">
        <v>0</v>
      </c>
      <c r="AG101" s="55">
        <v>0</v>
      </c>
      <c r="AH101" s="55">
        <v>0</v>
      </c>
      <c r="AI101" s="52">
        <f t="shared" si="3"/>
        <v>9.1289626013468489E-2</v>
      </c>
      <c r="AJ101" s="51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8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Z102">
        <v>0</v>
      </c>
      <c r="AC102" s="2">
        <v>3</v>
      </c>
      <c r="AD102">
        <v>20</v>
      </c>
      <c r="AE102" s="55">
        <f t="shared" si="2"/>
        <v>494.44948269600002</v>
      </c>
      <c r="AF102" s="57">
        <v>0</v>
      </c>
      <c r="AG102" s="55">
        <v>0</v>
      </c>
      <c r="AH102" s="55">
        <v>0</v>
      </c>
      <c r="AI102" s="52">
        <f t="shared" si="3"/>
        <v>8.0898052075813381E-2</v>
      </c>
      <c r="AJ102" s="51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8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Z103">
        <v>0</v>
      </c>
      <c r="AC103" s="2">
        <v>3</v>
      </c>
      <c r="AD103">
        <v>20</v>
      </c>
      <c r="AE103" s="55">
        <f t="shared" si="2"/>
        <v>452.85337861199991</v>
      </c>
      <c r="AF103" s="57">
        <v>0</v>
      </c>
      <c r="AG103" s="55">
        <v>0</v>
      </c>
      <c r="AH103" s="55">
        <v>0</v>
      </c>
      <c r="AI103" s="52">
        <f t="shared" si="3"/>
        <v>8.8328809917683285E-2</v>
      </c>
      <c r="AJ103" s="51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8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Z104">
        <v>0</v>
      </c>
      <c r="AC104" s="2">
        <v>3</v>
      </c>
      <c r="AD104">
        <v>20</v>
      </c>
      <c r="AE104" s="55">
        <f t="shared" si="2"/>
        <v>435.13656298400002</v>
      </c>
      <c r="AF104" s="57">
        <v>0</v>
      </c>
      <c r="AG104" s="55">
        <v>0</v>
      </c>
      <c r="AH104" s="55">
        <v>0</v>
      </c>
      <c r="AI104" s="52">
        <f t="shared" si="3"/>
        <v>9.1925164196029197E-2</v>
      </c>
      <c r="AJ104" s="51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8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Z105">
        <v>0</v>
      </c>
      <c r="AC105" s="2">
        <v>3</v>
      </c>
      <c r="AD105">
        <v>20</v>
      </c>
      <c r="AE105" s="55">
        <f t="shared" si="2"/>
        <v>439.36104476600002</v>
      </c>
      <c r="AF105" s="57">
        <v>0</v>
      </c>
      <c r="AG105" s="55">
        <v>0</v>
      </c>
      <c r="AH105" s="55">
        <v>0</v>
      </c>
      <c r="AI105" s="52">
        <f t="shared" si="3"/>
        <v>9.1041298441248156E-2</v>
      </c>
      <c r="AJ105" s="51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8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2"/>
        <v>148.95543042744799</v>
      </c>
      <c r="AF106" s="57">
        <v>0</v>
      </c>
      <c r="AG106" s="55">
        <v>0</v>
      </c>
      <c r="AH106" s="55">
        <v>285.96232350000002</v>
      </c>
      <c r="AJ106" s="51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  <c r="BP106" s="2">
        <v>4</v>
      </c>
    </row>
    <row r="107" spans="1:68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C107" s="2">
        <v>3</v>
      </c>
      <c r="AD107">
        <v>14</v>
      </c>
      <c r="AE107" s="55">
        <f t="shared" si="2"/>
        <v>268.00841734459999</v>
      </c>
      <c r="AF107" s="57">
        <v>140.22301532111419</v>
      </c>
      <c r="AG107" s="55">
        <v>283.95112218200001</v>
      </c>
      <c r="AH107" s="55">
        <v>0</v>
      </c>
      <c r="AJ107" s="51">
        <v>9.984095669273442E-2</v>
      </c>
      <c r="AK107" s="52">
        <v>9.8608520314468942E-2</v>
      </c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  <c r="BP107" s="2">
        <v>0.2</v>
      </c>
    </row>
    <row r="108" spans="1:68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Z108">
        <v>0</v>
      </c>
      <c r="AC108" s="2">
        <v>3</v>
      </c>
      <c r="AD108">
        <v>14</v>
      </c>
      <c r="AE108" s="55">
        <f t="shared" si="2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4">K108*AD108/AE108</f>
        <v>7.2211209925366296E-2</v>
      </c>
      <c r="AJ108" s="51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  <c r="BP108" s="2">
        <v>1.1000000000000001</v>
      </c>
    </row>
    <row r="109" spans="1:68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Z109">
        <v>0</v>
      </c>
      <c r="AC109" s="2">
        <v>3</v>
      </c>
      <c r="AD109">
        <v>14</v>
      </c>
      <c r="AE109" s="55">
        <f t="shared" si="2"/>
        <v>201.43322940532801</v>
      </c>
      <c r="AF109" s="57">
        <v>0</v>
      </c>
      <c r="AG109" s="55">
        <v>0</v>
      </c>
      <c r="AH109" s="55">
        <v>0</v>
      </c>
      <c r="AI109" s="52">
        <f t="shared" si="4"/>
        <v>6.9501938887297082E-2</v>
      </c>
      <c r="AJ109" s="51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  <c r="BP109" s="2">
        <v>1.6</v>
      </c>
    </row>
    <row r="110" spans="1:68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D110">
        <v>6</v>
      </c>
      <c r="AE110" s="55">
        <f t="shared" si="2"/>
        <v>0</v>
      </c>
      <c r="AF110" s="57">
        <v>63.754620030366901</v>
      </c>
      <c r="AG110" s="55">
        <v>63.440041078387011</v>
      </c>
      <c r="AH110" s="55">
        <v>0</v>
      </c>
      <c r="AJ110" s="51">
        <v>9.4110826747020773E-2</v>
      </c>
      <c r="AK110" s="52">
        <v>9.4577492353549286E-2</v>
      </c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  <c r="BP110" s="2">
        <v>1.5</v>
      </c>
    </row>
    <row r="111" spans="1:68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Z111">
        <v>0</v>
      </c>
      <c r="AD111">
        <v>42</v>
      </c>
      <c r="AE111" s="55">
        <f t="shared" si="2"/>
        <v>342.19468675366397</v>
      </c>
      <c r="AF111" s="57">
        <v>0</v>
      </c>
      <c r="AG111" s="55">
        <v>0</v>
      </c>
      <c r="AH111" s="55">
        <v>347.6</v>
      </c>
      <c r="AI111" s="52">
        <f t="shared" si="4"/>
        <v>8.1824765543938416E-2</v>
      </c>
      <c r="AJ111" s="51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  <c r="BP111" s="2">
        <v>3.7</v>
      </c>
    </row>
    <row r="112" spans="1:68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Z112">
        <v>0</v>
      </c>
      <c r="AD112">
        <v>42</v>
      </c>
      <c r="AE112" s="55">
        <f t="shared" si="2"/>
        <v>152.378434633952</v>
      </c>
      <c r="AF112" s="57">
        <v>0</v>
      </c>
      <c r="AG112" s="55">
        <v>0</v>
      </c>
      <c r="AH112" s="55">
        <v>0</v>
      </c>
      <c r="AI112" s="52">
        <f t="shared" si="4"/>
        <v>9.1876518095432708E-2</v>
      </c>
      <c r="AJ112" s="51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  <c r="BP112" s="2">
        <v>7.8</v>
      </c>
    </row>
    <row r="113" spans="1:68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D113">
        <v>18</v>
      </c>
      <c r="AE113" s="55">
        <f t="shared" si="2"/>
        <v>0</v>
      </c>
      <c r="AF113" s="57">
        <v>0</v>
      </c>
      <c r="AG113" s="55">
        <v>629.74513047537005</v>
      </c>
      <c r="AH113" s="55">
        <v>0</v>
      </c>
      <c r="AJ113" s="51"/>
      <c r="AK113" s="52">
        <v>0.1143319678322086</v>
      </c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  <c r="BP113" s="2">
        <v>3.3</v>
      </c>
    </row>
    <row r="114" spans="1:68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Z114">
        <v>0</v>
      </c>
      <c r="AD114">
        <v>14</v>
      </c>
      <c r="AE114" s="55">
        <f t="shared" si="2"/>
        <v>0</v>
      </c>
      <c r="AF114" s="57">
        <v>150.75696951344321</v>
      </c>
      <c r="AG114" s="55">
        <v>0</v>
      </c>
      <c r="AH114" s="55">
        <v>0</v>
      </c>
      <c r="AJ114" s="51">
        <v>9.2864695046497372E-2</v>
      </c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  <c r="BP114" s="2">
        <v>4</v>
      </c>
    </row>
    <row r="115" spans="1:68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Z115">
        <v>0</v>
      </c>
      <c r="AD115">
        <v>20</v>
      </c>
      <c r="AE115" s="55">
        <f t="shared" si="2"/>
        <v>265.71272318030998</v>
      </c>
      <c r="AF115" s="57">
        <v>0</v>
      </c>
      <c r="AG115" s="55">
        <v>0</v>
      </c>
      <c r="AH115" s="55">
        <v>0</v>
      </c>
      <c r="AJ115" s="51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8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D116">
        <v>14</v>
      </c>
      <c r="AE116" s="55">
        <f t="shared" si="2"/>
        <v>0</v>
      </c>
      <c r="AF116" s="57">
        <v>155.59136328639269</v>
      </c>
      <c r="AG116" s="55">
        <v>310.12474837798999</v>
      </c>
      <c r="AH116" s="55">
        <v>0</v>
      </c>
      <c r="AJ116" s="51">
        <v>8.9979287437893268E-2</v>
      </c>
      <c r="AK116" s="52">
        <v>9.0286248183820222E-2</v>
      </c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  <c r="BP116" s="2">
        <v>3.49</v>
      </c>
    </row>
    <row r="117" spans="1:68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C117" s="2">
        <v>4</v>
      </c>
      <c r="AD117">
        <v>26</v>
      </c>
      <c r="AE117" s="55">
        <f t="shared" si="2"/>
        <v>545.80554548520001</v>
      </c>
      <c r="AF117" s="57">
        <v>0</v>
      </c>
      <c r="AG117" s="55">
        <v>553.65927766671996</v>
      </c>
      <c r="AH117" s="55">
        <v>0</v>
      </c>
      <c r="AJ117" s="51"/>
      <c r="AK117" s="52">
        <v>4.696028956576237E-2</v>
      </c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  <c r="BP117" s="1">
        <v>4.5999999999999996</v>
      </c>
    </row>
    <row r="118" spans="1:68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D118">
        <v>12</v>
      </c>
      <c r="AE118" s="55">
        <f t="shared" si="2"/>
        <v>252.02205189999998</v>
      </c>
      <c r="AF118" s="57">
        <v>515.32350958904738</v>
      </c>
      <c r="AG118" s="55">
        <v>251.3435485224438</v>
      </c>
      <c r="AH118" s="55">
        <v>0</v>
      </c>
      <c r="AJ118" s="51">
        <v>9.3145371998025736E-2</v>
      </c>
      <c r="AK118" s="52">
        <v>9.5486835214538698E-2</v>
      </c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  <c r="BP118" s="2" t="s">
        <v>459</v>
      </c>
    </row>
    <row r="119" spans="1:68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Z119">
        <v>0</v>
      </c>
      <c r="AD119">
        <v>14</v>
      </c>
      <c r="AE119" s="55">
        <f t="shared" si="2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5">K119*AD119/AE119</f>
        <v>8.6387790899731698E-2</v>
      </c>
      <c r="AJ119" s="51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  <c r="BP119" s="1">
        <v>2</v>
      </c>
    </row>
    <row r="120" spans="1:68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Z120">
        <v>0</v>
      </c>
      <c r="AD120">
        <v>16</v>
      </c>
      <c r="AE120" s="55">
        <f t="shared" si="2"/>
        <v>198.50264342623001</v>
      </c>
      <c r="AF120" s="57">
        <v>0</v>
      </c>
      <c r="AG120" s="55">
        <v>0</v>
      </c>
      <c r="AH120" s="55">
        <v>0</v>
      </c>
      <c r="AI120" s="52">
        <f t="shared" si="5"/>
        <v>8.0603460608050376E-2</v>
      </c>
      <c r="AJ120" s="51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  <c r="BP120" s="1">
        <v>1</v>
      </c>
    </row>
    <row r="121" spans="1:68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Z121">
        <v>0</v>
      </c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  <c r="BP121" s="2">
        <v>11.6</v>
      </c>
    </row>
    <row r="122" spans="1:68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Z122">
        <v>0</v>
      </c>
      <c r="AC122" s="2">
        <v>3</v>
      </c>
      <c r="AD122">
        <v>28.67</v>
      </c>
      <c r="AE122" s="55">
        <f t="shared" si="2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  <c r="BP122" s="2">
        <v>11.72</v>
      </c>
    </row>
    <row r="123" spans="1:68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Z123">
        <v>0</v>
      </c>
      <c r="AC123" s="2">
        <v>3</v>
      </c>
      <c r="AD123">
        <v>28.67</v>
      </c>
      <c r="AE123" s="55">
        <f t="shared" si="2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  <c r="BP123" s="2">
        <v>11.64</v>
      </c>
    </row>
    <row r="124" spans="1:68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D124">
        <v>18</v>
      </c>
      <c r="AE124" s="55">
        <f t="shared" si="2"/>
        <v>0</v>
      </c>
      <c r="AF124" s="57">
        <v>730.23330062098216</v>
      </c>
      <c r="AG124" s="55">
        <v>699.06513280000001</v>
      </c>
      <c r="AH124" s="55">
        <v>0</v>
      </c>
      <c r="AJ124" s="51">
        <v>9.8598625862134762E-2</v>
      </c>
      <c r="AK124" s="52">
        <v>0.1029946948027788</v>
      </c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8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C125" s="29">
        <v>1</v>
      </c>
      <c r="AD125">
        <v>12</v>
      </c>
      <c r="AE125" s="55">
        <f t="shared" si="2"/>
        <v>0</v>
      </c>
      <c r="AF125" s="57">
        <v>248.80917443900231</v>
      </c>
      <c r="AG125" s="55">
        <v>503.73811661477208</v>
      </c>
      <c r="AH125" s="55">
        <v>0</v>
      </c>
      <c r="AJ125" s="51">
        <v>9.6459465588893734E-2</v>
      </c>
      <c r="AK125" s="52">
        <v>9.5287607621536111E-2</v>
      </c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8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2"/>
        <v>0</v>
      </c>
      <c r="AF126" s="57">
        <v>0</v>
      </c>
      <c r="AG126" s="55">
        <v>0</v>
      </c>
      <c r="AH126" s="55">
        <v>1756.1</v>
      </c>
      <c r="AJ126" s="51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8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D127">
        <v>14</v>
      </c>
      <c r="AE127" s="55">
        <f t="shared" si="2"/>
        <v>0</v>
      </c>
      <c r="AF127" s="57">
        <v>282.27968527629582</v>
      </c>
      <c r="AG127" s="55">
        <v>1111.635233296287</v>
      </c>
      <c r="AH127" s="55">
        <v>0</v>
      </c>
      <c r="AJ127" s="51">
        <v>9.9192401934958777E-2</v>
      </c>
      <c r="AK127" s="52">
        <v>1.2594059256727909E-2</v>
      </c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8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D128">
        <v>24</v>
      </c>
      <c r="AE128" s="55">
        <f t="shared" si="2"/>
        <v>0</v>
      </c>
      <c r="AF128" s="57">
        <v>251.01098912285789</v>
      </c>
      <c r="AG128" s="55">
        <v>967.79977224000004</v>
      </c>
      <c r="AH128" s="55">
        <v>0</v>
      </c>
      <c r="AJ128" s="51">
        <v>9.5613343797681868E-2</v>
      </c>
      <c r="AK128" s="52">
        <v>9.919407170122109E-2</v>
      </c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8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D129">
        <v>18</v>
      </c>
      <c r="AE129" s="55">
        <f t="shared" si="2"/>
        <v>0</v>
      </c>
      <c r="AF129" s="57">
        <v>189.23096942123021</v>
      </c>
      <c r="AG129" s="55">
        <v>733.15456527341007</v>
      </c>
      <c r="AH129" s="55">
        <v>0</v>
      </c>
      <c r="AJ129" s="51">
        <v>9.5121850588482687E-2</v>
      </c>
      <c r="AK129" s="52">
        <v>9.820575825392229E-2</v>
      </c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8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D130">
        <v>12</v>
      </c>
      <c r="AE130" s="55">
        <f t="shared" si="2"/>
        <v>0</v>
      </c>
      <c r="AF130" s="57">
        <v>2260.7115007974689</v>
      </c>
      <c r="AG130" s="55">
        <v>2160.393128160722</v>
      </c>
      <c r="AH130" s="55">
        <v>0</v>
      </c>
      <c r="AJ130" s="51">
        <v>8.4929014574514128E-2</v>
      </c>
      <c r="AK130" s="52">
        <v>8.8872713719220939E-2</v>
      </c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8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D131">
        <v>30</v>
      </c>
      <c r="AE131" s="55">
        <f t="shared" ref="AE131:AE194" si="6">O131*P131*Q131</f>
        <v>0</v>
      </c>
      <c r="AF131" s="57">
        <v>309.59189648929049</v>
      </c>
      <c r="AG131" s="55">
        <v>1248.5309719876</v>
      </c>
      <c r="AH131" s="55">
        <v>0</v>
      </c>
      <c r="AJ131" s="51">
        <v>9.6901761125513727E-2</v>
      </c>
      <c r="AK131" s="52">
        <v>2.4028238524384762E-2</v>
      </c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8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D132">
        <v>12</v>
      </c>
      <c r="AE132" s="55">
        <f t="shared" si="6"/>
        <v>0</v>
      </c>
      <c r="AF132" s="57">
        <v>2260.7115007974689</v>
      </c>
      <c r="AG132" s="55">
        <v>2160.393128160722</v>
      </c>
      <c r="AH132" s="55">
        <v>0</v>
      </c>
      <c r="AJ132" s="51">
        <v>8.4929014574514128E-2</v>
      </c>
      <c r="AK132" s="52">
        <v>8.8872713719220939E-2</v>
      </c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  <c r="BP132" s="2">
        <v>2.2999999999999998</v>
      </c>
    </row>
    <row r="133" spans="1:68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D133">
        <v>18</v>
      </c>
      <c r="AE133" s="55">
        <f t="shared" si="6"/>
        <v>771.76370880000013</v>
      </c>
      <c r="AF133" s="57">
        <v>197.4403766939285</v>
      </c>
      <c r="AG133" s="55">
        <v>789.87506903020289</v>
      </c>
      <c r="AH133" s="55">
        <v>0</v>
      </c>
      <c r="AJ133" s="51">
        <v>9.1166762854710051E-2</v>
      </c>
      <c r="AK133" s="52">
        <v>9.1153655588092616E-2</v>
      </c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8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D134">
        <v>4</v>
      </c>
      <c r="AE134" s="55">
        <f t="shared" si="6"/>
        <v>0</v>
      </c>
      <c r="AF134" s="57">
        <v>1182.741260108548</v>
      </c>
      <c r="AG134" s="55">
        <v>130.36387300000001</v>
      </c>
      <c r="AH134" s="55">
        <v>0</v>
      </c>
      <c r="AJ134" s="51">
        <v>0.1014592151701775</v>
      </c>
      <c r="AK134" s="52">
        <v>0.1227333894874388</v>
      </c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8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Z135">
        <v>0</v>
      </c>
      <c r="AD135">
        <v>18</v>
      </c>
      <c r="AE135" s="55">
        <f t="shared" si="6"/>
        <v>0</v>
      </c>
      <c r="AF135" s="57">
        <v>208.2630581553295</v>
      </c>
      <c r="AG135" s="55">
        <v>0</v>
      </c>
      <c r="AH135" s="55">
        <v>0</v>
      </c>
      <c r="AJ135" s="51">
        <v>8.6429154356194082E-2</v>
      </c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8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D136">
        <v>18</v>
      </c>
      <c r="AE136" s="55">
        <f t="shared" si="6"/>
        <v>0</v>
      </c>
      <c r="AF136" s="57">
        <v>408.08048566890238</v>
      </c>
      <c r="AG136" s="55">
        <v>757.90090000000009</v>
      </c>
      <c r="AH136" s="55">
        <v>0</v>
      </c>
      <c r="AJ136" s="51">
        <v>8.8217891480379992E-2</v>
      </c>
      <c r="AK136" s="52">
        <v>9.4999227471559922E-2</v>
      </c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8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D137">
        <v>18</v>
      </c>
      <c r="AE137" s="55">
        <f t="shared" si="6"/>
        <v>0</v>
      </c>
      <c r="AF137" s="57">
        <v>419.87909289623292</v>
      </c>
      <c r="AG137" s="55">
        <v>397.76722984439999</v>
      </c>
      <c r="AH137" s="55">
        <v>0</v>
      </c>
      <c r="AJ137" s="51">
        <v>8.5738967738736363E-2</v>
      </c>
      <c r="AK137" s="52">
        <v>9.0505193235960166E-2</v>
      </c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8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C138"/>
      <c r="AD138">
        <v>18</v>
      </c>
      <c r="AE138" s="55">
        <f t="shared" si="6"/>
        <v>739.68803577899985</v>
      </c>
      <c r="AF138" s="57">
        <v>189.22149105491849</v>
      </c>
      <c r="AG138" s="55">
        <v>741.11071385887806</v>
      </c>
      <c r="AH138" s="55">
        <v>0</v>
      </c>
      <c r="AJ138" s="51">
        <v>9.5126615373598261E-2</v>
      </c>
      <c r="AK138" s="52">
        <v>9.7151476363233638E-2</v>
      </c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  <c r="BP138" s="2">
        <v>1.96</v>
      </c>
    </row>
    <row r="139" spans="1:68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C139"/>
      <c r="AD139">
        <v>18</v>
      </c>
      <c r="AE139" s="55">
        <f t="shared" si="6"/>
        <v>757.16950240099993</v>
      </c>
      <c r="AF139" s="57">
        <v>195.03203980213701</v>
      </c>
      <c r="AG139" s="55">
        <v>763.45570050087724</v>
      </c>
      <c r="AH139" s="55">
        <v>0</v>
      </c>
      <c r="AJ139" s="51">
        <v>9.2292528029042184E-2</v>
      </c>
      <c r="AK139" s="52">
        <v>9.4308025930991482E-2</v>
      </c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  <c r="BP139" s="2">
        <v>2.36</v>
      </c>
    </row>
    <row r="140" spans="1:68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C140"/>
      <c r="AD140">
        <v>18</v>
      </c>
      <c r="AE140" s="55">
        <f t="shared" si="6"/>
        <v>398.46671449199999</v>
      </c>
      <c r="AF140" s="57">
        <v>198.96095988642259</v>
      </c>
      <c r="AG140" s="55">
        <v>396.01057416815007</v>
      </c>
      <c r="AH140" s="55">
        <v>0</v>
      </c>
      <c r="AJ140" s="51">
        <v>9.047000984653146E-2</v>
      </c>
      <c r="AK140" s="52">
        <v>4.5453331739462637E-2</v>
      </c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  <c r="BP140" s="2">
        <v>2.1800000000000002</v>
      </c>
    </row>
    <row r="141" spans="1:68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Z141">
        <v>0</v>
      </c>
      <c r="AD141">
        <v>18</v>
      </c>
      <c r="AE141" s="55">
        <f t="shared" si="6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  <c r="BP141" s="2">
        <v>1.3</v>
      </c>
    </row>
    <row r="142" spans="1:68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Z142">
        <v>0</v>
      </c>
      <c r="AD142">
        <v>18</v>
      </c>
      <c r="AE142" s="55">
        <f t="shared" si="6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  <c r="BP142" s="2">
        <v>3.2</v>
      </c>
    </row>
    <row r="143" spans="1:68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Z143">
        <v>0</v>
      </c>
      <c r="AD143">
        <v>14</v>
      </c>
      <c r="AE143" s="55">
        <f t="shared" si="6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  <c r="BP143" s="2">
        <v>3.5</v>
      </c>
    </row>
    <row r="144" spans="1:68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Z144">
        <v>0</v>
      </c>
      <c r="AD144">
        <v>13</v>
      </c>
      <c r="AE144" s="55">
        <f t="shared" si="6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  <c r="BP144" s="2">
        <v>7.3</v>
      </c>
    </row>
    <row r="145" spans="1:68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Z145">
        <v>12.5602</v>
      </c>
      <c r="AA145">
        <v>12.5602</v>
      </c>
      <c r="AB145">
        <v>3.9214000000000002</v>
      </c>
      <c r="AD145">
        <v>34</v>
      </c>
      <c r="AE145" s="55">
        <f t="shared" si="6"/>
        <v>0</v>
      </c>
      <c r="AF145" s="57">
        <v>0</v>
      </c>
      <c r="AG145" s="55">
        <v>0</v>
      </c>
      <c r="AH145" s="55">
        <v>618.63466831045605</v>
      </c>
      <c r="AJ145" s="51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  <c r="BP145" s="2">
        <v>2.1</v>
      </c>
    </row>
    <row r="146" spans="1:68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Z146">
        <v>0</v>
      </c>
      <c r="AD146">
        <v>14</v>
      </c>
      <c r="AE146" s="55">
        <f t="shared" si="6"/>
        <v>0</v>
      </c>
      <c r="AF146" s="57">
        <v>0</v>
      </c>
      <c r="AG146" s="55">
        <v>0</v>
      </c>
      <c r="AH146" s="55">
        <v>0</v>
      </c>
      <c r="AJ146" s="51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8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Z147">
        <v>0</v>
      </c>
      <c r="AD147">
        <v>14</v>
      </c>
      <c r="AE147" s="55">
        <f t="shared" si="6"/>
        <v>0</v>
      </c>
      <c r="AF147" s="57">
        <v>0</v>
      </c>
      <c r="AG147" s="55">
        <v>0</v>
      </c>
      <c r="AH147" s="55">
        <v>0</v>
      </c>
      <c r="AJ147" s="51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8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Z148">
        <v>0</v>
      </c>
      <c r="AD148">
        <v>14</v>
      </c>
      <c r="AE148" s="55">
        <f t="shared" si="6"/>
        <v>0</v>
      </c>
      <c r="AF148" s="57">
        <v>0</v>
      </c>
      <c r="AG148" s="55">
        <v>0</v>
      </c>
      <c r="AH148" s="55">
        <v>0</v>
      </c>
      <c r="AJ148" s="51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8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Z149">
        <v>0</v>
      </c>
      <c r="AD149">
        <v>14</v>
      </c>
      <c r="AE149" s="55">
        <f t="shared" si="6"/>
        <v>0</v>
      </c>
      <c r="AF149" s="57">
        <v>0</v>
      </c>
      <c r="AG149" s="55">
        <v>0</v>
      </c>
      <c r="AH149" s="55">
        <v>0</v>
      </c>
      <c r="AJ149" s="51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8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Z150">
        <v>0</v>
      </c>
      <c r="AD150">
        <v>2</v>
      </c>
      <c r="AE150" s="55">
        <f t="shared" si="6"/>
        <v>867.47515875000011</v>
      </c>
      <c r="AF150" s="57">
        <v>0</v>
      </c>
      <c r="AG150" s="55">
        <v>0</v>
      </c>
      <c r="AH150" s="55">
        <v>0</v>
      </c>
      <c r="AJ150" s="51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8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D151">
        <v>2</v>
      </c>
      <c r="AE151" s="55">
        <f t="shared" si="6"/>
        <v>0</v>
      </c>
      <c r="AF151" s="57">
        <v>113.5857853857584</v>
      </c>
      <c r="AG151" s="55">
        <v>111.523577</v>
      </c>
      <c r="AH151" s="55">
        <v>0</v>
      </c>
      <c r="AJ151" s="51">
        <v>3.5215674095268677E-2</v>
      </c>
      <c r="AK151" s="52">
        <v>3.5866855310783291E-2</v>
      </c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8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D152">
        <v>16</v>
      </c>
      <c r="AE152" s="55">
        <f t="shared" si="6"/>
        <v>0</v>
      </c>
      <c r="AF152" s="57">
        <v>883.36082823090169</v>
      </c>
      <c r="AG152" s="55">
        <v>867.94893000000013</v>
      </c>
      <c r="AH152" s="55">
        <v>0</v>
      </c>
      <c r="AJ152" s="51">
        <v>7.2450575070407169E-2</v>
      </c>
      <c r="AK152" s="52">
        <v>7.3737057317416116E-2</v>
      </c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8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Z153">
        <v>0</v>
      </c>
      <c r="AD153">
        <v>16</v>
      </c>
      <c r="AE153" s="55">
        <f t="shared" si="6"/>
        <v>0</v>
      </c>
      <c r="AF153" s="57">
        <v>940.71474773474347</v>
      </c>
      <c r="AG153" s="55">
        <v>0</v>
      </c>
      <c r="AH153" s="55">
        <v>0</v>
      </c>
      <c r="AJ153" s="51">
        <v>6.8033375849706881E-2</v>
      </c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8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D154">
        <v>16</v>
      </c>
      <c r="AE154" s="55">
        <f t="shared" si="6"/>
        <v>0</v>
      </c>
      <c r="AF154" s="57">
        <v>218.55655879400501</v>
      </c>
      <c r="AG154" s="55">
        <v>862.37070529816799</v>
      </c>
      <c r="AH154" s="55">
        <v>0</v>
      </c>
      <c r="AJ154" s="51">
        <v>7.320759481338833E-2</v>
      </c>
      <c r="AK154" s="52">
        <v>7.4214023745010863E-2</v>
      </c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8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Z155">
        <v>0</v>
      </c>
      <c r="AD155">
        <v>16</v>
      </c>
      <c r="AE155" s="55">
        <f t="shared" si="6"/>
        <v>0</v>
      </c>
      <c r="AF155" s="57">
        <v>896.95302480881253</v>
      </c>
      <c r="AG155" s="55">
        <v>0</v>
      </c>
      <c r="AH155" s="55">
        <v>0</v>
      </c>
      <c r="AJ155" s="51">
        <v>7.1352677598296457E-2</v>
      </c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8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6"/>
        <v>156.465914</v>
      </c>
      <c r="AF156" s="57">
        <v>0</v>
      </c>
      <c r="AG156" s="55">
        <v>0</v>
      </c>
      <c r="AH156" s="55">
        <v>160.479904</v>
      </c>
      <c r="AJ156" s="51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8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C157" s="2">
        <v>2</v>
      </c>
      <c r="AD157">
        <v>14</v>
      </c>
      <c r="AE157" s="55">
        <f t="shared" si="6"/>
        <v>189.28332500000002</v>
      </c>
      <c r="AF157" s="57">
        <v>167.3639996655379</v>
      </c>
      <c r="AG157" s="55">
        <v>325.28959047900003</v>
      </c>
      <c r="AH157" s="55">
        <v>0</v>
      </c>
      <c r="AJ157" s="51">
        <v>8.365000853216796E-2</v>
      </c>
      <c r="AK157" s="52">
        <v>8.607714731593176E-2</v>
      </c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8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Z158">
        <v>0</v>
      </c>
      <c r="AC158" s="2">
        <v>2</v>
      </c>
      <c r="AD158">
        <v>14</v>
      </c>
      <c r="AE158" s="55">
        <f t="shared" si="6"/>
        <v>166.652208</v>
      </c>
      <c r="AF158" s="57">
        <v>173.0114278564659</v>
      </c>
      <c r="AG158" s="55">
        <v>0</v>
      </c>
      <c r="AH158" s="55">
        <v>0</v>
      </c>
      <c r="AJ158" s="51">
        <v>8.0919510193365449E-2</v>
      </c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8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6"/>
        <v>166.652208</v>
      </c>
      <c r="AF159" s="57">
        <v>0</v>
      </c>
      <c r="AG159" s="55">
        <v>0</v>
      </c>
      <c r="AH159" s="55">
        <v>171.66325369200001</v>
      </c>
      <c r="AJ159" s="51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8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Z160">
        <v>0</v>
      </c>
      <c r="AC160" s="2">
        <v>2</v>
      </c>
      <c r="AD160">
        <v>14</v>
      </c>
      <c r="AE160" s="55">
        <f t="shared" si="6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8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Z161">
        <v>0</v>
      </c>
      <c r="AC161" s="2">
        <v>2</v>
      </c>
      <c r="AD161">
        <v>14</v>
      </c>
      <c r="AE161" s="55">
        <f t="shared" si="6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8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6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8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Z163">
        <v>0</v>
      </c>
      <c r="AC163" s="2">
        <v>2</v>
      </c>
      <c r="AD163">
        <v>14</v>
      </c>
      <c r="AE163" s="55">
        <f t="shared" si="6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8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Z164">
        <v>0</v>
      </c>
      <c r="AC164" s="2">
        <v>2</v>
      </c>
      <c r="AD164">
        <v>14</v>
      </c>
      <c r="AE164" s="55">
        <f t="shared" si="6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7">K164*AD164/AE164</f>
        <v>8.2338790528799485E-2</v>
      </c>
      <c r="AJ164" s="51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8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Z165">
        <v>0</v>
      </c>
      <c r="AC165" s="2">
        <v>2</v>
      </c>
      <c r="AD165">
        <v>14</v>
      </c>
      <c r="AE165" s="55">
        <f t="shared" si="6"/>
        <v>181.18675904</v>
      </c>
      <c r="AF165" s="57">
        <v>0</v>
      </c>
      <c r="AG165" s="55">
        <v>0</v>
      </c>
      <c r="AH165" s="55">
        <v>0</v>
      </c>
      <c r="AI165" s="52">
        <f t="shared" si="7"/>
        <v>7.7268339442559744E-2</v>
      </c>
      <c r="AJ165" s="51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8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Z166">
        <v>0</v>
      </c>
      <c r="AC166" s="2">
        <v>2</v>
      </c>
      <c r="AD166">
        <v>14</v>
      </c>
      <c r="AE166" s="55">
        <f t="shared" si="6"/>
        <v>177.32057279999998</v>
      </c>
      <c r="AF166" s="57">
        <v>0</v>
      </c>
      <c r="AG166" s="55">
        <v>0</v>
      </c>
      <c r="AH166" s="55">
        <v>0</v>
      </c>
      <c r="AI166" s="52">
        <f t="shared" si="7"/>
        <v>7.8953049716293272E-2</v>
      </c>
      <c r="AJ166" s="51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8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Z167">
        <v>0</v>
      </c>
      <c r="AC167" s="2">
        <v>2</v>
      </c>
      <c r="AD167">
        <v>14</v>
      </c>
      <c r="AE167" s="55">
        <f t="shared" si="6"/>
        <v>170.15685120000001</v>
      </c>
      <c r="AF167" s="57">
        <v>0</v>
      </c>
      <c r="AG167" s="55">
        <v>0</v>
      </c>
      <c r="AH167" s="55">
        <v>0</v>
      </c>
      <c r="AI167" s="52">
        <f t="shared" si="7"/>
        <v>8.2277027937855962E-2</v>
      </c>
      <c r="AJ167" s="51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8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Z168">
        <v>0</v>
      </c>
      <c r="AC168" s="2">
        <v>2</v>
      </c>
      <c r="AD168">
        <v>14</v>
      </c>
      <c r="AE168" s="55">
        <f t="shared" si="6"/>
        <v>162.306375</v>
      </c>
      <c r="AF168" s="57">
        <v>0</v>
      </c>
      <c r="AG168" s="55">
        <v>0</v>
      </c>
      <c r="AH168" s="55">
        <v>0</v>
      </c>
      <c r="AI168" s="52">
        <f t="shared" si="7"/>
        <v>8.6256624239189617E-2</v>
      </c>
      <c r="AJ168" s="51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8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Z169">
        <v>0</v>
      </c>
      <c r="AC169" s="2">
        <v>2</v>
      </c>
      <c r="AD169">
        <v>14</v>
      </c>
      <c r="AE169" s="55">
        <f t="shared" si="6"/>
        <v>173.72777599999998</v>
      </c>
      <c r="AF169" s="57">
        <v>0</v>
      </c>
      <c r="AG169" s="55">
        <v>0</v>
      </c>
      <c r="AH169" s="55">
        <v>0</v>
      </c>
      <c r="AI169" s="52">
        <f t="shared" si="7"/>
        <v>8.0585847135923747E-2</v>
      </c>
      <c r="AJ169" s="51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8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Z170">
        <v>0</v>
      </c>
      <c r="AC170" s="2">
        <v>2</v>
      </c>
      <c r="AD170">
        <v>14</v>
      </c>
      <c r="AE170" s="55">
        <f t="shared" si="6"/>
        <v>167.49425000000002</v>
      </c>
      <c r="AF170" s="57">
        <v>0</v>
      </c>
      <c r="AG170" s="55">
        <v>0</v>
      </c>
      <c r="AH170" s="55">
        <v>0</v>
      </c>
      <c r="AI170" s="52">
        <f t="shared" si="7"/>
        <v>8.3584958886648339E-2</v>
      </c>
      <c r="AJ170" s="51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8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Z171">
        <v>0</v>
      </c>
      <c r="AC171" s="2">
        <v>2</v>
      </c>
      <c r="AD171">
        <v>14</v>
      </c>
      <c r="AE171" s="55">
        <f t="shared" si="6"/>
        <v>161.31001599999999</v>
      </c>
      <c r="AF171" s="57">
        <v>0</v>
      </c>
      <c r="AG171" s="55">
        <v>0</v>
      </c>
      <c r="AH171" s="55">
        <v>0</v>
      </c>
      <c r="AI171" s="52">
        <f t="shared" si="7"/>
        <v>8.678940308331505E-2</v>
      </c>
      <c r="AJ171" s="51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8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D172">
        <v>20</v>
      </c>
      <c r="AE172" s="55">
        <f t="shared" si="6"/>
        <v>420.39574500000003</v>
      </c>
      <c r="AF172" s="57">
        <v>215.8165104701838</v>
      </c>
      <c r="AG172" s="55">
        <v>420.38220671275002</v>
      </c>
      <c r="AH172" s="55">
        <v>0</v>
      </c>
      <c r="AJ172" s="51">
        <v>9.2671315815585423E-2</v>
      </c>
      <c r="AK172" s="52">
        <v>9.5151505846992876E-2</v>
      </c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8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Z173">
        <v>3.8653</v>
      </c>
      <c r="AA173">
        <v>3.8653</v>
      </c>
      <c r="AB173">
        <v>11.0131</v>
      </c>
      <c r="AD173">
        <v>20</v>
      </c>
      <c r="AE173" s="55">
        <f t="shared" si="6"/>
        <v>0</v>
      </c>
      <c r="AF173" s="57">
        <v>0</v>
      </c>
      <c r="AG173" s="55">
        <v>0</v>
      </c>
      <c r="AH173" s="55">
        <v>164.541706117579</v>
      </c>
      <c r="AJ173" s="51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  <c r="BP173" s="2">
        <v>50</v>
      </c>
    </row>
    <row r="174" spans="1:68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Z174">
        <v>3.8653</v>
      </c>
      <c r="AA174">
        <v>3.8653</v>
      </c>
      <c r="AB174">
        <v>11.0131</v>
      </c>
      <c r="AD174">
        <v>20</v>
      </c>
      <c r="AE174" s="55">
        <f t="shared" si="6"/>
        <v>434.25033575000009</v>
      </c>
      <c r="AF174" s="57">
        <v>0</v>
      </c>
      <c r="AG174" s="55">
        <v>0</v>
      </c>
      <c r="AH174" s="55">
        <v>164.541706117579</v>
      </c>
      <c r="AJ174" s="51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  <c r="BP174" s="2">
        <v>50</v>
      </c>
    </row>
    <row r="175" spans="1:68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Z175">
        <v>0</v>
      </c>
      <c r="AD175">
        <v>20</v>
      </c>
      <c r="AE175" s="55">
        <f t="shared" si="6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8">K175*AD175/AE175</f>
        <v>7.9380998090232108E-2</v>
      </c>
      <c r="AJ175" s="51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  <c r="BP175" s="2">
        <v>56</v>
      </c>
    </row>
    <row r="176" spans="1:68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6"/>
        <v>322.16240900000003</v>
      </c>
      <c r="AF176" s="57">
        <v>165.66723991337099</v>
      </c>
      <c r="AG176" s="55">
        <v>0</v>
      </c>
      <c r="AH176" s="55">
        <v>158.53899827430001</v>
      </c>
      <c r="AJ176" s="51">
        <v>8.4506749839743392E-2</v>
      </c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  <c r="BP176" s="2">
        <v>68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Z177">
        <v>0</v>
      </c>
      <c r="AD177">
        <v>20</v>
      </c>
      <c r="AE177" s="55">
        <f t="shared" si="6"/>
        <v>1826.7603551999998</v>
      </c>
      <c r="AF177" s="57">
        <v>0</v>
      </c>
      <c r="AG177" s="55">
        <v>0</v>
      </c>
      <c r="AH177" s="55">
        <v>0</v>
      </c>
      <c r="AI177" s="52">
        <f t="shared" si="8"/>
        <v>8.7586748609115E-2</v>
      </c>
      <c r="AJ177" s="51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Z178">
        <v>0</v>
      </c>
      <c r="AD178">
        <v>20</v>
      </c>
      <c r="AE178" s="55">
        <f t="shared" si="6"/>
        <v>1880.2028123999999</v>
      </c>
      <c r="AF178" s="57">
        <v>0</v>
      </c>
      <c r="AG178" s="55">
        <v>0</v>
      </c>
      <c r="AH178" s="55">
        <v>0</v>
      </c>
      <c r="AI178" s="52">
        <f t="shared" si="8"/>
        <v>8.5097202783016121E-2</v>
      </c>
      <c r="AJ178" s="51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Z179">
        <v>0</v>
      </c>
      <c r="AD179">
        <v>20</v>
      </c>
      <c r="AE179" s="55">
        <f t="shared" si="6"/>
        <v>1812.1851396</v>
      </c>
      <c r="AF179" s="57">
        <v>0</v>
      </c>
      <c r="AG179" s="55">
        <v>0</v>
      </c>
      <c r="AH179" s="55">
        <v>0</v>
      </c>
      <c r="AI179" s="52">
        <f t="shared" si="8"/>
        <v>8.8291199670314305E-2</v>
      </c>
      <c r="AJ179" s="51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Z180">
        <v>0</v>
      </c>
      <c r="AD180">
        <v>20</v>
      </c>
      <c r="AE180" s="55">
        <f t="shared" si="6"/>
        <v>1826.7603551999998</v>
      </c>
      <c r="AF180" s="57">
        <v>0</v>
      </c>
      <c r="AG180" s="55">
        <v>0</v>
      </c>
      <c r="AH180" s="55">
        <v>0</v>
      </c>
      <c r="AI180" s="52">
        <f t="shared" si="8"/>
        <v>8.7586748609115E-2</v>
      </c>
      <c r="AJ180" s="51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Z181">
        <v>0</v>
      </c>
      <c r="AD181">
        <v>20</v>
      </c>
      <c r="AE181" s="55">
        <f t="shared" si="6"/>
        <v>1811.1378699200002</v>
      </c>
      <c r="AF181" s="57">
        <v>0</v>
      </c>
      <c r="AG181" s="55">
        <v>0</v>
      </c>
      <c r="AH181" s="55">
        <v>0</v>
      </c>
      <c r="AI181" s="52">
        <f t="shared" si="8"/>
        <v>8.8342253042871535E-2</v>
      </c>
      <c r="AJ181" s="51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Z182">
        <v>0</v>
      </c>
      <c r="AD182">
        <v>20</v>
      </c>
      <c r="AE182" s="55">
        <f t="shared" si="6"/>
        <v>2018.5971837600002</v>
      </c>
      <c r="AF182" s="57">
        <v>0</v>
      </c>
      <c r="AG182" s="55">
        <v>0</v>
      </c>
      <c r="AH182" s="55">
        <v>0</v>
      </c>
      <c r="AI182" s="52">
        <f t="shared" si="8"/>
        <v>7.9262966027710005E-2</v>
      </c>
      <c r="AJ182" s="51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9">3.907*2</f>
        <v>7.8140000000000001</v>
      </c>
      <c r="P183" s="2">
        <f t="shared" si="9"/>
        <v>7.8140000000000001</v>
      </c>
      <c r="Q183" s="2">
        <v>32.86</v>
      </c>
      <c r="T183" s="25">
        <v>0</v>
      </c>
      <c r="U183" s="25"/>
      <c r="V183" s="25"/>
      <c r="W183">
        <v>0</v>
      </c>
      <c r="Z183">
        <v>0</v>
      </c>
      <c r="AD183">
        <v>20</v>
      </c>
      <c r="AE183" s="55">
        <f t="shared" si="6"/>
        <v>2006.3854645599999</v>
      </c>
      <c r="AF183" s="57">
        <v>0</v>
      </c>
      <c r="AG183" s="55">
        <v>0</v>
      </c>
      <c r="AH183" s="55">
        <v>0</v>
      </c>
      <c r="AI183" s="52">
        <f t="shared" si="8"/>
        <v>7.9745394305419756E-2</v>
      </c>
      <c r="AJ183" s="51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9"/>
        <v>7.8140000000000001</v>
      </c>
      <c r="P184" s="2">
        <f t="shared" si="9"/>
        <v>7.8140000000000001</v>
      </c>
      <c r="Q184" s="2">
        <v>32.42</v>
      </c>
      <c r="T184" s="25">
        <v>0</v>
      </c>
      <c r="U184" s="25"/>
      <c r="V184" s="25"/>
      <c r="W184">
        <v>0</v>
      </c>
      <c r="Z184">
        <v>0</v>
      </c>
      <c r="AD184">
        <v>20</v>
      </c>
      <c r="AE184" s="55">
        <f t="shared" si="6"/>
        <v>1979.5196823200001</v>
      </c>
      <c r="AF184" s="57">
        <v>0</v>
      </c>
      <c r="AG184" s="55">
        <v>0</v>
      </c>
      <c r="AH184" s="55">
        <v>0</v>
      </c>
      <c r="AI184" s="52">
        <f t="shared" si="8"/>
        <v>8.082768836755376E-2</v>
      </c>
      <c r="AJ184" s="51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9"/>
        <v>7.8140000000000001</v>
      </c>
      <c r="P185" s="2">
        <f t="shared" si="9"/>
        <v>7.8140000000000001</v>
      </c>
      <c r="Q185" s="2">
        <v>32.58</v>
      </c>
      <c r="T185" s="25">
        <v>0</v>
      </c>
      <c r="U185" s="25"/>
      <c r="V185" s="25"/>
      <c r="W185">
        <v>0</v>
      </c>
      <c r="Z185">
        <v>0</v>
      </c>
      <c r="AD185">
        <v>20</v>
      </c>
      <c r="AE185" s="55">
        <f t="shared" si="6"/>
        <v>1989.28905768</v>
      </c>
      <c r="AF185" s="57">
        <v>0</v>
      </c>
      <c r="AG185" s="55">
        <v>0</v>
      </c>
      <c r="AH185" s="55">
        <v>0</v>
      </c>
      <c r="AI185" s="52">
        <f t="shared" si="8"/>
        <v>8.0430744532722323E-2</v>
      </c>
      <c r="AJ185" s="51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9"/>
        <v>7.8140000000000001</v>
      </c>
      <c r="P186" s="2">
        <f t="shared" si="9"/>
        <v>7.8140000000000001</v>
      </c>
      <c r="Q186" s="2">
        <v>31.54</v>
      </c>
      <c r="T186" s="25">
        <v>0</v>
      </c>
      <c r="U186" s="25"/>
      <c r="V186" s="25"/>
      <c r="W186">
        <v>0</v>
      </c>
      <c r="Z186">
        <v>0</v>
      </c>
      <c r="AD186">
        <v>20</v>
      </c>
      <c r="AE186" s="55">
        <f t="shared" si="6"/>
        <v>1925.78811784</v>
      </c>
      <c r="AF186" s="57">
        <v>0</v>
      </c>
      <c r="AG186" s="55">
        <v>0</v>
      </c>
      <c r="AH186" s="55">
        <v>0</v>
      </c>
      <c r="AI186" s="52">
        <f t="shared" si="8"/>
        <v>8.3082868004949059E-2</v>
      </c>
      <c r="AJ186" s="51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Z187">
        <v>0</v>
      </c>
      <c r="AD187">
        <v>20</v>
      </c>
      <c r="AE187" s="55">
        <f t="shared" si="6"/>
        <v>1987.1807999999999</v>
      </c>
      <c r="AF187" s="57">
        <v>0</v>
      </c>
      <c r="AG187" s="55">
        <v>0</v>
      </c>
      <c r="AH187" s="55">
        <v>0</v>
      </c>
      <c r="AI187" s="52">
        <f t="shared" si="8"/>
        <v>8.0516075839702161E-2</v>
      </c>
      <c r="AJ187" s="51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10">3.88*2</f>
        <v>7.76</v>
      </c>
      <c r="P188" s="2">
        <f t="shared" si="10"/>
        <v>7.76</v>
      </c>
      <c r="Q188" s="2">
        <v>33.08</v>
      </c>
      <c r="T188" s="25">
        <v>0</v>
      </c>
      <c r="U188" s="25"/>
      <c r="V188" s="25"/>
      <c r="W188">
        <v>0</v>
      </c>
      <c r="Z188">
        <v>0</v>
      </c>
      <c r="AD188">
        <v>20</v>
      </c>
      <c r="AE188" s="55">
        <f t="shared" si="6"/>
        <v>1991.9982079999997</v>
      </c>
      <c r="AF188" s="57">
        <v>0</v>
      </c>
      <c r="AG188" s="55">
        <v>0</v>
      </c>
      <c r="AH188" s="55">
        <v>0</v>
      </c>
      <c r="AI188" s="52">
        <f t="shared" si="8"/>
        <v>8.0321357397526341E-2</v>
      </c>
      <c r="AJ188" s="51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10"/>
        <v>7.76</v>
      </c>
      <c r="P189" s="2">
        <f t="shared" si="10"/>
        <v>7.76</v>
      </c>
      <c r="Q189" s="2">
        <v>33.24</v>
      </c>
      <c r="T189" s="25">
        <v>0</v>
      </c>
      <c r="U189" s="25"/>
      <c r="V189" s="25"/>
      <c r="W189">
        <v>0</v>
      </c>
      <c r="Z189">
        <v>0</v>
      </c>
      <c r="AD189">
        <v>20</v>
      </c>
      <c r="AE189" s="55">
        <f t="shared" si="6"/>
        <v>2001.633024</v>
      </c>
      <c r="AF189" s="57">
        <v>0</v>
      </c>
      <c r="AG189" s="55">
        <v>0</v>
      </c>
      <c r="AH189" s="55">
        <v>0</v>
      </c>
      <c r="AI189" s="52">
        <f t="shared" si="8"/>
        <v>7.9934732331834277E-2</v>
      </c>
      <c r="AJ189" s="51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10"/>
        <v>7.76</v>
      </c>
      <c r="P190" s="2">
        <f t="shared" si="10"/>
        <v>7.76</v>
      </c>
      <c r="Q190" s="2">
        <v>33</v>
      </c>
      <c r="T190" s="25">
        <v>0</v>
      </c>
      <c r="U190" s="25"/>
      <c r="V190" s="25"/>
      <c r="W190">
        <v>0</v>
      </c>
      <c r="Z190">
        <v>0</v>
      </c>
      <c r="AD190">
        <v>20</v>
      </c>
      <c r="AE190" s="55">
        <f t="shared" si="6"/>
        <v>1987.1807999999999</v>
      </c>
      <c r="AF190" s="57">
        <v>0</v>
      </c>
      <c r="AG190" s="55">
        <v>0</v>
      </c>
      <c r="AH190" s="55">
        <v>0</v>
      </c>
      <c r="AI190" s="52">
        <f t="shared" si="8"/>
        <v>8.0516075839702161E-2</v>
      </c>
      <c r="AJ190" s="51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10"/>
        <v>7.76</v>
      </c>
      <c r="P191" s="2">
        <f t="shared" si="10"/>
        <v>7.76</v>
      </c>
      <c r="Q191" s="2">
        <v>29.18</v>
      </c>
      <c r="T191" s="25">
        <v>0</v>
      </c>
      <c r="U191" s="25"/>
      <c r="V191" s="25"/>
      <c r="W191">
        <v>0</v>
      </c>
      <c r="Z191">
        <v>0</v>
      </c>
      <c r="AD191">
        <v>20</v>
      </c>
      <c r="AE191" s="55">
        <f t="shared" si="6"/>
        <v>1757.1495679999998</v>
      </c>
      <c r="AF191" s="57">
        <v>0</v>
      </c>
      <c r="AG191" s="55">
        <v>0</v>
      </c>
      <c r="AH191" s="55">
        <v>0</v>
      </c>
      <c r="AI191" s="52">
        <f t="shared" si="8"/>
        <v>9.1056562807065505E-2</v>
      </c>
      <c r="AJ191" s="51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D192">
        <v>20</v>
      </c>
      <c r="AE192" s="55">
        <f t="shared" si="6"/>
        <v>0</v>
      </c>
      <c r="AF192" s="57">
        <v>924.74694800021894</v>
      </c>
      <c r="AG192" s="55">
        <v>883.22940750240002</v>
      </c>
      <c r="AH192" s="55">
        <v>0</v>
      </c>
      <c r="AJ192" s="51">
        <v>8.6510153045653584E-2</v>
      </c>
      <c r="AK192" s="52">
        <v>9.0576694254581439E-2</v>
      </c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8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Z193">
        <v>0</v>
      </c>
      <c r="AD193">
        <v>18</v>
      </c>
      <c r="AE193" s="55">
        <f t="shared" si="6"/>
        <v>354.62025000000006</v>
      </c>
      <c r="AF193" s="57">
        <v>0</v>
      </c>
      <c r="AG193" s="55">
        <v>0</v>
      </c>
      <c r="AH193" s="55">
        <v>0</v>
      </c>
      <c r="AI193" s="52">
        <f t="shared" si="8"/>
        <v>0.10151704534639518</v>
      </c>
      <c r="AJ193" s="51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  <c r="BP193" s="2">
        <v>1.3</v>
      </c>
    </row>
    <row r="194" spans="1:68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Z194">
        <v>0</v>
      </c>
      <c r="AC194" s="2">
        <v>3</v>
      </c>
      <c r="AD194">
        <v>18</v>
      </c>
      <c r="AE194" s="55">
        <f t="shared" si="6"/>
        <v>354.62025000000006</v>
      </c>
      <c r="AF194" s="57">
        <v>0</v>
      </c>
      <c r="AG194" s="55">
        <v>0</v>
      </c>
      <c r="AH194" s="55">
        <v>0</v>
      </c>
      <c r="AI194" s="52">
        <f t="shared" si="8"/>
        <v>0.10151704534639518</v>
      </c>
      <c r="AJ194" s="51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  <c r="BP194" s="2">
        <v>6.1</v>
      </c>
    </row>
    <row r="195" spans="1:68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41">
        <v>0</v>
      </c>
      <c r="M195">
        <v>0</v>
      </c>
      <c r="N195">
        <v>0</v>
      </c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D195" s="5">
        <v>18</v>
      </c>
      <c r="AE195" s="55">
        <f t="shared" ref="AE195:AE258" si="11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A195" s="75"/>
      <c r="BB195" s="75"/>
      <c r="BC195" s="75"/>
      <c r="BD195"/>
      <c r="BE195"/>
      <c r="BF195"/>
      <c r="BG195"/>
      <c r="BH195">
        <v>0</v>
      </c>
      <c r="BI195">
        <v>0</v>
      </c>
      <c r="BJ195">
        <v>0</v>
      </c>
      <c r="BP195" s="5">
        <v>26.7</v>
      </c>
    </row>
    <row r="196" spans="1:68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Z196">
        <v>0</v>
      </c>
      <c r="AC196" s="2">
        <v>3</v>
      </c>
      <c r="AD196">
        <v>20</v>
      </c>
      <c r="AE196" s="55">
        <f t="shared" si="11"/>
        <v>430.52266100000003</v>
      </c>
      <c r="AF196" s="57">
        <v>0</v>
      </c>
      <c r="AG196" s="55">
        <v>0</v>
      </c>
      <c r="AH196" s="55">
        <v>0</v>
      </c>
      <c r="AI196" s="52">
        <f t="shared" si="8"/>
        <v>9.2910324179195758E-2</v>
      </c>
      <c r="AJ196" s="51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  <c r="BP196" s="2">
        <v>2.83</v>
      </c>
    </row>
    <row r="197" spans="1:68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Z197">
        <v>0</v>
      </c>
      <c r="AC197" s="2">
        <v>3</v>
      </c>
      <c r="AD197">
        <v>20</v>
      </c>
      <c r="AE197" s="55">
        <f t="shared" si="11"/>
        <v>463.77682516000004</v>
      </c>
      <c r="AF197" s="57">
        <v>0</v>
      </c>
      <c r="AG197" s="55">
        <v>0</v>
      </c>
      <c r="AH197" s="55">
        <v>0</v>
      </c>
      <c r="AI197" s="52">
        <f t="shared" si="8"/>
        <v>8.6248380319996057E-2</v>
      </c>
      <c r="AJ197" s="51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  <c r="BP197" s="2">
        <v>6.46</v>
      </c>
    </row>
    <row r="198" spans="1:68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Z198">
        <v>0</v>
      </c>
      <c r="AC198" s="2">
        <v>3</v>
      </c>
      <c r="AD198">
        <v>20</v>
      </c>
      <c r="AE198" s="55">
        <f t="shared" si="11"/>
        <v>468.23050786000005</v>
      </c>
      <c r="AF198" s="57">
        <v>0</v>
      </c>
      <c r="AG198" s="55">
        <v>0</v>
      </c>
      <c r="AH198" s="55">
        <v>0</v>
      </c>
      <c r="AI198" s="52">
        <f t="shared" si="8"/>
        <v>8.5428008915557282E-2</v>
      </c>
      <c r="AJ198" s="51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  <c r="BP198" s="2">
        <v>6.64</v>
      </c>
    </row>
    <row r="199" spans="1:68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Z199">
        <v>0</v>
      </c>
      <c r="AC199" s="2">
        <v>3</v>
      </c>
      <c r="AD199">
        <v>20</v>
      </c>
      <c r="AE199" s="55">
        <f t="shared" si="11"/>
        <v>480.99773160000001</v>
      </c>
      <c r="AF199" s="57">
        <v>0</v>
      </c>
      <c r="AG199" s="55">
        <v>0</v>
      </c>
      <c r="AH199" s="55">
        <v>0</v>
      </c>
      <c r="AI199" s="52">
        <f t="shared" si="8"/>
        <v>8.3160475345576454E-2</v>
      </c>
      <c r="AJ199" s="51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  <c r="BP199" s="2">
        <v>5.75</v>
      </c>
    </row>
    <row r="200" spans="1:68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Z200">
        <v>0</v>
      </c>
      <c r="AC200" s="2">
        <v>3</v>
      </c>
      <c r="AD200">
        <v>20</v>
      </c>
      <c r="AE200" s="55">
        <f t="shared" si="11"/>
        <v>484.56067776000003</v>
      </c>
      <c r="AF200" s="57">
        <v>0</v>
      </c>
      <c r="AG200" s="55">
        <v>0</v>
      </c>
      <c r="AH200" s="55">
        <v>0</v>
      </c>
      <c r="AI200" s="52">
        <f t="shared" si="8"/>
        <v>8.2549001262153088E-2</v>
      </c>
      <c r="AJ200" s="51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  <c r="BP200" s="2">
        <v>7.41</v>
      </c>
    </row>
    <row r="201" spans="1:68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Z201">
        <v>0</v>
      </c>
      <c r="AD201">
        <v>14</v>
      </c>
      <c r="AE201" s="55">
        <f t="shared" si="11"/>
        <v>632.80843567468798</v>
      </c>
      <c r="AF201" s="57">
        <v>349.00875366799971</v>
      </c>
      <c r="AG201" s="55">
        <v>0</v>
      </c>
      <c r="AH201" s="55">
        <v>0</v>
      </c>
      <c r="AJ201" s="51">
        <v>8.0227214090553903E-2</v>
      </c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8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D202">
        <v>14</v>
      </c>
      <c r="AE202" s="55">
        <f t="shared" si="11"/>
        <v>2576.8442821368285</v>
      </c>
      <c r="AF202" s="57">
        <v>169.7295487154349</v>
      </c>
      <c r="AG202" s="55">
        <v>329.80681691007999</v>
      </c>
      <c r="AH202" s="55">
        <v>0</v>
      </c>
      <c r="AJ202" s="51">
        <v>8.248416440128592E-2</v>
      </c>
      <c r="AK202" s="52">
        <v>8.4898184526107132E-2</v>
      </c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8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Z203">
        <v>0</v>
      </c>
      <c r="AD203">
        <v>14</v>
      </c>
      <c r="AE203" s="55">
        <f t="shared" si="11"/>
        <v>672.55269174126011</v>
      </c>
      <c r="AF203" s="57">
        <v>349.00875366799971</v>
      </c>
      <c r="AG203" s="55">
        <v>0</v>
      </c>
      <c r="AH203" s="55">
        <v>0</v>
      </c>
      <c r="AJ203" s="51">
        <v>8.0227214090553903E-2</v>
      </c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  <c r="BP203" s="2">
        <v>1.5</v>
      </c>
    </row>
    <row r="204" spans="1:68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D204">
        <v>14</v>
      </c>
      <c r="AE204" s="55">
        <f t="shared" si="11"/>
        <v>330.08886816502502</v>
      </c>
      <c r="AF204" s="57">
        <v>169.7295487154349</v>
      </c>
      <c r="AG204" s="55">
        <v>329.80681691007999</v>
      </c>
      <c r="AH204" s="55">
        <v>0</v>
      </c>
      <c r="AJ204" s="51">
        <v>8.248416440128592E-2</v>
      </c>
      <c r="AK204" s="52">
        <v>8.4898184526107132E-2</v>
      </c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  <c r="BP204" s="2">
        <v>4.2</v>
      </c>
    </row>
    <row r="205" spans="1:68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D205">
        <v>20</v>
      </c>
      <c r="AE205" s="55">
        <f t="shared" si="11"/>
        <v>223.6894626175</v>
      </c>
      <c r="AF205" s="57">
        <v>240.40623599981481</v>
      </c>
      <c r="AG205" s="55">
        <v>222.00958249733301</v>
      </c>
      <c r="AH205" s="55">
        <v>0</v>
      </c>
      <c r="AJ205" s="51">
        <v>8.3192517518619641E-2</v>
      </c>
      <c r="AK205" s="52">
        <v>9.0086201573034624E-2</v>
      </c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  <c r="BP205" s="2">
        <v>1.9</v>
      </c>
    </row>
    <row r="206" spans="1:68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L206" s="41">
        <v>0</v>
      </c>
      <c r="M206">
        <v>0</v>
      </c>
      <c r="N206">
        <v>0</v>
      </c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D206" s="5">
        <v>20</v>
      </c>
      <c r="AE206" s="55">
        <f t="shared" si="11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A206" s="75"/>
      <c r="BB206" s="75"/>
      <c r="BC206" s="75"/>
      <c r="BD206"/>
      <c r="BE206"/>
      <c r="BF206"/>
      <c r="BG206"/>
      <c r="BH206">
        <v>0</v>
      </c>
      <c r="BI206">
        <v>0</v>
      </c>
      <c r="BJ206">
        <v>0</v>
      </c>
      <c r="BP206" s="5">
        <v>2.1</v>
      </c>
    </row>
    <row r="207" spans="1:68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D207">
        <v>20</v>
      </c>
      <c r="AE207" s="55">
        <f t="shared" si="11"/>
        <v>233.06715788288</v>
      </c>
      <c r="AF207" s="57">
        <v>245.33049696160739</v>
      </c>
      <c r="AG207" s="55">
        <v>231.60535161856001</v>
      </c>
      <c r="AH207" s="55">
        <v>0</v>
      </c>
      <c r="AJ207" s="51">
        <v>8.1522681638434333E-2</v>
      </c>
      <c r="AK207" s="52">
        <v>8.6353790446685313E-2</v>
      </c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  <c r="BP207" s="2">
        <v>2.7</v>
      </c>
    </row>
    <row r="208" spans="1:68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Z208">
        <v>0</v>
      </c>
      <c r="AC208" s="5"/>
      <c r="AD208" s="5">
        <v>20</v>
      </c>
      <c r="AE208" s="55">
        <f t="shared" si="11"/>
        <v>0</v>
      </c>
      <c r="AF208" s="57">
        <v>0</v>
      </c>
      <c r="AG208" s="55">
        <v>0</v>
      </c>
      <c r="AH208" s="55">
        <v>0</v>
      </c>
      <c r="AJ208" s="51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  <c r="BP208" s="5">
        <v>3</v>
      </c>
    </row>
    <row r="209" spans="1:68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Z209">
        <v>0</v>
      </c>
      <c r="AD209">
        <v>20</v>
      </c>
      <c r="AE209" s="55">
        <f t="shared" si="11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2">K209*AD209/AE209</f>
        <v>8.5611202576048706E-2</v>
      </c>
      <c r="AJ209" s="51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  <c r="BP209" s="2">
        <v>2.2999999999999998</v>
      </c>
    </row>
    <row r="210" spans="1:68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D210">
        <v>20</v>
      </c>
      <c r="AE210" s="55">
        <f t="shared" si="11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2"/>
        <v>9.4379388207741013E-2</v>
      </c>
      <c r="AJ210" s="51">
        <v>9.1561415150097566E-2</v>
      </c>
      <c r="AK210" s="52">
        <v>9.4649226276950119E-2</v>
      </c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  <c r="BP210" s="2">
        <v>3.1</v>
      </c>
    </row>
    <row r="211" spans="1:68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D211">
        <v>14</v>
      </c>
      <c r="AE211" s="55">
        <f t="shared" si="11"/>
        <v>2576.8442821368285</v>
      </c>
      <c r="AF211" s="57">
        <v>169.7295487154349</v>
      </c>
      <c r="AG211" s="55">
        <v>329.80681691007999</v>
      </c>
      <c r="AH211" s="55">
        <v>0</v>
      </c>
      <c r="AJ211" s="51">
        <v>8.248416440128592E-2</v>
      </c>
      <c r="AK211" s="52">
        <v>8.4898184526107132E-2</v>
      </c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8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Z212">
        <v>0</v>
      </c>
      <c r="AD212">
        <v>20</v>
      </c>
      <c r="AE212" s="55">
        <f t="shared" si="11"/>
        <v>221.28721919999998</v>
      </c>
      <c r="AF212" s="57">
        <v>0</v>
      </c>
      <c r="AG212" s="55">
        <v>0</v>
      </c>
      <c r="AH212" s="55">
        <v>0</v>
      </c>
      <c r="AI212" s="52">
        <f t="shared" si="12"/>
        <v>9.0380276241457697E-2</v>
      </c>
      <c r="AJ212" s="51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8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L213" s="41">
        <v>0</v>
      </c>
      <c r="M213">
        <v>0</v>
      </c>
      <c r="N213">
        <v>0</v>
      </c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D213" s="5">
        <v>20</v>
      </c>
      <c r="AE213" s="55">
        <f t="shared" si="11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A213" s="75"/>
      <c r="BB213" s="75"/>
      <c r="BC213" s="75"/>
      <c r="BD213"/>
      <c r="BE213"/>
      <c r="BF213"/>
      <c r="BG213"/>
      <c r="BH213">
        <v>0</v>
      </c>
      <c r="BI213">
        <v>0</v>
      </c>
      <c r="BJ213">
        <v>0</v>
      </c>
    </row>
    <row r="214" spans="1:68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D214">
        <v>20</v>
      </c>
      <c r="AE214" s="55">
        <f t="shared" si="11"/>
        <v>2576.8442821368285</v>
      </c>
      <c r="AF214" s="57">
        <v>218.43262216091571</v>
      </c>
      <c r="AG214" s="55">
        <v>422.61306904883998</v>
      </c>
      <c r="AH214" s="55">
        <v>0</v>
      </c>
      <c r="AJ214" s="51">
        <v>9.1561415150097566E-2</v>
      </c>
      <c r="AK214" s="52">
        <v>9.4649226276950119E-2</v>
      </c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8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D215">
        <v>30</v>
      </c>
      <c r="AE215" s="55">
        <f t="shared" si="11"/>
        <v>0</v>
      </c>
      <c r="AF215" s="57">
        <v>353.45760058531442</v>
      </c>
      <c r="AG215" s="55">
        <v>342.77011164986573</v>
      </c>
      <c r="AH215" s="55">
        <v>0</v>
      </c>
      <c r="AJ215" s="51">
        <v>8.487580957467307E-2</v>
      </c>
      <c r="AK215" s="52">
        <v>8.752221672887435E-2</v>
      </c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  <c r="BP215" s="2">
        <v>0.7</v>
      </c>
    </row>
    <row r="216" spans="1:68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D216">
        <v>14</v>
      </c>
      <c r="AE216" s="55">
        <f t="shared" si="11"/>
        <v>0</v>
      </c>
      <c r="AF216" s="57">
        <v>296.35915518228359</v>
      </c>
      <c r="AG216" s="55">
        <v>1105.507304</v>
      </c>
      <c r="AH216" s="55">
        <v>0</v>
      </c>
      <c r="AJ216" s="51">
        <v>9.4479956196318104E-2</v>
      </c>
      <c r="AK216" s="52">
        <v>0.1013109543417363</v>
      </c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  <c r="BP216" s="2">
        <v>4.2</v>
      </c>
    </row>
    <row r="217" spans="1:68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D217">
        <v>14</v>
      </c>
      <c r="AE217" s="55">
        <f t="shared" si="11"/>
        <v>0</v>
      </c>
      <c r="AF217" s="57">
        <v>1265.6493143942739</v>
      </c>
      <c r="AG217" s="55">
        <v>1206.4392746112001</v>
      </c>
      <c r="AH217" s="55">
        <v>0</v>
      </c>
      <c r="AJ217" s="51">
        <v>8.8492127105210025E-2</v>
      </c>
      <c r="AK217" s="52">
        <v>9.2835174017436004E-2</v>
      </c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  <c r="BP217" s="2">
        <v>5.0999999999999996</v>
      </c>
    </row>
    <row r="218" spans="1:68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D218">
        <v>14</v>
      </c>
      <c r="AE218" s="55">
        <f t="shared" si="11"/>
        <v>0</v>
      </c>
      <c r="AF218" s="57">
        <v>288.33429290182369</v>
      </c>
      <c r="AG218" s="55">
        <v>556.51188553357167</v>
      </c>
      <c r="AH218" s="55">
        <v>0</v>
      </c>
      <c r="AJ218" s="51">
        <v>9.7109503410799117E-2</v>
      </c>
      <c r="AK218" s="52">
        <v>0.10062678166578309</v>
      </c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  <c r="BP218" s="2">
        <v>5.2</v>
      </c>
    </row>
    <row r="219" spans="1:68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1"/>
        <v>0</v>
      </c>
      <c r="AF219" s="57">
        <v>0</v>
      </c>
      <c r="AG219" s="55">
        <v>0</v>
      </c>
      <c r="AH219" s="55">
        <v>671.92152628500003</v>
      </c>
      <c r="AJ219" s="51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  <c r="BP219" s="2">
        <v>4.9000000000000004</v>
      </c>
    </row>
    <row r="220" spans="1:68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D220">
        <v>4</v>
      </c>
      <c r="AE220" s="55">
        <f t="shared" si="11"/>
        <v>0</v>
      </c>
      <c r="AF220" s="57">
        <v>1182.741260108548</v>
      </c>
      <c r="AG220" s="55">
        <v>130.36387300000001</v>
      </c>
      <c r="AH220" s="55">
        <v>0</v>
      </c>
      <c r="AJ220" s="51">
        <v>0.1014592151701775</v>
      </c>
      <c r="AK220" s="52">
        <v>0.1227333894874388</v>
      </c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  <c r="BP220" s="2">
        <v>50</v>
      </c>
    </row>
    <row r="221" spans="1:68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D221">
        <v>34</v>
      </c>
      <c r="AE221" s="55">
        <f t="shared" si="11"/>
        <v>0</v>
      </c>
      <c r="AF221" s="57">
        <v>1767.0449718798691</v>
      </c>
      <c r="AG221" s="55">
        <v>1679.8210721820001</v>
      </c>
      <c r="AH221" s="55">
        <v>0</v>
      </c>
      <c r="AJ221" s="51">
        <v>7.6964651247849417E-2</v>
      </c>
      <c r="AK221" s="52">
        <v>8.0961003676030277E-2</v>
      </c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  <c r="BP221" s="2">
        <v>4.5</v>
      </c>
    </row>
    <row r="222" spans="1:68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L222" s="41">
        <v>0</v>
      </c>
      <c r="M222">
        <v>0</v>
      </c>
      <c r="N222">
        <v>0</v>
      </c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D222" s="5">
        <v>20</v>
      </c>
      <c r="AE222" s="55">
        <f t="shared" si="11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A222" s="75"/>
      <c r="BB222" s="75"/>
      <c r="BC222" s="75"/>
      <c r="BD222"/>
      <c r="BE222"/>
      <c r="BF222"/>
      <c r="BG222"/>
      <c r="BH222">
        <v>0</v>
      </c>
      <c r="BI222">
        <v>0</v>
      </c>
      <c r="BJ222">
        <v>0</v>
      </c>
      <c r="BP222" s="5">
        <v>4.2</v>
      </c>
    </row>
    <row r="223" spans="1:68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D223">
        <v>14</v>
      </c>
      <c r="AE223" s="55">
        <f t="shared" si="11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3">K223*AD223/AE223</f>
        <v>9.1879950248869205E-2</v>
      </c>
      <c r="AJ223" s="51">
        <v>9.0485633235046756E-2</v>
      </c>
      <c r="AK223" s="52">
        <v>9.1972306901891634E-2</v>
      </c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  <c r="BP223" s="2">
        <v>0.9</v>
      </c>
    </row>
    <row r="224" spans="1:68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Z224">
        <v>0</v>
      </c>
      <c r="AD224">
        <v>14</v>
      </c>
      <c r="AE224" s="55">
        <f t="shared" si="11"/>
        <v>609.49096999200003</v>
      </c>
      <c r="AF224" s="57">
        <v>0</v>
      </c>
      <c r="AG224" s="55">
        <v>0</v>
      </c>
      <c r="AH224" s="55">
        <v>0</v>
      </c>
      <c r="AI224" s="52">
        <f t="shared" si="13"/>
        <v>9.1879950248869205E-2</v>
      </c>
      <c r="AJ224" s="51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  <c r="BP224" s="2">
        <v>1.2</v>
      </c>
    </row>
    <row r="225" spans="1:68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Z225">
        <v>0</v>
      </c>
      <c r="AD225">
        <v>14</v>
      </c>
      <c r="AE225" s="55">
        <f t="shared" si="11"/>
        <v>609.49096999200003</v>
      </c>
      <c r="AF225" s="57">
        <v>0</v>
      </c>
      <c r="AG225" s="55">
        <v>0</v>
      </c>
      <c r="AH225" s="55">
        <v>0</v>
      </c>
      <c r="AI225" s="52">
        <f t="shared" si="13"/>
        <v>9.1879950248869205E-2</v>
      </c>
      <c r="AJ225" s="51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  <c r="BP225" s="2">
        <v>1.3</v>
      </c>
    </row>
    <row r="226" spans="1:68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Z226">
        <v>0</v>
      </c>
      <c r="AD226">
        <v>14</v>
      </c>
      <c r="AE226" s="55">
        <f t="shared" si="11"/>
        <v>609.49096999200003</v>
      </c>
      <c r="AF226" s="57">
        <v>0</v>
      </c>
      <c r="AG226" s="55">
        <v>0</v>
      </c>
      <c r="AH226" s="55">
        <v>0</v>
      </c>
      <c r="AI226" s="52">
        <f t="shared" si="13"/>
        <v>9.1879950248869205E-2</v>
      </c>
      <c r="AJ226" s="51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  <c r="BP226" s="2">
        <v>1</v>
      </c>
    </row>
    <row r="227" spans="1:68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Z227">
        <v>0</v>
      </c>
      <c r="AD227">
        <v>14</v>
      </c>
      <c r="AE227" s="55">
        <f t="shared" si="11"/>
        <v>609.49096999200003</v>
      </c>
      <c r="AF227" s="57">
        <v>0</v>
      </c>
      <c r="AG227" s="55">
        <v>0</v>
      </c>
      <c r="AH227" s="55">
        <v>0</v>
      </c>
      <c r="AI227" s="52">
        <f t="shared" si="13"/>
        <v>9.1879950248869205E-2</v>
      </c>
      <c r="AJ227" s="51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  <c r="BP227" s="2">
        <v>1.2</v>
      </c>
    </row>
    <row r="228" spans="1:68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Z228">
        <v>0</v>
      </c>
      <c r="AD228">
        <v>14</v>
      </c>
      <c r="AE228" s="55">
        <f t="shared" si="11"/>
        <v>609.49096999200003</v>
      </c>
      <c r="AF228" s="57">
        <v>0</v>
      </c>
      <c r="AG228" s="55">
        <v>0</v>
      </c>
      <c r="AH228" s="55">
        <v>0</v>
      </c>
      <c r="AI228" s="52">
        <f t="shared" si="13"/>
        <v>9.1879950248869205E-2</v>
      </c>
      <c r="AJ228" s="51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  <c r="BP228" s="2">
        <v>1</v>
      </c>
    </row>
    <row r="229" spans="1:68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Z229">
        <v>0</v>
      </c>
      <c r="AD229">
        <v>14</v>
      </c>
      <c r="AE229" s="55">
        <f t="shared" si="11"/>
        <v>609.49096999200003</v>
      </c>
      <c r="AF229" s="57">
        <v>0</v>
      </c>
      <c r="AG229" s="55">
        <v>0</v>
      </c>
      <c r="AH229" s="55">
        <v>0</v>
      </c>
      <c r="AI229" s="52">
        <f t="shared" si="13"/>
        <v>9.1879950248869205E-2</v>
      </c>
      <c r="AJ229" s="51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  <c r="BP229" s="2">
        <v>1.2</v>
      </c>
    </row>
    <row r="230" spans="1:68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Z230">
        <v>0</v>
      </c>
      <c r="AD230">
        <v>14</v>
      </c>
      <c r="AE230" s="55">
        <f t="shared" si="11"/>
        <v>609.49096999200003</v>
      </c>
      <c r="AF230" s="57">
        <v>0</v>
      </c>
      <c r="AG230" s="55">
        <v>0</v>
      </c>
      <c r="AH230" s="55">
        <v>0</v>
      </c>
      <c r="AI230" s="52">
        <f t="shared" si="13"/>
        <v>9.1879950248869205E-2</v>
      </c>
      <c r="AJ230" s="51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  <c r="BP230" s="2">
        <v>0.8</v>
      </c>
    </row>
    <row r="231" spans="1:68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D231">
        <v>14</v>
      </c>
      <c r="AE231" s="55">
        <f t="shared" si="11"/>
        <v>616.27961795399995</v>
      </c>
      <c r="AF231" s="57">
        <v>1265.6493143942739</v>
      </c>
      <c r="AG231" s="55">
        <v>1206.4392746112001</v>
      </c>
      <c r="AH231" s="55">
        <v>0</v>
      </c>
      <c r="AJ231" s="51">
        <v>8.8492127105210025E-2</v>
      </c>
      <c r="AK231" s="52">
        <v>9.2835174017436004E-2</v>
      </c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  <c r="BP231" s="2">
        <v>0.6</v>
      </c>
    </row>
    <row r="232" spans="1:68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D232">
        <v>14</v>
      </c>
      <c r="AE232" s="55">
        <f t="shared" si="11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3"/>
        <v>9.9411465237614932E-2</v>
      </c>
      <c r="AJ232" s="51">
        <v>9.7109503410799117E-2</v>
      </c>
      <c r="AK232" s="52">
        <v>0.10062678166578309</v>
      </c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8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Z233">
        <v>0</v>
      </c>
      <c r="AD233">
        <v>14</v>
      </c>
      <c r="AE233" s="55">
        <f t="shared" si="11"/>
        <v>555.82952879999993</v>
      </c>
      <c r="AF233" s="57">
        <v>0</v>
      </c>
      <c r="AG233" s="55">
        <v>0</v>
      </c>
      <c r="AH233" s="55">
        <v>0</v>
      </c>
      <c r="AI233" s="52">
        <f t="shared" ref="AI233" si="14">K233*AD233/AE233</f>
        <v>0.10075031479687735</v>
      </c>
      <c r="AJ233" s="51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8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D234">
        <v>14</v>
      </c>
      <c r="AE234" s="55">
        <f t="shared" si="11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3"/>
        <v>0.10219632158647933</v>
      </c>
      <c r="AJ234" s="51">
        <v>0.1023987986091511</v>
      </c>
      <c r="AK234" s="52">
        <v>0.1039072816155049</v>
      </c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8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Z235">
        <v>0</v>
      </c>
      <c r="AD235">
        <v>14</v>
      </c>
      <c r="AE235" s="55">
        <f t="shared" si="11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3"/>
        <v>0.1019730521414883</v>
      </c>
      <c r="AJ235" s="51">
        <v>0.1013121508598025</v>
      </c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8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Z236">
        <v>0</v>
      </c>
      <c r="AD236">
        <v>14</v>
      </c>
      <c r="AE236" s="55">
        <f t="shared" si="11"/>
        <v>556.266454565</v>
      </c>
      <c r="AF236" s="57">
        <v>0</v>
      </c>
      <c r="AG236" s="55">
        <v>0</v>
      </c>
      <c r="AH236" s="55">
        <v>0</v>
      </c>
      <c r="AI236" s="52">
        <f t="shared" si="13"/>
        <v>0.10067117932500884</v>
      </c>
      <c r="AJ236" s="51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8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Z237">
        <v>0</v>
      </c>
      <c r="AD237">
        <v>20</v>
      </c>
      <c r="AE237" s="55">
        <f t="shared" si="11"/>
        <v>446.30254754399999</v>
      </c>
      <c r="AF237" s="57">
        <v>229.90248606119221</v>
      </c>
      <c r="AG237" s="55">
        <v>0</v>
      </c>
      <c r="AH237" s="55">
        <v>0</v>
      </c>
      <c r="AJ237" s="51">
        <v>8.6993404650164072E-2</v>
      </c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8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Z238">
        <v>0</v>
      </c>
      <c r="AD238">
        <v>20</v>
      </c>
      <c r="AE238" s="55">
        <f t="shared" si="11"/>
        <v>439.00502737700003</v>
      </c>
      <c r="AF238" s="57">
        <v>0</v>
      </c>
      <c r="AG238" s="55">
        <v>0</v>
      </c>
      <c r="AH238" s="55">
        <v>0</v>
      </c>
      <c r="AJ238" s="51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8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Z239">
        <v>0</v>
      </c>
      <c r="AD239">
        <v>34</v>
      </c>
      <c r="AE239" s="55">
        <f t="shared" si="11"/>
        <v>1638.1417090272</v>
      </c>
      <c r="AF239" s="57">
        <v>0</v>
      </c>
      <c r="AG239" s="55">
        <v>0</v>
      </c>
      <c r="AH239" s="55">
        <v>0</v>
      </c>
      <c r="AJ239" s="51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8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D240">
        <v>34</v>
      </c>
      <c r="AE240" s="55">
        <f t="shared" si="11"/>
        <v>1712.5074771479999</v>
      </c>
      <c r="AF240" s="57">
        <v>1767.0449718798691</v>
      </c>
      <c r="AG240" s="55">
        <v>1679.8210721820001</v>
      </c>
      <c r="AH240" s="55">
        <v>0</v>
      </c>
      <c r="AJ240" s="51">
        <v>7.6964651247849417E-2</v>
      </c>
      <c r="AK240" s="52">
        <v>8.0961003676030277E-2</v>
      </c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D241">
        <v>14</v>
      </c>
      <c r="AE241" s="55">
        <f t="shared" si="11"/>
        <v>0</v>
      </c>
      <c r="AF241" s="57">
        <v>0</v>
      </c>
      <c r="AG241" s="55">
        <v>328.06612625219998</v>
      </c>
      <c r="AH241" s="55">
        <v>0</v>
      </c>
      <c r="AJ241" s="51"/>
      <c r="AK241" s="52">
        <v>4.2674323496713393E-2</v>
      </c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D242">
        <v>14</v>
      </c>
      <c r="AE242" s="55">
        <f t="shared" si="11"/>
        <v>0</v>
      </c>
      <c r="AF242" s="57">
        <v>173.54502164551991</v>
      </c>
      <c r="AG242" s="55">
        <v>328.06612625219998</v>
      </c>
      <c r="AH242" s="55">
        <v>0</v>
      </c>
      <c r="AJ242" s="51">
        <v>8.0670709348241429E-2</v>
      </c>
      <c r="AK242" s="52">
        <v>4.2674323496713393E-2</v>
      </c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D243">
        <v>20</v>
      </c>
      <c r="AE243" s="55">
        <f t="shared" si="11"/>
        <v>0</v>
      </c>
      <c r="AF243" s="57">
        <v>0</v>
      </c>
      <c r="AG243" s="55">
        <v>223.83611493475999</v>
      </c>
      <c r="AH243" s="55">
        <v>0</v>
      </c>
      <c r="AJ243" s="51"/>
      <c r="AK243" s="52">
        <v>8.9351086199066954E-2</v>
      </c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D244">
        <v>20</v>
      </c>
      <c r="AE244" s="55">
        <f t="shared" si="11"/>
        <v>0</v>
      </c>
      <c r="AF244" s="57">
        <v>237.8797625030067</v>
      </c>
      <c r="AG244" s="55">
        <v>223.83611493475999</v>
      </c>
      <c r="AH244" s="55">
        <v>0</v>
      </c>
      <c r="AJ244" s="51">
        <v>8.4076088648975381E-2</v>
      </c>
      <c r="AK244" s="52">
        <v>8.9351086199066954E-2</v>
      </c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D245">
        <v>6</v>
      </c>
      <c r="AE245" s="55">
        <f t="shared" si="11"/>
        <v>0</v>
      </c>
      <c r="AF245" s="57">
        <v>116.8698191917419</v>
      </c>
      <c r="AG245" s="55">
        <v>317.12184318337751</v>
      </c>
      <c r="AH245" s="55">
        <v>0</v>
      </c>
      <c r="AJ245" s="51">
        <v>0.10267834829377349</v>
      </c>
      <c r="AK245" s="52">
        <v>0.1135210354437263</v>
      </c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D246">
        <v>6</v>
      </c>
      <c r="AE246" s="55">
        <f t="shared" si="11"/>
        <v>0</v>
      </c>
      <c r="AF246" s="57">
        <v>583.54908217201648</v>
      </c>
      <c r="AG246" s="55">
        <v>235.52774005824</v>
      </c>
      <c r="AH246" s="55">
        <v>0</v>
      </c>
      <c r="AJ246" s="51">
        <v>8.2255291742281814E-2</v>
      </c>
      <c r="AK246" s="52">
        <v>0.10189882514078979</v>
      </c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D247">
        <v>6</v>
      </c>
      <c r="AE247" s="55">
        <f t="shared" si="11"/>
        <v>0</v>
      </c>
      <c r="AF247" s="57">
        <v>0</v>
      </c>
      <c r="AG247" s="55">
        <v>317.12184318337751</v>
      </c>
      <c r="AH247" s="55">
        <v>0</v>
      </c>
      <c r="AJ247" s="51"/>
      <c r="AK247" s="52">
        <v>0.1135210354437263</v>
      </c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D248">
        <v>6</v>
      </c>
      <c r="AE248" s="55">
        <f t="shared" si="11"/>
        <v>0</v>
      </c>
      <c r="AF248" s="57">
        <v>0</v>
      </c>
      <c r="AG248" s="55">
        <v>235.52774005824</v>
      </c>
      <c r="AH248" s="55">
        <v>0</v>
      </c>
      <c r="AJ248" s="51"/>
      <c r="AK248" s="52">
        <v>0.10189882514078979</v>
      </c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Z249">
        <v>0</v>
      </c>
      <c r="AD249">
        <v>14</v>
      </c>
      <c r="AE249" s="55">
        <f t="shared" si="11"/>
        <v>159.28983610679998</v>
      </c>
      <c r="AF249" s="57">
        <v>165.66723991337099</v>
      </c>
      <c r="AG249" s="55">
        <v>0</v>
      </c>
      <c r="AH249" s="55">
        <v>0</v>
      </c>
      <c r="AJ249" s="51">
        <v>8.4506749839743392E-2</v>
      </c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Z250">
        <v>0</v>
      </c>
      <c r="AD250">
        <v>14</v>
      </c>
      <c r="AE250" s="55">
        <f t="shared" si="11"/>
        <v>159.28983610679998</v>
      </c>
      <c r="AF250" s="57">
        <v>165.66723991337099</v>
      </c>
      <c r="AG250" s="55">
        <v>0</v>
      </c>
      <c r="AH250" s="55">
        <v>0</v>
      </c>
      <c r="AJ250" s="51">
        <v>8.4506749839743392E-2</v>
      </c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Z251">
        <v>0</v>
      </c>
      <c r="AD251">
        <v>14</v>
      </c>
      <c r="AE251" s="55">
        <f t="shared" si="11"/>
        <v>159.28983610679998</v>
      </c>
      <c r="AF251" s="57">
        <v>165.66723991337099</v>
      </c>
      <c r="AG251" s="55">
        <v>0</v>
      </c>
      <c r="AH251" s="55">
        <v>0</v>
      </c>
      <c r="AJ251" s="51">
        <v>8.4506749839743392E-2</v>
      </c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Z252">
        <v>0</v>
      </c>
      <c r="AD252">
        <v>14</v>
      </c>
      <c r="AE252" s="55">
        <f t="shared" si="11"/>
        <v>159.28983610679998</v>
      </c>
      <c r="AF252" s="57">
        <v>165.66723991337099</v>
      </c>
      <c r="AG252" s="55">
        <v>0</v>
      </c>
      <c r="AH252" s="55">
        <v>0</v>
      </c>
      <c r="AJ252" s="51">
        <v>8.4506749839743392E-2</v>
      </c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Z253">
        <v>0</v>
      </c>
      <c r="AD253">
        <v>14</v>
      </c>
      <c r="AE253" s="55">
        <f t="shared" si="11"/>
        <v>159.28983610679998</v>
      </c>
      <c r="AF253" s="57">
        <v>165.66723991337099</v>
      </c>
      <c r="AG253" s="55">
        <v>0</v>
      </c>
      <c r="AH253" s="55">
        <v>0</v>
      </c>
      <c r="AJ253" s="51">
        <v>8.4506749839743392E-2</v>
      </c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Z254">
        <v>0</v>
      </c>
      <c r="AD254">
        <v>14</v>
      </c>
      <c r="AE254" s="55">
        <f t="shared" si="11"/>
        <v>159.28983610679998</v>
      </c>
      <c r="AF254" s="57">
        <v>165.66723991337099</v>
      </c>
      <c r="AG254" s="55">
        <v>0</v>
      </c>
      <c r="AH254" s="55">
        <v>0</v>
      </c>
      <c r="AJ254" s="51">
        <v>8.4506749839743392E-2</v>
      </c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D255">
        <v>4</v>
      </c>
      <c r="AE255" s="55">
        <f t="shared" si="11"/>
        <v>0</v>
      </c>
      <c r="AF255" s="57">
        <v>1182.741260108548</v>
      </c>
      <c r="AG255" s="55">
        <v>130.36387300000001</v>
      </c>
      <c r="AH255" s="55">
        <v>0</v>
      </c>
      <c r="AJ255" s="51">
        <v>0.1014592151701775</v>
      </c>
      <c r="AK255" s="52">
        <v>0.1227333894874388</v>
      </c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Z256">
        <v>0</v>
      </c>
      <c r="AD256">
        <v>14</v>
      </c>
      <c r="AE256" s="55">
        <f t="shared" si="11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5">K256*AD256/AE256</f>
        <v>8.789010235790147E-2</v>
      </c>
      <c r="AJ256" s="51">
        <v>8.4506749839743392E-2</v>
      </c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Z257">
        <v>0</v>
      </c>
      <c r="AD257">
        <v>14</v>
      </c>
      <c r="AE257" s="55">
        <f t="shared" si="11"/>
        <v>159.28983610679998</v>
      </c>
      <c r="AF257" s="57">
        <v>0</v>
      </c>
      <c r="AG257" s="55">
        <v>0</v>
      </c>
      <c r="AH257" s="55">
        <v>0</v>
      </c>
      <c r="AI257" s="52">
        <f t="shared" si="15"/>
        <v>8.789010235790147E-2</v>
      </c>
      <c r="AJ257" s="51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Z258">
        <v>0</v>
      </c>
      <c r="AD258">
        <v>14</v>
      </c>
      <c r="AE258" s="55">
        <f t="shared" si="11"/>
        <v>159.28983610679998</v>
      </c>
      <c r="AF258" s="57">
        <v>0</v>
      </c>
      <c r="AG258" s="55">
        <v>0</v>
      </c>
      <c r="AH258" s="55">
        <v>0</v>
      </c>
      <c r="AI258" s="52">
        <f t="shared" si="15"/>
        <v>8.789010235790147E-2</v>
      </c>
      <c r="AJ258" s="51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Z259">
        <v>0</v>
      </c>
      <c r="AD259">
        <v>14</v>
      </c>
      <c r="AE259" s="55">
        <f t="shared" ref="AE259:AE322" si="16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5"/>
        <v>8.789010235790147E-2</v>
      </c>
      <c r="AJ259" s="51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Z260">
        <v>0</v>
      </c>
      <c r="AD260">
        <v>14</v>
      </c>
      <c r="AE260" s="55">
        <f t="shared" si="16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5"/>
        <v>8.789010235790147E-2</v>
      </c>
      <c r="AJ260" s="51">
        <v>8.4506749839743392E-2</v>
      </c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Z261">
        <v>0</v>
      </c>
      <c r="AD261">
        <v>14</v>
      </c>
      <c r="AE261" s="55">
        <f t="shared" si="16"/>
        <v>159.28983610679998</v>
      </c>
      <c r="AF261" s="57">
        <v>0</v>
      </c>
      <c r="AG261" s="55">
        <v>0</v>
      </c>
      <c r="AH261" s="55">
        <v>0</v>
      </c>
      <c r="AI261" s="52">
        <f t="shared" si="15"/>
        <v>8.789010235790147E-2</v>
      </c>
      <c r="AJ261" s="51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Z262">
        <v>0</v>
      </c>
      <c r="AD262">
        <v>14</v>
      </c>
      <c r="AE262" s="55">
        <f t="shared" si="16"/>
        <v>159.28983610679998</v>
      </c>
      <c r="AF262" s="57">
        <v>0</v>
      </c>
      <c r="AG262" s="55">
        <v>0</v>
      </c>
      <c r="AH262" s="55">
        <v>0</v>
      </c>
      <c r="AI262" s="52">
        <f t="shared" si="15"/>
        <v>8.789010235790147E-2</v>
      </c>
      <c r="AJ262" s="51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Z263">
        <v>0</v>
      </c>
      <c r="AD263">
        <v>14</v>
      </c>
      <c r="AE263" s="55">
        <f t="shared" si="16"/>
        <v>159.28983610679998</v>
      </c>
      <c r="AF263" s="57">
        <v>0</v>
      </c>
      <c r="AG263" s="55">
        <v>0</v>
      </c>
      <c r="AH263" s="55">
        <v>0</v>
      </c>
      <c r="AI263" s="52">
        <f t="shared" si="15"/>
        <v>8.789010235790147E-2</v>
      </c>
      <c r="AJ263" s="51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D264">
        <v>18</v>
      </c>
      <c r="AE264" s="55">
        <f t="shared" si="16"/>
        <v>771.76370880000013</v>
      </c>
      <c r="AF264" s="57">
        <v>0</v>
      </c>
      <c r="AG264" s="55">
        <v>789.87506903020289</v>
      </c>
      <c r="AH264" s="55">
        <v>0</v>
      </c>
      <c r="AJ264" s="51"/>
      <c r="AK264" s="52">
        <v>9.1153655588092616E-2</v>
      </c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D265">
        <v>18</v>
      </c>
      <c r="AE265" s="55">
        <f t="shared" si="16"/>
        <v>771.76370880000013</v>
      </c>
      <c r="AF265" s="57">
        <v>0</v>
      </c>
      <c r="AG265" s="55">
        <v>789.87506903020289</v>
      </c>
      <c r="AH265" s="55">
        <v>0</v>
      </c>
      <c r="AJ265" s="51"/>
      <c r="AK265" s="52">
        <v>9.1153655588092616E-2</v>
      </c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D266">
        <v>18</v>
      </c>
      <c r="AE266" s="55">
        <f t="shared" si="16"/>
        <v>771.76370880000013</v>
      </c>
      <c r="AF266" s="57">
        <v>0</v>
      </c>
      <c r="AG266" s="55">
        <v>789.87506903020289</v>
      </c>
      <c r="AH266" s="55">
        <v>0</v>
      </c>
      <c r="AJ266" s="51"/>
      <c r="AK266" s="52">
        <v>9.1153655588092616E-2</v>
      </c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D267">
        <v>18</v>
      </c>
      <c r="AE267" s="55">
        <f t="shared" si="16"/>
        <v>771.76370880000013</v>
      </c>
      <c r="AF267" s="57">
        <v>197.4403766939285</v>
      </c>
      <c r="AG267" s="55">
        <v>789.87506903020289</v>
      </c>
      <c r="AH267" s="55">
        <v>0</v>
      </c>
      <c r="AJ267" s="51">
        <v>9.1166762854710051E-2</v>
      </c>
      <c r="AK267" s="52">
        <v>9.1153655588092616E-2</v>
      </c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D268">
        <v>18</v>
      </c>
      <c r="AE268" s="55">
        <f t="shared" si="16"/>
        <v>771.76370880000013</v>
      </c>
      <c r="AF268" s="57">
        <v>0</v>
      </c>
      <c r="AG268" s="55">
        <v>789.87506903020289</v>
      </c>
      <c r="AH268" s="55">
        <v>0</v>
      </c>
      <c r="AJ268" s="51"/>
      <c r="AK268" s="52">
        <v>9.1153655588092616E-2</v>
      </c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D269">
        <v>24</v>
      </c>
      <c r="AE269" s="55">
        <f t="shared" si="16"/>
        <v>0</v>
      </c>
      <c r="AF269" s="57">
        <v>251.01098912285789</v>
      </c>
      <c r="AG269" s="55">
        <v>967.79977224000004</v>
      </c>
      <c r="AH269" s="55">
        <v>0</v>
      </c>
      <c r="AJ269" s="51">
        <v>9.5613343797681868E-2</v>
      </c>
      <c r="AK269" s="52">
        <v>9.919407170122109E-2</v>
      </c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D270">
        <v>20</v>
      </c>
      <c r="AE270" s="55">
        <f t="shared" si="16"/>
        <v>0</v>
      </c>
      <c r="AF270" s="57">
        <v>242.1279024923125</v>
      </c>
      <c r="AG270" s="55">
        <v>227.970829547178</v>
      </c>
      <c r="AH270" s="55">
        <v>0</v>
      </c>
      <c r="AJ270" s="51">
        <v>8.2600971611006269E-2</v>
      </c>
      <c r="AK270" s="52">
        <v>8.7730522539775438E-2</v>
      </c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D271">
        <v>20</v>
      </c>
      <c r="AE271" s="55">
        <f t="shared" si="16"/>
        <v>0</v>
      </c>
      <c r="AF271" s="57">
        <v>242.1279024923125</v>
      </c>
      <c r="AG271" s="55">
        <v>227.970829547178</v>
      </c>
      <c r="AH271" s="55">
        <v>0</v>
      </c>
      <c r="AJ271" s="51">
        <v>8.2600971611006269E-2</v>
      </c>
      <c r="AK271" s="52">
        <v>8.7730522539775438E-2</v>
      </c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Z272">
        <v>0</v>
      </c>
      <c r="AD272">
        <v>20</v>
      </c>
      <c r="AE272" s="55">
        <f t="shared" si="16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7">K272*AD272/AE272</f>
        <v>8.4635675367510321E-2</v>
      </c>
      <c r="AJ272" s="51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Z273">
        <v>0</v>
      </c>
      <c r="AD273">
        <v>20</v>
      </c>
      <c r="AE273" s="55">
        <f t="shared" si="16"/>
        <v>236.30697000000001</v>
      </c>
      <c r="AF273" s="57">
        <v>0</v>
      </c>
      <c r="AG273" s="55">
        <v>0</v>
      </c>
      <c r="AH273" s="55">
        <v>0</v>
      </c>
      <c r="AI273" s="52">
        <f t="shared" si="17"/>
        <v>8.4635675367510321E-2</v>
      </c>
      <c r="AJ273" s="51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D274">
        <v>30</v>
      </c>
      <c r="AE274" s="55">
        <f t="shared" si="16"/>
        <v>0</v>
      </c>
      <c r="AF274" s="57">
        <v>348.60249769877402</v>
      </c>
      <c r="AG274" s="55">
        <v>341.5092547488552</v>
      </c>
      <c r="AH274" s="55">
        <v>0</v>
      </c>
      <c r="AJ274" s="51">
        <v>8.6057903193576313E-2</v>
      </c>
      <c r="AK274" s="52">
        <v>8.7845349965879851E-2</v>
      </c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D275">
        <v>30</v>
      </c>
      <c r="AE275" s="55">
        <f t="shared" si="16"/>
        <v>0</v>
      </c>
      <c r="AF275" s="57">
        <v>348.60249769877402</v>
      </c>
      <c r="AG275" s="55">
        <v>341.5092547488552</v>
      </c>
      <c r="AH275" s="55">
        <v>0</v>
      </c>
      <c r="AJ275" s="51">
        <v>8.6057903193576313E-2</v>
      </c>
      <c r="AK275" s="52">
        <v>8.7845349965879851E-2</v>
      </c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Z276">
        <v>0</v>
      </c>
      <c r="AD276">
        <v>30</v>
      </c>
      <c r="AE276" s="55">
        <f t="shared" si="16"/>
        <v>0</v>
      </c>
      <c r="AF276" s="57">
        <v>321.30962315738361</v>
      </c>
      <c r="AG276" s="55">
        <v>0</v>
      </c>
      <c r="AH276" s="55">
        <v>0</v>
      </c>
      <c r="AJ276" s="51">
        <v>9.3367885173191417E-2</v>
      </c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Z277">
        <v>0</v>
      </c>
      <c r="AD277">
        <v>30</v>
      </c>
      <c r="AE277" s="55">
        <f t="shared" si="16"/>
        <v>0</v>
      </c>
      <c r="AF277" s="57">
        <v>321.30962315738361</v>
      </c>
      <c r="AG277" s="55">
        <v>0</v>
      </c>
      <c r="AH277" s="55">
        <v>0</v>
      </c>
      <c r="AJ277" s="51">
        <v>9.3367885173191417E-2</v>
      </c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D278">
        <v>14</v>
      </c>
      <c r="AE278" s="55">
        <f t="shared" si="16"/>
        <v>0</v>
      </c>
      <c r="AF278" s="57">
        <v>309.44138863753989</v>
      </c>
      <c r="AG278" s="55">
        <v>608.87893199999996</v>
      </c>
      <c r="AH278" s="55">
        <v>0</v>
      </c>
      <c r="AJ278" s="51">
        <v>9.0485633235046756E-2</v>
      </c>
      <c r="AK278" s="52">
        <v>9.1972306901891634E-2</v>
      </c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D279">
        <v>14</v>
      </c>
      <c r="AE279" s="55">
        <f t="shared" si="16"/>
        <v>0</v>
      </c>
      <c r="AF279" s="57">
        <v>309.44138863753989</v>
      </c>
      <c r="AG279" s="55">
        <v>608.87893199999996</v>
      </c>
      <c r="AH279" s="55">
        <v>0</v>
      </c>
      <c r="AJ279" s="51">
        <v>9.0485633235046756E-2</v>
      </c>
      <c r="AK279" s="52">
        <v>9.1972306901891634E-2</v>
      </c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D280">
        <v>14</v>
      </c>
      <c r="AE280" s="55">
        <f t="shared" si="16"/>
        <v>0</v>
      </c>
      <c r="AF280" s="57">
        <v>288.33429290182369</v>
      </c>
      <c r="AG280" s="55">
        <v>556.51188553357167</v>
      </c>
      <c r="AH280" s="55">
        <v>0</v>
      </c>
      <c r="AJ280" s="51">
        <v>9.7109503410799117E-2</v>
      </c>
      <c r="AK280" s="52">
        <v>0.10062678166578309</v>
      </c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D281">
        <v>14</v>
      </c>
      <c r="AE281" s="55">
        <f t="shared" si="16"/>
        <v>0</v>
      </c>
      <c r="AF281" s="57">
        <v>288.33429290182369</v>
      </c>
      <c r="AG281" s="55">
        <v>556.51188553357167</v>
      </c>
      <c r="AH281" s="55">
        <v>0</v>
      </c>
      <c r="AJ281" s="51">
        <v>9.7109503410799117E-2</v>
      </c>
      <c r="AK281" s="52">
        <v>0.10062678166578309</v>
      </c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D282">
        <v>14</v>
      </c>
      <c r="AE282" s="55">
        <f t="shared" si="16"/>
        <v>0</v>
      </c>
      <c r="AF282" s="57">
        <v>0</v>
      </c>
      <c r="AG282" s="55">
        <v>556.51188553357167</v>
      </c>
      <c r="AH282" s="55">
        <v>0</v>
      </c>
      <c r="AJ282" s="51"/>
      <c r="AK282" s="52">
        <v>0.10062678166578309</v>
      </c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D283">
        <v>14</v>
      </c>
      <c r="AE283" s="55">
        <f t="shared" si="16"/>
        <v>0</v>
      </c>
      <c r="AF283" s="57">
        <v>0</v>
      </c>
      <c r="AG283" s="55">
        <v>556.51188553357167</v>
      </c>
      <c r="AH283" s="55">
        <v>0</v>
      </c>
      <c r="AJ283" s="51"/>
      <c r="AK283" s="52">
        <v>0.10062678166578309</v>
      </c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D284">
        <v>14</v>
      </c>
      <c r="AE284" s="55">
        <f t="shared" si="16"/>
        <v>0</v>
      </c>
      <c r="AF284" s="57">
        <v>1265.6493143942739</v>
      </c>
      <c r="AG284" s="55">
        <v>1206.4392746112001</v>
      </c>
      <c r="AH284" s="55">
        <v>0</v>
      </c>
      <c r="AJ284" s="51">
        <v>8.8492127105210025E-2</v>
      </c>
      <c r="AK284" s="52">
        <v>9.2835174017436004E-2</v>
      </c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D285">
        <v>14</v>
      </c>
      <c r="AE285" s="55">
        <f t="shared" si="16"/>
        <v>0</v>
      </c>
      <c r="AF285" s="57">
        <v>288.33429290182369</v>
      </c>
      <c r="AG285" s="55">
        <v>556.51188553357167</v>
      </c>
      <c r="AH285" s="55">
        <v>0</v>
      </c>
      <c r="AJ285" s="51">
        <v>9.7109503410799117E-2</v>
      </c>
      <c r="AK285" s="52">
        <v>0.10062678166578309</v>
      </c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D286">
        <v>14</v>
      </c>
      <c r="AE286" s="55">
        <f t="shared" si="16"/>
        <v>0</v>
      </c>
      <c r="AF286" s="57">
        <v>288.33429290182369</v>
      </c>
      <c r="AG286" s="55">
        <v>556.51188553357167</v>
      </c>
      <c r="AH286" s="55">
        <v>0</v>
      </c>
      <c r="AJ286" s="51">
        <v>9.7109503410799117E-2</v>
      </c>
      <c r="AK286" s="52">
        <v>0.10062678166578309</v>
      </c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Z287">
        <v>0</v>
      </c>
      <c r="AD287">
        <v>20</v>
      </c>
      <c r="AE287" s="55">
        <f t="shared" si="16"/>
        <v>0</v>
      </c>
      <c r="AF287" s="57">
        <v>229.90248606119221</v>
      </c>
      <c r="AG287" s="55">
        <v>0</v>
      </c>
      <c r="AH287" s="55">
        <v>0</v>
      </c>
      <c r="AJ287" s="51">
        <v>8.6993404650164072E-2</v>
      </c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Z288">
        <v>0</v>
      </c>
      <c r="AD288">
        <v>20</v>
      </c>
      <c r="AE288" s="55">
        <f t="shared" si="16"/>
        <v>0</v>
      </c>
      <c r="AF288" s="57">
        <v>229.90248606119221</v>
      </c>
      <c r="AG288" s="55">
        <v>0</v>
      </c>
      <c r="AH288" s="55">
        <v>0</v>
      </c>
      <c r="AJ288" s="51">
        <v>8.6993404650164072E-2</v>
      </c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D289">
        <v>4</v>
      </c>
      <c r="AE289" s="55">
        <f t="shared" si="16"/>
        <v>0</v>
      </c>
      <c r="AF289" s="57">
        <v>1182.741260108548</v>
      </c>
      <c r="AG289" s="55">
        <v>130.36387300000001</v>
      </c>
      <c r="AH289" s="55">
        <v>0</v>
      </c>
      <c r="AJ289" s="51">
        <v>0.1014592151701775</v>
      </c>
      <c r="AK289" s="52">
        <v>0.1227333894874388</v>
      </c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Z290">
        <v>0</v>
      </c>
      <c r="AD290">
        <v>14</v>
      </c>
      <c r="AE290" s="55">
        <f t="shared" si="16"/>
        <v>0</v>
      </c>
      <c r="AF290" s="57">
        <v>165.66723991337099</v>
      </c>
      <c r="AG290" s="55">
        <v>0</v>
      </c>
      <c r="AH290" s="55">
        <v>0</v>
      </c>
      <c r="AJ290" s="51">
        <v>8.4506749839743392E-2</v>
      </c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Z291">
        <v>0</v>
      </c>
      <c r="AD291">
        <v>14</v>
      </c>
      <c r="AE291" s="55">
        <f t="shared" si="16"/>
        <v>0</v>
      </c>
      <c r="AF291" s="57">
        <v>165.66723991337099</v>
      </c>
      <c r="AG291" s="55">
        <v>0</v>
      </c>
      <c r="AH291" s="55">
        <v>0</v>
      </c>
      <c r="AJ291" s="51">
        <v>8.4506749839743392E-2</v>
      </c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Z292">
        <v>0</v>
      </c>
      <c r="AD292">
        <v>14</v>
      </c>
      <c r="AE292" s="55">
        <f t="shared" si="16"/>
        <v>0</v>
      </c>
      <c r="AF292" s="57">
        <v>165.66723991337099</v>
      </c>
      <c r="AG292" s="55">
        <v>0</v>
      </c>
      <c r="AH292" s="55">
        <v>0</v>
      </c>
      <c r="AJ292" s="51">
        <v>8.4506749839743392E-2</v>
      </c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Z293">
        <v>0</v>
      </c>
      <c r="AD293">
        <v>20</v>
      </c>
      <c r="AE293" s="55">
        <f t="shared" si="16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8">K293*AD293/AE293</f>
        <v>9.3838239835784945E-2</v>
      </c>
      <c r="AJ293" s="51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Z294">
        <v>0</v>
      </c>
      <c r="AD294">
        <v>20</v>
      </c>
      <c r="AE294" s="55">
        <f t="shared" si="16"/>
        <v>213.13272750000002</v>
      </c>
      <c r="AF294" s="57">
        <v>0</v>
      </c>
      <c r="AG294" s="55">
        <v>0</v>
      </c>
      <c r="AH294" s="55">
        <v>0</v>
      </c>
      <c r="AI294" s="52">
        <f t="shared" si="18"/>
        <v>9.3838239835784945E-2</v>
      </c>
      <c r="AJ294" s="51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Z295">
        <v>0</v>
      </c>
      <c r="AD295">
        <v>20</v>
      </c>
      <c r="AE295" s="55">
        <f t="shared" si="16"/>
        <v>213.13272750000002</v>
      </c>
      <c r="AF295" s="57">
        <v>0</v>
      </c>
      <c r="AG295" s="55">
        <v>0</v>
      </c>
      <c r="AH295" s="55">
        <v>0</v>
      </c>
      <c r="AI295" s="52">
        <f t="shared" si="18"/>
        <v>9.3838239835784945E-2</v>
      </c>
      <c r="AJ295" s="51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Z296">
        <v>0</v>
      </c>
      <c r="AD296">
        <v>20</v>
      </c>
      <c r="AE296" s="55">
        <f t="shared" si="16"/>
        <v>213.13272750000002</v>
      </c>
      <c r="AF296" s="57">
        <v>0</v>
      </c>
      <c r="AG296" s="55">
        <v>0</v>
      </c>
      <c r="AH296" s="55">
        <v>0</v>
      </c>
      <c r="AI296" s="52">
        <f t="shared" si="18"/>
        <v>9.3838239835784945E-2</v>
      </c>
      <c r="AJ296" s="51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D297">
        <v>14</v>
      </c>
      <c r="AE297" s="55">
        <f t="shared" si="16"/>
        <v>0</v>
      </c>
      <c r="AF297" s="57">
        <v>288.33429290182369</v>
      </c>
      <c r="AG297" s="55">
        <v>556.51188553357167</v>
      </c>
      <c r="AH297" s="55">
        <v>0</v>
      </c>
      <c r="AJ297" s="51">
        <v>9.7109503410799117E-2</v>
      </c>
      <c r="AK297" s="52">
        <v>0.10062678166578309</v>
      </c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6"/>
        <v>0</v>
      </c>
      <c r="AF298" s="57">
        <v>0</v>
      </c>
      <c r="AG298" s="55">
        <v>0</v>
      </c>
      <c r="AH298" s="55">
        <f t="shared" ref="AH298:AH303" si="19">Z298*AA298*AB298</f>
        <v>736.22226122963002</v>
      </c>
      <c r="AJ298" s="51"/>
      <c r="AL298" s="67">
        <f t="shared" ref="AL298:AL303" si="20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6"/>
        <v>0</v>
      </c>
      <c r="AF299" s="57">
        <v>0</v>
      </c>
      <c r="AG299" s="55">
        <v>0</v>
      </c>
      <c r="AH299" s="55">
        <f t="shared" si="19"/>
        <v>750.7035854369999</v>
      </c>
      <c r="AJ299" s="51"/>
      <c r="AL299" s="67">
        <f t="shared" si="20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6"/>
        <v>0</v>
      </c>
      <c r="AF300" s="57">
        <v>0</v>
      </c>
      <c r="AG300" s="55">
        <v>0</v>
      </c>
      <c r="AH300" s="55">
        <f t="shared" si="19"/>
        <v>791.4687321749999</v>
      </c>
      <c r="AJ300" s="51"/>
      <c r="AL300" s="67">
        <f t="shared" si="20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Z301">
        <v>24.8627</v>
      </c>
      <c r="AA301">
        <v>5.4355000000000002</v>
      </c>
      <c r="AB301">
        <v>5.4478</v>
      </c>
      <c r="AD301">
        <v>18</v>
      </c>
      <c r="AE301" s="55">
        <f t="shared" si="16"/>
        <v>0</v>
      </c>
      <c r="AF301" s="57">
        <v>0</v>
      </c>
      <c r="AG301" s="55">
        <v>0</v>
      </c>
      <c r="AH301" s="55">
        <f t="shared" si="19"/>
        <v>736.22226122963002</v>
      </c>
      <c r="AJ301" s="51"/>
      <c r="AL301" s="67">
        <f t="shared" si="20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6"/>
        <v>0</v>
      </c>
      <c r="AF302" s="57">
        <v>0</v>
      </c>
      <c r="AG302" s="55">
        <v>0</v>
      </c>
      <c r="AH302" s="55">
        <f t="shared" si="19"/>
        <v>750.7035854369999</v>
      </c>
      <c r="AJ302" s="51"/>
      <c r="AL302" s="67">
        <f t="shared" si="20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6"/>
        <v>0</v>
      </c>
      <c r="AF303" s="57">
        <v>0</v>
      </c>
      <c r="AG303" s="55">
        <v>0</v>
      </c>
      <c r="AH303" s="55">
        <f t="shared" si="19"/>
        <v>791.4687321749999</v>
      </c>
      <c r="AJ303" s="51"/>
      <c r="AL303" s="67">
        <f t="shared" si="20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D304">
        <v>12</v>
      </c>
      <c r="AE304" s="55">
        <f t="shared" si="16"/>
        <v>0</v>
      </c>
      <c r="AF304" s="57">
        <v>583.54908217201648</v>
      </c>
      <c r="AG304" s="55">
        <v>1138.547270888</v>
      </c>
      <c r="AH304" s="55">
        <v>0</v>
      </c>
      <c r="AJ304" s="51">
        <v>0.1645105834845636</v>
      </c>
      <c r="AK304" s="52">
        <v>1.053974683953237E-2</v>
      </c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Z305">
        <v>0</v>
      </c>
      <c r="AD305">
        <v>12</v>
      </c>
      <c r="AE305" s="55">
        <f t="shared" si="16"/>
        <v>0</v>
      </c>
      <c r="AF305" s="57">
        <v>63.754620030366901</v>
      </c>
      <c r="AG305" s="55">
        <v>0</v>
      </c>
      <c r="AH305" s="55">
        <v>0</v>
      </c>
      <c r="AJ305" s="51">
        <v>0.18822165349404149</v>
      </c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D306">
        <v>14</v>
      </c>
      <c r="AE306" s="55">
        <f t="shared" si="16"/>
        <v>0</v>
      </c>
      <c r="AF306" s="57">
        <v>2333.5692942103669</v>
      </c>
      <c r="AG306" s="55">
        <v>1115.157653</v>
      </c>
      <c r="AH306" s="55">
        <v>0</v>
      </c>
      <c r="AJ306" s="51">
        <v>9.5990292876988306E-2</v>
      </c>
      <c r="AK306" s="52">
        <v>0.10043422981378219</v>
      </c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D307">
        <v>14</v>
      </c>
      <c r="AE307" s="55">
        <f t="shared" si="16"/>
        <v>0</v>
      </c>
      <c r="AF307" s="57">
        <v>296.35915518228359</v>
      </c>
      <c r="AG307" s="55">
        <v>1105.507304</v>
      </c>
      <c r="AH307" s="55">
        <v>0</v>
      </c>
      <c r="AJ307" s="51">
        <v>9.4479956196318104E-2</v>
      </c>
      <c r="AK307" s="52">
        <v>0.1013109543417363</v>
      </c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D308">
        <v>14</v>
      </c>
      <c r="AE308" s="55">
        <f t="shared" si="16"/>
        <v>0</v>
      </c>
      <c r="AF308" s="57">
        <v>288.33429290182369</v>
      </c>
      <c r="AG308" s="55">
        <v>556.51188553357167</v>
      </c>
      <c r="AH308" s="55">
        <v>0</v>
      </c>
      <c r="AJ308" s="51">
        <v>9.7109503410799117E-2</v>
      </c>
      <c r="AK308" s="52">
        <v>0.10062678166578309</v>
      </c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D309">
        <v>30</v>
      </c>
      <c r="AE309" s="55">
        <f t="shared" si="16"/>
        <v>0</v>
      </c>
      <c r="AF309" s="57">
        <v>348.60249769877402</v>
      </c>
      <c r="AG309" s="55">
        <v>341.5092547488552</v>
      </c>
      <c r="AH309" s="55">
        <v>0</v>
      </c>
      <c r="AJ309" s="51">
        <v>8.6057903193576313E-2</v>
      </c>
      <c r="AK309" s="52">
        <v>8.7845349965879851E-2</v>
      </c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D310">
        <v>30</v>
      </c>
      <c r="AE310" s="55">
        <f t="shared" si="16"/>
        <v>0</v>
      </c>
      <c r="AF310" s="57">
        <v>0</v>
      </c>
      <c r="AG310" s="55">
        <v>343.22977251102628</v>
      </c>
      <c r="AH310" s="55">
        <v>0</v>
      </c>
      <c r="AJ310" s="51"/>
      <c r="AK310" s="52">
        <v>8.7405005051058762E-2</v>
      </c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D311">
        <v>30</v>
      </c>
      <c r="AE311" s="55">
        <f t="shared" si="16"/>
        <v>0</v>
      </c>
      <c r="AF311" s="57">
        <v>353.45760058531442</v>
      </c>
      <c r="AG311" s="55">
        <v>342.77011164986573</v>
      </c>
      <c r="AH311" s="55">
        <v>0</v>
      </c>
      <c r="AJ311" s="51">
        <v>8.487580957467307E-2</v>
      </c>
      <c r="AK311" s="52">
        <v>8.752221672887435E-2</v>
      </c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D312">
        <v>2</v>
      </c>
      <c r="AE312" s="55">
        <f t="shared" si="16"/>
        <v>0</v>
      </c>
      <c r="AF312" s="57">
        <v>1118.3380703947059</v>
      </c>
      <c r="AG312" s="55">
        <v>46.692348542312601</v>
      </c>
      <c r="AH312" s="55">
        <v>0</v>
      </c>
      <c r="AJ312" s="51">
        <v>7.1534719346328615E-2</v>
      </c>
      <c r="AK312" s="52">
        <v>8.566714086731364E-2</v>
      </c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D313">
        <v>2</v>
      </c>
      <c r="AE313" s="55">
        <f t="shared" si="16"/>
        <v>0</v>
      </c>
      <c r="AF313" s="57">
        <v>1118.3380703947059</v>
      </c>
      <c r="AG313" s="55">
        <v>46.692348542312601</v>
      </c>
      <c r="AH313" s="55">
        <v>0</v>
      </c>
      <c r="AJ313" s="51">
        <v>7.1534719346328615E-2</v>
      </c>
      <c r="AK313" s="52">
        <v>8.566714086731364E-2</v>
      </c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D314">
        <v>2</v>
      </c>
      <c r="AE314" s="55">
        <f t="shared" si="16"/>
        <v>0</v>
      </c>
      <c r="AF314" s="57">
        <v>1118.3380703947059</v>
      </c>
      <c r="AG314" s="55">
        <v>46.692348542312601</v>
      </c>
      <c r="AH314" s="55">
        <v>0</v>
      </c>
      <c r="AJ314" s="51">
        <v>7.1534719346328615E-2</v>
      </c>
      <c r="AK314" s="52">
        <v>8.566714086731364E-2</v>
      </c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D315">
        <v>2</v>
      </c>
      <c r="AE315" s="55">
        <f t="shared" si="16"/>
        <v>0</v>
      </c>
      <c r="AF315" s="57">
        <v>92.890714642371009</v>
      </c>
      <c r="AG315" s="55">
        <v>100.4831803948563</v>
      </c>
      <c r="AH315" s="55">
        <v>100.1</v>
      </c>
      <c r="AJ315" s="51">
        <f>L315*AD315/AF315</f>
        <v>2.1530677287821442E-2</v>
      </c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Z316">
        <v>0</v>
      </c>
      <c r="AC316" s="5"/>
      <c r="AD316" s="5">
        <v>0</v>
      </c>
      <c r="AE316" s="55">
        <f t="shared" si="16"/>
        <v>0</v>
      </c>
      <c r="AF316" s="57">
        <v>0</v>
      </c>
      <c r="AG316" s="55">
        <v>0</v>
      </c>
      <c r="AH316" s="55">
        <v>0</v>
      </c>
      <c r="AJ316" s="51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Z317">
        <v>0</v>
      </c>
      <c r="AC317" s="5"/>
      <c r="AD317" s="5">
        <v>0</v>
      </c>
      <c r="AE317" s="55">
        <f t="shared" si="16"/>
        <v>0</v>
      </c>
      <c r="AF317" s="57">
        <v>0</v>
      </c>
      <c r="AG317" s="55">
        <v>0</v>
      </c>
      <c r="AH317" s="55">
        <v>0</v>
      </c>
      <c r="AJ317" s="51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Z318">
        <v>0</v>
      </c>
      <c r="AC318" s="5"/>
      <c r="AD318" s="5">
        <v>0</v>
      </c>
      <c r="AE318" s="55">
        <f t="shared" si="16"/>
        <v>0</v>
      </c>
      <c r="AF318" s="57">
        <v>0</v>
      </c>
      <c r="AG318" s="55">
        <v>0</v>
      </c>
      <c r="AH318" s="55">
        <v>0</v>
      </c>
      <c r="AJ318" s="51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Z319">
        <v>0</v>
      </c>
      <c r="AC319" s="5"/>
      <c r="AD319" s="5">
        <v>0</v>
      </c>
      <c r="AE319" s="55">
        <f t="shared" si="16"/>
        <v>0</v>
      </c>
      <c r="AF319" s="57">
        <v>0</v>
      </c>
      <c r="AG319" s="55">
        <v>0</v>
      </c>
      <c r="AH319" s="55">
        <v>0</v>
      </c>
      <c r="AJ319" s="51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Z320">
        <v>0</v>
      </c>
      <c r="AC320" s="5"/>
      <c r="AD320" s="5">
        <v>0</v>
      </c>
      <c r="AE320" s="55">
        <f t="shared" si="16"/>
        <v>0</v>
      </c>
      <c r="AF320" s="57">
        <v>0</v>
      </c>
      <c r="AG320" s="55">
        <v>0</v>
      </c>
      <c r="AH320" s="55">
        <v>0</v>
      </c>
      <c r="AJ320" s="51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D321">
        <v>0</v>
      </c>
      <c r="AE321" s="55">
        <f t="shared" si="16"/>
        <v>0</v>
      </c>
      <c r="AF321" s="57">
        <v>2502.9167389596269</v>
      </c>
      <c r="AG321" s="55">
        <v>77.908684554932648</v>
      </c>
      <c r="AH321" s="55">
        <v>0</v>
      </c>
      <c r="AJ321" s="51">
        <v>0</v>
      </c>
      <c r="AK321" s="52">
        <v>0</v>
      </c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D322">
        <v>12</v>
      </c>
      <c r="AE322" s="55">
        <f t="shared" si="16"/>
        <v>0</v>
      </c>
      <c r="AF322" s="57">
        <v>476.5212686940929</v>
      </c>
      <c r="AG322" s="55">
        <v>472.45188513599999</v>
      </c>
      <c r="AH322" s="55">
        <v>0</v>
      </c>
      <c r="AJ322" s="51">
        <v>0.1007300264509579</v>
      </c>
      <c r="AK322" s="52">
        <v>0.1015976473163669</v>
      </c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Z323">
        <v>0</v>
      </c>
      <c r="AD323">
        <v>18</v>
      </c>
      <c r="AE323" s="55">
        <f t="shared" ref="AE323:AE385" si="21">O323*P323*Q323</f>
        <v>0</v>
      </c>
      <c r="AF323" s="57">
        <v>882.26177591634428</v>
      </c>
      <c r="AG323" s="55">
        <v>0</v>
      </c>
      <c r="AH323" s="55">
        <v>0</v>
      </c>
      <c r="AJ323" s="51">
        <v>8.1608431834438916E-2</v>
      </c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Z324">
        <v>0</v>
      </c>
      <c r="AD324">
        <v>30</v>
      </c>
      <c r="AE324" s="55">
        <f t="shared" si="21"/>
        <v>0</v>
      </c>
      <c r="AF324" s="57">
        <v>321.30962315738361</v>
      </c>
      <c r="AG324" s="55">
        <v>0</v>
      </c>
      <c r="AH324" s="55">
        <v>0</v>
      </c>
      <c r="AJ324" s="51">
        <v>9.3367885173191417E-2</v>
      </c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D325">
        <v>8</v>
      </c>
      <c r="AE325" s="55">
        <f t="shared" si="21"/>
        <v>0</v>
      </c>
      <c r="AF325" s="57">
        <v>222.33131811857061</v>
      </c>
      <c r="AG325" s="55">
        <v>421.05046140000002</v>
      </c>
      <c r="AH325" s="55">
        <v>0</v>
      </c>
      <c r="AJ325" s="51">
        <v>7.1964670274059672E-2</v>
      </c>
      <c r="AK325" s="52">
        <v>7.6000391719318994E-2</v>
      </c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D326">
        <v>34</v>
      </c>
      <c r="AE326" s="55">
        <f t="shared" si="21"/>
        <v>0</v>
      </c>
      <c r="AF326" s="57">
        <v>1767.0449718798691</v>
      </c>
      <c r="AG326" s="55">
        <v>1679.8210721820001</v>
      </c>
      <c r="AH326" s="55">
        <v>0</v>
      </c>
      <c r="AJ326" s="51">
        <v>7.6964651247849417E-2</v>
      </c>
      <c r="AK326" s="52">
        <v>8.0961003676030277E-2</v>
      </c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D327">
        <v>20</v>
      </c>
      <c r="AE327" s="55">
        <f t="shared" si="21"/>
        <v>0</v>
      </c>
      <c r="AF327" s="57">
        <v>242.1279024923125</v>
      </c>
      <c r="AG327" s="55">
        <v>227.970829547178</v>
      </c>
      <c r="AH327" s="55">
        <v>0</v>
      </c>
      <c r="AJ327" s="51">
        <v>8.2600971611006269E-2</v>
      </c>
      <c r="AK327" s="52">
        <v>8.7730522539775438E-2</v>
      </c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D328">
        <v>20</v>
      </c>
      <c r="AE328" s="55">
        <f t="shared" si="21"/>
        <v>0</v>
      </c>
      <c r="AF328" s="57">
        <v>242.1279024923125</v>
      </c>
      <c r="AG328" s="55">
        <v>227.970829547178</v>
      </c>
      <c r="AH328" s="55">
        <v>0</v>
      </c>
      <c r="AJ328" s="51">
        <v>8.2600971611006269E-2</v>
      </c>
      <c r="AK328" s="52">
        <v>8.7730522539775438E-2</v>
      </c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D329">
        <v>20</v>
      </c>
      <c r="AE329" s="55">
        <f t="shared" si="21"/>
        <v>0</v>
      </c>
      <c r="AF329" s="57">
        <v>924.74694800021894</v>
      </c>
      <c r="AG329" s="55">
        <v>883.22940750240002</v>
      </c>
      <c r="AH329" s="55">
        <v>0</v>
      </c>
      <c r="AJ329" s="51">
        <v>8.6510153045653584E-2</v>
      </c>
      <c r="AK329" s="52">
        <v>9.0576694254581439E-2</v>
      </c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D330">
        <v>30</v>
      </c>
      <c r="AE330" s="55">
        <f t="shared" si="21"/>
        <v>0</v>
      </c>
      <c r="AF330" s="57">
        <v>353.45760058531442</v>
      </c>
      <c r="AG330" s="55">
        <v>342.77011164986573</v>
      </c>
      <c r="AH330" s="55">
        <v>0</v>
      </c>
      <c r="AJ330" s="51">
        <v>8.487580957467307E-2</v>
      </c>
      <c r="AK330" s="52">
        <v>8.752221672887435E-2</v>
      </c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Z331">
        <v>0</v>
      </c>
      <c r="AD331">
        <v>20</v>
      </c>
      <c r="AE331" s="55">
        <f t="shared" si="21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2">K331*AD331/AE331</f>
        <v>9.256998114257492E-2</v>
      </c>
      <c r="AJ331" s="51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Z332">
        <v>0</v>
      </c>
      <c r="AD332">
        <v>20</v>
      </c>
      <c r="AE332" s="55">
        <f t="shared" si="21"/>
        <v>868.30576344000008</v>
      </c>
      <c r="AF332" s="57">
        <v>0</v>
      </c>
      <c r="AG332" s="55">
        <v>0</v>
      </c>
      <c r="AH332" s="55">
        <v>0</v>
      </c>
      <c r="AI332" s="52">
        <f t="shared" si="22"/>
        <v>9.2133443503888482E-2</v>
      </c>
      <c r="AJ332" s="51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Z333">
        <v>0</v>
      </c>
      <c r="AD333">
        <v>20</v>
      </c>
      <c r="AE333" s="55">
        <f t="shared" si="21"/>
        <v>236.1798745159</v>
      </c>
      <c r="AF333" s="57">
        <v>0</v>
      </c>
      <c r="AG333" s="55">
        <v>0</v>
      </c>
      <c r="AH333" s="55">
        <v>236.2</v>
      </c>
      <c r="AJ333" s="51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D334">
        <v>20</v>
      </c>
      <c r="AE334" s="55">
        <f t="shared" si="21"/>
        <v>0</v>
      </c>
      <c r="AF334" s="57">
        <v>924.74694800021894</v>
      </c>
      <c r="AG334" s="55">
        <v>883.22940750240002</v>
      </c>
      <c r="AH334" s="55">
        <v>0</v>
      </c>
      <c r="AJ334" s="51">
        <v>8.6510153045653584E-2</v>
      </c>
      <c r="AK334" s="52">
        <v>9.0576694254581439E-2</v>
      </c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D335">
        <v>20</v>
      </c>
      <c r="AE335" s="55">
        <f t="shared" si="21"/>
        <v>0</v>
      </c>
      <c r="AF335" s="57">
        <v>924.74694800021894</v>
      </c>
      <c r="AG335" s="55">
        <v>883.22940750240002</v>
      </c>
      <c r="AH335" s="55">
        <v>0</v>
      </c>
      <c r="AJ335" s="51">
        <v>8.6510153045653584E-2</v>
      </c>
      <c r="AK335" s="52">
        <v>9.0576694254581439E-2</v>
      </c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D336">
        <v>20</v>
      </c>
      <c r="AE336" s="55">
        <f t="shared" si="21"/>
        <v>245.23960400000001</v>
      </c>
      <c r="AF336" s="57">
        <v>260.8671724870714</v>
      </c>
      <c r="AG336" s="55">
        <v>246.35930430675199</v>
      </c>
      <c r="AH336" s="55">
        <v>0</v>
      </c>
      <c r="AJ336" s="51">
        <v>7.6667369869971663E-2</v>
      </c>
      <c r="AK336" s="52">
        <v>8.1182239316186677E-2</v>
      </c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Z337">
        <v>0</v>
      </c>
      <c r="AD337">
        <v>20</v>
      </c>
      <c r="AE337" s="55">
        <f t="shared" si="21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3">K337*AD337/AE337</f>
        <v>8.1552896325831611E-2</v>
      </c>
      <c r="AJ337" s="51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Z338">
        <v>0</v>
      </c>
      <c r="AD338">
        <v>38</v>
      </c>
      <c r="AE338" s="55">
        <f t="shared" si="21"/>
        <v>248.62040300000001</v>
      </c>
      <c r="AF338" s="57">
        <v>0</v>
      </c>
      <c r="AG338" s="55">
        <v>0</v>
      </c>
      <c r="AH338" s="55">
        <v>0</v>
      </c>
      <c r="AI338" s="52">
        <f t="shared" si="23"/>
        <v>0.15284344945736411</v>
      </c>
      <c r="AJ338" s="51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Z339">
        <v>0</v>
      </c>
      <c r="AD339">
        <v>38</v>
      </c>
      <c r="AE339" s="55">
        <f t="shared" si="21"/>
        <v>251.57339999999996</v>
      </c>
      <c r="AF339" s="57">
        <v>0</v>
      </c>
      <c r="AG339" s="55">
        <v>0</v>
      </c>
      <c r="AH339" s="55">
        <v>0</v>
      </c>
      <c r="AI339" s="52">
        <f t="shared" si="23"/>
        <v>0.15104935577449766</v>
      </c>
      <c r="AJ339" s="51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Z340">
        <v>0</v>
      </c>
      <c r="AD340">
        <v>38</v>
      </c>
      <c r="AE340" s="55">
        <f t="shared" si="21"/>
        <v>316.06380000000001</v>
      </c>
      <c r="AF340" s="57">
        <v>0</v>
      </c>
      <c r="AG340" s="55">
        <v>0</v>
      </c>
      <c r="AH340" s="55">
        <v>0</v>
      </c>
      <c r="AI340" s="52">
        <f t="shared" si="23"/>
        <v>0.12022889049615931</v>
      </c>
      <c r="AJ340" s="51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Z341">
        <v>0</v>
      </c>
      <c r="AD341">
        <v>38</v>
      </c>
      <c r="AE341" s="55">
        <f t="shared" si="21"/>
        <v>339.11036100000001</v>
      </c>
      <c r="AF341" s="57">
        <v>0</v>
      </c>
      <c r="AG341" s="55">
        <v>0</v>
      </c>
      <c r="AH341" s="55">
        <v>0</v>
      </c>
      <c r="AI341" s="52">
        <f t="shared" si="23"/>
        <v>0.11205791497476539</v>
      </c>
      <c r="AJ341" s="51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Z342">
        <v>0</v>
      </c>
      <c r="AD342">
        <v>38</v>
      </c>
      <c r="AE342" s="55">
        <f t="shared" si="21"/>
        <v>388.6155</v>
      </c>
      <c r="AF342" s="57">
        <v>0</v>
      </c>
      <c r="AG342" s="55">
        <v>0</v>
      </c>
      <c r="AH342" s="55">
        <v>0</v>
      </c>
      <c r="AI342" s="52">
        <f t="shared" si="23"/>
        <v>9.7783027182394941E-2</v>
      </c>
      <c r="AJ342" s="51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Z343">
        <v>0</v>
      </c>
      <c r="AD343">
        <v>38</v>
      </c>
      <c r="AE343" s="55">
        <f t="shared" si="21"/>
        <v>455.933448</v>
      </c>
      <c r="AF343" s="57">
        <v>0</v>
      </c>
      <c r="AG343" s="55">
        <v>0</v>
      </c>
      <c r="AH343" s="55">
        <v>0</v>
      </c>
      <c r="AI343" s="52">
        <f t="shared" si="23"/>
        <v>8.3345497389347059E-2</v>
      </c>
      <c r="AJ343" s="51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Z344">
        <v>0</v>
      </c>
      <c r="AD344">
        <v>38</v>
      </c>
      <c r="AE344" s="55">
        <f t="shared" si="21"/>
        <v>513.03329999999994</v>
      </c>
      <c r="AF344" s="57">
        <v>0</v>
      </c>
      <c r="AG344" s="55">
        <v>0</v>
      </c>
      <c r="AH344" s="55">
        <v>0</v>
      </c>
      <c r="AI344" s="52">
        <f t="shared" si="23"/>
        <v>7.4069266069083636E-2</v>
      </c>
      <c r="AJ344" s="51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Z345">
        <v>0</v>
      </c>
      <c r="AD345">
        <v>40</v>
      </c>
      <c r="AE345" s="55">
        <f t="shared" si="21"/>
        <v>478.20240000000001</v>
      </c>
      <c r="AF345" s="57">
        <v>0</v>
      </c>
      <c r="AG345" s="55">
        <v>0</v>
      </c>
      <c r="AH345" s="55">
        <v>0</v>
      </c>
      <c r="AI345" s="52">
        <f t="shared" si="23"/>
        <v>0.16729317962435988</v>
      </c>
      <c r="AJ345" s="51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Z346">
        <v>0</v>
      </c>
      <c r="AD346">
        <v>40</v>
      </c>
      <c r="AE346" s="55">
        <f t="shared" si="21"/>
        <v>278.24342000000001</v>
      </c>
      <c r="AF346" s="57">
        <v>0</v>
      </c>
      <c r="AG346" s="55">
        <v>0</v>
      </c>
      <c r="AH346" s="55">
        <v>0</v>
      </c>
      <c r="AI346" s="52">
        <f t="shared" si="23"/>
        <v>0.14375901503798363</v>
      </c>
      <c r="AJ346" s="51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Z347">
        <v>0</v>
      </c>
      <c r="AD347">
        <v>40</v>
      </c>
      <c r="AE347" s="55">
        <f t="shared" si="21"/>
        <v>308.0025</v>
      </c>
      <c r="AF347" s="57">
        <v>0</v>
      </c>
      <c r="AG347" s="55">
        <v>0</v>
      </c>
      <c r="AH347" s="55">
        <v>0</v>
      </c>
      <c r="AI347" s="52">
        <f t="shared" si="23"/>
        <v>0.12986907573802162</v>
      </c>
      <c r="AJ347" s="51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Z348">
        <v>0</v>
      </c>
      <c r="AD348">
        <v>40</v>
      </c>
      <c r="AE348" s="55">
        <f t="shared" si="21"/>
        <v>334.77210000000002</v>
      </c>
      <c r="AF348" s="57">
        <v>0</v>
      </c>
      <c r="AG348" s="55">
        <v>0</v>
      </c>
      <c r="AH348" s="55">
        <v>0</v>
      </c>
      <c r="AI348" s="52">
        <f t="shared" si="23"/>
        <v>0.11948427004520387</v>
      </c>
      <c r="AJ348" s="51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Z349">
        <v>0</v>
      </c>
      <c r="AD349">
        <v>40</v>
      </c>
      <c r="AE349" s="55">
        <f t="shared" si="21"/>
        <v>390.13649999999996</v>
      </c>
      <c r="AF349" s="57">
        <v>0</v>
      </c>
      <c r="AG349" s="55">
        <v>0</v>
      </c>
      <c r="AH349" s="55">
        <v>0</v>
      </c>
      <c r="AI349" s="52">
        <f t="shared" si="23"/>
        <v>0.1025282176879118</v>
      </c>
      <c r="AJ349" s="51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Z350">
        <v>0</v>
      </c>
      <c r="AD350">
        <v>40</v>
      </c>
      <c r="AE350" s="55">
        <f t="shared" si="21"/>
        <v>511.46498000000003</v>
      </c>
      <c r="AF350" s="57">
        <v>0</v>
      </c>
      <c r="AG350" s="55">
        <v>0</v>
      </c>
      <c r="AH350" s="55">
        <v>0</v>
      </c>
      <c r="AI350" s="52">
        <f t="shared" si="23"/>
        <v>7.8206722970554116E-2</v>
      </c>
      <c r="AJ350" s="51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Z351">
        <v>0</v>
      </c>
      <c r="AD351">
        <v>20</v>
      </c>
      <c r="AE351" s="55">
        <f t="shared" si="21"/>
        <v>0</v>
      </c>
      <c r="AF351" s="57">
        <v>201.0880346354428</v>
      </c>
      <c r="AG351" s="55">
        <v>0</v>
      </c>
      <c r="AH351" s="55">
        <v>0</v>
      </c>
      <c r="AJ351" s="51">
        <v>9.9458926217357829E-2</v>
      </c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D352">
        <v>20</v>
      </c>
      <c r="AE352" s="55">
        <f t="shared" si="21"/>
        <v>0</v>
      </c>
      <c r="AF352" s="57">
        <v>216.40687730768099</v>
      </c>
      <c r="AG352" s="55">
        <v>420.30120210079798</v>
      </c>
      <c r="AH352" s="55">
        <v>0</v>
      </c>
      <c r="AJ352" s="51">
        <v>9.2418504665009241E-2</v>
      </c>
      <c r="AK352" s="52">
        <v>9.516984438794697E-2</v>
      </c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Z353">
        <v>0</v>
      </c>
      <c r="AD353">
        <v>20</v>
      </c>
      <c r="AE353" s="55">
        <f t="shared" si="21"/>
        <v>0</v>
      </c>
      <c r="AF353" s="57">
        <v>229.90248606119221</v>
      </c>
      <c r="AG353" s="55">
        <v>0</v>
      </c>
      <c r="AH353" s="55">
        <v>0</v>
      </c>
      <c r="AJ353" s="51">
        <v>8.6993404650164072E-2</v>
      </c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Z354">
        <v>0</v>
      </c>
      <c r="AC354" s="5"/>
      <c r="AD354" s="5">
        <v>20</v>
      </c>
      <c r="AE354" s="55">
        <f t="shared" si="21"/>
        <v>0</v>
      </c>
      <c r="AF354" s="57">
        <v>0</v>
      </c>
      <c r="AG354" s="55">
        <v>0</v>
      </c>
      <c r="AH354" s="55">
        <v>0</v>
      </c>
      <c r="AJ354" s="51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Z355">
        <v>0</v>
      </c>
      <c r="AD355">
        <v>20</v>
      </c>
      <c r="AE355" s="55">
        <f t="shared" si="21"/>
        <v>0</v>
      </c>
      <c r="AF355" s="57">
        <v>213.3423200442661</v>
      </c>
      <c r="AG355" s="55">
        <v>0</v>
      </c>
      <c r="AH355" s="55">
        <v>0</v>
      </c>
      <c r="AJ355" s="51">
        <v>9.374605092815258E-2</v>
      </c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D356">
        <v>20</v>
      </c>
      <c r="AE356" s="55">
        <f t="shared" si="21"/>
        <v>0</v>
      </c>
      <c r="AF356" s="57">
        <v>227.79419475650769</v>
      </c>
      <c r="AG356" s="55">
        <v>441.58933615438389</v>
      </c>
      <c r="AH356" s="55">
        <v>0</v>
      </c>
      <c r="AJ356" s="51">
        <v>8.7798550008608742E-2</v>
      </c>
      <c r="AK356" s="52">
        <v>9.0581897534807332E-2</v>
      </c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D357">
        <v>20</v>
      </c>
      <c r="AE357" s="55">
        <f t="shared" si="21"/>
        <v>0</v>
      </c>
      <c r="AF357" s="57">
        <v>924.74694800021894</v>
      </c>
      <c r="AG357" s="55">
        <v>883.22940750240002</v>
      </c>
      <c r="AH357" s="55">
        <v>0</v>
      </c>
      <c r="AJ357" s="51">
        <v>8.6510153045653584E-2</v>
      </c>
      <c r="AK357" s="52">
        <v>9.0576694254581439E-2</v>
      </c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C358" s="1"/>
      <c r="AD358">
        <v>20</v>
      </c>
      <c r="AE358" s="55">
        <f t="shared" si="21"/>
        <v>0</v>
      </c>
      <c r="AF358" s="57">
        <v>924.74694800021894</v>
      </c>
      <c r="AG358" s="55">
        <v>883.22940750240002</v>
      </c>
      <c r="AH358" s="55">
        <v>0</v>
      </c>
      <c r="AJ358" s="51">
        <v>8.6510153045653584E-2</v>
      </c>
      <c r="AK358" s="52">
        <v>9.0576694254581439E-2</v>
      </c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C359" s="1"/>
      <c r="AD359">
        <v>20</v>
      </c>
      <c r="AE359" s="55">
        <f t="shared" si="21"/>
        <v>0</v>
      </c>
      <c r="AF359" s="57">
        <v>924.74694800021894</v>
      </c>
      <c r="AG359" s="55">
        <v>883.22940750240002</v>
      </c>
      <c r="AH359" s="55">
        <v>0</v>
      </c>
      <c r="AJ359" s="51">
        <v>8.6510153045653584E-2</v>
      </c>
      <c r="AK359" s="52">
        <v>9.0576694254581439E-2</v>
      </c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Z360">
        <v>0</v>
      </c>
      <c r="AD360">
        <v>14</v>
      </c>
      <c r="AE360" s="55">
        <f t="shared" si="21"/>
        <v>0</v>
      </c>
      <c r="AF360" s="57">
        <v>173.0114278564659</v>
      </c>
      <c r="AG360" s="55">
        <v>0</v>
      </c>
      <c r="AH360" s="55">
        <v>0</v>
      </c>
      <c r="AJ360" s="51">
        <v>8.0919510193365449E-2</v>
      </c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Z361">
        <v>0</v>
      </c>
      <c r="AD361">
        <v>14</v>
      </c>
      <c r="AE361" s="55">
        <f t="shared" si="21"/>
        <v>0</v>
      </c>
      <c r="AF361" s="57">
        <v>173.0114278564659</v>
      </c>
      <c r="AG361" s="55">
        <v>0</v>
      </c>
      <c r="AH361" s="55">
        <v>0</v>
      </c>
      <c r="AJ361" s="51">
        <v>8.0919510193365449E-2</v>
      </c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Z362">
        <v>0</v>
      </c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4">K362*AD362/AE362</f>
        <v>9.4117647058823528E-2</v>
      </c>
      <c r="AJ362" s="51">
        <f>L362*AD362/AF362</f>
        <v>8.6510153050351563E-2</v>
      </c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Z363">
        <v>0</v>
      </c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4"/>
        <v>9.4545454545454544E-2</v>
      </c>
      <c r="AJ363" s="51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Z364">
        <v>0</v>
      </c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4"/>
        <v>9.481481481481481E-2</v>
      </c>
      <c r="AJ364" s="51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Z365">
        <v>0</v>
      </c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4"/>
        <v>9.5000000000000001E-2</v>
      </c>
      <c r="AJ365" s="51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AD366">
        <v>20</v>
      </c>
      <c r="AE366" s="55">
        <f t="shared" si="21"/>
        <v>223.4275709002448</v>
      </c>
      <c r="AF366" s="57">
        <v>0</v>
      </c>
      <c r="AH366" s="55">
        <v>213.2</v>
      </c>
      <c r="AI366" s="52">
        <f t="shared" si="24"/>
        <v>8.9514467348031701E-2</v>
      </c>
      <c r="AJ366" s="51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AD367">
        <v>20</v>
      </c>
      <c r="AE367" s="55">
        <f t="shared" si="21"/>
        <v>232.66487108254202</v>
      </c>
      <c r="AF367" s="57">
        <v>0</v>
      </c>
      <c r="AI367" s="52">
        <f t="shared" si="24"/>
        <v>8.5960548779642126E-2</v>
      </c>
      <c r="AJ367" s="51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s="5" customFormat="1" x14ac:dyDescent="0.3">
      <c r="A368" s="2" t="s">
        <v>297</v>
      </c>
      <c r="B368" s="13" t="s">
        <v>827</v>
      </c>
      <c r="C368" s="13"/>
      <c r="D368" s="2"/>
      <c r="E368" s="2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R368" s="2"/>
      <c r="S368" s="2"/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C368" s="2"/>
      <c r="AD368">
        <v>20</v>
      </c>
      <c r="AE368" s="55">
        <f t="shared" si="21"/>
        <v>238.30734163024843</v>
      </c>
      <c r="AF368" s="57">
        <v>0</v>
      </c>
      <c r="AG368" s="55"/>
      <c r="AH368" s="55">
        <v>0</v>
      </c>
      <c r="AI368" s="52">
        <f t="shared" si="24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A368" s="75"/>
      <c r="BB368" s="75"/>
      <c r="BC368" s="75"/>
      <c r="BD368">
        <v>4.1962618237400953E-2</v>
      </c>
      <c r="BE368" t="s">
        <v>459</v>
      </c>
      <c r="BF368"/>
      <c r="BG368"/>
      <c r="BH368">
        <v>8.3925236474801893E-2</v>
      </c>
      <c r="BI368" t="s">
        <v>459</v>
      </c>
      <c r="BJ368">
        <v>0</v>
      </c>
    </row>
    <row r="369" spans="1:62" s="5" customFormat="1" x14ac:dyDescent="0.3">
      <c r="A369" s="2" t="s">
        <v>298</v>
      </c>
      <c r="B369" s="17" t="s">
        <v>948</v>
      </c>
      <c r="C369" s="13"/>
      <c r="D369" s="2"/>
      <c r="E369" s="2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R369" s="2"/>
      <c r="S369" s="2"/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C369" s="2"/>
      <c r="AD369">
        <v>20</v>
      </c>
      <c r="AE369" s="55">
        <f t="shared" si="21"/>
        <v>242.69997382387976</v>
      </c>
      <c r="AF369" s="57">
        <v>0</v>
      </c>
      <c r="AG369" s="55"/>
      <c r="AH369" s="55">
        <v>0</v>
      </c>
      <c r="AI369" s="52">
        <f t="shared" si="24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A369" s="75"/>
      <c r="BB369" s="75"/>
      <c r="BC369" s="75"/>
      <c r="BD369">
        <v>4.1203135881904572E-2</v>
      </c>
      <c r="BE369" t="s">
        <v>459</v>
      </c>
      <c r="BF369"/>
      <c r="BG369"/>
      <c r="BH369">
        <v>8.2406271763809144E-2</v>
      </c>
      <c r="BI369" t="s">
        <v>459</v>
      </c>
      <c r="BJ369">
        <v>0</v>
      </c>
    </row>
    <row r="370" spans="1:62" s="5" customFormat="1" x14ac:dyDescent="0.3">
      <c r="A370" s="2" t="s">
        <v>151</v>
      </c>
      <c r="B370" s="13" t="s">
        <v>774</v>
      </c>
      <c r="C370" s="13"/>
      <c r="D370" s="2"/>
      <c r="E370" s="2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R370" s="2"/>
      <c r="S370" s="2"/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C370" s="2"/>
      <c r="AD370">
        <v>20</v>
      </c>
      <c r="AE370" s="55">
        <f t="shared" si="21"/>
        <v>260.82685717702952</v>
      </c>
      <c r="AF370" s="57">
        <v>0</v>
      </c>
      <c r="AG370" s="55"/>
      <c r="AH370" s="55">
        <v>0</v>
      </c>
      <c r="AI370" s="52">
        <f t="shared" si="24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A370" s="75"/>
      <c r="BB370" s="75"/>
      <c r="BC370" s="75"/>
      <c r="BD370">
        <v>3.8339610070188268E-2</v>
      </c>
      <c r="BE370" t="s">
        <v>459</v>
      </c>
      <c r="BF370"/>
      <c r="BG370"/>
      <c r="BH370">
        <v>7.667922014037655E-2</v>
      </c>
      <c r="BI370" t="s">
        <v>459</v>
      </c>
      <c r="BJ370">
        <v>0</v>
      </c>
    </row>
    <row r="371" spans="1:62" s="5" customFormat="1" x14ac:dyDescent="0.3">
      <c r="A371" s="2" t="s">
        <v>299</v>
      </c>
      <c r="B371" s="17" t="s">
        <v>949</v>
      </c>
      <c r="C371" s="13"/>
      <c r="D371" s="2"/>
      <c r="E371" s="2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R371" s="2"/>
      <c r="S371" s="2"/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C371" s="2"/>
      <c r="AD371">
        <v>20</v>
      </c>
      <c r="AE371" s="55">
        <f t="shared" si="21"/>
        <v>217.27184367725084</v>
      </c>
      <c r="AF371" s="57">
        <v>0</v>
      </c>
      <c r="AG371" s="55"/>
      <c r="AH371" s="55">
        <v>0</v>
      </c>
      <c r="AI371" s="52">
        <f t="shared" si="24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A371" s="75"/>
      <c r="BB371" s="75"/>
      <c r="BC371" s="75"/>
      <c r="BD371">
        <v>4.6025291776207428E-2</v>
      </c>
      <c r="BE371" t="s">
        <v>459</v>
      </c>
      <c r="BF371"/>
      <c r="BG371"/>
      <c r="BH371">
        <v>9.2050583552414869E-2</v>
      </c>
      <c r="BI371" t="s">
        <v>459</v>
      </c>
      <c r="BJ371">
        <v>0</v>
      </c>
    </row>
    <row r="372" spans="1:62" s="5" customFormat="1" x14ac:dyDescent="0.3">
      <c r="A372" s="2" t="s">
        <v>300</v>
      </c>
      <c r="B372" s="13" t="s">
        <v>809</v>
      </c>
      <c r="C372" s="13"/>
      <c r="D372" s="2"/>
      <c r="E372" s="2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R372" s="2"/>
      <c r="S372" s="2"/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C372" s="2"/>
      <c r="AD372">
        <v>20</v>
      </c>
      <c r="AE372" s="55">
        <f t="shared" si="21"/>
        <v>222.14615451169144</v>
      </c>
      <c r="AF372" s="57">
        <v>0</v>
      </c>
      <c r="AG372" s="55"/>
      <c r="AH372" s="55">
        <v>0</v>
      </c>
      <c r="AI372" s="52">
        <f t="shared" si="24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A372" s="75"/>
      <c r="BB372" s="75"/>
      <c r="BC372" s="75"/>
      <c r="BD372">
        <v>4.5015408985950758E-2</v>
      </c>
      <c r="BE372" t="s">
        <v>459</v>
      </c>
      <c r="BF372"/>
      <c r="BG372"/>
      <c r="BH372">
        <v>9.0030817971901517E-2</v>
      </c>
      <c r="BI372" t="s">
        <v>459</v>
      </c>
      <c r="BJ372">
        <v>0</v>
      </c>
    </row>
    <row r="373" spans="1:62" s="5" customFormat="1" x14ac:dyDescent="0.3">
      <c r="A373" s="2" t="s">
        <v>301</v>
      </c>
      <c r="B373" s="17" t="s">
        <v>950</v>
      </c>
      <c r="C373" s="13"/>
      <c r="D373" s="2"/>
      <c r="E373" s="2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R373" s="2"/>
      <c r="S373" s="2"/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C373" s="2"/>
      <c r="AD373">
        <v>20</v>
      </c>
      <c r="AE373" s="55">
        <f t="shared" si="21"/>
        <v>223.69323168027648</v>
      </c>
      <c r="AF373" s="57">
        <v>0</v>
      </c>
      <c r="AG373" s="55"/>
      <c r="AH373" s="55">
        <v>0</v>
      </c>
      <c r="AI373" s="52">
        <f t="shared" si="24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A373" s="75"/>
      <c r="BB373" s="75"/>
      <c r="BC373" s="75"/>
      <c r="BD373">
        <v>4.470407944346276E-2</v>
      </c>
      <c r="BE373" t="s">
        <v>459</v>
      </c>
      <c r="BF373"/>
      <c r="BG373"/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D374">
        <v>20</v>
      </c>
      <c r="AE374" s="55">
        <f t="shared" si="21"/>
        <v>0</v>
      </c>
      <c r="AF374" s="57">
        <v>924.74694800021894</v>
      </c>
      <c r="AG374" s="55">
        <v>883.22940750240002</v>
      </c>
      <c r="AH374" s="55">
        <v>0</v>
      </c>
      <c r="AJ374" s="51">
        <v>8.6510153045653584E-2</v>
      </c>
      <c r="AK374" s="52">
        <v>9.0576694254581439E-2</v>
      </c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D375">
        <v>20</v>
      </c>
      <c r="AE375" s="55">
        <f t="shared" si="21"/>
        <v>0</v>
      </c>
      <c r="AF375" s="57">
        <v>0</v>
      </c>
      <c r="AG375" s="55">
        <v>883.22940750240002</v>
      </c>
      <c r="AH375" s="55">
        <v>0</v>
      </c>
      <c r="AJ375" s="51"/>
      <c r="AK375" s="52">
        <v>9.0576694254581439E-2</v>
      </c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D376">
        <v>20</v>
      </c>
      <c r="AE376" s="55">
        <f t="shared" si="21"/>
        <v>0</v>
      </c>
      <c r="AF376" s="57">
        <v>0</v>
      </c>
      <c r="AG376" s="55">
        <v>883.22940750240002</v>
      </c>
      <c r="AH376" s="55">
        <v>0</v>
      </c>
      <c r="AJ376" s="51"/>
      <c r="AK376" s="52">
        <v>9.0576694254581439E-2</v>
      </c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AD377">
        <v>20</v>
      </c>
      <c r="AE377" s="55">
        <f t="shared" si="21"/>
        <v>0</v>
      </c>
      <c r="AF377" s="57">
        <v>0</v>
      </c>
      <c r="AG377" s="55">
        <v>0</v>
      </c>
      <c r="AH377" s="55">
        <v>213.2</v>
      </c>
      <c r="AJ377" s="51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Z378">
        <v>0</v>
      </c>
      <c r="AD378" s="2">
        <v>34</v>
      </c>
      <c r="AE378" s="55">
        <f t="shared" si="21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5">K378*AD378/AE378</f>
        <v>0.1058603824338174</v>
      </c>
      <c r="AJ378" s="51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s="5" customFormat="1" x14ac:dyDescent="0.3">
      <c r="A379" s="2" t="s">
        <v>299</v>
      </c>
      <c r="B379" s="33" t="s">
        <v>949</v>
      </c>
      <c r="C379" s="34"/>
      <c r="D379" s="2"/>
      <c r="E379" s="2"/>
      <c r="F379" s="2">
        <v>3.65</v>
      </c>
      <c r="G379" s="2" t="s">
        <v>306</v>
      </c>
      <c r="H379" s="35">
        <v>-1</v>
      </c>
      <c r="I379" s="2">
        <v>-1</v>
      </c>
      <c r="J379" s="2"/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R379" s="2"/>
      <c r="S379" s="2"/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C379" s="2"/>
      <c r="AD379" s="2">
        <v>20</v>
      </c>
      <c r="AE379" s="55">
        <f t="shared" si="21"/>
        <v>240.73553001411099</v>
      </c>
      <c r="AF379" s="57">
        <v>0</v>
      </c>
      <c r="AG379" s="55">
        <v>0</v>
      </c>
      <c r="AH379" s="55">
        <v>0</v>
      </c>
      <c r="AI379" s="52">
        <f t="shared" si="25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A379" s="75"/>
      <c r="BB379" s="75"/>
      <c r="BC379" s="75"/>
      <c r="BD379">
        <v>4.153936063951108E-2</v>
      </c>
      <c r="BE379"/>
      <c r="BF379"/>
      <c r="BG379"/>
      <c r="BH379">
        <v>8.3078721279022161E-2</v>
      </c>
      <c r="BI379">
        <v>4.153936063951108E-2</v>
      </c>
      <c r="BJ379">
        <v>0</v>
      </c>
    </row>
    <row r="380" spans="1:62" s="5" customFormat="1" x14ac:dyDescent="0.3">
      <c r="A380" s="2" t="s">
        <v>301</v>
      </c>
      <c r="B380" s="33" t="s">
        <v>950</v>
      </c>
      <c r="C380" s="34"/>
      <c r="D380" s="2"/>
      <c r="E380" s="2"/>
      <c r="F380" s="2">
        <v>3.8</v>
      </c>
      <c r="G380" s="2" t="s">
        <v>306</v>
      </c>
      <c r="H380" s="35">
        <v>-1</v>
      </c>
      <c r="I380" s="2">
        <v>-1</v>
      </c>
      <c r="J380" s="2"/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R380" s="2"/>
      <c r="S380" s="2"/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C380" s="2"/>
      <c r="AD380" s="2">
        <v>20</v>
      </c>
      <c r="AE380" s="55">
        <f t="shared" si="21"/>
        <v>240.73553001411099</v>
      </c>
      <c r="AF380" s="57">
        <v>0</v>
      </c>
      <c r="AG380" s="55">
        <v>0</v>
      </c>
      <c r="AH380" s="55">
        <v>0</v>
      </c>
      <c r="AI380" s="52">
        <f t="shared" si="25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A380" s="75"/>
      <c r="BB380" s="75"/>
      <c r="BC380" s="75"/>
      <c r="BD380">
        <v>4.153936063951108E-2</v>
      </c>
      <c r="BE380"/>
      <c r="BF380"/>
      <c r="BG380"/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D381" s="2" t="s">
        <v>1241</v>
      </c>
      <c r="AE381" s="55">
        <f t="shared" si="21"/>
        <v>0</v>
      </c>
      <c r="AF381" s="57">
        <v>288.33429290182369</v>
      </c>
      <c r="AG381" s="55">
        <v>556.51188553357167</v>
      </c>
      <c r="AH381" s="55">
        <v>0</v>
      </c>
      <c r="AJ381" s="51">
        <v>9.7109503410799117E-2</v>
      </c>
      <c r="AK381" s="52">
        <v>0.10062678166578309</v>
      </c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D382" s="2">
        <v>14</v>
      </c>
      <c r="AE382" s="55">
        <f t="shared" si="21"/>
        <v>0</v>
      </c>
      <c r="AF382" s="57">
        <v>288.33429290182369</v>
      </c>
      <c r="AG382" s="55">
        <v>556.51188553357167</v>
      </c>
      <c r="AH382" s="55">
        <v>0</v>
      </c>
      <c r="AJ382" s="51">
        <v>9.7109503410799117E-2</v>
      </c>
      <c r="AK382" s="52">
        <v>0.10062678166578309</v>
      </c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D383" s="2">
        <v>20</v>
      </c>
      <c r="AE383" s="55">
        <f t="shared" si="21"/>
        <v>0</v>
      </c>
      <c r="AF383" s="57">
        <v>235.24089263777751</v>
      </c>
      <c r="AG383" s="55">
        <v>443.39967116280002</v>
      </c>
      <c r="AH383" s="55">
        <v>0</v>
      </c>
      <c r="AJ383" s="51">
        <v>8.5019231884976218E-2</v>
      </c>
      <c r="AK383" s="52">
        <v>9.0212065099420147E-2</v>
      </c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Z384">
        <v>0</v>
      </c>
      <c r="AD384" s="2">
        <v>20</v>
      </c>
      <c r="AE384" s="55">
        <f t="shared" si="21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6">K384*AD384/AE384</f>
        <v>8.3078721279022161E-2</v>
      </c>
      <c r="AJ384" s="51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Z385">
        <v>0</v>
      </c>
      <c r="AD385" s="2">
        <v>20</v>
      </c>
      <c r="AE385" s="55">
        <f t="shared" si="21"/>
        <v>240.73553001411099</v>
      </c>
      <c r="AF385" s="57">
        <v>0</v>
      </c>
      <c r="AG385" s="55">
        <v>0</v>
      </c>
      <c r="AH385" s="55">
        <v>0</v>
      </c>
      <c r="AI385" s="52">
        <f t="shared" si="26"/>
        <v>8.3078721279022161E-2</v>
      </c>
      <c r="AJ385" s="51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Z386">
        <v>0</v>
      </c>
      <c r="AD386">
        <v>20</v>
      </c>
      <c r="AE386" s="55">
        <f t="shared" ref="AE386:AE449" si="27">O386*P386*Q386</f>
        <v>247.41454277836797</v>
      </c>
      <c r="AF386" s="57">
        <v>0</v>
      </c>
      <c r="AG386" s="55">
        <v>0</v>
      </c>
      <c r="AH386" s="55">
        <v>0</v>
      </c>
      <c r="AI386" s="52">
        <f t="shared" si="26"/>
        <v>8.0835991997106837E-2</v>
      </c>
      <c r="AJ386" s="51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Z387">
        <v>0</v>
      </c>
      <c r="AD387">
        <v>20</v>
      </c>
      <c r="AE387" s="55">
        <f t="shared" si="27"/>
        <v>0</v>
      </c>
      <c r="AF387" s="57">
        <v>229.90248606119221</v>
      </c>
      <c r="AG387" s="55">
        <v>0</v>
      </c>
      <c r="AH387" s="55">
        <v>0</v>
      </c>
      <c r="AJ387" s="51">
        <v>8.6993404650164072E-2</v>
      </c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Z388">
        <v>0</v>
      </c>
      <c r="AD388">
        <v>20</v>
      </c>
      <c r="AE388" s="55">
        <f t="shared" si="27"/>
        <v>0</v>
      </c>
      <c r="AF388" s="57">
        <v>229.90248606119221</v>
      </c>
      <c r="AG388" s="55">
        <v>0</v>
      </c>
      <c r="AH388" s="55">
        <v>0</v>
      </c>
      <c r="AJ388" s="51">
        <v>8.6993404650164072E-2</v>
      </c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D389">
        <v>12</v>
      </c>
      <c r="AE389" s="55">
        <f t="shared" si="27"/>
        <v>0</v>
      </c>
      <c r="AF389" s="57">
        <v>248.80917443900231</v>
      </c>
      <c r="AG389" s="55">
        <v>503.73811661477208</v>
      </c>
      <c r="AH389" s="55">
        <v>0</v>
      </c>
      <c r="AJ389" s="51">
        <v>9.6459465588893734E-2</v>
      </c>
      <c r="AK389" s="52">
        <v>9.5287607621536111E-2</v>
      </c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Z390">
        <v>0</v>
      </c>
      <c r="AD390">
        <v>8</v>
      </c>
      <c r="AE390" s="55">
        <f t="shared" si="27"/>
        <v>194.477252475</v>
      </c>
      <c r="AF390" s="57">
        <v>0</v>
      </c>
      <c r="AG390" s="55">
        <v>0</v>
      </c>
      <c r="AH390" s="55">
        <v>0</v>
      </c>
      <c r="AI390" s="52">
        <f t="shared" ref="AI390:AI399" si="28">K390*AD390/AE390</f>
        <v>8.2271832805005288E-2</v>
      </c>
      <c r="AJ390" s="51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Z391">
        <v>3.72</v>
      </c>
      <c r="AA391">
        <v>3.72</v>
      </c>
      <c r="AB391">
        <v>12.3012</v>
      </c>
      <c r="AD391">
        <v>8</v>
      </c>
      <c r="AE391" s="55">
        <f t="shared" si="27"/>
        <v>167.92201999999997</v>
      </c>
      <c r="AF391" s="57">
        <v>0</v>
      </c>
      <c r="AG391" s="55">
        <v>0</v>
      </c>
      <c r="AH391" s="55">
        <v>170.2</v>
      </c>
      <c r="AI391" s="52">
        <f t="shared" si="28"/>
        <v>9.5282322115944076E-2</v>
      </c>
      <c r="AJ391" s="51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Z392">
        <v>0</v>
      </c>
      <c r="AD392">
        <v>8</v>
      </c>
      <c r="AE392" s="55">
        <f t="shared" si="27"/>
        <v>473.28956999999991</v>
      </c>
      <c r="AF392" s="57">
        <v>0</v>
      </c>
      <c r="AG392" s="55">
        <v>0</v>
      </c>
      <c r="AH392" s="55">
        <v>0</v>
      </c>
      <c r="AI392" s="52">
        <f t="shared" si="28"/>
        <v>6.7611885045343392E-2</v>
      </c>
      <c r="AJ392" s="51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Z393">
        <v>0</v>
      </c>
      <c r="AD393">
        <v>8</v>
      </c>
      <c r="AE393" s="55">
        <f t="shared" si="27"/>
        <v>524.53125</v>
      </c>
      <c r="AF393" s="57">
        <v>0</v>
      </c>
      <c r="AG393" s="55">
        <v>0</v>
      </c>
      <c r="AH393" s="55">
        <v>0</v>
      </c>
      <c r="AI393" s="52">
        <f t="shared" si="28"/>
        <v>6.1006851355376826E-2</v>
      </c>
      <c r="AJ393" s="51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Z394">
        <v>0</v>
      </c>
      <c r="AD394">
        <v>8</v>
      </c>
      <c r="AE394" s="55">
        <f t="shared" si="27"/>
        <v>582.46911999999998</v>
      </c>
      <c r="AF394" s="57">
        <v>0</v>
      </c>
      <c r="AG394" s="55">
        <v>0</v>
      </c>
      <c r="AH394" s="55">
        <v>0</v>
      </c>
      <c r="AI394" s="52">
        <f t="shared" si="28"/>
        <v>5.4938534767302344E-2</v>
      </c>
      <c r="AJ394" s="51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Z395">
        <v>0</v>
      </c>
      <c r="AD395">
        <v>8</v>
      </c>
      <c r="AE395" s="55">
        <f t="shared" si="27"/>
        <v>675.77727999999991</v>
      </c>
      <c r="AF395" s="57">
        <v>0</v>
      </c>
      <c r="AG395" s="55">
        <v>0</v>
      </c>
      <c r="AH395" s="55">
        <v>0</v>
      </c>
      <c r="AI395" s="52">
        <f t="shared" si="28"/>
        <v>4.7352879339181107E-2</v>
      </c>
      <c r="AJ395" s="51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Z396">
        <v>0</v>
      </c>
      <c r="AD396">
        <v>8</v>
      </c>
      <c r="AE396" s="55">
        <f t="shared" si="27"/>
        <v>776.15423999999996</v>
      </c>
      <c r="AF396" s="57">
        <v>0</v>
      </c>
      <c r="AG396" s="55">
        <v>0</v>
      </c>
      <c r="AH396" s="55">
        <v>0</v>
      </c>
      <c r="AI396" s="52">
        <f t="shared" si="28"/>
        <v>4.1228918623185E-2</v>
      </c>
      <c r="AJ396" s="51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Z397">
        <v>0</v>
      </c>
      <c r="AD397">
        <v>8</v>
      </c>
      <c r="AE397" s="55">
        <f t="shared" si="27"/>
        <v>947.32091999999989</v>
      </c>
      <c r="AF397" s="57">
        <v>0</v>
      </c>
      <c r="AG397" s="55">
        <v>0</v>
      </c>
      <c r="AH397" s="55">
        <v>0</v>
      </c>
      <c r="AI397" s="52">
        <f t="shared" si="28"/>
        <v>3.3779471480477816E-2</v>
      </c>
      <c r="AJ397" s="51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Z398">
        <v>0</v>
      </c>
      <c r="AD398">
        <v>10</v>
      </c>
      <c r="AE398" s="55">
        <f t="shared" si="27"/>
        <v>446.98032000000001</v>
      </c>
      <c r="AF398" s="57">
        <v>0</v>
      </c>
      <c r="AG398" s="55">
        <v>0</v>
      </c>
      <c r="AH398" s="55">
        <v>0</v>
      </c>
      <c r="AI398" s="52">
        <f t="shared" si="28"/>
        <v>8.9489398548911497E-2</v>
      </c>
      <c r="AJ398" s="51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Z399">
        <v>0</v>
      </c>
      <c r="AD399">
        <v>10</v>
      </c>
      <c r="AE399" s="55">
        <f t="shared" si="27"/>
        <v>506.4854400000001</v>
      </c>
      <c r="AF399" s="57">
        <v>0</v>
      </c>
      <c r="AG399" s="55">
        <v>0</v>
      </c>
      <c r="AH399" s="55">
        <v>0</v>
      </c>
      <c r="AI399" s="52">
        <f t="shared" si="28"/>
        <v>7.8975616752181454E-2</v>
      </c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Z400">
        <v>0</v>
      </c>
      <c r="AD400">
        <v>10</v>
      </c>
      <c r="AE400" s="55">
        <f t="shared" si="27"/>
        <v>578.77664000000004</v>
      </c>
      <c r="AF400" s="57">
        <v>0</v>
      </c>
      <c r="AG400" s="55">
        <v>0</v>
      </c>
      <c r="AH400" s="55">
        <v>0</v>
      </c>
      <c r="AI400" s="52">
        <f t="shared" ref="AI400:AI431" si="29">K400*AD400/AE400</f>
        <v>6.9111289633251263E-2</v>
      </c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Z401">
        <v>0</v>
      </c>
      <c r="AD401">
        <v>10</v>
      </c>
      <c r="AE401" s="55">
        <f t="shared" si="27"/>
        <v>634.42824000000007</v>
      </c>
      <c r="AF401" s="57">
        <v>0</v>
      </c>
      <c r="AG401" s="55">
        <v>0</v>
      </c>
      <c r="AH401" s="55">
        <v>0</v>
      </c>
      <c r="AI401" s="52">
        <f t="shared" si="29"/>
        <v>6.3048895805773081E-2</v>
      </c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Z402">
        <v>0</v>
      </c>
      <c r="AD402">
        <v>10</v>
      </c>
      <c r="AE402" s="55">
        <f t="shared" si="27"/>
        <v>774.91304000000014</v>
      </c>
      <c r="AF402" s="57">
        <v>0</v>
      </c>
      <c r="AG402" s="55">
        <v>0</v>
      </c>
      <c r="AH402" s="55">
        <v>0</v>
      </c>
      <c r="AI402" s="52">
        <f t="shared" si="29"/>
        <v>5.1618695176429079E-2</v>
      </c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Z403">
        <v>0</v>
      </c>
      <c r="AD403">
        <v>10</v>
      </c>
      <c r="AE403" s="55">
        <f t="shared" si="27"/>
        <v>790.25271999999995</v>
      </c>
      <c r="AF403" s="57">
        <v>0</v>
      </c>
      <c r="AG403" s="55">
        <v>0</v>
      </c>
      <c r="AH403" s="55">
        <v>0</v>
      </c>
      <c r="AI403" s="52">
        <f t="shared" si="29"/>
        <v>5.0616719168015016E-2</v>
      </c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7"/>
        <v>163.86304000000001</v>
      </c>
      <c r="AF404" s="57">
        <v>0</v>
      </c>
      <c r="AG404" s="55">
        <v>0</v>
      </c>
      <c r="AH404" s="55">
        <v>165.3</v>
      </c>
      <c r="AI404" s="52">
        <f t="shared" si="29"/>
        <v>9.7642519020762694E-2</v>
      </c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Z405">
        <v>0</v>
      </c>
      <c r="AD405">
        <v>8</v>
      </c>
      <c r="AE405" s="55">
        <f t="shared" si="27"/>
        <v>462.9895600000001</v>
      </c>
      <c r="AF405" s="57">
        <v>0</v>
      </c>
      <c r="AG405" s="55">
        <v>0</v>
      </c>
      <c r="AH405" s="55">
        <v>0</v>
      </c>
      <c r="AI405" s="52">
        <f t="shared" si="29"/>
        <v>6.9116029311762431E-2</v>
      </c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Z406">
        <v>0</v>
      </c>
      <c r="AD406">
        <v>8</v>
      </c>
      <c r="AE406" s="55">
        <f t="shared" si="27"/>
        <v>525.93376000000012</v>
      </c>
      <c r="AF406" s="57">
        <v>0</v>
      </c>
      <c r="AG406" s="55">
        <v>0</v>
      </c>
      <c r="AH406" s="55">
        <v>0</v>
      </c>
      <c r="AI406" s="52">
        <f t="shared" si="29"/>
        <v>6.0844164101578099E-2</v>
      </c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Z407">
        <v>0</v>
      </c>
      <c r="AD407">
        <v>8</v>
      </c>
      <c r="AE407" s="55">
        <f t="shared" si="27"/>
        <v>565.09904000000006</v>
      </c>
      <c r="AF407" s="57">
        <v>0</v>
      </c>
      <c r="AG407" s="55">
        <v>0</v>
      </c>
      <c r="AH407" s="55">
        <v>0</v>
      </c>
      <c r="AI407" s="52">
        <f t="shared" si="29"/>
        <v>5.6627241837112298E-2</v>
      </c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Z408">
        <v>0</v>
      </c>
      <c r="AD408">
        <v>8</v>
      </c>
      <c r="AE408" s="55">
        <f t="shared" si="27"/>
        <v>667.20852000000014</v>
      </c>
      <c r="AF408" s="57">
        <v>0</v>
      </c>
      <c r="AG408" s="55">
        <v>0</v>
      </c>
      <c r="AH408" s="55">
        <v>0</v>
      </c>
      <c r="AI408" s="52">
        <f t="shared" si="29"/>
        <v>4.796101824359196E-2</v>
      </c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Z409">
        <v>0</v>
      </c>
      <c r="AD409">
        <v>8</v>
      </c>
      <c r="AE409" s="55">
        <f t="shared" si="27"/>
        <v>747.2736000000001</v>
      </c>
      <c r="AF409" s="57">
        <v>0</v>
      </c>
      <c r="AG409" s="55">
        <v>0</v>
      </c>
      <c r="AH409" s="55">
        <v>0</v>
      </c>
      <c r="AI409" s="52">
        <f t="shared" si="29"/>
        <v>4.282233441673839E-2</v>
      </c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Z410">
        <v>0</v>
      </c>
      <c r="AD410">
        <v>8</v>
      </c>
      <c r="AE410" s="55">
        <f t="shared" si="27"/>
        <v>949.3529400000001</v>
      </c>
      <c r="AF410" s="57">
        <v>0</v>
      </c>
      <c r="AG410" s="55">
        <v>0</v>
      </c>
      <c r="AH410" s="55">
        <v>0</v>
      </c>
      <c r="AI410" s="52">
        <f t="shared" si="29"/>
        <v>3.3707169011347876E-2</v>
      </c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Z411">
        <v>0</v>
      </c>
      <c r="AD411">
        <v>10</v>
      </c>
      <c r="AE411" s="55">
        <f t="shared" si="27"/>
        <v>440.45119999999997</v>
      </c>
      <c r="AF411" s="57">
        <v>0</v>
      </c>
      <c r="AG411" s="55">
        <v>0</v>
      </c>
      <c r="AH411" s="55">
        <v>0</v>
      </c>
      <c r="AI411" s="52">
        <f t="shared" si="29"/>
        <v>9.0815963266759184E-2</v>
      </c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Z412">
        <v>0</v>
      </c>
      <c r="AD412">
        <v>10</v>
      </c>
      <c r="AE412" s="55">
        <f t="shared" si="27"/>
        <v>498.31600000000003</v>
      </c>
      <c r="AF412" s="57">
        <v>0</v>
      </c>
      <c r="AG412" s="55">
        <v>0</v>
      </c>
      <c r="AH412" s="55">
        <v>0</v>
      </c>
      <c r="AI412" s="52">
        <f t="shared" si="29"/>
        <v>8.0270350540620802E-2</v>
      </c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Z413">
        <v>0</v>
      </c>
      <c r="AD413">
        <v>10</v>
      </c>
      <c r="AE413" s="55">
        <f t="shared" si="27"/>
        <v>568.75824000000011</v>
      </c>
      <c r="AF413" s="57">
        <v>0</v>
      </c>
      <c r="AG413" s="55">
        <v>0</v>
      </c>
      <c r="AH413" s="55">
        <v>0</v>
      </c>
      <c r="AI413" s="52">
        <f t="shared" si="29"/>
        <v>7.0328651414351365E-2</v>
      </c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Z414">
        <v>0</v>
      </c>
      <c r="AD414">
        <v>10</v>
      </c>
      <c r="AE414" s="55">
        <f t="shared" si="27"/>
        <v>612.50244999999995</v>
      </c>
      <c r="AF414" s="57">
        <v>0</v>
      </c>
      <c r="AG414" s="55">
        <v>0</v>
      </c>
      <c r="AH414" s="55">
        <v>0</v>
      </c>
      <c r="AI414" s="52">
        <f t="shared" si="29"/>
        <v>6.5305861225534695E-2</v>
      </c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Z415">
        <v>0</v>
      </c>
      <c r="AD415">
        <v>10</v>
      </c>
      <c r="AE415" s="55">
        <f t="shared" si="27"/>
        <v>755.64908999999989</v>
      </c>
      <c r="AF415" s="57">
        <v>0</v>
      </c>
      <c r="AG415" s="55">
        <v>0</v>
      </c>
      <c r="AH415" s="55">
        <v>0</v>
      </c>
      <c r="AI415" s="52">
        <f t="shared" si="29"/>
        <v>5.2934623397746704E-2</v>
      </c>
      <c r="AJ415" s="51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Z416">
        <v>0</v>
      </c>
      <c r="AD416">
        <v>10</v>
      </c>
      <c r="AE416" s="55">
        <f t="shared" si="27"/>
        <v>798.31779999999992</v>
      </c>
      <c r="AF416" s="57">
        <v>0</v>
      </c>
      <c r="AG416" s="55">
        <v>0</v>
      </c>
      <c r="AH416" s="55">
        <v>0</v>
      </c>
      <c r="AI416" s="52">
        <f t="shared" si="29"/>
        <v>5.010535904372921E-2</v>
      </c>
      <c r="AJ416" s="51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Z417">
        <v>0</v>
      </c>
      <c r="AD417">
        <v>20</v>
      </c>
      <c r="AE417" s="55">
        <f t="shared" si="27"/>
        <v>248.16643999999999</v>
      </c>
      <c r="AF417" s="57">
        <v>0</v>
      </c>
      <c r="AG417" s="55">
        <v>0</v>
      </c>
      <c r="AH417" s="55">
        <v>0</v>
      </c>
      <c r="AJ417" s="51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Z418">
        <v>0</v>
      </c>
      <c r="AD418">
        <v>20</v>
      </c>
      <c r="AE418" s="55">
        <f t="shared" si="27"/>
        <v>233.47839999999999</v>
      </c>
      <c r="AF418" s="57">
        <v>0</v>
      </c>
      <c r="AG418" s="55">
        <v>0</v>
      </c>
      <c r="AH418" s="55">
        <v>0</v>
      </c>
      <c r="AI418" s="52">
        <f t="shared" si="29"/>
        <v>8.5661029028809524E-2</v>
      </c>
      <c r="AJ418" s="51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D419">
        <v>20</v>
      </c>
      <c r="AE419" s="55">
        <f t="shared" si="27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9"/>
        <v>9.1314143848631832E-2</v>
      </c>
      <c r="AJ419" s="51">
        <v>8.6510153045653584E-2</v>
      </c>
      <c r="AK419" s="52">
        <v>9.0576694254581439E-2</v>
      </c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Z420">
        <v>0</v>
      </c>
      <c r="AD420">
        <v>20</v>
      </c>
      <c r="AE420" s="55">
        <f t="shared" si="27"/>
        <v>233.47839999999999</v>
      </c>
      <c r="AF420" s="57">
        <v>0</v>
      </c>
      <c r="AG420" s="55">
        <v>0</v>
      </c>
      <c r="AH420" s="55">
        <v>0</v>
      </c>
      <c r="AI420" s="52">
        <f t="shared" si="29"/>
        <v>8.5661029028809524E-2</v>
      </c>
      <c r="AJ420" s="51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Z421">
        <v>0</v>
      </c>
      <c r="AD421">
        <v>20</v>
      </c>
      <c r="AE421" s="55">
        <f t="shared" si="27"/>
        <v>311.40163999999999</v>
      </c>
      <c r="AF421" s="57">
        <v>0</v>
      </c>
      <c r="AG421" s="55">
        <v>0</v>
      </c>
      <c r="AH421" s="55">
        <v>0</v>
      </c>
      <c r="AI421" s="52">
        <f t="shared" si="29"/>
        <v>6.4225737539468322E-2</v>
      </c>
      <c r="AJ421" s="51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Z422">
        <v>0</v>
      </c>
      <c r="AD422">
        <v>20</v>
      </c>
      <c r="AE422" s="55">
        <f t="shared" si="27"/>
        <v>266.70283999999998</v>
      </c>
      <c r="AF422" s="57">
        <v>0</v>
      </c>
      <c r="AG422" s="55">
        <v>0</v>
      </c>
      <c r="AH422" s="55">
        <v>0</v>
      </c>
      <c r="AI422" s="52">
        <f t="shared" si="29"/>
        <v>7.4989827629882017E-2</v>
      </c>
      <c r="AJ422" s="51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Z423">
        <v>0</v>
      </c>
      <c r="AD423">
        <v>20</v>
      </c>
      <c r="AE423" s="55">
        <f t="shared" si="27"/>
        <v>296.50203999999997</v>
      </c>
      <c r="AF423" s="57">
        <v>0</v>
      </c>
      <c r="AG423" s="55">
        <v>0</v>
      </c>
      <c r="AH423" s="55">
        <v>0</v>
      </c>
      <c r="AI423" s="52">
        <f t="shared" si="29"/>
        <v>6.745316153642654E-2</v>
      </c>
      <c r="AJ423" s="51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Z424">
        <v>0</v>
      </c>
      <c r="AD424">
        <v>20</v>
      </c>
      <c r="AE424" s="55">
        <f t="shared" si="27"/>
        <v>330.98949000000005</v>
      </c>
      <c r="AF424" s="57">
        <v>0</v>
      </c>
      <c r="AG424" s="55">
        <v>0</v>
      </c>
      <c r="AH424" s="55">
        <v>0</v>
      </c>
      <c r="AI424" s="52">
        <f t="shared" si="29"/>
        <v>6.0424879351909322E-2</v>
      </c>
      <c r="AJ424" s="51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Z425">
        <v>0</v>
      </c>
      <c r="AD425">
        <v>20</v>
      </c>
      <c r="AE425" s="55">
        <f t="shared" si="27"/>
        <v>395.39015999999998</v>
      </c>
      <c r="AF425" s="57">
        <v>0</v>
      </c>
      <c r="AG425" s="55">
        <v>0</v>
      </c>
      <c r="AH425" s="55">
        <v>0</v>
      </c>
      <c r="AI425" s="52">
        <f t="shared" si="29"/>
        <v>5.0582948245348341E-2</v>
      </c>
      <c r="AJ425" s="51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Z426">
        <v>0</v>
      </c>
      <c r="AD426">
        <v>20</v>
      </c>
      <c r="AE426" s="55">
        <f t="shared" si="27"/>
        <v>521.19611999999995</v>
      </c>
      <c r="AF426" s="57">
        <v>0</v>
      </c>
      <c r="AG426" s="55">
        <v>0</v>
      </c>
      <c r="AH426" s="55">
        <v>0</v>
      </c>
      <c r="AI426" s="52">
        <f t="shared" si="29"/>
        <v>3.8373271082678052E-2</v>
      </c>
      <c r="AJ426" s="51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Z427">
        <v>0</v>
      </c>
      <c r="AD427">
        <v>20</v>
      </c>
      <c r="AE427" s="55">
        <f t="shared" si="27"/>
        <v>462.1094215</v>
      </c>
      <c r="AF427" s="57">
        <v>0</v>
      </c>
      <c r="AG427" s="55">
        <v>0</v>
      </c>
      <c r="AH427" s="55">
        <v>0</v>
      </c>
      <c r="AI427" s="52">
        <f t="shared" si="29"/>
        <v>8.655958554179792E-2</v>
      </c>
      <c r="AJ427" s="51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Z428">
        <v>0</v>
      </c>
      <c r="AD428">
        <v>20</v>
      </c>
      <c r="AE428" s="55">
        <f t="shared" si="27"/>
        <v>479.52691200000004</v>
      </c>
      <c r="AF428" s="57">
        <v>0</v>
      </c>
      <c r="AG428" s="55">
        <v>0</v>
      </c>
      <c r="AH428" s="55">
        <v>0</v>
      </c>
      <c r="AI428" s="52">
        <f t="shared" si="29"/>
        <v>8.3415547697143627E-2</v>
      </c>
      <c r="AJ428" s="51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Z429">
        <v>0</v>
      </c>
      <c r="AD429">
        <v>20</v>
      </c>
      <c r="AE429" s="55">
        <f t="shared" si="27"/>
        <v>217.42676</v>
      </c>
      <c r="AF429" s="57">
        <v>0</v>
      </c>
      <c r="AG429" s="55">
        <v>0</v>
      </c>
      <c r="AH429" s="55">
        <v>0</v>
      </c>
      <c r="AI429" s="52">
        <f t="shared" si="29"/>
        <v>9.1984997614829006E-2</v>
      </c>
      <c r="AJ429" s="51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Z430">
        <v>0</v>
      </c>
      <c r="AD430">
        <v>20</v>
      </c>
      <c r="AE430" s="55">
        <f t="shared" si="27"/>
        <v>397.27700600000003</v>
      </c>
      <c r="AF430" s="57">
        <v>0</v>
      </c>
      <c r="AG430" s="55">
        <v>0</v>
      </c>
      <c r="AH430" s="55">
        <v>0</v>
      </c>
      <c r="AI430" s="52">
        <f t="shared" si="29"/>
        <v>0.10068541444857747</v>
      </c>
      <c r="AJ430" s="51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Z431">
        <v>3.88</v>
      </c>
      <c r="AA431">
        <v>3.88</v>
      </c>
      <c r="AB431">
        <v>10.66</v>
      </c>
      <c r="AD431" s="2">
        <v>14</v>
      </c>
      <c r="AE431" s="55">
        <f t="shared" si="27"/>
        <v>158.58440800000002</v>
      </c>
      <c r="AF431" s="57">
        <v>0</v>
      </c>
      <c r="AG431" s="55">
        <v>0</v>
      </c>
      <c r="AH431" s="55">
        <v>160.479904</v>
      </c>
      <c r="AI431" s="52">
        <f t="shared" si="29"/>
        <v>8.8281062284509063E-2</v>
      </c>
      <c r="AL431" s="67">
        <f t="shared" ref="AL431:AL436" si="30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7"/>
        <v>0</v>
      </c>
      <c r="AF432" s="57">
        <v>0</v>
      </c>
      <c r="AG432" s="55">
        <v>0</v>
      </c>
      <c r="AH432" s="55">
        <v>603.57000000000005</v>
      </c>
      <c r="AL432" s="67">
        <f t="shared" si="30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7"/>
        <v>0</v>
      </c>
      <c r="AF433" s="57">
        <v>0</v>
      </c>
      <c r="AG433" s="55">
        <v>0</v>
      </c>
      <c r="AH433" s="55">
        <v>632</v>
      </c>
      <c r="AL433" s="67">
        <f t="shared" si="30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7"/>
        <v>0</v>
      </c>
      <c r="AF434" s="57">
        <v>0</v>
      </c>
      <c r="AG434" s="55">
        <v>0</v>
      </c>
      <c r="AH434" s="55">
        <v>647.38</v>
      </c>
      <c r="AL434" s="67">
        <f t="shared" si="30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Z435">
        <v>3.8445</v>
      </c>
      <c r="AA435">
        <v>3.8445</v>
      </c>
      <c r="AB435">
        <v>11.03</v>
      </c>
      <c r="AD435">
        <v>14</v>
      </c>
      <c r="AE435" s="55">
        <f t="shared" si="27"/>
        <v>0</v>
      </c>
      <c r="AF435" s="57">
        <v>0</v>
      </c>
      <c r="AG435" s="55">
        <v>0</v>
      </c>
      <c r="AH435" s="55">
        <v>163.0253881575</v>
      </c>
      <c r="AL435" s="67">
        <f t="shared" si="30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7"/>
        <v>0</v>
      </c>
      <c r="AF436" s="57">
        <v>0</v>
      </c>
      <c r="AG436" s="55">
        <v>0</v>
      </c>
      <c r="AH436" s="55">
        <v>172</v>
      </c>
      <c r="AL436" s="67">
        <f t="shared" si="30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Z437">
        <v>0</v>
      </c>
      <c r="AD437">
        <v>20</v>
      </c>
      <c r="AE437" s="55">
        <f t="shared" si="27"/>
        <v>233.47839999999999</v>
      </c>
      <c r="AF437" s="57">
        <v>0</v>
      </c>
      <c r="AG437" s="55">
        <v>0</v>
      </c>
      <c r="AH437" s="55">
        <v>0</v>
      </c>
      <c r="AI437" s="52">
        <f t="shared" ref="AI437" si="31">K437*AD437/AE437</f>
        <v>8.5661029028809524E-2</v>
      </c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Z438">
        <v>0</v>
      </c>
      <c r="AD438">
        <v>20</v>
      </c>
      <c r="AE438" s="55">
        <f t="shared" si="27"/>
        <v>378.44983999999999</v>
      </c>
      <c r="AF438" s="57">
        <v>0</v>
      </c>
      <c r="AG438" s="55">
        <v>0</v>
      </c>
      <c r="AH438" s="55">
        <v>0</v>
      </c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Z439">
        <v>0</v>
      </c>
      <c r="AD439">
        <v>22</v>
      </c>
      <c r="AE439" s="55">
        <f t="shared" si="27"/>
        <v>533.40567999999996</v>
      </c>
      <c r="AF439" s="57">
        <v>0</v>
      </c>
      <c r="AG439" s="55">
        <v>0</v>
      </c>
      <c r="AH439" s="55">
        <v>0</v>
      </c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7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48" si="32">K440*AD440/AE440</f>
        <v>0.10237942058981193</v>
      </c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Z441">
        <v>0</v>
      </c>
      <c r="AD441">
        <v>20</v>
      </c>
      <c r="AE441" s="55">
        <f t="shared" si="27"/>
        <v>294.76648</v>
      </c>
      <c r="AF441" s="57">
        <v>0</v>
      </c>
      <c r="AG441" s="55">
        <v>0</v>
      </c>
      <c r="AH441" s="55">
        <v>0</v>
      </c>
      <c r="AI441" s="52">
        <f t="shared" si="32"/>
        <v>6.7850320022819419E-2</v>
      </c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Z442">
        <v>0</v>
      </c>
      <c r="AD442">
        <v>20</v>
      </c>
      <c r="AE442" s="55">
        <f t="shared" si="27"/>
        <v>579.42155000000002</v>
      </c>
      <c r="AF442" s="57">
        <v>0</v>
      </c>
      <c r="AG442" s="55">
        <v>0</v>
      </c>
      <c r="AH442" s="55">
        <v>0</v>
      </c>
      <c r="AI442" s="52">
        <f t="shared" si="32"/>
        <v>6.9034367120104523E-2</v>
      </c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s="5" customFormat="1" x14ac:dyDescent="0.3">
      <c r="A443" s="2" t="s">
        <v>63</v>
      </c>
      <c r="B443" s="34" t="s">
        <v>773</v>
      </c>
      <c r="C443" s="34"/>
      <c r="D443" s="2"/>
      <c r="E443" s="2"/>
      <c r="F443" s="2">
        <v>3.49</v>
      </c>
      <c r="G443" s="2" t="s">
        <v>362</v>
      </c>
      <c r="H443" s="35">
        <v>-1</v>
      </c>
      <c r="I443" s="2">
        <v>-1</v>
      </c>
      <c r="J443" s="2"/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T443" s="41">
        <v>0</v>
      </c>
      <c r="W443">
        <v>0</v>
      </c>
      <c r="X443"/>
      <c r="Y443"/>
      <c r="Z443">
        <v>0</v>
      </c>
      <c r="AA443"/>
      <c r="AB443"/>
      <c r="AD443" s="5">
        <v>20</v>
      </c>
      <c r="AE443" s="55">
        <f t="shared" si="27"/>
        <v>240.73553001411099</v>
      </c>
      <c r="AF443" s="57">
        <v>0</v>
      </c>
      <c r="AG443" s="55">
        <v>0</v>
      </c>
      <c r="AH443" s="55">
        <v>0</v>
      </c>
      <c r="AI443" s="52">
        <f t="shared" si="32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A443" s="75"/>
      <c r="BB443" s="75"/>
      <c r="BC443" s="75"/>
      <c r="BD443">
        <v>4.153936063951108E-2</v>
      </c>
      <c r="BE443"/>
      <c r="BF443"/>
      <c r="BG443"/>
      <c r="BH443">
        <v>8.3078721279022161E-2</v>
      </c>
      <c r="BI443">
        <v>4.153936063951108E-2</v>
      </c>
      <c r="BJ443">
        <v>0</v>
      </c>
    </row>
    <row r="444" spans="1:62" s="5" customFormat="1" x14ac:dyDescent="0.3">
      <c r="A444" s="2" t="s">
        <v>363</v>
      </c>
      <c r="B444" s="48" t="s">
        <v>1028</v>
      </c>
      <c r="C444" s="34"/>
      <c r="D444" s="2"/>
      <c r="E444" s="2"/>
      <c r="F444" s="2">
        <v>3.56</v>
      </c>
      <c r="G444" s="2" t="s">
        <v>362</v>
      </c>
      <c r="H444" s="35">
        <v>-1</v>
      </c>
      <c r="I444" s="2">
        <v>-1</v>
      </c>
      <c r="J444" s="2"/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T444" s="41">
        <v>0</v>
      </c>
      <c r="W444">
        <v>0</v>
      </c>
      <c r="X444"/>
      <c r="Y444"/>
      <c r="Z444">
        <v>0</v>
      </c>
      <c r="AA444"/>
      <c r="AB444"/>
      <c r="AD444" s="5">
        <v>20</v>
      </c>
      <c r="AE444" s="55">
        <f t="shared" si="27"/>
        <v>239.58556799999997</v>
      </c>
      <c r="AF444" s="57">
        <v>0</v>
      </c>
      <c r="AG444" s="55">
        <v>0</v>
      </c>
      <c r="AH444" s="55">
        <v>0</v>
      </c>
      <c r="AI444" s="52">
        <f t="shared" si="32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A444" s="75"/>
      <c r="BB444" s="75"/>
      <c r="BC444" s="75"/>
      <c r="BD444">
        <v>4.173874112484105E-2</v>
      </c>
      <c r="BE444"/>
      <c r="BF444"/>
      <c r="BG444"/>
      <c r="BH444">
        <v>8.34774822496821E-2</v>
      </c>
      <c r="BI444">
        <v>4.173874112484105E-2</v>
      </c>
      <c r="BJ444">
        <v>0</v>
      </c>
    </row>
    <row r="445" spans="1:62" s="5" customFormat="1" x14ac:dyDescent="0.3">
      <c r="A445" s="2" t="s">
        <v>364</v>
      </c>
      <c r="B445" s="48" t="s">
        <v>1029</v>
      </c>
      <c r="C445" s="34"/>
      <c r="D445" s="2"/>
      <c r="E445" s="2"/>
      <c r="F445" s="2">
        <v>3.6</v>
      </c>
      <c r="G445" s="2" t="s">
        <v>362</v>
      </c>
      <c r="H445" s="35">
        <v>-1</v>
      </c>
      <c r="I445" s="2">
        <v>-1</v>
      </c>
      <c r="J445" s="2"/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T445" s="41">
        <v>0</v>
      </c>
      <c r="W445">
        <v>0</v>
      </c>
      <c r="X445"/>
      <c r="Y445"/>
      <c r="Z445">
        <v>0</v>
      </c>
      <c r="AA445"/>
      <c r="AB445"/>
      <c r="AD445" s="5">
        <v>20</v>
      </c>
      <c r="AE445" s="55">
        <f t="shared" si="27"/>
        <v>306.87668099999996</v>
      </c>
      <c r="AF445" s="57">
        <v>0</v>
      </c>
      <c r="AG445" s="55">
        <v>0</v>
      </c>
      <c r="AH445" s="55">
        <v>0</v>
      </c>
      <c r="AI445" s="52">
        <f t="shared" si="32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A445" s="75"/>
      <c r="BB445" s="75"/>
      <c r="BC445" s="75"/>
      <c r="BD445">
        <v>3.2586379543123392E-2</v>
      </c>
      <c r="BE445"/>
      <c r="BF445"/>
      <c r="BG445"/>
      <c r="BH445">
        <v>6.517275908624677E-2</v>
      </c>
      <c r="BI445">
        <v>3.2586379543123392E-2</v>
      </c>
      <c r="BJ445">
        <v>0</v>
      </c>
    </row>
    <row r="446" spans="1:62" s="5" customFormat="1" x14ac:dyDescent="0.3">
      <c r="A446" s="2" t="s">
        <v>365</v>
      </c>
      <c r="B446" s="48" t="s">
        <v>1030</v>
      </c>
      <c r="C446" s="34"/>
      <c r="D446" s="2"/>
      <c r="E446" s="2"/>
      <c r="F446" s="2">
        <v>3.55</v>
      </c>
      <c r="G446" s="2" t="s">
        <v>362</v>
      </c>
      <c r="H446" s="35">
        <v>-1</v>
      </c>
      <c r="I446" s="2">
        <v>-1</v>
      </c>
      <c r="J446" s="2"/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T446" s="41">
        <v>0</v>
      </c>
      <c r="W446">
        <v>0</v>
      </c>
      <c r="X446"/>
      <c r="Y446"/>
      <c r="Z446">
        <v>0</v>
      </c>
      <c r="AA446"/>
      <c r="AB446"/>
      <c r="AD446" s="5">
        <v>20</v>
      </c>
      <c r="AE446" s="55">
        <f t="shared" si="27"/>
        <v>332.78671800000001</v>
      </c>
      <c r="AF446" s="57">
        <v>0</v>
      </c>
      <c r="AG446" s="55">
        <v>0</v>
      </c>
      <c r="AH446" s="55">
        <v>0</v>
      </c>
      <c r="AI446" s="52">
        <f t="shared" si="32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A446" s="75"/>
      <c r="BB446" s="75"/>
      <c r="BC446" s="75"/>
      <c r="BD446">
        <v>3.004927618535545E-2</v>
      </c>
      <c r="BE446"/>
      <c r="BF446"/>
      <c r="BG446"/>
      <c r="BH446">
        <v>6.0098552370710899E-2</v>
      </c>
      <c r="BI446">
        <v>3.004927618535545E-2</v>
      </c>
      <c r="BJ446">
        <v>0</v>
      </c>
    </row>
    <row r="447" spans="1:62" s="5" customFormat="1" x14ac:dyDescent="0.3">
      <c r="A447" s="2" t="s">
        <v>366</v>
      </c>
      <c r="B447" s="48" t="s">
        <v>1031</v>
      </c>
      <c r="C447" s="34"/>
      <c r="D447" s="2"/>
      <c r="E447" s="2"/>
      <c r="F447" s="2">
        <v>3.62</v>
      </c>
      <c r="G447" s="2" t="s">
        <v>362</v>
      </c>
      <c r="H447" s="35">
        <v>-1</v>
      </c>
      <c r="I447" s="2">
        <v>-1</v>
      </c>
      <c r="J447" s="2"/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T447" s="41">
        <v>0</v>
      </c>
      <c r="W447">
        <v>0</v>
      </c>
      <c r="X447"/>
      <c r="Y447"/>
      <c r="Z447">
        <v>0</v>
      </c>
      <c r="AA447"/>
      <c r="AB447"/>
      <c r="AD447" s="5">
        <v>20</v>
      </c>
      <c r="AE447" s="55">
        <f t="shared" si="27"/>
        <v>377.70486</v>
      </c>
      <c r="AF447" s="57">
        <v>0</v>
      </c>
      <c r="AG447" s="55">
        <v>0</v>
      </c>
      <c r="AH447" s="55">
        <v>0</v>
      </c>
      <c r="AI447" s="52">
        <f t="shared" si="32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A447" s="75"/>
      <c r="BB447" s="75"/>
      <c r="BC447" s="75"/>
      <c r="BD447">
        <v>2.6475698512325209E-2</v>
      </c>
      <c r="BE447"/>
      <c r="BF447"/>
      <c r="BG447"/>
      <c r="BH447">
        <v>5.2951397024650411E-2</v>
      </c>
      <c r="BI447">
        <v>2.6475698512325209E-2</v>
      </c>
      <c r="BJ447">
        <v>0</v>
      </c>
    </row>
    <row r="448" spans="1:62" s="5" customFormat="1" x14ac:dyDescent="0.3">
      <c r="A448" s="2" t="s">
        <v>367</v>
      </c>
      <c r="B448" s="48" t="s">
        <v>1032</v>
      </c>
      <c r="C448" s="34"/>
      <c r="D448" s="2"/>
      <c r="E448" s="2"/>
      <c r="F448" s="2">
        <v>3.55</v>
      </c>
      <c r="G448" s="2" t="s">
        <v>362</v>
      </c>
      <c r="H448" s="35">
        <v>-1</v>
      </c>
      <c r="I448" s="2">
        <v>-1</v>
      </c>
      <c r="J448" s="2"/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T448" s="41">
        <v>0</v>
      </c>
      <c r="W448">
        <v>0</v>
      </c>
      <c r="X448"/>
      <c r="Y448"/>
      <c r="Z448">
        <v>0</v>
      </c>
      <c r="AA448"/>
      <c r="AB448"/>
      <c r="AD448" s="5">
        <v>20</v>
      </c>
      <c r="AE448" s="55">
        <f t="shared" si="27"/>
        <v>439.98518799999999</v>
      </c>
      <c r="AF448" s="57">
        <v>0</v>
      </c>
      <c r="AG448" s="55">
        <v>0</v>
      </c>
      <c r="AH448" s="55">
        <v>0</v>
      </c>
      <c r="AI448" s="52">
        <f t="shared" si="32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A448" s="75"/>
      <c r="BB448" s="75"/>
      <c r="BC448" s="75"/>
      <c r="BD448">
        <v>2.272803783567369E-2</v>
      </c>
      <c r="BE448"/>
      <c r="BF448"/>
      <c r="BG448"/>
      <c r="BH448">
        <v>4.5456075671347372E-2</v>
      </c>
      <c r="BI448">
        <v>2.272803783567369E-2</v>
      </c>
      <c r="BJ448">
        <v>0</v>
      </c>
    </row>
    <row r="449" spans="1:62" s="5" customFormat="1" x14ac:dyDescent="0.3">
      <c r="A449" s="2" t="s">
        <v>368</v>
      </c>
      <c r="B449" s="48" t="s">
        <v>1033</v>
      </c>
      <c r="C449" s="34"/>
      <c r="D449" s="2"/>
      <c r="E449" s="2"/>
      <c r="F449" s="2">
        <v>2.6</v>
      </c>
      <c r="G449" s="2" t="s">
        <v>362</v>
      </c>
      <c r="H449" s="35">
        <v>-1</v>
      </c>
      <c r="I449" s="2">
        <v>-1</v>
      </c>
      <c r="J449" s="2"/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T449" s="41">
        <v>0</v>
      </c>
      <c r="W449">
        <v>0</v>
      </c>
      <c r="X449"/>
      <c r="Y449"/>
      <c r="Z449">
        <v>0</v>
      </c>
      <c r="AA449"/>
      <c r="AB449"/>
      <c r="AD449" s="5">
        <v>20</v>
      </c>
      <c r="AE449" s="55">
        <f t="shared" si="27"/>
        <v>499.58358800000002</v>
      </c>
      <c r="AF449" s="57">
        <v>0</v>
      </c>
      <c r="AG449" s="55">
        <v>0</v>
      </c>
      <c r="AH449" s="55">
        <v>0</v>
      </c>
      <c r="AI449" s="52">
        <f t="shared" ref="AI449:AI461" si="33">K449*AD449/AE449</f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A449" s="75"/>
      <c r="BB449" s="75"/>
      <c r="BC449" s="75"/>
      <c r="BD449">
        <v>2.0016670363478789E-2</v>
      </c>
      <c r="BE449"/>
      <c r="BF449"/>
      <c r="BG449"/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Z450">
        <v>0</v>
      </c>
      <c r="AD450">
        <v>20</v>
      </c>
      <c r="AE450" s="55">
        <f t="shared" ref="AE450:AE513" si="34">O450*P450*Q450</f>
        <v>390.70352000000003</v>
      </c>
      <c r="AF450" s="57">
        <v>0</v>
      </c>
      <c r="AG450" s="55">
        <v>0</v>
      </c>
      <c r="AH450" s="55">
        <v>0</v>
      </c>
      <c r="AI450" s="52">
        <f t="shared" si="33"/>
        <v>0.10237942058981193</v>
      </c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Z451">
        <v>0</v>
      </c>
      <c r="AD451">
        <v>20</v>
      </c>
      <c r="AE451" s="55">
        <f t="shared" si="34"/>
        <v>538.34863000000007</v>
      </c>
      <c r="AF451" s="57">
        <v>0</v>
      </c>
      <c r="AG451" s="55">
        <v>0</v>
      </c>
      <c r="AH451" s="55">
        <v>0</v>
      </c>
      <c r="AI451" s="52">
        <f t="shared" si="33"/>
        <v>7.4301294311829108E-2</v>
      </c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Z452">
        <v>0</v>
      </c>
      <c r="AD452">
        <v>20</v>
      </c>
      <c r="AE452" s="55">
        <f t="shared" si="34"/>
        <v>294.76648</v>
      </c>
      <c r="AF452" s="57">
        <v>0</v>
      </c>
      <c r="AG452" s="55">
        <v>0</v>
      </c>
      <c r="AH452" s="55">
        <v>0</v>
      </c>
      <c r="AI452" s="52">
        <f t="shared" si="33"/>
        <v>6.7850320022819419E-2</v>
      </c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Z453">
        <v>0</v>
      </c>
      <c r="AD453">
        <v>20</v>
      </c>
      <c r="AE453" s="55">
        <f t="shared" si="34"/>
        <v>316.65508</v>
      </c>
      <c r="AF453" s="57">
        <v>0</v>
      </c>
      <c r="AG453" s="55">
        <v>0</v>
      </c>
      <c r="AH453" s="55">
        <v>0</v>
      </c>
      <c r="AI453" s="52">
        <f t="shared" si="33"/>
        <v>6.3160205735527761E-2</v>
      </c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Z454">
        <v>0</v>
      </c>
      <c r="AD454">
        <v>20</v>
      </c>
      <c r="AE454" s="55">
        <f t="shared" si="34"/>
        <v>358.54766999999998</v>
      </c>
      <c r="AF454" s="57">
        <v>0</v>
      </c>
      <c r="AG454" s="55">
        <v>0</v>
      </c>
      <c r="AH454" s="55">
        <v>0</v>
      </c>
      <c r="AI454" s="52">
        <f t="shared" si="33"/>
        <v>5.5780588394285201E-2</v>
      </c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Z455">
        <v>0</v>
      </c>
      <c r="AD455">
        <v>20</v>
      </c>
      <c r="AE455" s="55">
        <f t="shared" si="34"/>
        <v>440.32085999999998</v>
      </c>
      <c r="AF455" s="57">
        <v>0</v>
      </c>
      <c r="AG455" s="55">
        <v>0</v>
      </c>
      <c r="AH455" s="55">
        <v>0</v>
      </c>
      <c r="AI455" s="52">
        <f t="shared" si="33"/>
        <v>4.5421422914190351E-2</v>
      </c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Z456">
        <v>0</v>
      </c>
      <c r="AD456">
        <v>20</v>
      </c>
      <c r="AE456" s="55">
        <f t="shared" si="34"/>
        <v>506.92950000000008</v>
      </c>
      <c r="AF456" s="57">
        <v>0</v>
      </c>
      <c r="AG456" s="55">
        <v>0</v>
      </c>
      <c r="AH456" s="55">
        <v>0</v>
      </c>
      <c r="AI456" s="52">
        <f t="shared" si="33"/>
        <v>3.9453217853764669E-2</v>
      </c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Z457">
        <v>0</v>
      </c>
      <c r="AD457">
        <v>20</v>
      </c>
      <c r="AE457" s="55">
        <f t="shared" si="34"/>
        <v>509.51510999999999</v>
      </c>
      <c r="AF457" s="57">
        <v>0</v>
      </c>
      <c r="AG457" s="55">
        <v>0</v>
      </c>
      <c r="AH457" s="55">
        <v>0</v>
      </c>
      <c r="AI457" s="52">
        <f t="shared" si="33"/>
        <v>7.8506013295660648E-2</v>
      </c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Z458">
        <v>0</v>
      </c>
      <c r="AD458">
        <v>20</v>
      </c>
      <c r="AE458" s="55">
        <f t="shared" si="34"/>
        <v>579.42155000000002</v>
      </c>
      <c r="AF458" s="57">
        <v>0</v>
      </c>
      <c r="AG458" s="55">
        <v>0</v>
      </c>
      <c r="AH458" s="55">
        <v>0</v>
      </c>
      <c r="AI458" s="52">
        <f t="shared" si="33"/>
        <v>6.9034367120104523E-2</v>
      </c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Z459">
        <v>0</v>
      </c>
      <c r="AD459">
        <v>20</v>
      </c>
      <c r="AE459" s="55">
        <f t="shared" si="34"/>
        <v>648.36538000000007</v>
      </c>
      <c r="AF459" s="57">
        <v>0</v>
      </c>
      <c r="AG459" s="55">
        <v>0</v>
      </c>
      <c r="AH459" s="55">
        <v>0</v>
      </c>
      <c r="AI459" s="52">
        <f t="shared" si="33"/>
        <v>6.1693608625432772E-2</v>
      </c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Z460">
        <v>0</v>
      </c>
      <c r="AD460">
        <v>20</v>
      </c>
      <c r="AE460" s="55">
        <f t="shared" si="34"/>
        <v>707.73140000000001</v>
      </c>
      <c r="AF460" s="57">
        <v>0</v>
      </c>
      <c r="AG460" s="55">
        <v>0</v>
      </c>
      <c r="AH460" s="55">
        <v>0</v>
      </c>
      <c r="AI460" s="52">
        <f t="shared" si="33"/>
        <v>5.6518617091173291E-2</v>
      </c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Z461">
        <v>0</v>
      </c>
      <c r="AD461">
        <v>20</v>
      </c>
      <c r="AE461" s="55">
        <f t="shared" si="34"/>
        <v>426.09807999999998</v>
      </c>
      <c r="AF461" s="57">
        <v>0</v>
      </c>
      <c r="AG461" s="55">
        <v>0</v>
      </c>
      <c r="AH461" s="55">
        <v>0</v>
      </c>
      <c r="AI461" s="52">
        <f t="shared" si="33"/>
        <v>4.6937550152772338E-2</v>
      </c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Z462">
        <v>0</v>
      </c>
      <c r="AD462">
        <v>20</v>
      </c>
      <c r="AE462" s="55">
        <f t="shared" si="34"/>
        <v>456.74212</v>
      </c>
      <c r="AF462" s="57">
        <v>0</v>
      </c>
      <c r="AG462" s="55">
        <v>0</v>
      </c>
      <c r="AH462" s="55">
        <v>0</v>
      </c>
      <c r="AI462" s="52">
        <f t="shared" ref="AI462:AI484" si="35">K462*AD462/AE462</f>
        <v>4.3788385446036811E-2</v>
      </c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Z463">
        <v>0</v>
      </c>
      <c r="AD463">
        <v>20</v>
      </c>
      <c r="AE463" s="55">
        <f t="shared" si="34"/>
        <v>388.64447999999999</v>
      </c>
      <c r="AF463" s="57">
        <v>0</v>
      </c>
      <c r="AG463" s="55">
        <v>0</v>
      </c>
      <c r="AH463" s="55">
        <v>0</v>
      </c>
      <c r="AI463" s="52">
        <f t="shared" si="35"/>
        <v>0.10292182716708083</v>
      </c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Z464">
        <v>0</v>
      </c>
      <c r="AD464">
        <v>20</v>
      </c>
      <c r="AE464" s="55">
        <f t="shared" si="34"/>
        <v>513.86993999999993</v>
      </c>
      <c r="AF464" s="57">
        <v>0</v>
      </c>
      <c r="AG464" s="55">
        <v>0</v>
      </c>
      <c r="AH464" s="55">
        <v>0</v>
      </c>
      <c r="AI464" s="52">
        <f t="shared" si="35"/>
        <v>7.7840708098239814E-2</v>
      </c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Z465">
        <v>0</v>
      </c>
      <c r="AD465">
        <v>20</v>
      </c>
      <c r="AE465" s="55">
        <f t="shared" si="34"/>
        <v>287.35599999999999</v>
      </c>
      <c r="AF465" s="57">
        <v>0</v>
      </c>
      <c r="AG465" s="55">
        <v>0</v>
      </c>
      <c r="AH465" s="55">
        <v>0</v>
      </c>
      <c r="AI465" s="52">
        <f t="shared" si="35"/>
        <v>6.9600077952087308E-2</v>
      </c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Z466">
        <v>0</v>
      </c>
      <c r="AD466">
        <v>20</v>
      </c>
      <c r="AE466" s="55">
        <f t="shared" si="34"/>
        <v>307.20060000000001</v>
      </c>
      <c r="AF466" s="57">
        <v>0</v>
      </c>
      <c r="AG466" s="55">
        <v>0</v>
      </c>
      <c r="AH466" s="55">
        <v>0</v>
      </c>
      <c r="AI466" s="52">
        <f t="shared" si="35"/>
        <v>6.5104039510339495E-2</v>
      </c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Z467">
        <v>0</v>
      </c>
      <c r="AD467">
        <v>20</v>
      </c>
      <c r="AE467" s="55">
        <f t="shared" si="34"/>
        <v>348.63695999999999</v>
      </c>
      <c r="AF467" s="57">
        <v>0</v>
      </c>
      <c r="AG467" s="55">
        <v>0</v>
      </c>
      <c r="AH467" s="55">
        <v>0</v>
      </c>
      <c r="AI467" s="52">
        <f t="shared" si="35"/>
        <v>5.7366264322635217E-2</v>
      </c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Z468">
        <v>0</v>
      </c>
      <c r="AD468">
        <v>20</v>
      </c>
      <c r="AE468" s="55">
        <f t="shared" si="34"/>
        <v>421.64799999999997</v>
      </c>
      <c r="AF468" s="57">
        <v>0</v>
      </c>
      <c r="AG468" s="55">
        <v>0</v>
      </c>
      <c r="AH468" s="55">
        <v>0</v>
      </c>
      <c r="AI468" s="52">
        <f t="shared" si="35"/>
        <v>4.7432929837210189E-2</v>
      </c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Z469">
        <v>0</v>
      </c>
      <c r="AD469">
        <v>20</v>
      </c>
      <c r="AE469" s="55">
        <f t="shared" si="34"/>
        <v>482.29599999999994</v>
      </c>
      <c r="AF469" s="57">
        <v>0</v>
      </c>
      <c r="AG469" s="55">
        <v>0</v>
      </c>
      <c r="AH469" s="55">
        <v>0</v>
      </c>
      <c r="AI469" s="52">
        <f t="shared" si="35"/>
        <v>4.1468309917561008E-2</v>
      </c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Z470">
        <v>0</v>
      </c>
      <c r="AD470">
        <v>22</v>
      </c>
      <c r="AE470" s="55">
        <f t="shared" si="34"/>
        <v>482.09215999999998</v>
      </c>
      <c r="AF470" s="57">
        <v>0</v>
      </c>
      <c r="AG470" s="55">
        <v>0</v>
      </c>
      <c r="AH470" s="55">
        <v>0</v>
      </c>
      <c r="AI470" s="52">
        <f t="shared" si="35"/>
        <v>9.12688561456797E-2</v>
      </c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Z471">
        <v>0</v>
      </c>
      <c r="AD471">
        <v>22</v>
      </c>
      <c r="AE471" s="55">
        <f t="shared" si="34"/>
        <v>581.30760999999995</v>
      </c>
      <c r="AF471" s="57">
        <v>0</v>
      </c>
      <c r="AG471" s="55">
        <v>0</v>
      </c>
      <c r="AH471" s="55">
        <v>0</v>
      </c>
      <c r="AI471" s="52">
        <f t="shared" si="35"/>
        <v>7.5691422653145726E-2</v>
      </c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Z472">
        <v>0</v>
      </c>
      <c r="AD472">
        <v>22</v>
      </c>
      <c r="AE472" s="55">
        <f t="shared" si="34"/>
        <v>629.14757999999995</v>
      </c>
      <c r="AF472" s="57">
        <v>0</v>
      </c>
      <c r="AG472" s="55">
        <v>0</v>
      </c>
      <c r="AH472" s="55">
        <v>0</v>
      </c>
      <c r="AI472" s="52">
        <f t="shared" si="35"/>
        <v>6.9935896439433182E-2</v>
      </c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Z473">
        <v>0</v>
      </c>
      <c r="AD473">
        <v>22</v>
      </c>
      <c r="AE473" s="55">
        <f t="shared" si="34"/>
        <v>675.84131999999988</v>
      </c>
      <c r="AF473" s="57">
        <v>0</v>
      </c>
      <c r="AG473" s="55">
        <v>0</v>
      </c>
      <c r="AH473" s="55">
        <v>0</v>
      </c>
      <c r="AI473" s="52">
        <f t="shared" si="35"/>
        <v>6.5104039510339509E-2</v>
      </c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Z474">
        <v>0</v>
      </c>
      <c r="AD474">
        <v>22</v>
      </c>
      <c r="AE474" s="55">
        <f t="shared" si="34"/>
        <v>410.80563000000001</v>
      </c>
      <c r="AF474" s="57">
        <v>0</v>
      </c>
      <c r="AG474" s="55">
        <v>0</v>
      </c>
      <c r="AH474" s="55">
        <v>0</v>
      </c>
      <c r="AI474" s="52">
        <f t="shared" si="35"/>
        <v>5.3553306949566393E-2</v>
      </c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Z475">
        <v>0</v>
      </c>
      <c r="AD475">
        <v>22</v>
      </c>
      <c r="AE475" s="55">
        <f t="shared" si="34"/>
        <v>430.81808000000007</v>
      </c>
      <c r="AF475" s="57">
        <v>0</v>
      </c>
      <c r="AG475" s="55">
        <v>0</v>
      </c>
      <c r="AH475" s="55">
        <v>0</v>
      </c>
      <c r="AI475" s="52">
        <f t="shared" si="35"/>
        <v>5.1065637728110194E-2</v>
      </c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Z476">
        <v>0</v>
      </c>
      <c r="AD476">
        <v>26</v>
      </c>
      <c r="AE476" s="55">
        <f t="shared" si="34"/>
        <v>316.75682500000005</v>
      </c>
      <c r="AF476" s="57">
        <v>0</v>
      </c>
      <c r="AG476" s="55">
        <v>0</v>
      </c>
      <c r="AH476" s="55">
        <v>0</v>
      </c>
      <c r="AI476" s="52">
        <f t="shared" si="35"/>
        <v>8.2081893578772921E-2</v>
      </c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Z477">
        <v>0</v>
      </c>
      <c r="AC477" s="5"/>
      <c r="AD477" s="5">
        <v>26</v>
      </c>
      <c r="AE477" s="55">
        <f t="shared" si="34"/>
        <v>324.31630000000001</v>
      </c>
      <c r="AF477" s="57">
        <v>0</v>
      </c>
      <c r="AG477" s="55">
        <v>0</v>
      </c>
      <c r="AH477" s="55">
        <v>0</v>
      </c>
      <c r="AI477" s="52">
        <f t="shared" si="35"/>
        <v>8.0168650172686359E-2</v>
      </c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Z478">
        <v>0</v>
      </c>
      <c r="AC478" s="5"/>
      <c r="AD478" s="5">
        <v>26</v>
      </c>
      <c r="AE478" s="55">
        <f t="shared" si="34"/>
        <v>345.36425000000003</v>
      </c>
      <c r="AF478" s="57">
        <v>0</v>
      </c>
      <c r="AG478" s="55">
        <v>0</v>
      </c>
      <c r="AH478" s="55">
        <v>0</v>
      </c>
      <c r="AI478" s="52">
        <f t="shared" si="35"/>
        <v>7.5282835441132068E-2</v>
      </c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Z479">
        <v>0</v>
      </c>
      <c r="AC479" s="5"/>
      <c r="AD479" s="5">
        <v>26</v>
      </c>
      <c r="AE479" s="55">
        <f t="shared" si="34"/>
        <v>374.41635000000008</v>
      </c>
      <c r="AF479" s="57">
        <v>0</v>
      </c>
      <c r="AG479" s="55">
        <v>0</v>
      </c>
      <c r="AH479" s="55">
        <v>0</v>
      </c>
      <c r="AI479" s="52">
        <f t="shared" si="35"/>
        <v>6.9441411946887452E-2</v>
      </c>
      <c r="AJ479" s="51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Z480">
        <v>0</v>
      </c>
      <c r="AC480" s="5"/>
      <c r="AD480" s="5">
        <v>26</v>
      </c>
      <c r="AE480" s="55">
        <f t="shared" si="34"/>
        <v>403.61667500000004</v>
      </c>
      <c r="AF480" s="57">
        <v>0</v>
      </c>
      <c r="AG480" s="55">
        <v>0</v>
      </c>
      <c r="AH480" s="55">
        <v>0</v>
      </c>
      <c r="AI480" s="52">
        <f t="shared" si="35"/>
        <v>6.4417556583855201E-2</v>
      </c>
      <c r="AJ480" s="51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Z481">
        <v>0</v>
      </c>
      <c r="AC481" s="5"/>
      <c r="AD481" s="5">
        <v>26</v>
      </c>
      <c r="AE481" s="55">
        <f t="shared" si="34"/>
        <v>491.958775</v>
      </c>
      <c r="AF481" s="57">
        <v>0</v>
      </c>
      <c r="AG481" s="55">
        <v>0</v>
      </c>
      <c r="AH481" s="55">
        <v>0</v>
      </c>
      <c r="AI481" s="52">
        <f t="shared" si="35"/>
        <v>5.2849956787537733E-2</v>
      </c>
      <c r="AJ481" s="51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Z482">
        <v>0</v>
      </c>
      <c r="AC482" s="5"/>
      <c r="AD482" s="5">
        <v>26</v>
      </c>
      <c r="AE482" s="55">
        <f t="shared" si="34"/>
        <v>573.18607500000007</v>
      </c>
      <c r="AF482" s="57">
        <v>0</v>
      </c>
      <c r="AG482" s="55">
        <v>0</v>
      </c>
      <c r="AH482" s="55">
        <v>0</v>
      </c>
      <c r="AI482" s="52">
        <f t="shared" si="35"/>
        <v>4.5360487866004065E-2</v>
      </c>
      <c r="AJ482" s="51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Z483">
        <v>0</v>
      </c>
      <c r="AD483">
        <v>20</v>
      </c>
      <c r="AE483" s="55">
        <f t="shared" si="34"/>
        <v>388.97539902</v>
      </c>
      <c r="AF483" s="57">
        <v>0</v>
      </c>
      <c r="AG483" s="55">
        <v>0</v>
      </c>
      <c r="AH483" s="55">
        <v>0</v>
      </c>
      <c r="AI483" s="52">
        <f t="shared" si="35"/>
        <v>0.10283426689908304</v>
      </c>
      <c r="AJ483" s="51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Z484">
        <v>0</v>
      </c>
      <c r="AD484">
        <v>20</v>
      </c>
      <c r="AE484" s="55">
        <f t="shared" si="34"/>
        <v>357.04353880000002</v>
      </c>
      <c r="AF484" s="57">
        <v>0</v>
      </c>
      <c r="AG484" s="55">
        <v>0</v>
      </c>
      <c r="AH484" s="55">
        <v>0</v>
      </c>
      <c r="AI484" s="52">
        <f t="shared" si="35"/>
        <v>5.6015577448113731E-2</v>
      </c>
      <c r="AJ484" s="51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D485">
        <v>18</v>
      </c>
      <c r="AE485" s="55">
        <f t="shared" si="34"/>
        <v>0</v>
      </c>
      <c r="AF485" s="57">
        <v>195.03203980213701</v>
      </c>
      <c r="AG485" s="55">
        <v>763.45570050087724</v>
      </c>
      <c r="AH485" s="55">
        <v>0</v>
      </c>
      <c r="AJ485" s="51">
        <v>9.2292528029042184E-2</v>
      </c>
      <c r="AK485" s="52">
        <v>9.4308025930991482E-2</v>
      </c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Z486">
        <v>0</v>
      </c>
      <c r="AD486">
        <v>20</v>
      </c>
      <c r="AE486" s="55">
        <f t="shared" si="34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Z487">
        <v>0</v>
      </c>
      <c r="AD487" s="2">
        <v>20</v>
      </c>
      <c r="AE487" s="55">
        <f t="shared" si="34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Z488">
        <v>0</v>
      </c>
      <c r="AD488">
        <v>14</v>
      </c>
      <c r="AE488" s="55">
        <f t="shared" si="34"/>
        <v>0</v>
      </c>
      <c r="AF488" s="57">
        <v>0</v>
      </c>
      <c r="AG488" s="55">
        <v>0</v>
      </c>
      <c r="AH488" s="55">
        <v>0</v>
      </c>
      <c r="AJ488" s="51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Z489">
        <v>3.88</v>
      </c>
      <c r="AA489">
        <v>3.88</v>
      </c>
      <c r="AB489">
        <v>10.66</v>
      </c>
      <c r="AD489" s="2">
        <v>14</v>
      </c>
      <c r="AE489" s="55">
        <f t="shared" si="34"/>
        <v>156.465914</v>
      </c>
      <c r="AF489" s="57">
        <v>0</v>
      </c>
      <c r="AG489" s="55">
        <v>0</v>
      </c>
      <c r="AH489" s="55">
        <v>160.479904</v>
      </c>
      <c r="AJ489" s="51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D490">
        <v>13.84</v>
      </c>
      <c r="AE490" s="55">
        <f t="shared" si="34"/>
        <v>603.40434368799993</v>
      </c>
      <c r="AF490" s="57">
        <v>0</v>
      </c>
      <c r="AG490" s="55">
        <v>0</v>
      </c>
      <c r="AH490" s="55">
        <v>304.20999999999998</v>
      </c>
      <c r="AJ490" s="51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D491">
        <v>12.7</v>
      </c>
      <c r="AE491" s="55">
        <f t="shared" si="34"/>
        <v>602.85971750399995</v>
      </c>
      <c r="AF491" s="57">
        <v>0</v>
      </c>
      <c r="AG491" s="55">
        <v>304.21341573178398</v>
      </c>
      <c r="AJ491" s="51"/>
      <c r="AK491" s="52">
        <v>9.098875515866349E-2</v>
      </c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D492">
        <v>6</v>
      </c>
      <c r="AE492" s="55">
        <f t="shared" si="34"/>
        <v>485.79758046720002</v>
      </c>
      <c r="AF492" s="57">
        <v>0</v>
      </c>
      <c r="AG492" s="55">
        <v>304.21341573178398</v>
      </c>
      <c r="AH492" s="55">
        <v>0</v>
      </c>
      <c r="AJ492" s="51"/>
      <c r="AK492" s="52">
        <v>8.3494016655709991E-2</v>
      </c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Z493">
        <v>0</v>
      </c>
      <c r="AD493">
        <v>6</v>
      </c>
      <c r="AE493" s="55">
        <f t="shared" si="34"/>
        <v>121.536660930804</v>
      </c>
      <c r="AF493" s="57">
        <v>0</v>
      </c>
      <c r="AG493" s="55">
        <v>0</v>
      </c>
      <c r="AH493" s="55">
        <v>0</v>
      </c>
      <c r="AJ493" s="51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Z494">
        <v>0</v>
      </c>
      <c r="AD494">
        <v>6</v>
      </c>
      <c r="AE494" s="55">
        <f t="shared" si="34"/>
        <v>0</v>
      </c>
      <c r="AF494" s="57">
        <v>112.4131248985337</v>
      </c>
      <c r="AG494" s="55">
        <v>0</v>
      </c>
      <c r="AH494" s="55">
        <v>0</v>
      </c>
      <c r="AJ494" s="51">
        <v>0.106749100790779</v>
      </c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D495">
        <v>22</v>
      </c>
      <c r="AE495" s="55">
        <f t="shared" si="34"/>
        <v>282.7686976</v>
      </c>
      <c r="AF495" s="57">
        <v>0</v>
      </c>
      <c r="AG495" s="55">
        <v>223.5721408</v>
      </c>
      <c r="AH495" s="55">
        <v>0</v>
      </c>
      <c r="AJ495" s="51"/>
      <c r="AK495" s="52">
        <v>0.1073479008347001</v>
      </c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Z496">
        <v>0</v>
      </c>
      <c r="AD496">
        <v>22</v>
      </c>
      <c r="AE496" s="55">
        <f t="shared" si="34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Z497">
        <v>0</v>
      </c>
      <c r="AD497">
        <v>22</v>
      </c>
      <c r="AE497" s="55">
        <f t="shared" si="34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Z498">
        <v>0</v>
      </c>
      <c r="AD498">
        <v>22</v>
      </c>
      <c r="AE498" s="55">
        <f t="shared" si="34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6">K498*AD498/AE498</f>
        <v>7.5609190685180877E-2</v>
      </c>
      <c r="AJ498" s="51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Z499">
        <v>0</v>
      </c>
      <c r="AD499">
        <v>22</v>
      </c>
      <c r="AE499" s="55">
        <f t="shared" si="34"/>
        <v>277.15191826751999</v>
      </c>
      <c r="AF499" s="57">
        <v>0</v>
      </c>
      <c r="AG499" s="55">
        <v>0</v>
      </c>
      <c r="AH499" s="55">
        <v>0</v>
      </c>
      <c r="AI499" s="52">
        <f t="shared" si="36"/>
        <v>7.9378848025019155E-2</v>
      </c>
      <c r="AJ499" s="51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Z500">
        <v>0</v>
      </c>
      <c r="AD500">
        <v>22</v>
      </c>
      <c r="AE500" s="55">
        <f t="shared" si="34"/>
        <v>286.58119431281199</v>
      </c>
      <c r="AF500" s="57">
        <v>0</v>
      </c>
      <c r="AG500" s="55">
        <v>0</v>
      </c>
      <c r="AH500" s="55">
        <v>0</v>
      </c>
      <c r="AI500" s="52">
        <f t="shared" si="36"/>
        <v>7.6767074869491747E-2</v>
      </c>
      <c r="AJ500" s="51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Z501">
        <v>0</v>
      </c>
      <c r="AD501">
        <v>22</v>
      </c>
      <c r="AE501" s="55">
        <f t="shared" si="34"/>
        <v>280.62594997247999</v>
      </c>
      <c r="AF501" s="57">
        <v>0</v>
      </c>
      <c r="AG501" s="55">
        <v>0</v>
      </c>
      <c r="AH501" s="55">
        <v>0</v>
      </c>
      <c r="AI501" s="52">
        <f t="shared" si="36"/>
        <v>7.8396171138690005E-2</v>
      </c>
      <c r="AJ501" s="51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Z502">
        <v>0</v>
      </c>
      <c r="AD502">
        <v>22</v>
      </c>
      <c r="AE502" s="55">
        <f t="shared" si="34"/>
        <v>282.27178673854996</v>
      </c>
      <c r="AF502" s="57">
        <v>0</v>
      </c>
      <c r="AG502" s="55">
        <v>0</v>
      </c>
      <c r="AH502" s="55">
        <v>0</v>
      </c>
      <c r="AI502" s="52">
        <f t="shared" si="36"/>
        <v>7.7939068066966155E-2</v>
      </c>
      <c r="AJ502" s="51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Z503">
        <v>0</v>
      </c>
      <c r="AD503">
        <v>22</v>
      </c>
      <c r="AE503" s="55">
        <f t="shared" si="34"/>
        <v>285.13835310000002</v>
      </c>
      <c r="AF503" s="57">
        <v>0</v>
      </c>
      <c r="AG503" s="55">
        <v>0</v>
      </c>
      <c r="AH503" s="55">
        <v>0</v>
      </c>
      <c r="AI503" s="52">
        <f t="shared" si="36"/>
        <v>7.7155527345998398E-2</v>
      </c>
      <c r="AJ503" s="51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Z504">
        <v>0</v>
      </c>
      <c r="AD504">
        <v>22</v>
      </c>
      <c r="AE504" s="55">
        <f t="shared" si="34"/>
        <v>296.03546452711004</v>
      </c>
      <c r="AF504" s="57">
        <v>0</v>
      </c>
      <c r="AG504" s="55">
        <v>0</v>
      </c>
      <c r="AH504" s="55">
        <v>0</v>
      </c>
      <c r="AI504" s="52">
        <f t="shared" si="36"/>
        <v>7.4315420401211113E-2</v>
      </c>
      <c r="AJ504" s="51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Z505">
        <v>0</v>
      </c>
      <c r="AD505">
        <v>22</v>
      </c>
      <c r="AE505" s="55">
        <f t="shared" si="34"/>
        <v>293.61659371519994</v>
      </c>
      <c r="AF505" s="57">
        <v>0</v>
      </c>
      <c r="AG505" s="55">
        <v>0</v>
      </c>
      <c r="AH505" s="55">
        <v>0</v>
      </c>
      <c r="AI505" s="52">
        <f t="shared" si="36"/>
        <v>7.4927645340574306E-2</v>
      </c>
      <c r="AJ505" s="51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Z506">
        <v>0</v>
      </c>
      <c r="AD506">
        <v>22</v>
      </c>
      <c r="AE506" s="55">
        <f t="shared" si="34"/>
        <v>276.32080264774049</v>
      </c>
      <c r="AF506" s="57">
        <v>0</v>
      </c>
      <c r="AG506" s="55">
        <v>0</v>
      </c>
      <c r="AH506" s="55">
        <v>0</v>
      </c>
      <c r="AI506" s="52">
        <f t="shared" si="36"/>
        <v>7.9617603123591299E-2</v>
      </c>
      <c r="AJ506" s="51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Z507">
        <v>0</v>
      </c>
      <c r="AD507">
        <v>22</v>
      </c>
      <c r="AE507" s="55">
        <f t="shared" si="34"/>
        <v>286.00214747843199</v>
      </c>
      <c r="AF507" s="57">
        <v>0</v>
      </c>
      <c r="AG507" s="55">
        <v>0</v>
      </c>
      <c r="AH507" s="55">
        <v>0</v>
      </c>
      <c r="AI507" s="52">
        <f t="shared" si="36"/>
        <v>7.6922499337733347E-2</v>
      </c>
      <c r="AJ507" s="51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Z508">
        <v>0</v>
      </c>
      <c r="AD508">
        <v>22</v>
      </c>
      <c r="AE508" s="55">
        <f t="shared" si="34"/>
        <v>277.36227875502999</v>
      </c>
      <c r="AF508" s="57">
        <v>0</v>
      </c>
      <c r="AG508" s="55">
        <v>0</v>
      </c>
      <c r="AH508" s="55">
        <v>0</v>
      </c>
      <c r="AI508" s="52">
        <f t="shared" si="36"/>
        <v>7.9318644549465536E-2</v>
      </c>
      <c r="AJ508" s="51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Z509">
        <v>0</v>
      </c>
      <c r="AD509">
        <v>20</v>
      </c>
      <c r="AE509" s="55">
        <f t="shared" si="34"/>
        <v>240.73553001411099</v>
      </c>
      <c r="AF509" s="57">
        <v>0</v>
      </c>
      <c r="AG509" s="55">
        <v>0</v>
      </c>
      <c r="AH509" s="55">
        <v>0</v>
      </c>
      <c r="AI509" s="52">
        <f t="shared" si="36"/>
        <v>8.3078721279022161E-2</v>
      </c>
      <c r="AJ509" s="51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Z510">
        <v>0</v>
      </c>
      <c r="AD510">
        <v>20</v>
      </c>
      <c r="AE510" s="55">
        <f t="shared" si="34"/>
        <v>476.45138538900005</v>
      </c>
      <c r="AF510" s="57">
        <v>0</v>
      </c>
      <c r="AG510" s="55">
        <v>0</v>
      </c>
      <c r="AH510" s="55">
        <v>0</v>
      </c>
      <c r="AI510" s="52">
        <f t="shared" si="36"/>
        <v>8.3954000820759267E-2</v>
      </c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Z511">
        <v>0</v>
      </c>
      <c r="AD511">
        <v>20</v>
      </c>
      <c r="AE511" s="55">
        <f t="shared" si="34"/>
        <v>241.41066370650302</v>
      </c>
      <c r="AF511" s="57">
        <v>0</v>
      </c>
      <c r="AG511" s="55">
        <v>0</v>
      </c>
      <c r="AH511" s="55">
        <v>0</v>
      </c>
      <c r="AI511" s="52">
        <f t="shared" si="36"/>
        <v>8.2846381733638591E-2</v>
      </c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Z512">
        <v>0</v>
      </c>
      <c r="AD512">
        <v>20</v>
      </c>
      <c r="AE512" s="55">
        <f t="shared" si="34"/>
        <v>376.97854517159999</v>
      </c>
      <c r="AF512" s="57">
        <v>0</v>
      </c>
      <c r="AG512" s="55">
        <v>0</v>
      </c>
      <c r="AH512" s="55">
        <v>0</v>
      </c>
      <c r="AI512" s="52">
        <f t="shared" si="36"/>
        <v>5.3053417113952825E-2</v>
      </c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Z513">
        <v>0</v>
      </c>
      <c r="AD513">
        <v>20</v>
      </c>
      <c r="AE513" s="55">
        <f t="shared" si="34"/>
        <v>517.03466815439992</v>
      </c>
      <c r="AF513" s="57">
        <v>0</v>
      </c>
      <c r="AG513" s="55">
        <v>0</v>
      </c>
      <c r="AH513" s="55">
        <v>0</v>
      </c>
      <c r="AI513" s="52">
        <f t="shared" si="36"/>
        <v>3.8682125652022011E-2</v>
      </c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Z514">
        <v>0</v>
      </c>
      <c r="AD514">
        <v>20</v>
      </c>
      <c r="AE514" s="55">
        <f t="shared" ref="AE514:AE524" si="37">O514*P514*Q514</f>
        <v>471.30567447455797</v>
      </c>
      <c r="AF514" s="57">
        <v>0</v>
      </c>
      <c r="AG514" s="55">
        <v>0</v>
      </c>
      <c r="AH514" s="55">
        <v>0</v>
      </c>
      <c r="AI514" s="52">
        <f t="shared" si="36"/>
        <v>8.4870609810914294E-2</v>
      </c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Z515">
        <v>0</v>
      </c>
      <c r="AD515">
        <v>20</v>
      </c>
      <c r="AE515" s="55">
        <f t="shared" si="37"/>
        <v>355.4308594872</v>
      </c>
      <c r="AF515" s="57">
        <v>0</v>
      </c>
      <c r="AG515" s="55">
        <v>0</v>
      </c>
      <c r="AH515" s="55">
        <v>0</v>
      </c>
      <c r="AI515" s="52">
        <f t="shared" si="36"/>
        <v>5.6269734228634849E-2</v>
      </c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Z516">
        <v>0</v>
      </c>
      <c r="AD516">
        <v>20</v>
      </c>
      <c r="AE516" s="55">
        <f t="shared" si="37"/>
        <v>508.95426422890006</v>
      </c>
      <c r="AF516" s="57">
        <v>0</v>
      </c>
      <c r="AG516" s="55">
        <v>0</v>
      </c>
      <c r="AH516" s="55">
        <v>0</v>
      </c>
      <c r="AI516" s="52">
        <f t="shared" si="36"/>
        <v>3.9296261777669442E-2</v>
      </c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Z517">
        <v>0</v>
      </c>
      <c r="AD517">
        <v>20</v>
      </c>
      <c r="AE517" s="55">
        <f t="shared" si="37"/>
        <v>240.92485265894399</v>
      </c>
      <c r="AF517" s="57">
        <v>0</v>
      </c>
      <c r="AG517" s="55">
        <v>0</v>
      </c>
      <c r="AH517" s="55">
        <v>0</v>
      </c>
      <c r="AI517" s="52">
        <f t="shared" si="36"/>
        <v>8.3013436676506888E-2</v>
      </c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Z518">
        <v>0</v>
      </c>
      <c r="AD518">
        <v>20</v>
      </c>
      <c r="AE518" s="55">
        <f t="shared" si="37"/>
        <v>776.56082905004405</v>
      </c>
      <c r="AF518" s="57">
        <v>0</v>
      </c>
      <c r="AG518" s="55">
        <v>0</v>
      </c>
      <c r="AH518" s="55">
        <v>0</v>
      </c>
      <c r="AI518" s="52">
        <f t="shared" si="36"/>
        <v>5.150916515958117E-2</v>
      </c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Z519">
        <v>0</v>
      </c>
      <c r="AD519">
        <v>20</v>
      </c>
      <c r="AE519" s="55">
        <f t="shared" si="37"/>
        <v>521.05416218750008</v>
      </c>
      <c r="AF519" s="57">
        <v>0</v>
      </c>
      <c r="AG519" s="55">
        <v>0</v>
      </c>
      <c r="AH519" s="55">
        <v>0</v>
      </c>
      <c r="AI519" s="52">
        <f t="shared" si="36"/>
        <v>7.6767451260865469E-2</v>
      </c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Z520">
        <v>0</v>
      </c>
      <c r="AC520"/>
      <c r="AD520">
        <v>20</v>
      </c>
      <c r="AE520" s="55">
        <f t="shared" si="37"/>
        <v>439.53819999999996</v>
      </c>
      <c r="AG520" s="55">
        <v>0</v>
      </c>
      <c r="AH520" s="55">
        <v>0</v>
      </c>
      <c r="AI520" s="52">
        <f t="shared" si="36"/>
        <v>9.1004604377958515E-2</v>
      </c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C521"/>
      <c r="AD521">
        <v>20</v>
      </c>
      <c r="AE521" s="55">
        <f t="shared" si="37"/>
        <v>437.26375000000007</v>
      </c>
      <c r="AG521" s="55">
        <v>883.22940750240002</v>
      </c>
      <c r="AH521" s="55">
        <v>0</v>
      </c>
      <c r="AI521" s="52">
        <f t="shared" si="36"/>
        <v>9.1477969532118758E-2</v>
      </c>
      <c r="AK521" s="52">
        <v>9.0576694254581439E-2</v>
      </c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Z522">
        <v>0</v>
      </c>
      <c r="AC522"/>
      <c r="AD522">
        <v>20</v>
      </c>
      <c r="AE522" s="55">
        <f t="shared" si="37"/>
        <v>448.62112000000002</v>
      </c>
      <c r="AG522" s="55">
        <v>0</v>
      </c>
      <c r="AH522" s="55">
        <v>0</v>
      </c>
      <c r="AI522" s="52">
        <f t="shared" si="36"/>
        <v>8.9162097406381577E-2</v>
      </c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Z523">
        <v>0</v>
      </c>
      <c r="AC523"/>
      <c r="AD523">
        <v>20</v>
      </c>
      <c r="AE523" s="55">
        <f t="shared" si="37"/>
        <v>444.00808000000001</v>
      </c>
      <c r="AG523" s="55">
        <v>0</v>
      </c>
      <c r="AH523" s="55">
        <v>0</v>
      </c>
      <c r="AI523" s="52">
        <f t="shared" si="36"/>
        <v>9.0088450642609924E-2</v>
      </c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C524"/>
      <c r="AD524">
        <v>20</v>
      </c>
      <c r="AE524" s="55">
        <f t="shared" si="37"/>
        <v>444.00808000000001</v>
      </c>
      <c r="AG524" s="55">
        <v>443.39967116280002</v>
      </c>
      <c r="AH524" s="55">
        <v>0</v>
      </c>
      <c r="AI524" s="52">
        <f t="shared" si="36"/>
        <v>9.0088450642609924E-2</v>
      </c>
      <c r="AK524" s="52">
        <v>9.0212065099420147E-2</v>
      </c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L525"/>
    </row>
    <row r="526" spans="1:62" x14ac:dyDescent="0.3">
      <c r="L526"/>
    </row>
    <row r="527" spans="1:62" x14ac:dyDescent="0.3">
      <c r="L527"/>
    </row>
    <row r="528" spans="1:62" x14ac:dyDescent="0.3">
      <c r="L528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25"/>
  <sheetViews>
    <sheetView workbookViewId="0">
      <pane ySplit="1" topLeftCell="A496" activePane="bottomLeft" state="frozen"/>
      <selection pane="bottomLeft" activeCell="BH1" sqref="BH1:BJ1048576"/>
    </sheetView>
  </sheetViews>
  <sheetFormatPr defaultRowHeight="14.4" x14ac:dyDescent="0.3"/>
  <cols>
    <col min="1" max="1" width="16.88671875" style="2" customWidth="1"/>
    <col min="2" max="2" width="13.21875" style="2" customWidth="1"/>
    <col min="3" max="3" width="8.88671875" style="2"/>
    <col min="4" max="4" width="17.6640625" style="2" customWidth="1"/>
    <col min="5" max="5" width="14.44140625" style="2" customWidth="1"/>
    <col min="6" max="6" width="12.44140625" style="2" customWidth="1"/>
    <col min="7" max="9" width="8.88671875" style="2"/>
    <col min="10" max="10" width="11.109375" style="2" customWidth="1"/>
    <col min="11" max="15" width="8.88671875" style="2"/>
    <col min="16" max="16" width="10.5546875" style="2" customWidth="1"/>
    <col min="17" max="17" width="14.44140625" style="2" customWidth="1"/>
    <col min="18" max="20" width="8.88671875" style="2"/>
    <col min="21" max="21" width="12" style="2" customWidth="1"/>
    <col min="22" max="22" width="11.77734375" style="2" customWidth="1"/>
    <col min="23" max="23" width="10" style="2" customWidth="1"/>
    <col min="24" max="24" width="11.44140625" style="2" customWidth="1"/>
    <col min="25" max="26" width="17.109375" style="2" customWidth="1"/>
    <col min="27" max="27" width="13.44140625" style="2" customWidth="1"/>
    <col min="28" max="28" width="16.109375" style="2" customWidth="1"/>
    <col min="29" max="29" width="19.44140625" style="2" customWidth="1"/>
    <col min="30" max="30" width="30.6640625" style="2" customWidth="1"/>
    <col min="31" max="31" width="26.88671875" style="2" customWidth="1"/>
    <col min="32" max="32" width="35.5546875" style="2" customWidth="1"/>
    <col min="33" max="49" width="8.88671875" style="2"/>
    <col min="50" max="50" width="13.44140625" style="2" customWidth="1"/>
    <col min="51" max="51" width="22" style="2" customWidth="1"/>
    <col min="52" max="52" width="20.77734375" style="2" customWidth="1"/>
    <col min="53" max="55" width="8.88671875" style="75"/>
    <col min="63" max="16384" width="8.88671875" style="2"/>
  </cols>
  <sheetData>
    <row r="1" spans="1:62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60" t="s">
        <v>522</v>
      </c>
      <c r="I1" s="61" t="s">
        <v>605</v>
      </c>
      <c r="J1" s="62" t="s">
        <v>1146</v>
      </c>
      <c r="K1" s="63" t="s">
        <v>1096</v>
      </c>
      <c r="L1" s="64" t="s">
        <v>1108</v>
      </c>
      <c r="M1" s="59" t="s">
        <v>1191</v>
      </c>
      <c r="N1" s="59" t="s">
        <v>1203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6" t="s">
        <v>1105</v>
      </c>
      <c r="U1" s="26" t="s">
        <v>1106</v>
      </c>
      <c r="V1" s="26" t="s">
        <v>1107</v>
      </c>
      <c r="W1" s="11" t="s">
        <v>1192</v>
      </c>
      <c r="X1" s="11" t="s">
        <v>1193</v>
      </c>
      <c r="Y1" s="11" t="s">
        <v>1194</v>
      </c>
      <c r="Z1" s="11" t="s">
        <v>1199</v>
      </c>
      <c r="AA1" s="11" t="s">
        <v>1200</v>
      </c>
      <c r="AB1" s="11" t="s">
        <v>1201</v>
      </c>
      <c r="AC1" s="2" t="s">
        <v>466</v>
      </c>
      <c r="AD1" s="11" t="s">
        <v>1094</v>
      </c>
      <c r="AE1" s="54" t="s">
        <v>1103</v>
      </c>
      <c r="AF1" s="56" t="s">
        <v>1196</v>
      </c>
      <c r="AG1" s="54" t="s">
        <v>1195</v>
      </c>
      <c r="AH1" s="54" t="s">
        <v>1202</v>
      </c>
      <c r="AI1" s="66" t="s">
        <v>1104</v>
      </c>
      <c r="AJ1" s="50" t="s">
        <v>1197</v>
      </c>
      <c r="AK1" s="53" t="s">
        <v>1198</v>
      </c>
      <c r="AL1" s="53" t="s">
        <v>1204</v>
      </c>
      <c r="AM1" s="27" t="s">
        <v>1113</v>
      </c>
      <c r="AN1" s="27" t="s">
        <v>1114</v>
      </c>
      <c r="AO1" s="27" t="s">
        <v>1115</v>
      </c>
      <c r="AP1" s="27" t="s">
        <v>1116</v>
      </c>
      <c r="AQ1" s="27" t="s">
        <v>1117</v>
      </c>
      <c r="AR1" s="27" t="s">
        <v>1118</v>
      </c>
      <c r="AS1" s="27" t="s">
        <v>1119</v>
      </c>
      <c r="AT1" s="27" t="s">
        <v>1120</v>
      </c>
      <c r="AU1" s="26" t="s">
        <v>1109</v>
      </c>
      <c r="AV1" s="26" t="s">
        <v>1110</v>
      </c>
      <c r="AW1" s="26" t="s">
        <v>1111</v>
      </c>
      <c r="AX1" s="26" t="s">
        <v>1112</v>
      </c>
      <c r="AY1" s="11" t="s">
        <v>1092</v>
      </c>
      <c r="AZ1" s="11" t="s">
        <v>1093</v>
      </c>
      <c r="BA1" s="74" t="s">
        <v>1205</v>
      </c>
      <c r="BB1" s="74" t="s">
        <v>1206</v>
      </c>
      <c r="BC1" s="74" t="s">
        <v>1207</v>
      </c>
      <c r="BD1" s="11" t="s">
        <v>1211</v>
      </c>
      <c r="BE1" s="11" t="s">
        <v>1208</v>
      </c>
      <c r="BF1" s="11" t="s">
        <v>1209</v>
      </c>
      <c r="BG1" s="11" t="s">
        <v>1210</v>
      </c>
      <c r="BH1" s="11" t="s">
        <v>1247</v>
      </c>
      <c r="BI1" s="11" t="s">
        <v>1248</v>
      </c>
      <c r="BJ1" s="11" t="s">
        <v>1249</v>
      </c>
    </row>
    <row r="2" spans="1:62" x14ac:dyDescent="0.3">
      <c r="A2" s="2" t="s">
        <v>0</v>
      </c>
      <c r="B2" s="13" t="s">
        <v>685</v>
      </c>
      <c r="C2" s="13"/>
      <c r="F2" s="2">
        <v>3.5</v>
      </c>
      <c r="G2" s="2" t="s">
        <v>454</v>
      </c>
      <c r="H2" s="9" t="s">
        <v>523</v>
      </c>
      <c r="I2" t="s">
        <v>606</v>
      </c>
      <c r="J2"/>
      <c r="K2" s="65">
        <v>4</v>
      </c>
      <c r="L2" s="25">
        <v>4</v>
      </c>
      <c r="M2">
        <v>4</v>
      </c>
      <c r="N2">
        <v>0</v>
      </c>
      <c r="T2" s="25">
        <v>6.6040679999999998</v>
      </c>
      <c r="U2" s="25">
        <v>7.9389519999999996</v>
      </c>
      <c r="V2" s="25">
        <v>33.703336</v>
      </c>
      <c r="W2">
        <v>7.83</v>
      </c>
      <c r="X2">
        <v>33.209989999999998</v>
      </c>
      <c r="Y2">
        <v>6.46</v>
      </c>
      <c r="Z2">
        <v>0</v>
      </c>
      <c r="AA2"/>
      <c r="AB2"/>
      <c r="AD2">
        <v>34</v>
      </c>
      <c r="AE2" s="55">
        <f>O2*P2*Q2</f>
        <v>0</v>
      </c>
      <c r="AF2" s="57">
        <v>1767.0449718798691</v>
      </c>
      <c r="AG2" s="55">
        <v>1679.8210721820001</v>
      </c>
      <c r="AH2" s="55">
        <v>0</v>
      </c>
      <c r="AI2" s="52"/>
      <c r="AJ2" s="51">
        <v>7.6964651247849417E-2</v>
      </c>
      <c r="AK2" s="52">
        <v>8.0961003676030277E-2</v>
      </c>
      <c r="AL2" s="52"/>
      <c r="AM2" s="28">
        <v>1.62962962962963</v>
      </c>
      <c r="AN2" s="28">
        <v>2.518518518518519</v>
      </c>
      <c r="AO2" s="28">
        <v>0.88888888888888884</v>
      </c>
      <c r="AP2" s="28">
        <v>0</v>
      </c>
      <c r="AQ2" s="28">
        <v>0.32352941176470579</v>
      </c>
      <c r="AR2" s="28">
        <v>0.5</v>
      </c>
      <c r="AS2" s="28">
        <v>0.1764705882352941</v>
      </c>
      <c r="AT2" s="28">
        <v>0</v>
      </c>
      <c r="AU2" s="25">
        <v>0.82</v>
      </c>
      <c r="AV2" s="25">
        <v>3.44</v>
      </c>
      <c r="AW2" s="25">
        <v>2.62</v>
      </c>
      <c r="AX2" s="25">
        <v>2.642962962962963</v>
      </c>
      <c r="AY2">
        <v>2.642962962962963</v>
      </c>
      <c r="AZ2">
        <v>5.9587362692592576</v>
      </c>
      <c r="BA2" s="75">
        <v>0.48264383878002159</v>
      </c>
      <c r="BB2" s="75">
        <v>0.50770488753139842</v>
      </c>
      <c r="BD2" t="s">
        <v>459</v>
      </c>
      <c r="BE2">
        <v>3.8482325623924708E-2</v>
      </c>
      <c r="BF2">
        <v>4.0480501838015132E-2</v>
      </c>
      <c r="BH2">
        <v>7.8962827461939847E-2</v>
      </c>
      <c r="BI2" t="s">
        <v>459</v>
      </c>
      <c r="BJ2">
        <v>0.49517436315571001</v>
      </c>
    </row>
    <row r="3" spans="1:62" x14ac:dyDescent="0.3">
      <c r="A3" s="2" t="s">
        <v>1</v>
      </c>
      <c r="B3" s="13" t="s">
        <v>686</v>
      </c>
      <c r="C3" s="13"/>
      <c r="F3" s="2">
        <v>3.2</v>
      </c>
      <c r="G3" s="2" t="s">
        <v>454</v>
      </c>
      <c r="H3" s="9" t="s">
        <v>524</v>
      </c>
      <c r="I3" t="s">
        <v>607</v>
      </c>
      <c r="J3"/>
      <c r="L3" s="25">
        <v>1</v>
      </c>
      <c r="M3">
        <v>1</v>
      </c>
      <c r="N3">
        <v>0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5">
        <v>3.9327019999999999</v>
      </c>
      <c r="U3" s="25">
        <v>3.9458000000000002</v>
      </c>
      <c r="V3" s="25">
        <v>11.356398779999999</v>
      </c>
      <c r="W3">
        <v>3.9060000000000001</v>
      </c>
      <c r="X3">
        <v>21.603000000000002</v>
      </c>
      <c r="Y3">
        <v>3.8879000000000001</v>
      </c>
      <c r="Z3">
        <v>0</v>
      </c>
      <c r="AA3"/>
      <c r="AB3"/>
      <c r="AC3" s="2">
        <v>2</v>
      </c>
      <c r="AD3">
        <v>14</v>
      </c>
      <c r="AE3" s="55">
        <f t="shared" ref="AE3:AE66" si="0">O3*P3*Q3</f>
        <v>1289.30702832</v>
      </c>
      <c r="AF3" s="57">
        <v>173.54502164551991</v>
      </c>
      <c r="AG3" s="55">
        <v>328.06612625219998</v>
      </c>
      <c r="AH3" s="55">
        <v>0</v>
      </c>
      <c r="AI3" s="52"/>
      <c r="AJ3" s="51">
        <v>8.0670709348241429E-2</v>
      </c>
      <c r="AK3" s="52">
        <v>4.2674323496713393E-2</v>
      </c>
      <c r="AL3" s="52"/>
      <c r="AM3" s="28">
        <v>1.7272727272727271</v>
      </c>
      <c r="AN3" s="28">
        <v>2.545454545454545</v>
      </c>
      <c r="AO3" s="28">
        <v>0.81818181818181823</v>
      </c>
      <c r="AP3" s="28">
        <v>0</v>
      </c>
      <c r="AQ3" s="28">
        <v>0.3392857142857143</v>
      </c>
      <c r="AR3" s="28">
        <v>0.5</v>
      </c>
      <c r="AS3" s="28">
        <v>0.1607142857142857</v>
      </c>
      <c r="AT3" s="28">
        <v>0</v>
      </c>
      <c r="AU3" s="25">
        <v>0.82</v>
      </c>
      <c r="AV3" s="25">
        <v>3.44</v>
      </c>
      <c r="AW3" s="25">
        <v>2.62</v>
      </c>
      <c r="AX3" s="25">
        <v>2.6545454545454539</v>
      </c>
      <c r="AY3">
        <v>2.6545454545454539</v>
      </c>
      <c r="AZ3">
        <v>5.9946911436363637</v>
      </c>
      <c r="BA3" s="75">
        <v>0.48450364842179561</v>
      </c>
      <c r="BE3">
        <v>4.0335354674120701E-2</v>
      </c>
      <c r="BF3">
        <v>2.13371617483567E-2</v>
      </c>
      <c r="BH3">
        <v>6.1672516422477411E-2</v>
      </c>
      <c r="BI3">
        <v>3.0836258211238698E-2</v>
      </c>
      <c r="BJ3">
        <v>0.48450364842179561</v>
      </c>
    </row>
    <row r="4" spans="1:62" x14ac:dyDescent="0.3">
      <c r="A4" s="2" t="s">
        <v>2</v>
      </c>
      <c r="B4" s="13" t="s">
        <v>687</v>
      </c>
      <c r="C4" s="13"/>
      <c r="F4" s="2">
        <v>3.35</v>
      </c>
      <c r="G4" s="2" t="s">
        <v>454</v>
      </c>
      <c r="H4" s="9" t="s">
        <v>525</v>
      </c>
      <c r="I4">
        <v>-1</v>
      </c>
      <c r="J4"/>
      <c r="L4" s="25">
        <v>2</v>
      </c>
      <c r="M4">
        <v>0</v>
      </c>
      <c r="N4">
        <v>0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5">
        <v>11.92921406</v>
      </c>
      <c r="U4" s="25">
        <v>11.92921406</v>
      </c>
      <c r="V4" s="25">
        <v>11.92921406</v>
      </c>
      <c r="W4">
        <v>0</v>
      </c>
      <c r="X4"/>
      <c r="Y4"/>
      <c r="Z4">
        <v>0</v>
      </c>
      <c r="AA4"/>
      <c r="AB4"/>
      <c r="AC4" s="2">
        <v>2</v>
      </c>
      <c r="AD4">
        <v>14</v>
      </c>
      <c r="AE4" s="55">
        <f t="shared" si="0"/>
        <v>165.859449525</v>
      </c>
      <c r="AF4" s="57">
        <v>349.00875366799971</v>
      </c>
      <c r="AG4" s="55">
        <v>0</v>
      </c>
      <c r="AH4" s="55">
        <v>0</v>
      </c>
      <c r="AI4" s="52"/>
      <c r="AJ4" s="51">
        <v>8.0227214090553903E-2</v>
      </c>
      <c r="AK4" s="52"/>
      <c r="AL4" s="52"/>
      <c r="AM4" s="28">
        <v>1.7272727272727271</v>
      </c>
      <c r="AN4" s="28">
        <v>2.545454545454545</v>
      </c>
      <c r="AO4" s="28">
        <v>0.81818181818181823</v>
      </c>
      <c r="AP4" s="28">
        <v>0</v>
      </c>
      <c r="AQ4" s="28">
        <v>0.3392857142857143</v>
      </c>
      <c r="AR4" s="28">
        <v>0.5</v>
      </c>
      <c r="AS4" s="28">
        <v>0.1607142857142857</v>
      </c>
      <c r="AT4" s="28">
        <v>0</v>
      </c>
      <c r="AU4" s="25">
        <v>0.82</v>
      </c>
      <c r="AV4" s="25">
        <v>3.44</v>
      </c>
      <c r="AW4" s="25">
        <v>2.62</v>
      </c>
      <c r="AX4" s="25">
        <v>2.6545454545454539</v>
      </c>
      <c r="AY4">
        <v>2.6545454545454552</v>
      </c>
      <c r="AZ4">
        <v>5.9865512095454543</v>
      </c>
      <c r="BA4" s="75">
        <v>0.50734392504100967</v>
      </c>
      <c r="BE4">
        <v>4.0113607045276937E-2</v>
      </c>
      <c r="BH4">
        <v>8.0227214090553903E-2</v>
      </c>
      <c r="BI4">
        <v>4.0113607045276937E-2</v>
      </c>
      <c r="BJ4">
        <v>0.50734392504100967</v>
      </c>
    </row>
    <row r="5" spans="1:62" x14ac:dyDescent="0.3">
      <c r="A5" s="2" t="s">
        <v>3</v>
      </c>
      <c r="B5" s="13" t="s">
        <v>688</v>
      </c>
      <c r="C5" s="13"/>
      <c r="F5" s="2">
        <v>3.3</v>
      </c>
      <c r="G5" s="2" t="s">
        <v>454</v>
      </c>
      <c r="H5" s="9" t="s">
        <v>526</v>
      </c>
      <c r="I5" t="s">
        <v>608</v>
      </c>
      <c r="J5"/>
      <c r="L5" s="25">
        <v>1</v>
      </c>
      <c r="M5">
        <v>1</v>
      </c>
      <c r="N5">
        <v>0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5">
        <v>3.952105</v>
      </c>
      <c r="U5" s="25">
        <v>3.952105</v>
      </c>
      <c r="V5" s="25">
        <v>11.503833</v>
      </c>
      <c r="W5">
        <v>3.9079999999999999</v>
      </c>
      <c r="X5">
        <v>3.9079999999999999</v>
      </c>
      <c r="Y5">
        <v>11.16</v>
      </c>
      <c r="Z5">
        <v>0</v>
      </c>
      <c r="AA5"/>
      <c r="AB5"/>
      <c r="AC5" s="2">
        <v>2</v>
      </c>
      <c r="AD5">
        <v>14</v>
      </c>
      <c r="AE5" s="55">
        <f t="shared" si="0"/>
        <v>170.56034462499997</v>
      </c>
      <c r="AF5" s="57">
        <v>179.6799083471451</v>
      </c>
      <c r="AG5" s="55">
        <v>170.44069823999999</v>
      </c>
      <c r="AH5" s="55">
        <v>0</v>
      </c>
      <c r="AI5" s="52"/>
      <c r="AJ5" s="51">
        <v>7.7916335380980528E-2</v>
      </c>
      <c r="AK5" s="52">
        <v>8.2140006140355049E-2</v>
      </c>
      <c r="AL5" s="52"/>
      <c r="AM5" s="28">
        <v>1.7272727272727271</v>
      </c>
      <c r="AN5" s="28">
        <v>2.545454545454545</v>
      </c>
      <c r="AO5" s="28">
        <v>0.81818181818181823</v>
      </c>
      <c r="AP5" s="28">
        <v>0</v>
      </c>
      <c r="AQ5" s="28">
        <v>0.3392857142857143</v>
      </c>
      <c r="AR5" s="28">
        <v>0.5</v>
      </c>
      <c r="AS5" s="28">
        <v>0.1607142857142857</v>
      </c>
      <c r="AT5" s="28">
        <v>0</v>
      </c>
      <c r="AU5" s="25">
        <v>0.79</v>
      </c>
      <c r="AV5" s="25">
        <v>3.44</v>
      </c>
      <c r="AW5" s="25">
        <v>2.65</v>
      </c>
      <c r="AX5" s="25">
        <v>2.6518181818181819</v>
      </c>
      <c r="AY5">
        <v>2.6518181818181819</v>
      </c>
      <c r="AZ5">
        <v>5.9730281035195452</v>
      </c>
      <c r="BA5" s="75">
        <v>0.5243291310951993</v>
      </c>
      <c r="BB5" s="75">
        <v>0.55275184384813547</v>
      </c>
      <c r="BE5">
        <v>3.8958167690490257E-2</v>
      </c>
      <c r="BF5">
        <v>4.1070003070177517E-2</v>
      </c>
      <c r="BH5">
        <v>8.0028170760667788E-2</v>
      </c>
      <c r="BI5">
        <v>4.0014085380333887E-2</v>
      </c>
      <c r="BJ5">
        <v>0.53854048747166738</v>
      </c>
    </row>
    <row r="6" spans="1:62" x14ac:dyDescent="0.3">
      <c r="A6" s="2" t="s">
        <v>4</v>
      </c>
      <c r="B6" s="73" t="s">
        <v>689</v>
      </c>
      <c r="C6" s="13"/>
      <c r="F6" s="2">
        <v>3.35</v>
      </c>
      <c r="G6" s="2" t="s">
        <v>454</v>
      </c>
      <c r="H6" s="9" t="s">
        <v>527</v>
      </c>
      <c r="I6" t="s">
        <v>609</v>
      </c>
      <c r="J6"/>
      <c r="K6" s="7"/>
      <c r="L6" s="25">
        <v>4</v>
      </c>
      <c r="M6">
        <v>4</v>
      </c>
      <c r="N6">
        <v>0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T6" s="25">
        <v>7.8084429999999996</v>
      </c>
      <c r="U6" s="25">
        <v>7.8548809999999998</v>
      </c>
      <c r="V6" s="25">
        <v>15.19056011</v>
      </c>
      <c r="W6">
        <v>3.8801999999999999</v>
      </c>
      <c r="X6">
        <v>29.507999999999999</v>
      </c>
      <c r="Y6">
        <v>7.7140000000000004</v>
      </c>
      <c r="Z6">
        <v>0</v>
      </c>
      <c r="AA6"/>
      <c r="AB6"/>
      <c r="AC6" s="2">
        <v>3</v>
      </c>
      <c r="AD6">
        <v>20</v>
      </c>
      <c r="AE6" s="55">
        <f t="shared" si="0"/>
        <v>1759.3125835140002</v>
      </c>
      <c r="AF6" s="57">
        <v>924.74694800021894</v>
      </c>
      <c r="AG6" s="55">
        <v>883.22940750240002</v>
      </c>
      <c r="AH6" s="55">
        <v>0</v>
      </c>
      <c r="AI6" s="52"/>
      <c r="AJ6" s="51">
        <v>8.6510153045653584E-2</v>
      </c>
      <c r="AK6" s="52">
        <v>9.0576694254581439E-2</v>
      </c>
      <c r="AL6" s="52"/>
      <c r="AM6" s="28">
        <v>1.75</v>
      </c>
      <c r="AN6" s="28">
        <v>2.5</v>
      </c>
      <c r="AO6" s="28">
        <v>0.75</v>
      </c>
      <c r="AP6" s="28">
        <v>0</v>
      </c>
      <c r="AQ6" s="28">
        <v>0.35</v>
      </c>
      <c r="AR6" s="28">
        <v>0.5</v>
      </c>
      <c r="AS6" s="28">
        <v>0.15</v>
      </c>
      <c r="AT6" s="28">
        <v>0</v>
      </c>
      <c r="AU6" s="25">
        <v>0.82</v>
      </c>
      <c r="AV6" s="25">
        <v>3.44</v>
      </c>
      <c r="AW6" s="25">
        <v>2.62</v>
      </c>
      <c r="AX6" s="25">
        <v>2.6262500000000002</v>
      </c>
      <c r="AY6">
        <v>2.6262500000000002</v>
      </c>
      <c r="AZ6">
        <v>5.96680968125</v>
      </c>
      <c r="BA6" s="75">
        <v>0.50555206026575039</v>
      </c>
      <c r="BB6" s="75">
        <v>0</v>
      </c>
      <c r="BE6">
        <v>4.3255076522826792E-2</v>
      </c>
      <c r="BF6">
        <v>4.5288347127290719E-2</v>
      </c>
      <c r="BH6">
        <v>8.8543423650117511E-2</v>
      </c>
      <c r="BI6">
        <v>4.4271711825058763E-2</v>
      </c>
      <c r="BJ6">
        <v>0.2527760301328752</v>
      </c>
    </row>
    <row r="7" spans="1:62" x14ac:dyDescent="0.3">
      <c r="A7" s="2" t="s">
        <v>5</v>
      </c>
      <c r="B7" s="13" t="s">
        <v>690</v>
      </c>
      <c r="C7" s="13"/>
      <c r="F7" s="2">
        <v>3.5</v>
      </c>
      <c r="G7" s="2" t="s">
        <v>454</v>
      </c>
      <c r="H7" s="9" t="s">
        <v>528</v>
      </c>
      <c r="I7" t="s">
        <v>610</v>
      </c>
      <c r="J7"/>
      <c r="K7" s="7"/>
      <c r="L7" s="25">
        <v>1</v>
      </c>
      <c r="M7">
        <v>1</v>
      </c>
      <c r="N7">
        <v>0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T7" s="25">
        <v>3.9661010000000001</v>
      </c>
      <c r="U7" s="25">
        <v>3.9661010000000001</v>
      </c>
      <c r="V7" s="25">
        <v>15.283337</v>
      </c>
      <c r="W7">
        <v>3.8586499999999999</v>
      </c>
      <c r="X7">
        <v>3.8586499999999999</v>
      </c>
      <c r="Y7">
        <v>14.9108</v>
      </c>
      <c r="Z7">
        <v>0</v>
      </c>
      <c r="AA7"/>
      <c r="AB7"/>
      <c r="AC7" s="2">
        <v>3</v>
      </c>
      <c r="AD7">
        <v>20</v>
      </c>
      <c r="AE7" s="55">
        <f t="shared" si="0"/>
        <v>889.70389312500004</v>
      </c>
      <c r="AF7" s="57">
        <v>240.40623599981481</v>
      </c>
      <c r="AG7" s="55">
        <v>222.00958249733301</v>
      </c>
      <c r="AH7" s="55">
        <v>0</v>
      </c>
      <c r="AI7" s="52"/>
      <c r="AJ7" s="51">
        <v>8.3192517518619641E-2</v>
      </c>
      <c r="AK7" s="52">
        <v>9.0086201573034624E-2</v>
      </c>
      <c r="AL7" s="52"/>
      <c r="AM7" s="28">
        <v>1.75</v>
      </c>
      <c r="AN7" s="28">
        <v>2.5</v>
      </c>
      <c r="AO7" s="28">
        <v>0.75</v>
      </c>
      <c r="AP7" s="28">
        <v>0</v>
      </c>
      <c r="AQ7" s="28">
        <v>0.35</v>
      </c>
      <c r="AR7" s="28">
        <v>0.5</v>
      </c>
      <c r="AS7" s="28">
        <v>0.15</v>
      </c>
      <c r="AT7" s="28">
        <v>0</v>
      </c>
      <c r="AU7" s="25">
        <v>0.82</v>
      </c>
      <c r="AV7" s="25">
        <v>3.44</v>
      </c>
      <c r="AW7" s="25">
        <v>2.62</v>
      </c>
      <c r="AX7" s="25">
        <v>2.6262500000000002</v>
      </c>
      <c r="AY7">
        <v>2.6262500000000002</v>
      </c>
      <c r="AZ7">
        <v>5.9612134765624996</v>
      </c>
      <c r="BA7" s="75">
        <v>0.50467688585120674</v>
      </c>
      <c r="BB7" s="75">
        <v>0.54649654829675798</v>
      </c>
      <c r="BE7">
        <v>4.159625875930982E-2</v>
      </c>
      <c r="BF7">
        <v>4.5043100786517312E-2</v>
      </c>
      <c r="BH7">
        <v>8.6639359545827133E-2</v>
      </c>
      <c r="BI7">
        <v>4.3319679772913573E-2</v>
      </c>
      <c r="BJ7">
        <v>0.5255867170739823</v>
      </c>
    </row>
    <row r="8" spans="1:62" x14ac:dyDescent="0.3">
      <c r="A8" s="2" t="s">
        <v>6</v>
      </c>
      <c r="B8" s="13" t="s">
        <v>691</v>
      </c>
      <c r="C8" s="13"/>
      <c r="F8" s="2">
        <v>3.5</v>
      </c>
      <c r="G8" s="2" t="s">
        <v>454</v>
      </c>
      <c r="H8" s="9" t="s">
        <v>529</v>
      </c>
      <c r="I8" t="s">
        <v>611</v>
      </c>
      <c r="J8"/>
      <c r="K8" s="7"/>
      <c r="L8" s="25">
        <v>8</v>
      </c>
      <c r="M8">
        <v>8</v>
      </c>
      <c r="N8">
        <v>0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T8" s="25">
        <v>7.8252249999999997</v>
      </c>
      <c r="U8" s="25">
        <v>7.8345229999999999</v>
      </c>
      <c r="V8" s="25">
        <v>31.031406</v>
      </c>
      <c r="W8">
        <v>30.184999999999999</v>
      </c>
      <c r="X8">
        <v>7.74</v>
      </c>
      <c r="Y8">
        <v>7.7460000000000004</v>
      </c>
      <c r="Z8">
        <v>0</v>
      </c>
      <c r="AA8"/>
      <c r="AB8"/>
      <c r="AC8" s="2">
        <v>3</v>
      </c>
      <c r="AD8">
        <v>20</v>
      </c>
      <c r="AE8" s="55">
        <f t="shared" si="0"/>
        <v>1801.704219104</v>
      </c>
      <c r="AF8" s="57">
        <v>1902.4394671889761</v>
      </c>
      <c r="AG8" s="55">
        <v>1809.7126974</v>
      </c>
      <c r="AH8" s="55">
        <v>0</v>
      </c>
      <c r="AI8" s="52"/>
      <c r="AJ8" s="51">
        <v>8.4102544527429435E-2</v>
      </c>
      <c r="AK8" s="52">
        <v>8.8411823727529093E-2</v>
      </c>
      <c r="AL8" s="52"/>
      <c r="AM8" s="28">
        <v>1.75</v>
      </c>
      <c r="AN8" s="28">
        <v>2.5</v>
      </c>
      <c r="AO8" s="28">
        <v>0.75</v>
      </c>
      <c r="AP8" s="28">
        <v>0</v>
      </c>
      <c r="AQ8" s="28">
        <v>0.35</v>
      </c>
      <c r="AR8" s="28">
        <v>0.5</v>
      </c>
      <c r="AS8" s="28">
        <v>0.15</v>
      </c>
      <c r="AT8" s="28">
        <v>0</v>
      </c>
      <c r="AU8" s="25">
        <v>0.79</v>
      </c>
      <c r="AV8" s="25">
        <v>3.44</v>
      </c>
      <c r="AW8" s="25">
        <v>2.65</v>
      </c>
      <c r="AX8" s="25">
        <v>2.6243750000000001</v>
      </c>
      <c r="AY8">
        <v>2.6243750000000001</v>
      </c>
      <c r="AZ8">
        <v>5.9519163411696878</v>
      </c>
      <c r="BA8" s="75">
        <v>0.53407279423354193</v>
      </c>
      <c r="BB8" s="75">
        <v>0.5614378257728565</v>
      </c>
      <c r="BE8">
        <v>4.2051272263714717E-2</v>
      </c>
      <c r="BF8">
        <v>4.4205911863764553E-2</v>
      </c>
      <c r="BH8">
        <v>8.6257184127479264E-2</v>
      </c>
      <c r="BI8">
        <v>4.3128592063739632E-2</v>
      </c>
      <c r="BJ8">
        <v>0.54775531000319921</v>
      </c>
    </row>
    <row r="9" spans="1:62" x14ac:dyDescent="0.3">
      <c r="A9" s="2" t="s">
        <v>7</v>
      </c>
      <c r="B9" s="13" t="s">
        <v>692</v>
      </c>
      <c r="C9" s="13"/>
      <c r="F9" s="2">
        <v>3.16</v>
      </c>
      <c r="G9" s="2" t="s">
        <v>454</v>
      </c>
      <c r="H9" s="9">
        <v>-1</v>
      </c>
      <c r="I9">
        <v>-1</v>
      </c>
      <c r="J9"/>
      <c r="K9" s="2">
        <v>4</v>
      </c>
      <c r="L9" s="25">
        <v>0</v>
      </c>
      <c r="M9">
        <v>0</v>
      </c>
      <c r="N9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5">
        <v>0</v>
      </c>
      <c r="U9" s="25"/>
      <c r="V9" s="25"/>
      <c r="W9">
        <v>0</v>
      </c>
      <c r="X9"/>
      <c r="Y9"/>
      <c r="Z9">
        <v>0</v>
      </c>
      <c r="AA9"/>
      <c r="AB9"/>
      <c r="AC9" s="2">
        <v>3</v>
      </c>
      <c r="AD9">
        <v>20</v>
      </c>
      <c r="AE9" s="55">
        <f t="shared" si="0"/>
        <v>919.39894655000012</v>
      </c>
      <c r="AF9" s="57">
        <f>O9*P9*Q9*SIN(RADIANS(97.44))</f>
        <v>911.65853089860946</v>
      </c>
      <c r="AG9" s="55">
        <v>0</v>
      </c>
      <c r="AH9" s="55">
        <v>0</v>
      </c>
      <c r="AI9" s="52">
        <f>K9*AD9/AE9</f>
        <v>8.7013369223660861E-2</v>
      </c>
      <c r="AJ9" s="51"/>
      <c r="AK9" s="52"/>
      <c r="AL9" s="52"/>
      <c r="AM9" s="28">
        <v>1.75</v>
      </c>
      <c r="AN9" s="28">
        <v>2.5</v>
      </c>
      <c r="AO9" s="28">
        <v>0.75</v>
      </c>
      <c r="AP9" s="28">
        <v>0</v>
      </c>
      <c r="AQ9" s="28">
        <v>0.35</v>
      </c>
      <c r="AR9" s="28">
        <v>0.5</v>
      </c>
      <c r="AS9" s="28">
        <v>0.15</v>
      </c>
      <c r="AT9" s="28">
        <v>0</v>
      </c>
      <c r="AU9" s="25">
        <v>0.82</v>
      </c>
      <c r="AV9" s="25">
        <v>3.44</v>
      </c>
      <c r="AW9" s="25">
        <v>2.62</v>
      </c>
      <c r="AX9" s="25">
        <v>2.62</v>
      </c>
      <c r="AY9">
        <v>2.62</v>
      </c>
      <c r="AZ9">
        <v>5.9423863675000002</v>
      </c>
      <c r="BD9">
        <v>4.350668461183043E-2</v>
      </c>
      <c r="BE9">
        <v>0</v>
      </c>
      <c r="BH9">
        <v>8.7013369223660861E-2</v>
      </c>
      <c r="BI9">
        <v>2.1753342305915219E-2</v>
      </c>
      <c r="BJ9">
        <v>0</v>
      </c>
    </row>
    <row r="10" spans="1:62" x14ac:dyDescent="0.3">
      <c r="A10" s="2" t="s">
        <v>455</v>
      </c>
      <c r="B10" s="13" t="s">
        <v>693</v>
      </c>
      <c r="C10" s="13"/>
      <c r="F10" s="2">
        <v>3.21</v>
      </c>
      <c r="G10" s="2" t="s">
        <v>454</v>
      </c>
      <c r="H10" s="9">
        <v>-1</v>
      </c>
      <c r="I10">
        <v>-1</v>
      </c>
      <c r="J10"/>
      <c r="K10" s="2">
        <v>8</v>
      </c>
      <c r="L10" s="25">
        <v>0</v>
      </c>
      <c r="M10">
        <v>0</v>
      </c>
      <c r="N10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5">
        <v>0</v>
      </c>
      <c r="U10" s="25"/>
      <c r="V10" s="25"/>
      <c r="W10">
        <v>0</v>
      </c>
      <c r="X10"/>
      <c r="Y10"/>
      <c r="Z10">
        <v>0</v>
      </c>
      <c r="AA10"/>
      <c r="AB10"/>
      <c r="AC10" s="2">
        <v>4</v>
      </c>
      <c r="AD10">
        <v>26</v>
      </c>
      <c r="AE10" s="55">
        <f t="shared" si="0"/>
        <v>2240.1918856799994</v>
      </c>
      <c r="AF10" s="57">
        <v>2240</v>
      </c>
      <c r="AG10" s="55">
        <v>0</v>
      </c>
      <c r="AH10" s="55">
        <v>0</v>
      </c>
      <c r="AI10" s="52">
        <f>K10*AD10/AE10</f>
        <v>9.2849189093845236E-2</v>
      </c>
      <c r="AJ10" s="51"/>
      <c r="AK10" s="52"/>
      <c r="AL10" s="52"/>
      <c r="AM10" s="28">
        <v>1.714285714285714</v>
      </c>
      <c r="AN10" s="28">
        <v>2.4761904761904758</v>
      </c>
      <c r="AO10" s="28">
        <v>0.76190476190476186</v>
      </c>
      <c r="AP10" s="28">
        <v>0</v>
      </c>
      <c r="AQ10" s="28">
        <v>0.34615384615384609</v>
      </c>
      <c r="AR10" s="28">
        <v>0.5</v>
      </c>
      <c r="AS10" s="28">
        <v>0.1538461538461538</v>
      </c>
      <c r="AT10" s="28">
        <v>0</v>
      </c>
      <c r="AU10" s="25">
        <v>0.82</v>
      </c>
      <c r="AV10" s="25">
        <v>3.44</v>
      </c>
      <c r="AW10" s="25">
        <v>2.62</v>
      </c>
      <c r="AX10" s="25">
        <v>2.612857142857143</v>
      </c>
      <c r="AY10">
        <v>2.612857142857143</v>
      </c>
      <c r="AZ10">
        <v>5.9413964502380949</v>
      </c>
      <c r="BD10">
        <v>4.6424594546922618E-2</v>
      </c>
      <c r="BE10">
        <v>0</v>
      </c>
      <c r="BH10">
        <v>9.2849189093845236E-2</v>
      </c>
      <c r="BI10">
        <v>2.3212297273461309E-2</v>
      </c>
      <c r="BJ10">
        <v>0</v>
      </c>
    </row>
    <row r="11" spans="1:62" x14ac:dyDescent="0.3">
      <c r="A11" s="2" t="s">
        <v>8</v>
      </c>
      <c r="B11" s="13" t="s">
        <v>694</v>
      </c>
      <c r="C11" s="13"/>
      <c r="F11" s="2">
        <v>3</v>
      </c>
      <c r="G11" s="2" t="s">
        <v>454</v>
      </c>
      <c r="H11" s="9" t="s">
        <v>530</v>
      </c>
      <c r="I11" t="s">
        <v>612</v>
      </c>
      <c r="J11"/>
      <c r="L11" s="25">
        <v>30</v>
      </c>
      <c r="M11">
        <v>4</v>
      </c>
      <c r="N11">
        <v>0</v>
      </c>
      <c r="T11" s="25">
        <v>10.59112378</v>
      </c>
      <c r="U11" s="25">
        <v>10.784736629999999</v>
      </c>
      <c r="V11" s="25">
        <v>10.486176179999999</v>
      </c>
      <c r="W11">
        <v>3.73</v>
      </c>
      <c r="X11">
        <v>3.73</v>
      </c>
      <c r="Y11">
        <v>9.3699999999999992</v>
      </c>
      <c r="Z11">
        <v>0</v>
      </c>
      <c r="AA11"/>
      <c r="AB11"/>
      <c r="AC11" s="1" t="s">
        <v>459</v>
      </c>
      <c r="AD11">
        <v>4</v>
      </c>
      <c r="AE11" s="55">
        <f t="shared" si="0"/>
        <v>0</v>
      </c>
      <c r="AF11" s="57">
        <v>1182.741260108548</v>
      </c>
      <c r="AG11" s="55">
        <v>130.36387300000001</v>
      </c>
      <c r="AH11" s="55">
        <v>0</v>
      </c>
      <c r="AI11" s="52"/>
      <c r="AJ11" s="51">
        <v>0.1014592151701775</v>
      </c>
      <c r="AK11" s="52">
        <v>0.1227333894874388</v>
      </c>
      <c r="AL11" s="52"/>
      <c r="AM11" s="28">
        <v>2</v>
      </c>
      <c r="AN11" s="28">
        <v>2.666666666666667</v>
      </c>
      <c r="AO11" s="28">
        <v>0.66666666666666663</v>
      </c>
      <c r="AP11" s="28">
        <v>0</v>
      </c>
      <c r="AQ11" s="28">
        <v>0.375</v>
      </c>
      <c r="AR11" s="28">
        <v>0.5</v>
      </c>
      <c r="AS11" s="28">
        <v>0.125</v>
      </c>
      <c r="AT11" s="28">
        <v>0</v>
      </c>
      <c r="AU11" s="25">
        <v>1.54</v>
      </c>
      <c r="AV11" s="25">
        <v>3.44</v>
      </c>
      <c r="AW11" s="25">
        <v>1.9</v>
      </c>
      <c r="AX11" s="25">
        <v>2.8066666666666671</v>
      </c>
      <c r="AY11">
        <v>2.8066666666666662</v>
      </c>
      <c r="AZ11">
        <v>6.1769976</v>
      </c>
      <c r="BA11" s="75">
        <v>0.46900407026869628</v>
      </c>
      <c r="BB11" s="75">
        <v>0.56734579634715776</v>
      </c>
      <c r="BE11">
        <v>5.072960758508873E-2</v>
      </c>
      <c r="BF11">
        <v>6.136669474371937E-2</v>
      </c>
      <c r="BH11">
        <v>0.1120963023288082</v>
      </c>
      <c r="BI11">
        <v>5.604815116440405E-2</v>
      </c>
      <c r="BJ11">
        <v>0.51817493330792708</v>
      </c>
    </row>
    <row r="12" spans="1:62" x14ac:dyDescent="0.3">
      <c r="A12" s="2" t="s">
        <v>10</v>
      </c>
      <c r="B12" s="13" t="s">
        <v>695</v>
      </c>
      <c r="C12" s="13"/>
      <c r="F12" s="2">
        <v>3.9</v>
      </c>
      <c r="G12" s="2" t="s">
        <v>453</v>
      </c>
      <c r="H12" s="9" t="s">
        <v>531</v>
      </c>
      <c r="I12">
        <v>-1</v>
      </c>
      <c r="J12"/>
      <c r="L12" s="25">
        <v>1</v>
      </c>
      <c r="M12">
        <v>0</v>
      </c>
      <c r="N12">
        <v>0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T12" s="25">
        <v>3.9103940000000001</v>
      </c>
      <c r="U12" s="25">
        <v>3.9103940000000001</v>
      </c>
      <c r="V12" s="25">
        <v>11.314458</v>
      </c>
      <c r="W12">
        <v>0</v>
      </c>
      <c r="X12"/>
      <c r="Y12"/>
      <c r="Z12">
        <v>0</v>
      </c>
      <c r="AA12"/>
      <c r="AB12"/>
      <c r="AC12" s="2">
        <v>2</v>
      </c>
      <c r="AD12">
        <v>14</v>
      </c>
      <c r="AE12" s="55">
        <f t="shared" si="0"/>
        <v>167.83666199999996</v>
      </c>
      <c r="AF12" s="57">
        <v>173.0114278564659</v>
      </c>
      <c r="AG12" s="55">
        <v>0</v>
      </c>
      <c r="AH12" s="55">
        <v>0</v>
      </c>
      <c r="AI12" s="52"/>
      <c r="AJ12" s="51">
        <v>8.0919510193365449E-2</v>
      </c>
      <c r="AK12" s="52"/>
      <c r="AL12" s="52"/>
      <c r="AM12" s="28">
        <v>1.9090909090909089</v>
      </c>
      <c r="AN12" s="28">
        <v>2.545454545454545</v>
      </c>
      <c r="AO12" s="28">
        <v>0.63636363636363635</v>
      </c>
      <c r="AP12" s="28">
        <v>2.545454545454545</v>
      </c>
      <c r="AQ12" s="28">
        <v>0.25</v>
      </c>
      <c r="AR12" s="28">
        <v>0.33333333333333331</v>
      </c>
      <c r="AS12" s="28">
        <v>8.3333333333333329E-2</v>
      </c>
      <c r="AT12" s="28">
        <v>0.33333333333333331</v>
      </c>
      <c r="AU12" s="25">
        <v>0.82</v>
      </c>
      <c r="AV12" s="25">
        <v>3.44</v>
      </c>
      <c r="AW12" s="25">
        <v>2.62</v>
      </c>
      <c r="AX12" s="25">
        <v>2.6363636363636358</v>
      </c>
      <c r="AY12">
        <v>2.6363636363636371</v>
      </c>
      <c r="AZ12">
        <v>6.0044088459090901</v>
      </c>
      <c r="BA12" s="75">
        <v>0.5117218936152963</v>
      </c>
      <c r="BE12">
        <v>4.0459755096682717E-2</v>
      </c>
      <c r="BH12">
        <v>8.0919510193365449E-2</v>
      </c>
      <c r="BI12">
        <v>4.0459755096682717E-2</v>
      </c>
      <c r="BJ12">
        <v>0.5117218936152963</v>
      </c>
    </row>
    <row r="13" spans="1:62" x14ac:dyDescent="0.3">
      <c r="A13" s="2" t="s">
        <v>11</v>
      </c>
      <c r="B13" s="13" t="s">
        <v>696</v>
      </c>
      <c r="C13" s="13"/>
      <c r="F13" s="2">
        <v>3.6</v>
      </c>
      <c r="G13" s="2" t="s">
        <v>453</v>
      </c>
      <c r="H13" s="9">
        <v>-1</v>
      </c>
      <c r="I13">
        <v>-1</v>
      </c>
      <c r="J13" s="58" t="s">
        <v>1144</v>
      </c>
      <c r="L13" s="25">
        <v>0</v>
      </c>
      <c r="M13">
        <v>0</v>
      </c>
      <c r="N13">
        <v>1</v>
      </c>
      <c r="T13" s="25">
        <v>0</v>
      </c>
      <c r="U13" s="25"/>
      <c r="V13" s="25"/>
      <c r="W13">
        <v>0</v>
      </c>
      <c r="X13"/>
      <c r="Y13"/>
      <c r="Z13">
        <v>3.8653</v>
      </c>
      <c r="AA13">
        <v>3.8653</v>
      </c>
      <c r="AB13">
        <v>11.0131</v>
      </c>
      <c r="AC13" s="2">
        <v>2</v>
      </c>
      <c r="AD13">
        <v>14</v>
      </c>
      <c r="AE13" s="55">
        <f t="shared" si="0"/>
        <v>0</v>
      </c>
      <c r="AF13" s="57">
        <v>0</v>
      </c>
      <c r="AG13" s="55">
        <v>0</v>
      </c>
      <c r="AH13" s="55">
        <v>164.541706117579</v>
      </c>
      <c r="AI13" s="52"/>
      <c r="AJ13" s="51"/>
      <c r="AK13" s="52"/>
      <c r="AL13" s="52">
        <v>8.5084811202795069E-2</v>
      </c>
      <c r="AM13" s="28">
        <v>1.9090909090909089</v>
      </c>
      <c r="AN13" s="28">
        <v>2.545454545454545</v>
      </c>
      <c r="AO13" s="28">
        <v>0.54545454545454541</v>
      </c>
      <c r="AP13" s="28">
        <v>2.8181818181818179</v>
      </c>
      <c r="AQ13" s="28">
        <v>0.2441860465116279</v>
      </c>
      <c r="AR13" s="28">
        <v>0.32558139534883718</v>
      </c>
      <c r="AS13" s="28">
        <v>6.9767441860465115E-2</v>
      </c>
      <c r="AT13" s="28">
        <v>0.3604651162790698</v>
      </c>
      <c r="AU13" s="25">
        <v>0.82</v>
      </c>
      <c r="AV13" s="25">
        <v>3.44</v>
      </c>
      <c r="AW13" s="25">
        <v>2.62</v>
      </c>
      <c r="AX13" s="25">
        <v>2.6390909090909092</v>
      </c>
      <c r="AY13">
        <v>2.6390909090909092</v>
      </c>
      <c r="AZ13">
        <v>5.9791810459090904</v>
      </c>
      <c r="BC13" s="75">
        <v>0.53381265134868672</v>
      </c>
      <c r="BG13">
        <v>4.2542405601397527E-2</v>
      </c>
      <c r="BH13">
        <v>8.5084811202795069E-2</v>
      </c>
      <c r="BI13">
        <v>4.2542405601397527E-2</v>
      </c>
      <c r="BJ13">
        <v>0.53381265134868672</v>
      </c>
    </row>
    <row r="14" spans="1:62" x14ac:dyDescent="0.3">
      <c r="A14" s="2" t="s">
        <v>12</v>
      </c>
      <c r="B14" s="13" t="s">
        <v>697</v>
      </c>
      <c r="C14" s="13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L14" s="25">
        <v>0</v>
      </c>
      <c r="M14">
        <v>0</v>
      </c>
      <c r="N14">
        <v>1</v>
      </c>
      <c r="T14" s="25">
        <v>0</v>
      </c>
      <c r="U14" s="25"/>
      <c r="V14" s="25"/>
      <c r="W14">
        <v>0</v>
      </c>
      <c r="X14"/>
      <c r="Y14"/>
      <c r="Z14">
        <v>3.8445</v>
      </c>
      <c r="AA14">
        <v>3.8445</v>
      </c>
      <c r="AB14">
        <v>11.03</v>
      </c>
      <c r="AC14" s="2">
        <v>2</v>
      </c>
      <c r="AD14">
        <v>14</v>
      </c>
      <c r="AE14" s="55">
        <f t="shared" si="0"/>
        <v>0</v>
      </c>
      <c r="AF14" s="57">
        <v>0</v>
      </c>
      <c r="AG14" s="55">
        <v>0</v>
      </c>
      <c r="AH14" s="55">
        <v>163.0253881575</v>
      </c>
      <c r="AI14" s="52"/>
      <c r="AJ14" s="51"/>
      <c r="AK14" s="52"/>
      <c r="AL14" s="52">
        <v>8.5876194856683907E-2</v>
      </c>
      <c r="AM14" s="28">
        <v>1.9090909090909089</v>
      </c>
      <c r="AN14" s="28">
        <v>2.545454545454545</v>
      </c>
      <c r="AO14" s="28">
        <v>0.54545454545454541</v>
      </c>
      <c r="AP14" s="28">
        <v>2.9090909090909092</v>
      </c>
      <c r="AQ14" s="28">
        <v>0.2413793103448276</v>
      </c>
      <c r="AR14" s="28">
        <v>0.32183908045977011</v>
      </c>
      <c r="AS14" s="28">
        <v>6.8965517241379309E-2</v>
      </c>
      <c r="AT14" s="28">
        <v>0.36781609195402298</v>
      </c>
      <c r="AU14" s="25">
        <v>0.82</v>
      </c>
      <c r="AV14" s="25">
        <v>3.44</v>
      </c>
      <c r="AW14" s="25">
        <v>2.62</v>
      </c>
      <c r="AX14" s="25">
        <v>2.64</v>
      </c>
      <c r="AY14">
        <v>2.64</v>
      </c>
      <c r="AZ14">
        <v>5.9811382595454541</v>
      </c>
      <c r="BC14" s="75">
        <v>0.53809297903977493</v>
      </c>
      <c r="BG14">
        <v>4.2938097428341947E-2</v>
      </c>
      <c r="BH14">
        <v>8.5876194856683907E-2</v>
      </c>
      <c r="BI14">
        <v>4.2938097428341947E-2</v>
      </c>
      <c r="BJ14">
        <v>0.53809297903977493</v>
      </c>
    </row>
    <row r="15" spans="1:62" x14ac:dyDescent="0.3">
      <c r="A15" s="2" t="s">
        <v>13</v>
      </c>
      <c r="B15" s="13" t="s">
        <v>698</v>
      </c>
      <c r="C15" s="13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L15" s="25">
        <v>0</v>
      </c>
      <c r="M15">
        <v>0</v>
      </c>
      <c r="N15">
        <v>1</v>
      </c>
      <c r="P15"/>
      <c r="T15" s="25">
        <v>0</v>
      </c>
      <c r="U15" s="25"/>
      <c r="V15" s="25"/>
      <c r="W15">
        <v>0</v>
      </c>
      <c r="X15"/>
      <c r="Y15"/>
      <c r="Z15">
        <v>3.8252000000000002</v>
      </c>
      <c r="AA15">
        <v>3.8252000000000002</v>
      </c>
      <c r="AB15">
        <v>11.013500000000001</v>
      </c>
      <c r="AC15" s="2">
        <v>2</v>
      </c>
      <c r="AD15">
        <v>14</v>
      </c>
      <c r="AE15" s="55">
        <f t="shared" si="0"/>
        <v>0</v>
      </c>
      <c r="AF15" s="57">
        <v>0</v>
      </c>
      <c r="AG15" s="55">
        <v>0</v>
      </c>
      <c r="AH15" s="55">
        <v>161.15123953304001</v>
      </c>
      <c r="AI15" s="52"/>
      <c r="AJ15" s="51"/>
      <c r="AK15" s="52"/>
      <c r="AL15" s="52">
        <v>8.6874913531953646E-2</v>
      </c>
      <c r="AM15" s="28">
        <v>1.9090909090909089</v>
      </c>
      <c r="AN15" s="28">
        <v>2.545454545454545</v>
      </c>
      <c r="AO15" s="28">
        <v>0.54545454545454541</v>
      </c>
      <c r="AP15" s="28">
        <v>3.0909090909090908</v>
      </c>
      <c r="AQ15" s="28">
        <v>0.2359550561797753</v>
      </c>
      <c r="AR15" s="28">
        <v>0.3146067415730337</v>
      </c>
      <c r="AS15" s="28">
        <v>6.7415730337078636E-2</v>
      </c>
      <c r="AT15" s="28">
        <v>0.38202247191011229</v>
      </c>
      <c r="AU15" s="25">
        <v>0.82</v>
      </c>
      <c r="AV15" s="25">
        <v>3.44</v>
      </c>
      <c r="AW15" s="25">
        <v>2.62</v>
      </c>
      <c r="AX15" s="25">
        <v>2.642727272727273</v>
      </c>
      <c r="AY15">
        <v>2.642727272727273</v>
      </c>
      <c r="AZ15">
        <v>5.9894662913636356</v>
      </c>
      <c r="BC15" s="75">
        <v>0.54194665977883461</v>
      </c>
      <c r="BG15">
        <v>4.3437456765976823E-2</v>
      </c>
      <c r="BH15">
        <v>8.6874913531953646E-2</v>
      </c>
      <c r="BI15">
        <v>4.3437456765976823E-2</v>
      </c>
      <c r="BJ15">
        <v>0.54194665977883461</v>
      </c>
    </row>
    <row r="16" spans="1:62" x14ac:dyDescent="0.3">
      <c r="A16" s="2" t="s">
        <v>14</v>
      </c>
      <c r="B16" s="13" t="s">
        <v>699</v>
      </c>
      <c r="C16" s="13"/>
      <c r="F16" s="2">
        <v>4</v>
      </c>
      <c r="G16" s="2" t="s">
        <v>9</v>
      </c>
      <c r="H16" s="58" t="s">
        <v>532</v>
      </c>
      <c r="I16" t="s">
        <v>613</v>
      </c>
      <c r="J16"/>
      <c r="L16" s="25">
        <v>4</v>
      </c>
      <c r="M16">
        <v>4</v>
      </c>
      <c r="N16">
        <v>0</v>
      </c>
      <c r="T16" s="25">
        <v>7.8568680000000004</v>
      </c>
      <c r="U16" s="25">
        <v>7.8568680000000004</v>
      </c>
      <c r="V16" s="25">
        <v>7.8568680000000004</v>
      </c>
      <c r="W16">
        <v>7.78</v>
      </c>
      <c r="X16">
        <v>7.78</v>
      </c>
      <c r="Y16">
        <v>7.78</v>
      </c>
      <c r="Z16">
        <v>0</v>
      </c>
      <c r="AA16"/>
      <c r="AB16"/>
      <c r="AD16">
        <v>12</v>
      </c>
      <c r="AE16" s="55">
        <f t="shared" si="0"/>
        <v>0</v>
      </c>
      <c r="AF16" s="57">
        <v>485.00740615389492</v>
      </c>
      <c r="AG16" s="55">
        <v>470.91095200000012</v>
      </c>
      <c r="AH16" s="55">
        <v>0</v>
      </c>
      <c r="AI16" s="52"/>
      <c r="AJ16" s="51">
        <v>9.896756088868755E-2</v>
      </c>
      <c r="AK16" s="52">
        <v>0.1019300990901566</v>
      </c>
      <c r="AL16" s="52"/>
      <c r="AM16" s="28">
        <v>2</v>
      </c>
      <c r="AN16" s="28">
        <v>2.666666666666667</v>
      </c>
      <c r="AO16" s="28">
        <v>0.66666666666666663</v>
      </c>
      <c r="AP16" s="28">
        <v>3.1111111111111112</v>
      </c>
      <c r="AQ16" s="28">
        <v>0.23684210526315791</v>
      </c>
      <c r="AR16" s="28">
        <v>0.31578947368421051</v>
      </c>
      <c r="AS16" s="28">
        <v>7.8947368421052627E-2</v>
      </c>
      <c r="AT16" s="28">
        <v>0.36842105263157893</v>
      </c>
      <c r="AU16" s="25">
        <v>1</v>
      </c>
      <c r="AV16" s="25">
        <v>3.44</v>
      </c>
      <c r="AW16" s="25">
        <v>2.44</v>
      </c>
      <c r="AX16" s="25">
        <v>2.7377777777777781</v>
      </c>
      <c r="AY16">
        <v>2.7377777777777781</v>
      </c>
      <c r="AZ16">
        <v>6.2421139038888889</v>
      </c>
      <c r="BA16" s="75">
        <v>0.49860192759728061</v>
      </c>
      <c r="BB16" s="75">
        <v>0.51352729551146459</v>
      </c>
      <c r="BE16">
        <v>4.9483780444343768E-2</v>
      </c>
      <c r="BF16">
        <v>5.0965049545078307E-2</v>
      </c>
      <c r="BH16">
        <v>0.1004488299894221</v>
      </c>
      <c r="BI16">
        <v>5.0224414994711038E-2</v>
      </c>
      <c r="BJ16">
        <v>0.50606461155437255</v>
      </c>
    </row>
    <row r="17" spans="1:62" x14ac:dyDescent="0.3">
      <c r="A17" s="2" t="s">
        <v>15</v>
      </c>
      <c r="B17" s="13" t="s">
        <v>700</v>
      </c>
      <c r="C17" s="13"/>
      <c r="F17" s="2">
        <v>4.4000000000000004</v>
      </c>
      <c r="G17" s="2" t="s">
        <v>9</v>
      </c>
      <c r="H17" s="9" t="s">
        <v>533</v>
      </c>
      <c r="I17" t="s">
        <v>614</v>
      </c>
      <c r="J17"/>
      <c r="L17" s="25">
        <v>4</v>
      </c>
      <c r="M17">
        <v>4</v>
      </c>
      <c r="N17">
        <v>0</v>
      </c>
      <c r="T17" s="25">
        <v>5.63450966</v>
      </c>
      <c r="U17" s="25">
        <v>7.6422105</v>
      </c>
      <c r="V17" s="25">
        <v>11.066420430000001</v>
      </c>
      <c r="W17">
        <v>11.013</v>
      </c>
      <c r="X17">
        <v>7.6319999999999997</v>
      </c>
      <c r="Y17">
        <v>5.6210000000000004</v>
      </c>
      <c r="Z17">
        <v>0</v>
      </c>
      <c r="AA17"/>
      <c r="AB17"/>
      <c r="AD17">
        <v>12</v>
      </c>
      <c r="AE17" s="55">
        <f t="shared" si="0"/>
        <v>0</v>
      </c>
      <c r="AF17" s="57">
        <v>476.5212686940929</v>
      </c>
      <c r="AG17" s="55">
        <v>472.45188513599999</v>
      </c>
      <c r="AH17" s="55">
        <v>0</v>
      </c>
      <c r="AI17" s="52"/>
      <c r="AJ17" s="51">
        <v>0.1007300264509579</v>
      </c>
      <c r="AK17" s="52">
        <v>0.1015976473163669</v>
      </c>
      <c r="AL17" s="52"/>
      <c r="AM17" s="28">
        <v>2</v>
      </c>
      <c r="AN17" s="28">
        <v>2.666666666666667</v>
      </c>
      <c r="AO17" s="28">
        <v>0.66666666666666663</v>
      </c>
      <c r="AP17" s="28">
        <v>3.1111111111111112</v>
      </c>
      <c r="AQ17" s="28">
        <v>0.23684210526315791</v>
      </c>
      <c r="AR17" s="28">
        <v>0.31578947368421051</v>
      </c>
      <c r="AS17" s="28">
        <v>7.8947368421052627E-2</v>
      </c>
      <c r="AT17" s="28">
        <v>0.36842105263157893</v>
      </c>
      <c r="AU17" s="25">
        <v>0.95</v>
      </c>
      <c r="AV17" s="25">
        <v>3.44</v>
      </c>
      <c r="AW17" s="25">
        <v>2.4900000000000002</v>
      </c>
      <c r="AX17" s="25">
        <v>2.7322222222222221</v>
      </c>
      <c r="AY17">
        <v>2.7322222222222221</v>
      </c>
      <c r="AZ17">
        <v>6.2204042916666662</v>
      </c>
      <c r="BA17" s="75">
        <v>0.5362582325986015</v>
      </c>
      <c r="BB17" s="75">
        <v>0.54087720122437066</v>
      </c>
      <c r="BE17">
        <v>5.0365013225478962E-2</v>
      </c>
      <c r="BF17">
        <v>5.0798823658183438E-2</v>
      </c>
      <c r="BH17">
        <v>0.1011638368836624</v>
      </c>
      <c r="BI17">
        <v>5.05819184418312E-2</v>
      </c>
      <c r="BJ17">
        <v>0.53856771691148608</v>
      </c>
    </row>
    <row r="18" spans="1:62" x14ac:dyDescent="0.3">
      <c r="A18" s="2" t="s">
        <v>16</v>
      </c>
      <c r="B18" s="13" t="s">
        <v>701</v>
      </c>
      <c r="C18" s="13"/>
      <c r="F18" s="2">
        <v>4.0999999999999996</v>
      </c>
      <c r="G18" s="2" t="s">
        <v>9</v>
      </c>
      <c r="H18" s="9" t="s">
        <v>534</v>
      </c>
      <c r="I18" t="s">
        <v>615</v>
      </c>
      <c r="J18"/>
      <c r="L18" s="25">
        <v>6</v>
      </c>
      <c r="M18">
        <v>12</v>
      </c>
      <c r="N18">
        <v>0</v>
      </c>
      <c r="T18" s="25">
        <v>9.2906580000000005</v>
      </c>
      <c r="U18" s="25">
        <v>9.8537374799999977</v>
      </c>
      <c r="V18" s="25">
        <v>14.19785074</v>
      </c>
      <c r="W18">
        <v>21.14</v>
      </c>
      <c r="X18">
        <v>21.14</v>
      </c>
      <c r="Y18">
        <v>3.9169999999999998</v>
      </c>
      <c r="Z18">
        <v>0</v>
      </c>
      <c r="AA18"/>
      <c r="AB18"/>
      <c r="AD18">
        <v>12</v>
      </c>
      <c r="AE18" s="55">
        <f t="shared" si="0"/>
        <v>0</v>
      </c>
      <c r="AF18" s="57">
        <v>1160.7096237378021</v>
      </c>
      <c r="AG18" s="55">
        <v>1515.9824344215051</v>
      </c>
      <c r="AH18" s="55">
        <v>0</v>
      </c>
      <c r="AI18" s="52"/>
      <c r="AJ18" s="51">
        <v>6.2031018376620617E-2</v>
      </c>
      <c r="AK18" s="52">
        <v>9.4987907993109438E-2</v>
      </c>
      <c r="AL18" s="52"/>
      <c r="AM18" s="28">
        <v>2</v>
      </c>
      <c r="AN18" s="28">
        <v>2.666666666666667</v>
      </c>
      <c r="AO18" s="28">
        <v>0.66666666666666663</v>
      </c>
      <c r="AP18" s="28">
        <v>3.1111111111111112</v>
      </c>
      <c r="AQ18" s="28">
        <v>0.23684210526315791</v>
      </c>
      <c r="AR18" s="28">
        <v>0.31578947368421051</v>
      </c>
      <c r="AS18" s="28">
        <v>7.8947368421052627E-2</v>
      </c>
      <c r="AT18" s="28">
        <v>0.36842105263157893</v>
      </c>
      <c r="AU18" s="25">
        <v>0.89</v>
      </c>
      <c r="AV18" s="25">
        <v>3.44</v>
      </c>
      <c r="AW18" s="25">
        <v>2.5499999999999998</v>
      </c>
      <c r="AX18" s="25">
        <v>2.7255555555555562</v>
      </c>
      <c r="AY18">
        <v>2.7255555555555548</v>
      </c>
      <c r="AZ18">
        <v>6.1987019111111108</v>
      </c>
      <c r="BA18" s="75">
        <v>0.35206135737794247</v>
      </c>
      <c r="BB18" s="75">
        <v>0.53911047565759851</v>
      </c>
      <c r="BE18">
        <v>3.1015509188310308E-2</v>
      </c>
      <c r="BF18">
        <v>4.7493953996554719E-2</v>
      </c>
      <c r="BH18">
        <v>7.8509463184865028E-2</v>
      </c>
      <c r="BI18">
        <v>3.9254731592432507E-2</v>
      </c>
      <c r="BJ18">
        <v>0.44558591651777052</v>
      </c>
    </row>
    <row r="19" spans="1:62" x14ac:dyDescent="0.3">
      <c r="A19" s="2" t="s">
        <v>17</v>
      </c>
      <c r="B19" s="13" t="s">
        <v>702</v>
      </c>
      <c r="C19" s="13"/>
      <c r="F19" s="2">
        <v>3.67</v>
      </c>
      <c r="G19" s="2" t="s">
        <v>117</v>
      </c>
      <c r="H19" s="9" t="s">
        <v>535</v>
      </c>
      <c r="I19" t="s">
        <v>616</v>
      </c>
      <c r="J19"/>
      <c r="L19" s="25">
        <v>1</v>
      </c>
      <c r="M19">
        <v>4</v>
      </c>
      <c r="N19">
        <v>0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T19" s="25">
        <v>13.46934785</v>
      </c>
      <c r="U19" s="25">
        <v>13.46934785</v>
      </c>
      <c r="V19" s="25">
        <v>13.46934785</v>
      </c>
      <c r="W19">
        <v>5.4659000000000004</v>
      </c>
      <c r="X19">
        <v>5.4318</v>
      </c>
      <c r="Y19">
        <v>24.9619</v>
      </c>
      <c r="Z19">
        <v>0</v>
      </c>
      <c r="AA19"/>
      <c r="AB19"/>
      <c r="AC19" s="2">
        <v>2</v>
      </c>
      <c r="AD19">
        <v>18</v>
      </c>
      <c r="AE19" s="55">
        <f t="shared" si="0"/>
        <v>739.68803577899985</v>
      </c>
      <c r="AF19" s="57">
        <v>189.22149105491849</v>
      </c>
      <c r="AG19" s="55">
        <v>741.11071385887806</v>
      </c>
      <c r="AH19" s="55">
        <v>0</v>
      </c>
      <c r="AI19" s="52"/>
      <c r="AJ19" s="51">
        <v>9.5126615373598261E-2</v>
      </c>
      <c r="AK19" s="52">
        <v>9.7151476363233638E-2</v>
      </c>
      <c r="AL19" s="52"/>
      <c r="AM19" s="28">
        <v>2</v>
      </c>
      <c r="AN19" s="28">
        <v>3</v>
      </c>
      <c r="AO19" s="28">
        <v>1.857142857142857</v>
      </c>
      <c r="AP19" s="28">
        <v>4</v>
      </c>
      <c r="AQ19" s="28">
        <v>0.18421052631578949</v>
      </c>
      <c r="AR19" s="28">
        <v>0.27631578947368418</v>
      </c>
      <c r="AS19" s="28">
        <v>0.1710526315789474</v>
      </c>
      <c r="AT19" s="28">
        <v>0.36842105263157893</v>
      </c>
      <c r="AU19" s="25">
        <v>1</v>
      </c>
      <c r="AV19" s="25">
        <v>3.44</v>
      </c>
      <c r="AW19" s="25">
        <v>2.44</v>
      </c>
      <c r="AX19" s="25">
        <v>2.785714285714286</v>
      </c>
      <c r="AY19">
        <v>2.785714285714286</v>
      </c>
      <c r="AZ19">
        <v>6.216117408214286</v>
      </c>
      <c r="BA19" s="75">
        <v>0.52325723799350143</v>
      </c>
      <c r="BE19">
        <v>4.7563307686799138E-2</v>
      </c>
      <c r="BF19">
        <v>4.8575738181616819E-2</v>
      </c>
      <c r="BH19">
        <v>9.6139045868415957E-2</v>
      </c>
      <c r="BI19">
        <v>4.8069522934207978E-2</v>
      </c>
      <c r="BJ19">
        <v>0.52325723799350143</v>
      </c>
    </row>
    <row r="20" spans="1:62" x14ac:dyDescent="0.3">
      <c r="A20" s="2" t="s">
        <v>51</v>
      </c>
      <c r="B20" s="13" t="s">
        <v>703</v>
      </c>
      <c r="C20" s="13"/>
      <c r="F20" s="2">
        <v>3.64</v>
      </c>
      <c r="G20" s="2" t="s">
        <v>117</v>
      </c>
      <c r="H20" s="9" t="s">
        <v>536</v>
      </c>
      <c r="I20" t="s">
        <v>617</v>
      </c>
      <c r="J20"/>
      <c r="L20" s="25">
        <v>1</v>
      </c>
      <c r="M20">
        <v>4</v>
      </c>
      <c r="N20">
        <v>0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T20" s="25">
        <v>12.88926011</v>
      </c>
      <c r="U20" s="25">
        <v>12.88926011</v>
      </c>
      <c r="V20" s="25">
        <v>12.88926011</v>
      </c>
      <c r="W20">
        <v>5.5223699999999996</v>
      </c>
      <c r="X20">
        <v>5.5240799999999997</v>
      </c>
      <c r="Y20">
        <v>25.026399999999999</v>
      </c>
      <c r="Z20">
        <v>0</v>
      </c>
      <c r="AA20"/>
      <c r="AB20"/>
      <c r="AC20" s="2">
        <v>2</v>
      </c>
      <c r="AD20">
        <v>18</v>
      </c>
      <c r="AE20" s="55">
        <f t="shared" si="0"/>
        <v>757.16950240099993</v>
      </c>
      <c r="AF20" s="57">
        <v>195.03203980213701</v>
      </c>
      <c r="AG20" s="55">
        <v>763.45570050087724</v>
      </c>
      <c r="AH20" s="55">
        <v>0</v>
      </c>
      <c r="AI20" s="52"/>
      <c r="AJ20" s="51">
        <v>9.2292528029042184E-2</v>
      </c>
      <c r="AK20" s="52">
        <v>9.4308025930991482E-2</v>
      </c>
      <c r="AL20" s="52"/>
      <c r="AM20" s="28">
        <v>2</v>
      </c>
      <c r="AN20" s="28">
        <v>3</v>
      </c>
      <c r="AO20" s="28">
        <v>1.857142857142857</v>
      </c>
      <c r="AP20" s="28">
        <v>4</v>
      </c>
      <c r="AQ20" s="28">
        <v>0.18421052631578949</v>
      </c>
      <c r="AR20" s="28">
        <v>0.27631578947368418</v>
      </c>
      <c r="AS20" s="28">
        <v>0.1710526315789474</v>
      </c>
      <c r="AT20" s="28">
        <v>0.36842105263157893</v>
      </c>
      <c r="AU20" s="25">
        <v>0.95</v>
      </c>
      <c r="AV20" s="25">
        <v>3.44</v>
      </c>
      <c r="AW20" s="25">
        <v>2.4900000000000002</v>
      </c>
      <c r="AX20" s="25">
        <v>2.782142857142857</v>
      </c>
      <c r="AY20">
        <v>2.7821428571428579</v>
      </c>
      <c r="AZ20">
        <v>6.2021612289285706</v>
      </c>
      <c r="BA20" s="75">
        <v>0.52524560229640982</v>
      </c>
      <c r="BB20" s="75">
        <v>0.53671599358424449</v>
      </c>
      <c r="BE20">
        <v>4.6146264014521092E-2</v>
      </c>
      <c r="BF20">
        <v>4.7154012965495741E-2</v>
      </c>
      <c r="BH20">
        <v>9.3300276980016833E-2</v>
      </c>
      <c r="BI20">
        <v>4.6650138490008423E-2</v>
      </c>
      <c r="BJ20">
        <v>0.53098079794032715</v>
      </c>
    </row>
    <row r="21" spans="1:62" x14ac:dyDescent="0.3">
      <c r="A21" s="2" t="s">
        <v>18</v>
      </c>
      <c r="B21" s="13" t="s">
        <v>704</v>
      </c>
      <c r="C21" s="13"/>
      <c r="F21" s="2">
        <v>3.52</v>
      </c>
      <c r="G21" s="2" t="s">
        <v>117</v>
      </c>
      <c r="H21" s="9" t="s">
        <v>537</v>
      </c>
      <c r="I21" t="s">
        <v>618</v>
      </c>
      <c r="J21"/>
      <c r="L21" s="25">
        <v>1</v>
      </c>
      <c r="M21">
        <v>1</v>
      </c>
      <c r="N21">
        <v>0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T21" s="25">
        <v>12.939761450000001</v>
      </c>
      <c r="U21" s="25">
        <v>12.939761450000001</v>
      </c>
      <c r="V21" s="25">
        <v>12.939761450000001</v>
      </c>
      <c r="W21">
        <v>3.9355000000000002</v>
      </c>
      <c r="X21">
        <v>3.9355000000000002</v>
      </c>
      <c r="Y21">
        <v>25.5686</v>
      </c>
      <c r="Z21">
        <v>0</v>
      </c>
      <c r="AA21"/>
      <c r="AB21"/>
      <c r="AC21" s="2">
        <v>2</v>
      </c>
      <c r="AD21">
        <v>18</v>
      </c>
      <c r="AE21" s="55">
        <f t="shared" si="0"/>
        <v>398.46671449199999</v>
      </c>
      <c r="AF21" s="57">
        <v>198.96095988642259</v>
      </c>
      <c r="AG21" s="55">
        <v>396.01057416815007</v>
      </c>
      <c r="AH21" s="55">
        <v>0</v>
      </c>
      <c r="AI21" s="52"/>
      <c r="AJ21" s="51">
        <v>9.047000984653146E-2</v>
      </c>
      <c r="AK21" s="52">
        <v>4.5453331739462637E-2</v>
      </c>
      <c r="AL21" s="52"/>
      <c r="AM21" s="28">
        <v>2</v>
      </c>
      <c r="AN21" s="28">
        <v>3</v>
      </c>
      <c r="AO21" s="28">
        <v>1.857142857142857</v>
      </c>
      <c r="AP21" s="28">
        <v>4</v>
      </c>
      <c r="AQ21" s="28">
        <v>0.18421052631578949</v>
      </c>
      <c r="AR21" s="28">
        <v>0.27631578947368418</v>
      </c>
      <c r="AS21" s="28">
        <v>0.1710526315789474</v>
      </c>
      <c r="AT21" s="28">
        <v>0.36842105263157893</v>
      </c>
      <c r="AU21" s="25">
        <v>0.89</v>
      </c>
      <c r="AV21" s="25">
        <v>3.44</v>
      </c>
      <c r="AW21" s="25">
        <v>2.5499999999999998</v>
      </c>
      <c r="AX21" s="25">
        <v>2.777857142857143</v>
      </c>
      <c r="AY21">
        <v>2.777857142857143</v>
      </c>
      <c r="AZ21">
        <v>6.1882096985714297</v>
      </c>
      <c r="BA21" s="75">
        <v>0.53609483093200738</v>
      </c>
      <c r="BE21">
        <v>4.5235004923265723E-2</v>
      </c>
      <c r="BF21">
        <v>2.2726665869731318E-2</v>
      </c>
      <c r="BH21">
        <v>6.7961670792997045E-2</v>
      </c>
      <c r="BI21">
        <v>3.3980835396498522E-2</v>
      </c>
      <c r="BJ21">
        <v>0.53609483093200738</v>
      </c>
    </row>
    <row r="22" spans="1:62" x14ac:dyDescent="0.3">
      <c r="A22" s="2" t="s">
        <v>19</v>
      </c>
      <c r="B22" s="13" t="s">
        <v>705</v>
      </c>
      <c r="C22" s="13"/>
      <c r="F22" s="2">
        <v>3.46</v>
      </c>
      <c r="G22" s="2" t="s">
        <v>435</v>
      </c>
      <c r="H22" s="9" t="s">
        <v>538</v>
      </c>
      <c r="I22">
        <v>-1</v>
      </c>
      <c r="J22"/>
      <c r="L22" s="25">
        <v>1</v>
      </c>
      <c r="M22">
        <v>0</v>
      </c>
      <c r="N22">
        <v>0</v>
      </c>
      <c r="O22" s="2" t="s">
        <v>464</v>
      </c>
      <c r="P22" s="2" t="s">
        <v>464</v>
      </c>
      <c r="Q22" s="2" t="s">
        <v>464</v>
      </c>
      <c r="R22" s="2" t="s">
        <v>450</v>
      </c>
      <c r="T22" s="25">
        <v>13.83861243</v>
      </c>
      <c r="U22" s="25">
        <v>13.83861243</v>
      </c>
      <c r="V22" s="25">
        <v>13.83861243</v>
      </c>
      <c r="W22">
        <v>0</v>
      </c>
      <c r="X22"/>
      <c r="Y22"/>
      <c r="Z22">
        <v>0</v>
      </c>
      <c r="AA22"/>
      <c r="AB22"/>
      <c r="AC22" s="2">
        <v>2</v>
      </c>
      <c r="AD22">
        <v>18</v>
      </c>
      <c r="AE22" s="55" t="e">
        <f t="shared" si="0"/>
        <v>#VALUE!</v>
      </c>
      <c r="AF22" s="57">
        <v>208.2630581553295</v>
      </c>
      <c r="AG22" s="55">
        <v>0</v>
      </c>
      <c r="AH22" s="55">
        <v>0</v>
      </c>
      <c r="AI22" s="52"/>
      <c r="AJ22" s="51">
        <v>8.6429154356194082E-2</v>
      </c>
      <c r="AK22" s="52"/>
      <c r="AL22" s="52"/>
      <c r="AM22" s="28">
        <v>1.857142857142857</v>
      </c>
      <c r="AN22" s="28">
        <v>3</v>
      </c>
      <c r="AO22" s="28">
        <v>2</v>
      </c>
      <c r="AP22" s="28">
        <v>2</v>
      </c>
      <c r="AQ22" s="28">
        <v>0.20967741935483869</v>
      </c>
      <c r="AR22" s="28">
        <v>0.33870967741935482</v>
      </c>
      <c r="AS22" s="28">
        <v>0.22580645161290319</v>
      </c>
      <c r="AT22" s="28">
        <v>0.22580645161290319</v>
      </c>
      <c r="AU22" s="25">
        <v>1</v>
      </c>
      <c r="AV22" s="25">
        <v>3.44</v>
      </c>
      <c r="AW22" s="25">
        <v>2.44</v>
      </c>
      <c r="AX22" s="25">
        <v>2.8</v>
      </c>
      <c r="AY22">
        <v>2.8</v>
      </c>
      <c r="AZ22">
        <v>6.2020864082142868</v>
      </c>
      <c r="BA22" s="75">
        <v>0.47541563854575991</v>
      </c>
      <c r="BE22">
        <v>4.3214577178097048E-2</v>
      </c>
      <c r="BH22">
        <v>8.6429154356194082E-2</v>
      </c>
      <c r="BI22">
        <v>4.3214577178097048E-2</v>
      </c>
      <c r="BJ22">
        <v>0.47541563854575991</v>
      </c>
    </row>
    <row r="23" spans="1:62" x14ac:dyDescent="0.3">
      <c r="A23" s="2" t="s">
        <v>20</v>
      </c>
      <c r="B23" s="13" t="s">
        <v>706</v>
      </c>
      <c r="C23" s="13"/>
      <c r="F23" s="2">
        <v>3.43</v>
      </c>
      <c r="G23" s="2" t="s">
        <v>435</v>
      </c>
      <c r="H23" s="9" t="s">
        <v>539</v>
      </c>
      <c r="I23" t="s">
        <v>619</v>
      </c>
      <c r="J23"/>
      <c r="L23" s="25">
        <v>2</v>
      </c>
      <c r="M23">
        <v>4</v>
      </c>
      <c r="N23">
        <v>0</v>
      </c>
      <c r="O23" s="2" t="s">
        <v>464</v>
      </c>
      <c r="P23" s="2" t="s">
        <v>464</v>
      </c>
      <c r="Q23" s="2" t="s">
        <v>464</v>
      </c>
      <c r="R23" s="2" t="s">
        <v>450</v>
      </c>
      <c r="T23" s="25">
        <v>13.01244535</v>
      </c>
      <c r="U23" s="25">
        <v>13.01244535</v>
      </c>
      <c r="V23" s="25">
        <v>5.6884839999999999</v>
      </c>
      <c r="W23">
        <v>5.5060000000000002</v>
      </c>
      <c r="X23">
        <v>5.5060000000000002</v>
      </c>
      <c r="Y23">
        <v>25</v>
      </c>
      <c r="Z23">
        <v>0</v>
      </c>
      <c r="AA23"/>
      <c r="AB23"/>
      <c r="AC23" s="2">
        <v>2</v>
      </c>
      <c r="AD23">
        <v>18</v>
      </c>
      <c r="AE23" s="55" t="e">
        <f t="shared" si="0"/>
        <v>#VALUE!</v>
      </c>
      <c r="AF23" s="57">
        <v>408.08048566890238</v>
      </c>
      <c r="AG23" s="55">
        <v>757.90090000000009</v>
      </c>
      <c r="AH23" s="55">
        <v>0</v>
      </c>
      <c r="AI23" s="52"/>
      <c r="AJ23" s="51">
        <v>8.8217891480379992E-2</v>
      </c>
      <c r="AK23" s="52">
        <v>9.4999227471559922E-2</v>
      </c>
      <c r="AL23" s="52"/>
      <c r="AM23" s="28">
        <v>1.857142857142857</v>
      </c>
      <c r="AN23" s="28">
        <v>3</v>
      </c>
      <c r="AO23" s="28">
        <v>2</v>
      </c>
      <c r="AP23" s="28">
        <v>2</v>
      </c>
      <c r="AQ23" s="28">
        <v>0.20967741935483869</v>
      </c>
      <c r="AR23" s="28">
        <v>0.33870967741935482</v>
      </c>
      <c r="AS23" s="28">
        <v>0.22580645161290319</v>
      </c>
      <c r="AT23" s="28">
        <v>0.22580645161290319</v>
      </c>
      <c r="AU23" s="25">
        <v>0.95</v>
      </c>
      <c r="AV23" s="25">
        <v>3.44</v>
      </c>
      <c r="AW23" s="25">
        <v>2.4900000000000002</v>
      </c>
      <c r="AX23" s="25">
        <v>2.7964285714285722</v>
      </c>
      <c r="AY23">
        <v>2.7964285714285722</v>
      </c>
      <c r="AZ23">
        <v>6.1881302289285713</v>
      </c>
      <c r="BA23" s="75">
        <v>0.50205645606923555</v>
      </c>
      <c r="BB23" s="75">
        <v>0.54064968764634491</v>
      </c>
      <c r="BE23">
        <v>4.4108945740190003E-2</v>
      </c>
      <c r="BF23">
        <v>4.7499613735779961E-2</v>
      </c>
      <c r="BH23">
        <v>9.1608559475969964E-2</v>
      </c>
      <c r="BI23">
        <v>4.5804279737984982E-2</v>
      </c>
      <c r="BJ23">
        <v>0.52135307185779023</v>
      </c>
    </row>
    <row r="24" spans="1:62" x14ac:dyDescent="0.3">
      <c r="A24" s="2" t="s">
        <v>21</v>
      </c>
      <c r="B24" s="13" t="s">
        <v>707</v>
      </c>
      <c r="C24" s="13"/>
      <c r="F24" s="2">
        <v>3.3</v>
      </c>
      <c r="G24" s="2" t="s">
        <v>435</v>
      </c>
      <c r="H24" s="9" t="s">
        <v>540</v>
      </c>
      <c r="I24" t="s">
        <v>620</v>
      </c>
      <c r="J24"/>
      <c r="L24" s="25">
        <v>2</v>
      </c>
      <c r="M24">
        <v>2</v>
      </c>
      <c r="N24">
        <v>0</v>
      </c>
      <c r="O24" s="2" t="s">
        <v>464</v>
      </c>
      <c r="P24" s="2" t="s">
        <v>464</v>
      </c>
      <c r="Q24" s="2" t="s">
        <v>464</v>
      </c>
      <c r="R24" s="2" t="s">
        <v>440</v>
      </c>
      <c r="T24" s="25">
        <v>13.052871550000001</v>
      </c>
      <c r="U24" s="25">
        <v>13.052871550000001</v>
      </c>
      <c r="V24" s="25">
        <v>5.7602650000000004</v>
      </c>
      <c r="W24">
        <v>3.9390000000000001</v>
      </c>
      <c r="X24">
        <v>3.9390000000000001</v>
      </c>
      <c r="Y24">
        <v>25.636399999999998</v>
      </c>
      <c r="Z24">
        <v>0</v>
      </c>
      <c r="AA24"/>
      <c r="AB24"/>
      <c r="AC24" s="2">
        <v>2</v>
      </c>
      <c r="AD24">
        <v>18</v>
      </c>
      <c r="AE24" s="55" t="e">
        <f t="shared" si="0"/>
        <v>#VALUE!</v>
      </c>
      <c r="AF24" s="57">
        <v>419.87909289623292</v>
      </c>
      <c r="AG24" s="55">
        <v>397.76722984439999</v>
      </c>
      <c r="AH24" s="55">
        <v>0</v>
      </c>
      <c r="AI24" s="52"/>
      <c r="AJ24" s="51">
        <v>8.5738967738736363E-2</v>
      </c>
      <c r="AK24" s="52">
        <v>9.0505193235960166E-2</v>
      </c>
      <c r="AL24" s="52"/>
      <c r="AM24" s="28">
        <v>1.857142857142857</v>
      </c>
      <c r="AN24" s="28">
        <v>3</v>
      </c>
      <c r="AO24" s="28">
        <v>2</v>
      </c>
      <c r="AP24" s="28">
        <v>2</v>
      </c>
      <c r="AQ24" s="28">
        <v>0.20967741935483869</v>
      </c>
      <c r="AR24" s="28">
        <v>0.33870967741935482</v>
      </c>
      <c r="AS24" s="28">
        <v>0.22580645161290319</v>
      </c>
      <c r="AT24" s="28">
        <v>0.22580645161290319</v>
      </c>
      <c r="AU24" s="25">
        <v>0.89</v>
      </c>
      <c r="AV24" s="25">
        <v>3.44</v>
      </c>
      <c r="AW24" s="25">
        <v>2.5499999999999998</v>
      </c>
      <c r="AX24" s="25">
        <v>2.7921428571428568</v>
      </c>
      <c r="AY24">
        <v>2.7921428571428568</v>
      </c>
      <c r="AZ24">
        <v>6.1741786985714304</v>
      </c>
      <c r="BA24" s="75">
        <v>0.50806026761966716</v>
      </c>
      <c r="BB24" s="75">
        <v>0</v>
      </c>
      <c r="BE24">
        <v>4.2869483869368182E-2</v>
      </c>
      <c r="BF24">
        <v>4.5252596617980083E-2</v>
      </c>
      <c r="BH24">
        <v>8.8122080487348264E-2</v>
      </c>
      <c r="BI24">
        <v>4.4061040243674132E-2</v>
      </c>
      <c r="BJ24">
        <v>0.25403013380983358</v>
      </c>
    </row>
    <row r="25" spans="1:62" x14ac:dyDescent="0.3">
      <c r="A25" s="2" t="s">
        <v>22</v>
      </c>
      <c r="B25" s="13" t="s">
        <v>876</v>
      </c>
      <c r="C25" s="13"/>
      <c r="F25" s="2">
        <v>2.74</v>
      </c>
      <c r="G25" s="2" t="s">
        <v>213</v>
      </c>
      <c r="H25" s="32" t="s">
        <v>541</v>
      </c>
      <c r="I25" t="s">
        <v>621</v>
      </c>
      <c r="J25"/>
      <c r="L25" s="25">
        <v>0</v>
      </c>
      <c r="M25">
        <v>4</v>
      </c>
      <c r="N25">
        <v>0</v>
      </c>
      <c r="T25" s="25">
        <v>0</v>
      </c>
      <c r="U25" s="25"/>
      <c r="V25" s="25"/>
      <c r="W25">
        <v>5.5453000000000001</v>
      </c>
      <c r="X25">
        <v>5.5453000000000001</v>
      </c>
      <c r="Y25">
        <v>25.686699999999998</v>
      </c>
      <c r="Z25">
        <v>0</v>
      </c>
      <c r="AA25"/>
      <c r="AB25"/>
      <c r="AC25" s="2" t="s">
        <v>464</v>
      </c>
      <c r="AD25">
        <v>18</v>
      </c>
      <c r="AE25" s="55">
        <f t="shared" si="0"/>
        <v>0</v>
      </c>
      <c r="AF25" s="57">
        <v>0</v>
      </c>
      <c r="AG25" s="55">
        <v>789.87506903020289</v>
      </c>
      <c r="AH25" s="55">
        <v>0</v>
      </c>
      <c r="AI25" s="52"/>
      <c r="AJ25" s="51"/>
      <c r="AK25" s="52">
        <v>9.1153655588092616E-2</v>
      </c>
      <c r="AL25" s="52"/>
      <c r="AM25" s="28">
        <v>1.871428571428571</v>
      </c>
      <c r="AN25" s="28">
        <v>3.1428571428571428</v>
      </c>
      <c r="AO25" s="28">
        <v>2.714285714285714</v>
      </c>
      <c r="AP25" s="28">
        <v>3.2</v>
      </c>
      <c r="AQ25" s="28">
        <v>0.17124183006535951</v>
      </c>
      <c r="AR25" s="28">
        <v>0.28758169934640521</v>
      </c>
      <c r="AS25" s="28">
        <v>0.2483660130718954</v>
      </c>
      <c r="AT25" s="28">
        <v>0.29281045751633977</v>
      </c>
      <c r="AU25" s="25">
        <v>1.6</v>
      </c>
      <c r="AV25" s="25">
        <v>3.44</v>
      </c>
      <c r="AW25" s="25">
        <v>1.84</v>
      </c>
      <c r="AX25" s="25">
        <v>2.9058571428571431</v>
      </c>
      <c r="AY25">
        <v>2.9058571428571431</v>
      </c>
      <c r="AZ25">
        <v>6.2676757950000006</v>
      </c>
      <c r="BA25" s="75">
        <v>0.51995616258071919</v>
      </c>
      <c r="BB25" s="75">
        <v>0.51988140722208986</v>
      </c>
      <c r="BF25">
        <v>4.5576827794046308E-2</v>
      </c>
      <c r="BH25">
        <v>9.1153655588092616E-2</v>
      </c>
      <c r="BI25">
        <v>4.5576827794046308E-2</v>
      </c>
      <c r="BJ25">
        <v>0.51991878490140453</v>
      </c>
    </row>
    <row r="26" spans="1:62" x14ac:dyDescent="0.3">
      <c r="A26" s="2" t="s">
        <v>23</v>
      </c>
      <c r="B26" s="13" t="s">
        <v>877</v>
      </c>
      <c r="C26" s="13"/>
      <c r="F26" s="2">
        <v>2.74</v>
      </c>
      <c r="G26" s="2" t="s">
        <v>213</v>
      </c>
      <c r="H26" s="32" t="s">
        <v>541</v>
      </c>
      <c r="I26" t="s">
        <v>621</v>
      </c>
      <c r="J26"/>
      <c r="L26" s="25">
        <v>0</v>
      </c>
      <c r="M26">
        <v>4</v>
      </c>
      <c r="N26">
        <v>0</v>
      </c>
      <c r="T26" s="25">
        <v>0</v>
      </c>
      <c r="U26" s="25"/>
      <c r="V26" s="25"/>
      <c r="W26">
        <v>5.5453000000000001</v>
      </c>
      <c r="X26">
        <v>5.5453000000000001</v>
      </c>
      <c r="Y26">
        <v>25.686699999999998</v>
      </c>
      <c r="Z26">
        <v>0</v>
      </c>
      <c r="AA26"/>
      <c r="AB26"/>
      <c r="AC26" s="2" t="s">
        <v>464</v>
      </c>
      <c r="AD26">
        <v>18</v>
      </c>
      <c r="AE26" s="55">
        <f t="shared" si="0"/>
        <v>0</v>
      </c>
      <c r="AF26" s="57">
        <v>0</v>
      </c>
      <c r="AG26" s="55">
        <v>789.87506903020289</v>
      </c>
      <c r="AH26" s="55">
        <v>0</v>
      </c>
      <c r="AI26" s="52"/>
      <c r="AJ26" s="51"/>
      <c r="AK26" s="52">
        <v>9.1153655588092616E-2</v>
      </c>
      <c r="AL26" s="52"/>
      <c r="AM26" s="28">
        <v>1.8678571428571431</v>
      </c>
      <c r="AN26" s="28">
        <v>3.1428571428571428</v>
      </c>
      <c r="AO26" s="28">
        <v>2.714285714285714</v>
      </c>
      <c r="AP26" s="28">
        <v>3.15</v>
      </c>
      <c r="AQ26" s="28">
        <v>0.1717569786535304</v>
      </c>
      <c r="AR26" s="28">
        <v>0.28899835796387519</v>
      </c>
      <c r="AS26" s="28">
        <v>0.24958949096880129</v>
      </c>
      <c r="AT26" s="28">
        <v>0.28965517241379313</v>
      </c>
      <c r="AU26" s="25">
        <v>1.6</v>
      </c>
      <c r="AV26" s="25">
        <v>3.44</v>
      </c>
      <c r="AW26" s="25">
        <v>1.84</v>
      </c>
      <c r="AX26" s="25">
        <v>2.903142857142857</v>
      </c>
      <c r="AY26">
        <v>2.903142857142857</v>
      </c>
      <c r="AZ26">
        <v>6.2658828646428582</v>
      </c>
      <c r="BA26" s="75">
        <v>0.51995616258071919</v>
      </c>
      <c r="BB26" s="75">
        <v>0.51988140722208986</v>
      </c>
      <c r="BF26">
        <v>4.5576827794046308E-2</v>
      </c>
      <c r="BH26">
        <v>9.1153655588092616E-2</v>
      </c>
      <c r="BI26">
        <v>4.5576827794046308E-2</v>
      </c>
      <c r="BJ26">
        <v>0.51991878490140453</v>
      </c>
    </row>
    <row r="27" spans="1:62" x14ac:dyDescent="0.3">
      <c r="A27" s="2" t="s">
        <v>24</v>
      </c>
      <c r="B27" s="13" t="s">
        <v>878</v>
      </c>
      <c r="C27" s="13"/>
      <c r="F27" s="2">
        <v>2.75</v>
      </c>
      <c r="G27" s="2" t="s">
        <v>213</v>
      </c>
      <c r="H27" s="32" t="s">
        <v>541</v>
      </c>
      <c r="I27" t="s">
        <v>621</v>
      </c>
      <c r="J27"/>
      <c r="L27" s="25">
        <v>0</v>
      </c>
      <c r="M27">
        <v>4</v>
      </c>
      <c r="N27">
        <v>0</v>
      </c>
      <c r="T27" s="25">
        <v>0</v>
      </c>
      <c r="U27" s="25"/>
      <c r="V27" s="25"/>
      <c r="W27">
        <v>5.5453000000000001</v>
      </c>
      <c r="X27">
        <v>5.5453000000000001</v>
      </c>
      <c r="Y27">
        <v>25.686699999999998</v>
      </c>
      <c r="Z27">
        <v>0</v>
      </c>
      <c r="AA27"/>
      <c r="AB27"/>
      <c r="AC27" s="2" t="s">
        <v>464</v>
      </c>
      <c r="AD27">
        <v>18</v>
      </c>
      <c r="AE27" s="55">
        <f t="shared" si="0"/>
        <v>0</v>
      </c>
      <c r="AF27" s="57">
        <v>0</v>
      </c>
      <c r="AG27" s="55">
        <v>789.87506903020289</v>
      </c>
      <c r="AH27" s="55">
        <v>0</v>
      </c>
      <c r="AI27" s="52"/>
      <c r="AJ27" s="51"/>
      <c r="AK27" s="52">
        <v>9.1153655588092616E-2</v>
      </c>
      <c r="AL27" s="52"/>
      <c r="AM27" s="28">
        <v>1.8642857142857141</v>
      </c>
      <c r="AN27" s="28">
        <v>3.1428571428571428</v>
      </c>
      <c r="AO27" s="28">
        <v>2.714285714285714</v>
      </c>
      <c r="AP27" s="28">
        <v>3.1</v>
      </c>
      <c r="AQ27" s="28">
        <v>0.17227722772277229</v>
      </c>
      <c r="AR27" s="28">
        <v>0.29042904290429039</v>
      </c>
      <c r="AS27" s="28">
        <v>0.25082508250825092</v>
      </c>
      <c r="AT27" s="28">
        <v>0.28646864686468648</v>
      </c>
      <c r="AU27" s="25">
        <v>1.6</v>
      </c>
      <c r="AV27" s="25">
        <v>3.44</v>
      </c>
      <c r="AW27" s="25">
        <v>1.84</v>
      </c>
      <c r="AX27" s="25">
        <v>2.9004285714285709</v>
      </c>
      <c r="AY27">
        <v>2.9004285714285718</v>
      </c>
      <c r="AZ27">
        <v>6.2640899342857157</v>
      </c>
      <c r="BA27" s="75">
        <v>0.51995616258071919</v>
      </c>
      <c r="BB27" s="75">
        <v>0.51988140722208986</v>
      </c>
      <c r="BF27">
        <v>4.5576827794046308E-2</v>
      </c>
      <c r="BH27">
        <v>9.1153655588092616E-2</v>
      </c>
      <c r="BI27">
        <v>4.5576827794046308E-2</v>
      </c>
      <c r="BJ27">
        <v>0.51991878490140453</v>
      </c>
    </row>
    <row r="28" spans="1:62" x14ac:dyDescent="0.3">
      <c r="A28" s="2" t="s">
        <v>25</v>
      </c>
      <c r="B28" s="13" t="s">
        <v>708</v>
      </c>
      <c r="C28" s="13"/>
      <c r="F28" s="2">
        <v>2.88</v>
      </c>
      <c r="G28" s="2" t="s">
        <v>213</v>
      </c>
      <c r="H28" s="9" t="s">
        <v>541</v>
      </c>
      <c r="I28" t="s">
        <v>621</v>
      </c>
      <c r="J28"/>
      <c r="L28" s="25">
        <v>1</v>
      </c>
      <c r="M28">
        <v>4</v>
      </c>
      <c r="N28">
        <v>0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T28" s="25">
        <v>12.868820120000001</v>
      </c>
      <c r="U28" s="25">
        <v>12.868820120000001</v>
      </c>
      <c r="V28" s="25">
        <v>12.868820120000001</v>
      </c>
      <c r="W28">
        <v>5.5453000000000001</v>
      </c>
      <c r="X28">
        <v>5.5453000000000001</v>
      </c>
      <c r="Y28">
        <v>25.686699999999998</v>
      </c>
      <c r="Z28">
        <v>0</v>
      </c>
      <c r="AA28"/>
      <c r="AB28"/>
      <c r="AC28" s="2">
        <v>4</v>
      </c>
      <c r="AD28">
        <v>18</v>
      </c>
      <c r="AE28" s="55">
        <f t="shared" si="0"/>
        <v>771.76370880000013</v>
      </c>
      <c r="AF28" s="57">
        <v>197.4403766939285</v>
      </c>
      <c r="AG28" s="55">
        <v>789.87506903020289</v>
      </c>
      <c r="AH28" s="55">
        <v>0</v>
      </c>
      <c r="AI28" s="52"/>
      <c r="AJ28" s="51">
        <v>9.1166762854710051E-2</v>
      </c>
      <c r="AK28" s="52">
        <v>9.1153655588092616E-2</v>
      </c>
      <c r="AL28" s="52"/>
      <c r="AM28" s="28">
        <v>1.857142857142857</v>
      </c>
      <c r="AN28" s="28">
        <v>3.1428571428571428</v>
      </c>
      <c r="AO28" s="28">
        <v>2.714285714285714</v>
      </c>
      <c r="AP28" s="28">
        <v>3</v>
      </c>
      <c r="AQ28" s="28">
        <v>0.17333333333333331</v>
      </c>
      <c r="AR28" s="28">
        <v>0.29333333333333328</v>
      </c>
      <c r="AS28" s="28">
        <v>0.25333333333333341</v>
      </c>
      <c r="AT28" s="28">
        <v>0.28000000000000003</v>
      </c>
      <c r="AU28" s="25">
        <v>1.6</v>
      </c>
      <c r="AV28" s="25">
        <v>3.44</v>
      </c>
      <c r="AW28" s="25">
        <v>1.84</v>
      </c>
      <c r="AX28" s="25">
        <v>2.895</v>
      </c>
      <c r="AY28">
        <v>2.895</v>
      </c>
      <c r="AZ28">
        <v>6.260504073571429</v>
      </c>
      <c r="BA28" s="75">
        <v>0.51995616258071919</v>
      </c>
      <c r="BB28" s="75">
        <v>0.51988140722208986</v>
      </c>
      <c r="BE28">
        <v>4.5583381427355033E-2</v>
      </c>
      <c r="BF28">
        <v>4.5576827794046308E-2</v>
      </c>
      <c r="BH28">
        <v>9.1160209221401334E-2</v>
      </c>
      <c r="BI28">
        <v>4.5580104610700667E-2</v>
      </c>
      <c r="BJ28">
        <v>0.51991878490140453</v>
      </c>
    </row>
    <row r="29" spans="1:62" x14ac:dyDescent="0.3">
      <c r="A29" s="2" t="s">
        <v>26</v>
      </c>
      <c r="B29" s="13" t="s">
        <v>879</v>
      </c>
      <c r="C29" s="13"/>
      <c r="F29" s="2">
        <v>2.91</v>
      </c>
      <c r="G29" s="2" t="s">
        <v>213</v>
      </c>
      <c r="H29" s="32" t="s">
        <v>541</v>
      </c>
      <c r="I29" t="s">
        <v>621</v>
      </c>
      <c r="J29"/>
      <c r="L29" s="25">
        <v>0</v>
      </c>
      <c r="M29">
        <v>4</v>
      </c>
      <c r="N29">
        <v>0</v>
      </c>
      <c r="T29" s="25">
        <v>0</v>
      </c>
      <c r="U29" s="25"/>
      <c r="V29" s="25"/>
      <c r="W29">
        <v>5.5453000000000001</v>
      </c>
      <c r="X29">
        <v>5.5453000000000001</v>
      </c>
      <c r="Y29">
        <v>25.686699999999998</v>
      </c>
      <c r="Z29">
        <v>0</v>
      </c>
      <c r="AA29"/>
      <c r="AB29"/>
      <c r="AC29" s="2" t="s">
        <v>464</v>
      </c>
      <c r="AD29">
        <v>18</v>
      </c>
      <c r="AE29" s="55">
        <f t="shared" si="0"/>
        <v>0</v>
      </c>
      <c r="AF29" s="57">
        <v>0</v>
      </c>
      <c r="AG29" s="55">
        <v>789.87506903020289</v>
      </c>
      <c r="AH29" s="55">
        <v>0</v>
      </c>
      <c r="AI29" s="52"/>
      <c r="AJ29" s="51"/>
      <c r="AK29" s="52">
        <v>9.1153655588092616E-2</v>
      </c>
      <c r="AL29" s="52"/>
      <c r="AM29" s="28">
        <v>1.8642857142857141</v>
      </c>
      <c r="AN29" s="28">
        <v>3.1428571428571428</v>
      </c>
      <c r="AO29" s="28">
        <v>2.7</v>
      </c>
      <c r="AP29" s="28">
        <v>3</v>
      </c>
      <c r="AQ29" s="28">
        <v>0.1741160773849233</v>
      </c>
      <c r="AR29" s="28">
        <v>0.29352901934623082</v>
      </c>
      <c r="AS29" s="28">
        <v>0.25216811207471651</v>
      </c>
      <c r="AT29" s="28">
        <v>0.28018679119412943</v>
      </c>
      <c r="AU29" s="25">
        <v>1.54</v>
      </c>
      <c r="AV29" s="25">
        <v>3.44</v>
      </c>
      <c r="AW29" s="25">
        <v>1.9</v>
      </c>
      <c r="AX29" s="25">
        <v>2.894571428571429</v>
      </c>
      <c r="AY29">
        <v>2.894571428571429</v>
      </c>
      <c r="AZ29">
        <v>6.2577448164285716</v>
      </c>
      <c r="BA29" s="75">
        <v>0.51995616258071919</v>
      </c>
      <c r="BB29" s="75">
        <v>0.51988140722208986</v>
      </c>
      <c r="BF29">
        <v>4.5576827794046308E-2</v>
      </c>
      <c r="BH29">
        <v>9.1153655588092616E-2</v>
      </c>
      <c r="BI29">
        <v>4.5576827794046308E-2</v>
      </c>
      <c r="BJ29">
        <v>0.51991878490140453</v>
      </c>
    </row>
    <row r="30" spans="1:62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J30"/>
      <c r="L30" s="25">
        <v>30</v>
      </c>
      <c r="M30">
        <v>4</v>
      </c>
      <c r="N30">
        <v>0</v>
      </c>
      <c r="T30" s="25">
        <v>10.59112378</v>
      </c>
      <c r="U30" s="25">
        <v>10.784736629999999</v>
      </c>
      <c r="V30" s="25">
        <v>10.486176179999999</v>
      </c>
      <c r="W30">
        <v>3.73</v>
      </c>
      <c r="X30">
        <v>3.73</v>
      </c>
      <c r="Y30">
        <v>9.3699999999999992</v>
      </c>
      <c r="Z30">
        <v>0</v>
      </c>
      <c r="AA30"/>
      <c r="AB30"/>
      <c r="AC30" s="2" t="s">
        <v>464</v>
      </c>
      <c r="AD30">
        <v>4</v>
      </c>
      <c r="AE30" s="55">
        <f t="shared" si="0"/>
        <v>0</v>
      </c>
      <c r="AF30" s="57">
        <v>1182.741260108548</v>
      </c>
      <c r="AG30" s="55">
        <v>130.36387300000001</v>
      </c>
      <c r="AH30" s="55">
        <v>0</v>
      </c>
      <c r="AI30" s="52"/>
      <c r="AJ30" s="51">
        <v>0.1014592151701775</v>
      </c>
      <c r="AK30" s="52">
        <v>0.1227333894874388</v>
      </c>
      <c r="AL30" s="52"/>
      <c r="AM30" s="28">
        <v>2</v>
      </c>
      <c r="AN30" s="28">
        <v>2.666666666666667</v>
      </c>
      <c r="AO30" s="28">
        <v>0.66666666666666663</v>
      </c>
      <c r="AP30" s="28">
        <v>0</v>
      </c>
      <c r="AQ30" s="28">
        <v>0.375</v>
      </c>
      <c r="AR30" s="28">
        <v>0.5</v>
      </c>
      <c r="AS30" s="28">
        <v>0.125</v>
      </c>
      <c r="AT30" s="28">
        <v>0</v>
      </c>
      <c r="AU30" s="25">
        <v>1.54</v>
      </c>
      <c r="AV30" s="25">
        <v>3.44</v>
      </c>
      <c r="AW30" s="25">
        <v>1.9</v>
      </c>
      <c r="AX30" s="25">
        <v>2.8066666666666671</v>
      </c>
      <c r="AY30">
        <v>2.8066666666666662</v>
      </c>
      <c r="AZ30">
        <v>6.1769976</v>
      </c>
      <c r="BA30" s="75">
        <v>0.46900407026869628</v>
      </c>
      <c r="BB30" s="75">
        <v>0.56734579634715776</v>
      </c>
      <c r="BE30">
        <v>5.072960758508873E-2</v>
      </c>
      <c r="BF30">
        <v>6.136669474371937E-2</v>
      </c>
      <c r="BH30">
        <v>0.1120963023288082</v>
      </c>
      <c r="BI30">
        <v>5.604815116440405E-2</v>
      </c>
      <c r="BJ30">
        <v>0.51817493330792708</v>
      </c>
    </row>
    <row r="31" spans="1:62" x14ac:dyDescent="0.3">
      <c r="A31" s="2" t="s">
        <v>10</v>
      </c>
      <c r="B31" s="13" t="s">
        <v>695</v>
      </c>
      <c r="C31" s="13"/>
      <c r="F31" s="2">
        <v>3.9</v>
      </c>
      <c r="G31" s="2" t="s">
        <v>134</v>
      </c>
      <c r="H31" s="9" t="s">
        <v>531</v>
      </c>
      <c r="I31">
        <v>-1</v>
      </c>
      <c r="J31"/>
      <c r="L31" s="25">
        <v>1</v>
      </c>
      <c r="M31">
        <v>0</v>
      </c>
      <c r="N31">
        <v>0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T31" s="25">
        <v>3.9103940000000001</v>
      </c>
      <c r="U31" s="25">
        <v>3.9103940000000001</v>
      </c>
      <c r="V31" s="25">
        <v>11.314458</v>
      </c>
      <c r="W31">
        <v>0</v>
      </c>
      <c r="X31"/>
      <c r="Y31"/>
      <c r="Z31">
        <v>0</v>
      </c>
      <c r="AA31"/>
      <c r="AB31"/>
      <c r="AC31" s="2">
        <v>2</v>
      </c>
      <c r="AD31">
        <v>14</v>
      </c>
      <c r="AE31" s="55">
        <f t="shared" si="0"/>
        <v>167.83666199999996</v>
      </c>
      <c r="AF31" s="57">
        <v>173.0114278564659</v>
      </c>
      <c r="AG31" s="55">
        <v>0</v>
      </c>
      <c r="AH31" s="55">
        <v>0</v>
      </c>
      <c r="AI31" s="52"/>
      <c r="AJ31" s="51">
        <v>8.0919510193365449E-2</v>
      </c>
      <c r="AK31" s="52"/>
      <c r="AL31" s="52"/>
      <c r="AM31" s="28">
        <v>1.9090909090909089</v>
      </c>
      <c r="AN31" s="28">
        <v>2.545454545454545</v>
      </c>
      <c r="AO31" s="28">
        <v>0.63636363636363635</v>
      </c>
      <c r="AP31" s="28">
        <v>2.545454545454545</v>
      </c>
      <c r="AQ31" s="28">
        <v>0.25</v>
      </c>
      <c r="AR31" s="28">
        <v>0.33333333333333331</v>
      </c>
      <c r="AS31" s="28">
        <v>8.3333333333333329E-2</v>
      </c>
      <c r="AT31" s="28">
        <v>0.33333333333333331</v>
      </c>
      <c r="AU31" s="25">
        <v>0.82</v>
      </c>
      <c r="AV31" s="25">
        <v>3.44</v>
      </c>
      <c r="AW31" s="25">
        <v>2.62</v>
      </c>
      <c r="AX31" s="25">
        <v>2.6363636363636358</v>
      </c>
      <c r="AY31">
        <v>2.6363636363636371</v>
      </c>
      <c r="AZ31">
        <v>6.0044088459090901</v>
      </c>
      <c r="BA31" s="75">
        <v>0.5117218936152963</v>
      </c>
      <c r="BE31">
        <v>4.0459755096682717E-2</v>
      </c>
      <c r="BH31">
        <v>8.0919510193365449E-2</v>
      </c>
      <c r="BI31">
        <v>4.0459755096682717E-2</v>
      </c>
      <c r="BJ31">
        <v>0.5117218936152963</v>
      </c>
    </row>
    <row r="32" spans="1:62" x14ac:dyDescent="0.3">
      <c r="A32" s="2" t="s">
        <v>11</v>
      </c>
      <c r="B32" s="13" t="s">
        <v>696</v>
      </c>
      <c r="C32" s="13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L32" s="25">
        <v>0</v>
      </c>
      <c r="M32">
        <v>0</v>
      </c>
      <c r="N32">
        <v>1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T32" s="25">
        <v>0</v>
      </c>
      <c r="U32" s="25"/>
      <c r="V32" s="25"/>
      <c r="W32">
        <v>0</v>
      </c>
      <c r="X32"/>
      <c r="Y32"/>
      <c r="Z32">
        <v>3.8653</v>
      </c>
      <c r="AA32">
        <v>3.8653</v>
      </c>
      <c r="AB32">
        <v>11.0131</v>
      </c>
      <c r="AC32" s="2">
        <v>2</v>
      </c>
      <c r="AD32">
        <v>14</v>
      </c>
      <c r="AE32" s="55">
        <f t="shared" si="0"/>
        <v>167.75027071999997</v>
      </c>
      <c r="AF32" s="57">
        <v>0</v>
      </c>
      <c r="AG32" s="55">
        <v>0</v>
      </c>
      <c r="AH32" s="55">
        <v>164.541706117579</v>
      </c>
      <c r="AI32" s="52"/>
      <c r="AJ32" s="51"/>
      <c r="AK32" s="52"/>
      <c r="AL32" s="52">
        <v>8.5084811202795069E-2</v>
      </c>
      <c r="AM32" s="28">
        <v>1.9090909090909089</v>
      </c>
      <c r="AN32" s="28">
        <v>2.545454545454545</v>
      </c>
      <c r="AO32" s="28">
        <v>0.54545454545454541</v>
      </c>
      <c r="AP32" s="28">
        <v>2.8181818181818179</v>
      </c>
      <c r="AQ32" s="28">
        <v>0.2441860465116279</v>
      </c>
      <c r="AR32" s="28">
        <v>0.32558139534883718</v>
      </c>
      <c r="AS32" s="28">
        <v>6.9767441860465115E-2</v>
      </c>
      <c r="AT32" s="28">
        <v>0.3604651162790698</v>
      </c>
      <c r="AU32" s="25">
        <v>0.82</v>
      </c>
      <c r="AV32" s="25">
        <v>3.44</v>
      </c>
      <c r="AW32" s="25">
        <v>2.62</v>
      </c>
      <c r="AX32" s="25">
        <v>2.6390909090909092</v>
      </c>
      <c r="AY32">
        <v>2.6390909090909092</v>
      </c>
      <c r="AZ32">
        <v>5.9791810459090904</v>
      </c>
      <c r="BC32" s="75">
        <v>0.53381265134868672</v>
      </c>
      <c r="BG32">
        <v>4.2542405601397527E-2</v>
      </c>
      <c r="BH32">
        <v>8.5084811202795069E-2</v>
      </c>
      <c r="BI32">
        <v>4.2542405601397527E-2</v>
      </c>
      <c r="BJ32">
        <v>0.53381265134868672</v>
      </c>
    </row>
    <row r="33" spans="1:62" x14ac:dyDescent="0.3">
      <c r="A33" s="2" t="s">
        <v>12</v>
      </c>
      <c r="B33" s="13" t="s">
        <v>697</v>
      </c>
      <c r="C33" s="13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L33" s="25">
        <v>0</v>
      </c>
      <c r="M33">
        <v>0</v>
      </c>
      <c r="N33">
        <v>1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T33" s="25">
        <v>0</v>
      </c>
      <c r="U33" s="25"/>
      <c r="V33" s="25"/>
      <c r="W33">
        <v>0</v>
      </c>
      <c r="X33"/>
      <c r="Y33"/>
      <c r="Z33">
        <v>3.8445</v>
      </c>
      <c r="AA33">
        <v>3.8445</v>
      </c>
      <c r="AB33">
        <v>11.03</v>
      </c>
      <c r="AC33" s="2">
        <v>2</v>
      </c>
      <c r="AD33">
        <v>14</v>
      </c>
      <c r="AE33" s="55">
        <f t="shared" si="0"/>
        <v>164.1880476</v>
      </c>
      <c r="AF33" s="57">
        <v>0</v>
      </c>
      <c r="AG33" s="55">
        <v>0</v>
      </c>
      <c r="AH33" s="55">
        <v>163.0253881575</v>
      </c>
      <c r="AI33" s="52"/>
      <c r="AJ33" s="51"/>
      <c r="AK33" s="52"/>
      <c r="AL33" s="52">
        <v>8.5876194856683907E-2</v>
      </c>
      <c r="AM33" s="28">
        <v>1.9090909090909089</v>
      </c>
      <c r="AN33" s="28">
        <v>2.545454545454545</v>
      </c>
      <c r="AO33" s="28">
        <v>0.54545454545454541</v>
      </c>
      <c r="AP33" s="28">
        <v>2.9090909090909092</v>
      </c>
      <c r="AQ33" s="28">
        <v>0.2413793103448276</v>
      </c>
      <c r="AR33" s="28">
        <v>0.32183908045977011</v>
      </c>
      <c r="AS33" s="28">
        <v>6.8965517241379309E-2</v>
      </c>
      <c r="AT33" s="28">
        <v>0.36781609195402298</v>
      </c>
      <c r="AU33" s="25">
        <v>0.82</v>
      </c>
      <c r="AV33" s="25">
        <v>3.44</v>
      </c>
      <c r="AW33" s="25">
        <v>2.62</v>
      </c>
      <c r="AX33" s="25">
        <v>2.64</v>
      </c>
      <c r="AY33">
        <v>2.64</v>
      </c>
      <c r="AZ33">
        <v>5.9811382595454541</v>
      </c>
      <c r="BC33" s="75">
        <v>0.53809297903977493</v>
      </c>
      <c r="BG33">
        <v>4.2938097428341947E-2</v>
      </c>
      <c r="BH33">
        <v>8.5876194856683907E-2</v>
      </c>
      <c r="BI33">
        <v>4.2938097428341947E-2</v>
      </c>
      <c r="BJ33">
        <v>0.53809297903977493</v>
      </c>
    </row>
    <row r="34" spans="1:62" x14ac:dyDescent="0.3">
      <c r="A34" s="2" t="s">
        <v>13</v>
      </c>
      <c r="B34" s="13" t="s">
        <v>698</v>
      </c>
      <c r="C34" s="13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L34" s="25">
        <v>0</v>
      </c>
      <c r="M34">
        <v>0</v>
      </c>
      <c r="N34">
        <v>1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T34" s="25">
        <v>0</v>
      </c>
      <c r="U34" s="25"/>
      <c r="V34" s="25"/>
      <c r="W34">
        <v>0</v>
      </c>
      <c r="X34"/>
      <c r="Y34"/>
      <c r="Z34">
        <v>3.8252000000000002</v>
      </c>
      <c r="AA34">
        <v>3.8252000000000002</v>
      </c>
      <c r="AB34">
        <v>11.013500000000001</v>
      </c>
      <c r="AC34" s="2">
        <v>2</v>
      </c>
      <c r="AD34">
        <v>14</v>
      </c>
      <c r="AE34" s="55">
        <f t="shared" si="0"/>
        <v>163.99431004000002</v>
      </c>
      <c r="AF34" s="57">
        <v>0</v>
      </c>
      <c r="AG34" s="55">
        <v>0</v>
      </c>
      <c r="AH34" s="55">
        <v>161.15123953304001</v>
      </c>
      <c r="AI34" s="52"/>
      <c r="AJ34" s="51"/>
      <c r="AK34" s="52"/>
      <c r="AL34" s="52">
        <v>8.6874913531953646E-2</v>
      </c>
      <c r="AM34" s="28">
        <v>1.9090909090909089</v>
      </c>
      <c r="AN34" s="28">
        <v>2.545454545454545</v>
      </c>
      <c r="AO34" s="28">
        <v>0.54545454545454541</v>
      </c>
      <c r="AP34" s="28">
        <v>3.0909090909090908</v>
      </c>
      <c r="AQ34" s="28">
        <v>0.2359550561797753</v>
      </c>
      <c r="AR34" s="28">
        <v>0.3146067415730337</v>
      </c>
      <c r="AS34" s="28">
        <v>6.7415730337078636E-2</v>
      </c>
      <c r="AT34" s="28">
        <v>0.38202247191011229</v>
      </c>
      <c r="AU34" s="25">
        <v>0.82</v>
      </c>
      <c r="AV34" s="25">
        <v>3.44</v>
      </c>
      <c r="AW34" s="25">
        <v>2.62</v>
      </c>
      <c r="AX34" s="25">
        <v>2.642727272727273</v>
      </c>
      <c r="AY34">
        <v>2.642727272727273</v>
      </c>
      <c r="AZ34">
        <v>5.9894662913636356</v>
      </c>
      <c r="BC34" s="75">
        <v>0.54194665977883461</v>
      </c>
      <c r="BG34">
        <v>4.3437456765976823E-2</v>
      </c>
      <c r="BH34">
        <v>8.6874913531953646E-2</v>
      </c>
      <c r="BI34">
        <v>4.3437456765976823E-2</v>
      </c>
      <c r="BJ34">
        <v>0.54194665977883461</v>
      </c>
    </row>
    <row r="35" spans="1:62" x14ac:dyDescent="0.3">
      <c r="A35" s="2" t="s">
        <v>30</v>
      </c>
      <c r="B35" s="13" t="s">
        <v>709</v>
      </c>
      <c r="C35" s="13"/>
      <c r="F35" s="2">
        <v>3.36</v>
      </c>
      <c r="G35" s="2" t="s">
        <v>29</v>
      </c>
      <c r="H35" s="9">
        <v>-1</v>
      </c>
      <c r="I35" t="s">
        <v>622</v>
      </c>
      <c r="J35"/>
      <c r="L35" s="25">
        <v>0</v>
      </c>
      <c r="M35">
        <v>4</v>
      </c>
      <c r="N35">
        <v>0</v>
      </c>
      <c r="O35" s="2">
        <v>5.4324000000000003</v>
      </c>
      <c r="P35" s="2">
        <v>5.4151999999999996</v>
      </c>
      <c r="Q35" s="2">
        <v>40.78</v>
      </c>
      <c r="T35" s="25">
        <v>0</v>
      </c>
      <c r="U35" s="25"/>
      <c r="V35" s="25"/>
      <c r="W35">
        <v>5.4234</v>
      </c>
      <c r="X35">
        <v>5.4020999999999999</v>
      </c>
      <c r="Y35">
        <v>40.593499999999999</v>
      </c>
      <c r="Z35">
        <v>0</v>
      </c>
      <c r="AA35"/>
      <c r="AB35"/>
      <c r="AC35" s="2" t="s">
        <v>464</v>
      </c>
      <c r="AD35">
        <v>30</v>
      </c>
      <c r="AE35" s="55">
        <f t="shared" si="0"/>
        <v>1199.6469745344</v>
      </c>
      <c r="AF35" s="57">
        <v>0</v>
      </c>
      <c r="AG35" s="55">
        <v>1189.2981797145901</v>
      </c>
      <c r="AH35" s="55">
        <v>0</v>
      </c>
      <c r="AI35" s="52"/>
      <c r="AJ35" s="51"/>
      <c r="AK35" s="52">
        <v>0.1008998433250758</v>
      </c>
      <c r="AL35" s="52"/>
      <c r="AM35" s="28">
        <v>2</v>
      </c>
      <c r="AN35" s="28">
        <v>3</v>
      </c>
      <c r="AO35" s="28">
        <v>2</v>
      </c>
      <c r="AP35" s="28">
        <v>2.333333333333333</v>
      </c>
      <c r="AQ35" s="28">
        <v>0.2142857142857143</v>
      </c>
      <c r="AR35" s="28">
        <v>0.3214285714285714</v>
      </c>
      <c r="AS35" s="28">
        <v>0.2142857142857143</v>
      </c>
      <c r="AT35" s="28">
        <v>0.25</v>
      </c>
      <c r="AU35" s="25">
        <v>1</v>
      </c>
      <c r="AV35" s="25">
        <v>3.44</v>
      </c>
      <c r="AW35" s="25">
        <v>2.44</v>
      </c>
      <c r="AX35" s="25">
        <v>2.7850000000000001</v>
      </c>
      <c r="AY35">
        <v>2.7850000000000001</v>
      </c>
      <c r="AZ35">
        <v>6.1010684060416667</v>
      </c>
      <c r="BF35">
        <v>5.0449921662537908E-2</v>
      </c>
      <c r="BH35">
        <v>0.1008998433250758</v>
      </c>
      <c r="BI35">
        <v>5.0449921662537908E-2</v>
      </c>
      <c r="BJ35">
        <v>0</v>
      </c>
    </row>
    <row r="36" spans="1:62" x14ac:dyDescent="0.3">
      <c r="A36" s="2" t="s">
        <v>31</v>
      </c>
      <c r="B36" s="13" t="s">
        <v>710</v>
      </c>
      <c r="C36" s="13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L36" s="25">
        <v>0</v>
      </c>
      <c r="M36">
        <v>0</v>
      </c>
      <c r="N36">
        <v>4</v>
      </c>
      <c r="O36" s="2" t="s">
        <v>464</v>
      </c>
      <c r="P36" s="2" t="s">
        <v>464</v>
      </c>
      <c r="Q36" s="2" t="s">
        <v>464</v>
      </c>
      <c r="T36" s="25">
        <v>0</v>
      </c>
      <c r="U36" s="25"/>
      <c r="V36" s="25"/>
      <c r="W36">
        <v>0</v>
      </c>
      <c r="X36"/>
      <c r="Y36"/>
      <c r="Z36">
        <v>41.36</v>
      </c>
      <c r="AA36">
        <v>5.4370000000000003</v>
      </c>
      <c r="AB36">
        <v>5.55</v>
      </c>
      <c r="AC36" s="2" t="s">
        <v>464</v>
      </c>
      <c r="AD36">
        <v>30</v>
      </c>
      <c r="AE36" s="55" t="e">
        <f t="shared" si="0"/>
        <v>#VALUE!</v>
      </c>
      <c r="AF36" s="57">
        <v>0</v>
      </c>
      <c r="AG36" s="55">
        <v>0</v>
      </c>
      <c r="AH36" s="55">
        <v>1248.0524760000001</v>
      </c>
      <c r="AI36" s="52"/>
      <c r="AJ36" s="51"/>
      <c r="AK36" s="52"/>
      <c r="AL36" s="52">
        <v>9.6149803239523393E-2</v>
      </c>
      <c r="AM36" s="28">
        <v>2</v>
      </c>
      <c r="AN36" s="28">
        <v>3.083333333333333</v>
      </c>
      <c r="AO36" s="28">
        <v>2.416666666666667</v>
      </c>
      <c r="AP36" s="28">
        <v>2.916666666666667</v>
      </c>
      <c r="AQ36" s="28">
        <v>0.192</v>
      </c>
      <c r="AR36" s="28">
        <v>0.29599999999999999</v>
      </c>
      <c r="AS36" s="28">
        <v>0.23200000000000001</v>
      </c>
      <c r="AT36" s="28">
        <v>0.28000000000000003</v>
      </c>
      <c r="AU36" s="25">
        <v>1.54</v>
      </c>
      <c r="AV36" s="25">
        <v>3.44</v>
      </c>
      <c r="AW36" s="25">
        <v>1.9</v>
      </c>
      <c r="AX36" s="25">
        <v>2.840416666666667</v>
      </c>
      <c r="AY36">
        <v>2.840416666666667</v>
      </c>
      <c r="AZ36">
        <v>6.1351453775000007</v>
      </c>
      <c r="BG36">
        <v>4.8074901619761697E-2</v>
      </c>
      <c r="BH36">
        <v>9.6149803239523393E-2</v>
      </c>
      <c r="BI36">
        <v>4.8074901619761697E-2</v>
      </c>
      <c r="BJ36">
        <v>0</v>
      </c>
    </row>
    <row r="37" spans="1:62" x14ac:dyDescent="0.3">
      <c r="A37" s="2" t="s">
        <v>19</v>
      </c>
      <c r="B37" s="13" t="s">
        <v>705</v>
      </c>
      <c r="C37" s="13"/>
      <c r="F37" s="2">
        <v>3.18</v>
      </c>
      <c r="G37" s="2" t="s">
        <v>29</v>
      </c>
      <c r="H37" s="9" t="s">
        <v>538</v>
      </c>
      <c r="I37">
        <v>-1</v>
      </c>
      <c r="J37"/>
      <c r="L37" s="25">
        <v>1</v>
      </c>
      <c r="M37">
        <v>0</v>
      </c>
      <c r="N37">
        <v>0</v>
      </c>
      <c r="O37" s="2" t="s">
        <v>464</v>
      </c>
      <c r="P37" s="2" t="s">
        <v>464</v>
      </c>
      <c r="Q37" s="2" t="s">
        <v>464</v>
      </c>
      <c r="T37" s="25">
        <v>13.83861243</v>
      </c>
      <c r="U37" s="25">
        <v>13.83861243</v>
      </c>
      <c r="V37" s="25">
        <v>13.83861243</v>
      </c>
      <c r="W37">
        <v>0</v>
      </c>
      <c r="X37"/>
      <c r="Y37"/>
      <c r="Z37">
        <v>0</v>
      </c>
      <c r="AA37"/>
      <c r="AB37"/>
      <c r="AC37" s="2">
        <v>2</v>
      </c>
      <c r="AD37">
        <v>18</v>
      </c>
      <c r="AE37" s="55" t="e">
        <f t="shared" si="0"/>
        <v>#VALUE!</v>
      </c>
      <c r="AF37" s="57">
        <v>208.2630581553295</v>
      </c>
      <c r="AG37" s="55">
        <v>0</v>
      </c>
      <c r="AH37" s="55">
        <v>0</v>
      </c>
      <c r="AI37" s="52"/>
      <c r="AJ37" s="51">
        <v>8.6429154356194082E-2</v>
      </c>
      <c r="AK37" s="52"/>
      <c r="AL37" s="52"/>
      <c r="AM37" s="28">
        <v>1.857142857142857</v>
      </c>
      <c r="AN37" s="28">
        <v>3</v>
      </c>
      <c r="AO37" s="28">
        <v>2</v>
      </c>
      <c r="AP37" s="28">
        <v>2</v>
      </c>
      <c r="AQ37" s="28">
        <v>0.20967741935483869</v>
      </c>
      <c r="AR37" s="28">
        <v>0.33870967741935482</v>
      </c>
      <c r="AS37" s="28">
        <v>0.22580645161290319</v>
      </c>
      <c r="AT37" s="28">
        <v>0.22580645161290319</v>
      </c>
      <c r="AU37" s="25">
        <v>1</v>
      </c>
      <c r="AV37" s="25">
        <v>3.44</v>
      </c>
      <c r="AW37" s="25">
        <v>2.44</v>
      </c>
      <c r="AX37" s="25">
        <v>2.8</v>
      </c>
      <c r="AY37">
        <v>2.8</v>
      </c>
      <c r="AZ37">
        <v>6.2020864082142868</v>
      </c>
      <c r="BA37" s="75">
        <v>0.47541563854575991</v>
      </c>
      <c r="BE37">
        <v>4.3214577178097048E-2</v>
      </c>
      <c r="BH37">
        <v>8.6429154356194082E-2</v>
      </c>
      <c r="BI37">
        <v>4.3214577178097048E-2</v>
      </c>
      <c r="BJ37">
        <v>0.47541563854575991</v>
      </c>
    </row>
    <row r="38" spans="1:62" x14ac:dyDescent="0.3">
      <c r="A38" s="2" t="s">
        <v>25</v>
      </c>
      <c r="B38" s="13" t="s">
        <v>708</v>
      </c>
      <c r="C38" s="13"/>
      <c r="F38" s="2">
        <v>2.88</v>
      </c>
      <c r="G38" s="2" t="s">
        <v>29</v>
      </c>
      <c r="H38" s="9" t="s">
        <v>541</v>
      </c>
      <c r="I38" t="s">
        <v>621</v>
      </c>
      <c r="J38"/>
      <c r="L38" s="25">
        <v>1</v>
      </c>
      <c r="M38">
        <v>4</v>
      </c>
      <c r="N38">
        <v>0</v>
      </c>
      <c r="O38" s="2" t="s">
        <v>464</v>
      </c>
      <c r="P38" s="2" t="s">
        <v>464</v>
      </c>
      <c r="Q38" s="2" t="s">
        <v>464</v>
      </c>
      <c r="T38" s="25">
        <v>12.868820120000001</v>
      </c>
      <c r="U38" s="25">
        <v>12.868820120000001</v>
      </c>
      <c r="V38" s="25">
        <v>12.868820120000001</v>
      </c>
      <c r="W38">
        <v>5.5453000000000001</v>
      </c>
      <c r="X38">
        <v>5.5453000000000001</v>
      </c>
      <c r="Y38">
        <v>25.686699999999998</v>
      </c>
      <c r="Z38">
        <v>0</v>
      </c>
      <c r="AA38"/>
      <c r="AB38"/>
      <c r="AC38" s="2">
        <v>2</v>
      </c>
      <c r="AD38">
        <v>18</v>
      </c>
      <c r="AE38" s="55" t="e">
        <f t="shared" si="0"/>
        <v>#VALUE!</v>
      </c>
      <c r="AF38" s="57">
        <v>197.4403766939285</v>
      </c>
      <c r="AG38" s="55">
        <v>789.87506903020289</v>
      </c>
      <c r="AH38" s="55">
        <v>0</v>
      </c>
      <c r="AI38" s="52"/>
      <c r="AJ38" s="51">
        <v>9.1166762854710051E-2</v>
      </c>
      <c r="AK38" s="52">
        <v>9.1153655588092616E-2</v>
      </c>
      <c r="AL38" s="52"/>
      <c r="AM38" s="28">
        <v>1.857142857142857</v>
      </c>
      <c r="AN38" s="28">
        <v>3.1428571428571428</v>
      </c>
      <c r="AO38" s="28">
        <v>2.714285714285714</v>
      </c>
      <c r="AP38" s="28">
        <v>3</v>
      </c>
      <c r="AQ38" s="28">
        <v>0.17333333333333331</v>
      </c>
      <c r="AR38" s="28">
        <v>0.29333333333333328</v>
      </c>
      <c r="AS38" s="28">
        <v>0.25333333333333341</v>
      </c>
      <c r="AT38" s="28">
        <v>0.28000000000000003</v>
      </c>
      <c r="AU38" s="25">
        <v>1.6</v>
      </c>
      <c r="AV38" s="25">
        <v>3.44</v>
      </c>
      <c r="AW38" s="25">
        <v>1.84</v>
      </c>
      <c r="AX38" s="25">
        <v>2.895</v>
      </c>
      <c r="AY38">
        <v>2.895</v>
      </c>
      <c r="AZ38">
        <v>6.260504073571429</v>
      </c>
      <c r="BA38" s="75">
        <v>0.51995616258071919</v>
      </c>
      <c r="BB38" s="75">
        <v>0.51988140722208986</v>
      </c>
      <c r="BE38">
        <v>4.5583381427355033E-2</v>
      </c>
      <c r="BF38">
        <v>4.5576827794046308E-2</v>
      </c>
      <c r="BH38">
        <v>9.1160209221401334E-2</v>
      </c>
      <c r="BI38">
        <v>4.5580104610700667E-2</v>
      </c>
      <c r="BJ38">
        <v>0.51991878490140453</v>
      </c>
    </row>
    <row r="39" spans="1:62" x14ac:dyDescent="0.3">
      <c r="A39" s="2" t="s">
        <v>32</v>
      </c>
      <c r="B39" s="13" t="s">
        <v>881</v>
      </c>
      <c r="C39" s="13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L39" s="25">
        <v>0</v>
      </c>
      <c r="M39">
        <v>0</v>
      </c>
      <c r="N39">
        <v>2</v>
      </c>
      <c r="O39" s="2">
        <v>3.9</v>
      </c>
      <c r="P39" s="2">
        <v>3.9</v>
      </c>
      <c r="Q39" s="2">
        <v>29.65</v>
      </c>
      <c r="R39" s="2" t="s">
        <v>472</v>
      </c>
      <c r="T39" s="25">
        <v>0</v>
      </c>
      <c r="U39" s="25"/>
      <c r="V39" s="25"/>
      <c r="W39">
        <v>0</v>
      </c>
      <c r="X39"/>
      <c r="Y39"/>
      <c r="Z39"/>
      <c r="AA39"/>
      <c r="AB39"/>
      <c r="AC39" s="2" t="s">
        <v>464</v>
      </c>
      <c r="AD39">
        <v>20</v>
      </c>
      <c r="AE39" s="55">
        <f t="shared" si="0"/>
        <v>450.97649999999993</v>
      </c>
      <c r="AF39" s="57">
        <v>0</v>
      </c>
      <c r="AG39" s="55">
        <v>0</v>
      </c>
      <c r="AH39" s="55">
        <v>451.2</v>
      </c>
      <c r="AI39" s="52"/>
      <c r="AJ39" s="51"/>
      <c r="AK39" s="52"/>
      <c r="AL39" s="67">
        <f>N39*AD39/AH39</f>
        <v>8.8652482269503549E-2</v>
      </c>
      <c r="AM39" s="28">
        <v>1.774193548387097</v>
      </c>
      <c r="AN39" s="28">
        <v>2.580645161290323</v>
      </c>
      <c r="AO39" s="28">
        <v>0.80645161290322576</v>
      </c>
      <c r="AP39" s="28">
        <v>0</v>
      </c>
      <c r="AQ39" s="28">
        <v>0.34375</v>
      </c>
      <c r="AR39" s="28">
        <v>0.5</v>
      </c>
      <c r="AS39" s="28">
        <v>0.15625</v>
      </c>
      <c r="AT39" s="28">
        <v>0</v>
      </c>
      <c r="AU39" s="25">
        <v>0.82</v>
      </c>
      <c r="AV39" s="25">
        <v>3.44</v>
      </c>
      <c r="AW39" s="25">
        <v>2.62</v>
      </c>
      <c r="AX39" s="25">
        <v>2.6877419354838712</v>
      </c>
      <c r="AY39">
        <v>2.6877419354838712</v>
      </c>
      <c r="AZ39">
        <v>6.0811360720967738</v>
      </c>
      <c r="BC39" s="75">
        <v>0</v>
      </c>
      <c r="BG39">
        <v>4.4326241134751768E-2</v>
      </c>
      <c r="BH39">
        <v>8.8652482269503549E-2</v>
      </c>
      <c r="BI39">
        <v>4.4326241134751768E-2</v>
      </c>
      <c r="BJ39">
        <v>0</v>
      </c>
    </row>
    <row r="40" spans="1:62" x14ac:dyDescent="0.3">
      <c r="A40" s="5" t="s">
        <v>974</v>
      </c>
      <c r="B40" s="43" t="s">
        <v>975</v>
      </c>
      <c r="C40" s="39"/>
      <c r="D40" s="5"/>
      <c r="E40" s="5"/>
      <c r="F40" s="5">
        <v>3.09</v>
      </c>
      <c r="G40" s="5" t="s">
        <v>29</v>
      </c>
      <c r="H40" s="40">
        <v>-2</v>
      </c>
      <c r="I40" s="5">
        <v>-1</v>
      </c>
      <c r="J40" s="5"/>
      <c r="K40" s="5"/>
      <c r="L40" s="41">
        <v>0</v>
      </c>
      <c r="M40">
        <v>0</v>
      </c>
      <c r="N40">
        <v>0</v>
      </c>
      <c r="O40" s="5" t="s">
        <v>464</v>
      </c>
      <c r="P40" s="5" t="s">
        <v>464</v>
      </c>
      <c r="Q40" s="5" t="s">
        <v>464</v>
      </c>
      <c r="R40" s="5"/>
      <c r="S40" s="5"/>
      <c r="T40" s="41">
        <v>0</v>
      </c>
      <c r="U40" s="41"/>
      <c r="V40" s="41"/>
      <c r="W40">
        <v>0</v>
      </c>
      <c r="X40"/>
      <c r="Y40"/>
      <c r="Z40">
        <v>0</v>
      </c>
      <c r="AA40"/>
      <c r="AB40"/>
      <c r="AC40" s="5" t="s">
        <v>464</v>
      </c>
      <c r="AD40" s="5">
        <v>20</v>
      </c>
      <c r="AE40" s="55" t="e">
        <f t="shared" si="0"/>
        <v>#VALUE!</v>
      </c>
      <c r="AF40" s="57">
        <v>0</v>
      </c>
      <c r="AG40" s="55">
        <v>0</v>
      </c>
      <c r="AH40" s="55">
        <v>0</v>
      </c>
      <c r="AI40" s="52"/>
      <c r="AJ40" s="51"/>
      <c r="AK40" s="52"/>
      <c r="AL40" s="52"/>
      <c r="AM40" s="5">
        <v>1.774193548387097</v>
      </c>
      <c r="AN40" s="5">
        <v>2.67741935483871</v>
      </c>
      <c r="AO40" s="5">
        <v>1.290322580645161</v>
      </c>
      <c r="AP40" s="5">
        <v>0.67741935483870963</v>
      </c>
      <c r="AQ40" s="5">
        <v>0.27638190954773872</v>
      </c>
      <c r="AR40" s="5">
        <v>0.41708542713567842</v>
      </c>
      <c r="AS40" s="5">
        <v>0.20100502512562821</v>
      </c>
      <c r="AT40" s="5">
        <v>0.1055276381909548</v>
      </c>
      <c r="AU40" s="41">
        <v>0.82</v>
      </c>
      <c r="AV40" s="41">
        <v>3.44</v>
      </c>
      <c r="AW40" s="41">
        <v>2.62</v>
      </c>
      <c r="AX40" s="41">
        <v>2.7520967741935478</v>
      </c>
      <c r="AY40" s="5">
        <v>2.7520967741935478</v>
      </c>
      <c r="AZ40" s="5">
        <v>6.1207093292741934</v>
      </c>
      <c r="BH40">
        <v>0</v>
      </c>
      <c r="BI40">
        <v>0</v>
      </c>
      <c r="BJ40">
        <v>0</v>
      </c>
    </row>
    <row r="41" spans="1:62" x14ac:dyDescent="0.3">
      <c r="A41" s="5" t="s">
        <v>33</v>
      </c>
      <c r="B41" s="39" t="s">
        <v>882</v>
      </c>
      <c r="C41" s="39"/>
      <c r="D41" s="5"/>
      <c r="E41" s="5"/>
      <c r="F41" s="5">
        <v>3.06</v>
      </c>
      <c r="G41" s="5" t="s">
        <v>29</v>
      </c>
      <c r="H41" s="40">
        <v>-2</v>
      </c>
      <c r="I41" s="5">
        <v>-1</v>
      </c>
      <c r="J41" s="5"/>
      <c r="K41" s="5"/>
      <c r="L41" s="41">
        <v>0</v>
      </c>
      <c r="M41">
        <v>0</v>
      </c>
      <c r="N41">
        <v>0</v>
      </c>
      <c r="O41" s="5" t="s">
        <v>464</v>
      </c>
      <c r="P41" s="5" t="s">
        <v>464</v>
      </c>
      <c r="Q41" s="5" t="s">
        <v>464</v>
      </c>
      <c r="R41" s="5"/>
      <c r="S41" s="5"/>
      <c r="T41" s="41">
        <v>0</v>
      </c>
      <c r="U41" s="41"/>
      <c r="V41" s="41"/>
      <c r="W41">
        <v>0</v>
      </c>
      <c r="X41"/>
      <c r="Y41"/>
      <c r="Z41">
        <v>0</v>
      </c>
      <c r="AA41"/>
      <c r="AB41"/>
      <c r="AC41" s="5" t="s">
        <v>464</v>
      </c>
      <c r="AD41" s="5">
        <v>20</v>
      </c>
      <c r="AE41" s="55" t="e">
        <f t="shared" si="0"/>
        <v>#VALUE!</v>
      </c>
      <c r="AF41" s="57">
        <v>0</v>
      </c>
      <c r="AG41" s="55">
        <v>0</v>
      </c>
      <c r="AH41" s="55">
        <v>0</v>
      </c>
      <c r="AI41" s="52"/>
      <c r="AJ41" s="51"/>
      <c r="AK41" s="52"/>
      <c r="AL41" s="52"/>
      <c r="AM41" s="5">
        <v>1.774193548387097</v>
      </c>
      <c r="AN41" s="5">
        <v>2.725806451612903</v>
      </c>
      <c r="AO41" s="5">
        <v>1.435483870967742</v>
      </c>
      <c r="AP41" s="5">
        <v>0.90322580645161288</v>
      </c>
      <c r="AQ41" s="5">
        <v>0.25943396226415089</v>
      </c>
      <c r="AR41" s="5">
        <v>0.3985849056603773</v>
      </c>
      <c r="AS41" s="5">
        <v>0.2099056603773585</v>
      </c>
      <c r="AT41" s="5">
        <v>0.13207547169811321</v>
      </c>
      <c r="AU41" s="41">
        <v>0.82</v>
      </c>
      <c r="AV41" s="41">
        <v>3.44</v>
      </c>
      <c r="AW41" s="41">
        <v>2.62</v>
      </c>
      <c r="AX41" s="41">
        <v>2.7669354838709679</v>
      </c>
      <c r="AY41" s="5">
        <v>2.7669354838709679</v>
      </c>
      <c r="AZ41" s="5">
        <v>6.1375918448387097</v>
      </c>
      <c r="BH41">
        <v>0</v>
      </c>
      <c r="BI41">
        <v>0</v>
      </c>
      <c r="BJ41">
        <v>0</v>
      </c>
    </row>
    <row r="42" spans="1:62" x14ac:dyDescent="0.3">
      <c r="A42" s="2" t="s">
        <v>34</v>
      </c>
      <c r="B42" s="13" t="s">
        <v>711</v>
      </c>
      <c r="C42" s="13"/>
      <c r="F42" s="2">
        <v>3.31</v>
      </c>
      <c r="G42" s="2" t="s">
        <v>29</v>
      </c>
      <c r="H42" s="9" t="s">
        <v>542</v>
      </c>
      <c r="I42" t="s">
        <v>623</v>
      </c>
      <c r="J42"/>
      <c r="L42" s="25">
        <v>1</v>
      </c>
      <c r="M42">
        <v>2</v>
      </c>
      <c r="N42">
        <v>0</v>
      </c>
      <c r="O42" s="2">
        <v>3.9</v>
      </c>
      <c r="P42" s="2">
        <v>3.9</v>
      </c>
      <c r="Q42" s="2">
        <v>29.65</v>
      </c>
      <c r="R42" s="2" t="s">
        <v>440</v>
      </c>
      <c r="T42" s="25">
        <v>3.9086759899999999</v>
      </c>
      <c r="U42" s="25">
        <v>3.908676100000001</v>
      </c>
      <c r="V42" s="25">
        <v>10.552604730000001</v>
      </c>
      <c r="W42">
        <v>3.899</v>
      </c>
      <c r="X42">
        <v>3.899</v>
      </c>
      <c r="Y42">
        <v>20.399989999999999</v>
      </c>
      <c r="Z42">
        <v>0</v>
      </c>
      <c r="AA42"/>
      <c r="AB42"/>
      <c r="AC42" s="2" t="s">
        <v>464</v>
      </c>
      <c r="AD42">
        <v>14</v>
      </c>
      <c r="AE42" s="55">
        <f t="shared" si="0"/>
        <v>450.97649999999993</v>
      </c>
      <c r="AF42" s="57">
        <v>155.59136328639269</v>
      </c>
      <c r="AG42" s="55">
        <v>310.12474837798999</v>
      </c>
      <c r="AH42" s="55">
        <v>0</v>
      </c>
      <c r="AI42" s="52"/>
      <c r="AJ42" s="51">
        <v>8.9979287437893268E-2</v>
      </c>
      <c r="AK42" s="52">
        <v>9.0286248183820222E-2</v>
      </c>
      <c r="AL42" s="52"/>
      <c r="AM42" s="28">
        <v>2</v>
      </c>
      <c r="AN42" s="28">
        <v>2.333333333333333</v>
      </c>
      <c r="AO42" s="28">
        <v>0.33333333333333331</v>
      </c>
      <c r="AP42" s="28">
        <v>0</v>
      </c>
      <c r="AQ42" s="28">
        <v>0.42857142857142849</v>
      </c>
      <c r="AR42" s="28">
        <v>0.5</v>
      </c>
      <c r="AS42" s="28">
        <v>7.1428571428571425E-2</v>
      </c>
      <c r="AT42" s="28">
        <v>0</v>
      </c>
      <c r="AU42" s="25">
        <v>0.95</v>
      </c>
      <c r="AV42" s="25">
        <v>3.44</v>
      </c>
      <c r="AW42" s="25">
        <v>2.4900000000000002</v>
      </c>
      <c r="AX42" s="25">
        <v>2.500833333333333</v>
      </c>
      <c r="AY42">
        <v>2.500833333333333</v>
      </c>
      <c r="AZ42">
        <v>5.6917605187500007</v>
      </c>
      <c r="BA42" s="75">
        <v>0.58499657192886345</v>
      </c>
      <c r="BB42" s="75">
        <v>0.58699226437317098</v>
      </c>
      <c r="BE42">
        <v>4.4989643718946627E-2</v>
      </c>
      <c r="BF42">
        <v>4.5143124091910111E-2</v>
      </c>
      <c r="BH42">
        <v>9.0132767810856745E-2</v>
      </c>
      <c r="BI42">
        <v>4.5066383905428373E-2</v>
      </c>
      <c r="BJ42">
        <v>0.58599441815101727</v>
      </c>
    </row>
    <row r="43" spans="1:62" x14ac:dyDescent="0.3">
      <c r="A43" s="2" t="s">
        <v>35</v>
      </c>
      <c r="B43" s="13" t="s">
        <v>712</v>
      </c>
      <c r="C43" s="13"/>
      <c r="F43" s="2">
        <v>2.98</v>
      </c>
      <c r="G43" s="2" t="s">
        <v>29</v>
      </c>
      <c r="H43" s="9" t="s">
        <v>543</v>
      </c>
      <c r="I43" t="s">
        <v>624</v>
      </c>
      <c r="J43"/>
      <c r="L43" s="25">
        <v>1</v>
      </c>
      <c r="M43">
        <v>1</v>
      </c>
      <c r="N43">
        <v>0</v>
      </c>
      <c r="O43" s="2" t="s">
        <v>464</v>
      </c>
      <c r="P43" s="2" t="s">
        <v>464</v>
      </c>
      <c r="Q43" s="2" t="s">
        <v>464</v>
      </c>
      <c r="R43" s="2" t="s">
        <v>440</v>
      </c>
      <c r="T43" s="25">
        <v>3.969049</v>
      </c>
      <c r="U43" s="25">
        <v>3.969049</v>
      </c>
      <c r="V43" s="25">
        <v>3.969049</v>
      </c>
      <c r="W43">
        <v>4</v>
      </c>
      <c r="X43">
        <v>4.2110000000000003</v>
      </c>
      <c r="Y43">
        <v>3.875</v>
      </c>
      <c r="Z43">
        <v>0</v>
      </c>
      <c r="AA43"/>
      <c r="AB43"/>
      <c r="AC43" s="2" t="s">
        <v>464</v>
      </c>
      <c r="AD43">
        <v>6</v>
      </c>
      <c r="AE43" s="55" t="e">
        <f t="shared" si="0"/>
        <v>#VALUE!</v>
      </c>
      <c r="AF43" s="57">
        <v>62.525817922855822</v>
      </c>
      <c r="AG43" s="55">
        <v>65.270499999999998</v>
      </c>
      <c r="AH43" s="55">
        <v>0</v>
      </c>
      <c r="AI43" s="52"/>
      <c r="AJ43" s="51">
        <v>9.5960360045234158E-2</v>
      </c>
      <c r="AK43" s="52">
        <v>9.1925142292459849E-2</v>
      </c>
      <c r="AL43" s="52"/>
      <c r="AM43" s="28">
        <v>2</v>
      </c>
      <c r="AN43" s="28">
        <v>2.8</v>
      </c>
      <c r="AO43" s="28">
        <v>2.4</v>
      </c>
      <c r="AP43" s="28">
        <v>2.8</v>
      </c>
      <c r="AQ43" s="28">
        <v>0.2</v>
      </c>
      <c r="AR43" s="28">
        <v>0.28000000000000003</v>
      </c>
      <c r="AS43" s="28">
        <v>0.24</v>
      </c>
      <c r="AT43" s="28">
        <v>0.28000000000000003</v>
      </c>
      <c r="AU43" s="25">
        <v>1.54</v>
      </c>
      <c r="AV43" s="25">
        <v>3.44</v>
      </c>
      <c r="AW43" s="25">
        <v>1.9</v>
      </c>
      <c r="AX43" s="25">
        <v>2.8380000000000001</v>
      </c>
      <c r="AY43">
        <v>2.8380000000000001</v>
      </c>
      <c r="AZ43">
        <v>5.9914547000000002</v>
      </c>
      <c r="BA43" s="75">
        <v>0.58734468850194366</v>
      </c>
      <c r="BB43" s="75">
        <v>0.56264632646033053</v>
      </c>
      <c r="BE43">
        <v>4.7980180022617079E-2</v>
      </c>
      <c r="BF43">
        <v>4.5962571146229918E-2</v>
      </c>
      <c r="BH43">
        <v>9.3942751168847011E-2</v>
      </c>
      <c r="BI43">
        <v>4.6971375584423498E-2</v>
      </c>
      <c r="BJ43">
        <v>0.57499550748113704</v>
      </c>
    </row>
    <row r="44" spans="1:62" x14ac:dyDescent="0.3">
      <c r="A44" s="2" t="s">
        <v>37</v>
      </c>
      <c r="B44" s="13" t="s">
        <v>713</v>
      </c>
      <c r="C44" s="13"/>
      <c r="F44" s="2">
        <v>4.04</v>
      </c>
      <c r="G44" s="2" t="s">
        <v>36</v>
      </c>
      <c r="H44" s="9" t="s">
        <v>544</v>
      </c>
      <c r="I44" t="s">
        <v>625</v>
      </c>
      <c r="J44"/>
      <c r="L44" s="25">
        <v>1</v>
      </c>
      <c r="M44">
        <v>2</v>
      </c>
      <c r="N44">
        <v>0</v>
      </c>
      <c r="T44" s="25">
        <v>5.7458564399999998</v>
      </c>
      <c r="U44" s="25">
        <v>5.7458564399999998</v>
      </c>
      <c r="V44" s="25">
        <v>11.67169612</v>
      </c>
      <c r="W44">
        <v>5.6660000000000004</v>
      </c>
      <c r="X44">
        <v>5.6659999999999986</v>
      </c>
      <c r="Y44">
        <v>22.968</v>
      </c>
      <c r="Z44">
        <v>0</v>
      </c>
      <c r="AA44"/>
      <c r="AB44"/>
      <c r="AC44" s="2" t="s">
        <v>464</v>
      </c>
      <c r="AD44">
        <v>30</v>
      </c>
      <c r="AE44" s="55">
        <f t="shared" si="0"/>
        <v>0</v>
      </c>
      <c r="AF44" s="57">
        <v>333.30247418302179</v>
      </c>
      <c r="AG44" s="55">
        <v>638.56770625824583</v>
      </c>
      <c r="AH44" s="55">
        <v>0</v>
      </c>
      <c r="AI44" s="52"/>
      <c r="AJ44" s="51">
        <v>9.0008332742008132E-2</v>
      </c>
      <c r="AK44" s="52">
        <v>9.3960279249911127E-2</v>
      </c>
      <c r="AL44" s="52"/>
      <c r="AM44" s="28">
        <v>1.833333333333333</v>
      </c>
      <c r="AN44" s="28">
        <v>2.5</v>
      </c>
      <c r="AO44" s="28">
        <v>0.66666666666666663</v>
      </c>
      <c r="AP44" s="28">
        <v>0</v>
      </c>
      <c r="AQ44" s="28">
        <v>0.36666666666666659</v>
      </c>
      <c r="AR44" s="28">
        <v>0.5</v>
      </c>
      <c r="AS44" s="28">
        <v>0.1333333333333333</v>
      </c>
      <c r="AT44" s="28">
        <v>0</v>
      </c>
      <c r="AU44" s="25">
        <v>0.95</v>
      </c>
      <c r="AV44" s="25">
        <v>3.44</v>
      </c>
      <c r="AW44" s="25">
        <v>2.4900000000000002</v>
      </c>
      <c r="AX44" s="25">
        <v>2.614583333333333</v>
      </c>
      <c r="AY44">
        <v>2.614583333333333</v>
      </c>
      <c r="AZ44">
        <v>5.9505645781250003</v>
      </c>
      <c r="BA44" s="75">
        <v>0.54547732833861384</v>
      </c>
      <c r="BB44" s="75">
        <v>0.56942730227099381</v>
      </c>
      <c r="BE44">
        <v>4.5004166371004073E-2</v>
      </c>
      <c r="BF44">
        <v>4.6980139624955557E-2</v>
      </c>
      <c r="BH44">
        <v>9.1984305995959637E-2</v>
      </c>
      <c r="BI44">
        <v>4.5992152997979818E-2</v>
      </c>
      <c r="BJ44">
        <v>0.55745231530480388</v>
      </c>
    </row>
    <row r="45" spans="1:62" x14ac:dyDescent="0.3">
      <c r="A45" s="2" t="s">
        <v>38</v>
      </c>
      <c r="B45" s="13" t="s">
        <v>714</v>
      </c>
      <c r="C45" s="13"/>
      <c r="F45" s="2">
        <v>3.91</v>
      </c>
      <c r="G45" s="2" t="s">
        <v>36</v>
      </c>
      <c r="H45" s="9" t="s">
        <v>545</v>
      </c>
      <c r="I45" t="s">
        <v>626</v>
      </c>
      <c r="J45"/>
      <c r="L45" s="25">
        <v>1</v>
      </c>
      <c r="M45">
        <v>1</v>
      </c>
      <c r="N45">
        <v>0</v>
      </c>
      <c r="T45" s="25">
        <v>5.8532381300000003</v>
      </c>
      <c r="U45" s="25">
        <v>5.8532371599999999</v>
      </c>
      <c r="V45" s="25">
        <v>11.912811489999999</v>
      </c>
      <c r="W45">
        <v>5.7946</v>
      </c>
      <c r="X45">
        <v>5.7946</v>
      </c>
      <c r="Y45">
        <v>11.787599999999999</v>
      </c>
      <c r="Z45">
        <v>0</v>
      </c>
      <c r="AA45"/>
      <c r="AB45"/>
      <c r="AC45" s="2" t="s">
        <v>464</v>
      </c>
      <c r="AD45">
        <v>30</v>
      </c>
      <c r="AE45" s="55">
        <f t="shared" si="0"/>
        <v>0</v>
      </c>
      <c r="AF45" s="57">
        <v>353.45760058531442</v>
      </c>
      <c r="AG45" s="55">
        <v>342.77011164986573</v>
      </c>
      <c r="AH45" s="55">
        <v>0</v>
      </c>
      <c r="AI45" s="52"/>
      <c r="AJ45" s="51">
        <v>8.487580957467307E-2</v>
      </c>
      <c r="AK45" s="52">
        <v>8.752221672887435E-2</v>
      </c>
      <c r="AL45" s="52"/>
      <c r="AM45" s="28">
        <v>1.833333333333333</v>
      </c>
      <c r="AN45" s="28">
        <v>2.5</v>
      </c>
      <c r="AO45" s="28">
        <v>0.66666666666666663</v>
      </c>
      <c r="AP45" s="28">
        <v>0</v>
      </c>
      <c r="AQ45" s="28">
        <v>0.36666666666666659</v>
      </c>
      <c r="AR45" s="28">
        <v>0.5</v>
      </c>
      <c r="AS45" s="28">
        <v>0.1333333333333333</v>
      </c>
      <c r="AT45" s="28">
        <v>0</v>
      </c>
      <c r="AU45" s="25">
        <v>0.89</v>
      </c>
      <c r="AV45" s="25">
        <v>3.44</v>
      </c>
      <c r="AW45" s="25">
        <v>2.5499999999999998</v>
      </c>
      <c r="AX45" s="25">
        <v>2.6020833333333329</v>
      </c>
      <c r="AY45">
        <v>2.6020833333333329</v>
      </c>
      <c r="AZ45">
        <v>5.9098726145833336</v>
      </c>
      <c r="BA45" s="75">
        <v>0.57410011132036598</v>
      </c>
      <c r="BB45" s="75">
        <v>0.59200041353179045</v>
      </c>
      <c r="BE45">
        <v>4.2437904787336528E-2</v>
      </c>
      <c r="BF45">
        <v>4.3761108364437168E-2</v>
      </c>
      <c r="BH45">
        <v>8.619901315177371E-2</v>
      </c>
      <c r="BI45">
        <v>4.3099506575886848E-2</v>
      </c>
      <c r="BJ45">
        <v>0.58305026242607827</v>
      </c>
    </row>
    <row r="46" spans="1:62" x14ac:dyDescent="0.3">
      <c r="A46" s="2" t="s">
        <v>39</v>
      </c>
      <c r="B46" s="13" t="s">
        <v>715</v>
      </c>
      <c r="C46" s="13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L46" s="25">
        <v>0</v>
      </c>
      <c r="M46">
        <v>0</v>
      </c>
      <c r="N46">
        <v>1</v>
      </c>
      <c r="T46" s="25">
        <v>0</v>
      </c>
      <c r="U46" s="25"/>
      <c r="V46" s="25"/>
      <c r="W46">
        <v>0</v>
      </c>
      <c r="X46"/>
      <c r="Y46"/>
      <c r="Z46">
        <v>5.532</v>
      </c>
      <c r="AA46">
        <v>5.532</v>
      </c>
      <c r="AB46">
        <v>11.016</v>
      </c>
      <c r="AC46" s="2" t="s">
        <v>464</v>
      </c>
      <c r="AD46">
        <v>30</v>
      </c>
      <c r="AE46" s="55">
        <f t="shared" si="0"/>
        <v>0</v>
      </c>
      <c r="AF46" s="57">
        <v>0</v>
      </c>
      <c r="AG46" s="55">
        <v>0</v>
      </c>
      <c r="AH46" s="55">
        <v>291.95700632233962</v>
      </c>
      <c r="AI46" s="52"/>
      <c r="AJ46" s="51"/>
      <c r="AK46" s="52"/>
      <c r="AL46" s="52">
        <v>0.1027548555107393</v>
      </c>
      <c r="AM46" s="28">
        <v>2</v>
      </c>
      <c r="AN46" s="28">
        <v>2.5</v>
      </c>
      <c r="AO46" s="28">
        <v>0.5</v>
      </c>
      <c r="AP46" s="28">
        <v>0</v>
      </c>
      <c r="AQ46" s="28">
        <v>0.4</v>
      </c>
      <c r="AR46" s="28">
        <v>0.5</v>
      </c>
      <c r="AS46" s="28">
        <v>0.1</v>
      </c>
      <c r="AT46" s="28">
        <v>0</v>
      </c>
      <c r="AU46" s="25">
        <v>1</v>
      </c>
      <c r="AV46" s="25">
        <v>3.44</v>
      </c>
      <c r="AW46" s="25">
        <v>2.44</v>
      </c>
      <c r="AX46" s="25">
        <v>2.6316666666666659</v>
      </c>
      <c r="AY46">
        <v>2.6316666666666668</v>
      </c>
      <c r="AZ46">
        <v>5.9266157452083332</v>
      </c>
      <c r="BC46" s="75">
        <v>0</v>
      </c>
      <c r="BG46">
        <v>5.1377427755369638E-2</v>
      </c>
      <c r="BH46">
        <v>0.1027548555107393</v>
      </c>
      <c r="BI46">
        <v>5.1377427755369638E-2</v>
      </c>
      <c r="BJ46">
        <v>0</v>
      </c>
    </row>
    <row r="47" spans="1:62" x14ac:dyDescent="0.3">
      <c r="A47" s="2" t="s">
        <v>40</v>
      </c>
      <c r="B47" s="13" t="s">
        <v>716</v>
      </c>
      <c r="C47" s="13"/>
      <c r="F47" s="2">
        <v>3.85</v>
      </c>
      <c r="G47" s="2" t="s">
        <v>36</v>
      </c>
      <c r="H47" s="9" t="s">
        <v>546</v>
      </c>
      <c r="I47" t="s">
        <v>627</v>
      </c>
      <c r="J47"/>
      <c r="L47" s="25">
        <v>2</v>
      </c>
      <c r="M47">
        <v>2</v>
      </c>
      <c r="N47">
        <v>0</v>
      </c>
      <c r="T47" s="25">
        <v>5.6269875200000001</v>
      </c>
      <c r="U47" s="25">
        <v>5.6269875200000001</v>
      </c>
      <c r="V47" s="25">
        <v>22.749475</v>
      </c>
      <c r="W47">
        <v>5.5670999999999999</v>
      </c>
      <c r="X47">
        <v>5.5670999999999999</v>
      </c>
      <c r="Y47">
        <v>22.4603</v>
      </c>
      <c r="Z47">
        <v>0</v>
      </c>
      <c r="AA47"/>
      <c r="AB47"/>
      <c r="AC47" s="2" t="s">
        <v>464</v>
      </c>
      <c r="AD47">
        <v>30</v>
      </c>
      <c r="AE47" s="55">
        <f t="shared" si="0"/>
        <v>0</v>
      </c>
      <c r="AF47" s="57">
        <v>623.81230762201892</v>
      </c>
      <c r="AG47" s="55">
        <v>602.84300974379039</v>
      </c>
      <c r="AH47" s="55">
        <v>0</v>
      </c>
      <c r="AI47" s="52"/>
      <c r="AJ47" s="51">
        <v>9.6182776881592519E-2</v>
      </c>
      <c r="AK47" s="52">
        <v>9.9528399650018556E-2</v>
      </c>
      <c r="AL47" s="52"/>
      <c r="AM47" s="28">
        <v>2</v>
      </c>
      <c r="AN47" s="28">
        <v>2.5</v>
      </c>
      <c r="AO47" s="28">
        <v>0.5</v>
      </c>
      <c r="AP47" s="28">
        <v>0</v>
      </c>
      <c r="AQ47" s="28">
        <v>0.4</v>
      </c>
      <c r="AR47" s="28">
        <v>0.5</v>
      </c>
      <c r="AS47" s="28">
        <v>0.1</v>
      </c>
      <c r="AT47" s="28">
        <v>0</v>
      </c>
      <c r="AU47" s="25">
        <v>0.89</v>
      </c>
      <c r="AV47" s="25">
        <v>3.44</v>
      </c>
      <c r="AW47" s="25">
        <v>2.5499999999999998</v>
      </c>
      <c r="AX47" s="25">
        <v>2.6270833333333332</v>
      </c>
      <c r="AY47">
        <v>2.6270833333333332</v>
      </c>
      <c r="AZ47">
        <v>5.9103362479166668</v>
      </c>
      <c r="BA47" s="75">
        <v>0.55608047790729209</v>
      </c>
      <c r="BB47" s="75">
        <v>0</v>
      </c>
      <c r="BE47">
        <v>4.8091388440796259E-2</v>
      </c>
      <c r="BF47">
        <v>4.9764199825009278E-2</v>
      </c>
      <c r="BH47">
        <v>9.7855588265805538E-2</v>
      </c>
      <c r="BI47">
        <v>4.8927794132902769E-2</v>
      </c>
      <c r="BJ47">
        <v>0.27804023895364599</v>
      </c>
    </row>
    <row r="48" spans="1:62" x14ac:dyDescent="0.3">
      <c r="A48" s="2" t="s">
        <v>41</v>
      </c>
      <c r="B48" s="13" t="s">
        <v>717</v>
      </c>
      <c r="C48" s="13"/>
      <c r="F48" s="2">
        <v>3.95</v>
      </c>
      <c r="G48" s="2" t="s">
        <v>36</v>
      </c>
      <c r="H48" s="9" t="s">
        <v>547</v>
      </c>
      <c r="I48" t="s">
        <v>628</v>
      </c>
      <c r="J48"/>
      <c r="L48" s="25">
        <v>1</v>
      </c>
      <c r="M48">
        <v>3</v>
      </c>
      <c r="N48">
        <v>0</v>
      </c>
      <c r="T48" s="25">
        <v>9.3662349099999993</v>
      </c>
      <c r="U48" s="25">
        <v>9.3662349099999993</v>
      </c>
      <c r="V48" s="25">
        <v>9.3662351000000008</v>
      </c>
      <c r="W48">
        <v>5.5609999999999999</v>
      </c>
      <c r="X48">
        <v>5.5609999999999999</v>
      </c>
      <c r="Y48">
        <v>26.24</v>
      </c>
      <c r="Z48">
        <v>0</v>
      </c>
      <c r="AA48"/>
      <c r="AB48"/>
      <c r="AC48" s="2" t="s">
        <v>464</v>
      </c>
      <c r="AD48">
        <v>24</v>
      </c>
      <c r="AE48" s="55">
        <f t="shared" si="0"/>
        <v>0</v>
      </c>
      <c r="AF48" s="57">
        <v>238.908881754341</v>
      </c>
      <c r="AG48" s="55">
        <v>702.74902632242595</v>
      </c>
      <c r="AH48" s="55">
        <v>0</v>
      </c>
      <c r="AI48" s="52"/>
      <c r="AJ48" s="51">
        <v>0.10045670895014321</v>
      </c>
      <c r="AK48" s="52">
        <v>0.1024547844296349</v>
      </c>
      <c r="AL48" s="52"/>
      <c r="AM48" s="28">
        <v>2</v>
      </c>
      <c r="AN48" s="28">
        <v>2.5263157894736841</v>
      </c>
      <c r="AO48" s="28">
        <v>0.52631578947368418</v>
      </c>
      <c r="AP48" s="28">
        <v>0</v>
      </c>
      <c r="AQ48" s="28">
        <v>0.39583333333333343</v>
      </c>
      <c r="AR48" s="28">
        <v>0.5</v>
      </c>
      <c r="AS48" s="28">
        <v>0.1041666666666667</v>
      </c>
      <c r="AT48" s="28">
        <v>0</v>
      </c>
      <c r="AU48" s="25">
        <v>1.1000000000000001</v>
      </c>
      <c r="AV48" s="25">
        <v>3.44</v>
      </c>
      <c r="AW48" s="25">
        <v>2.34</v>
      </c>
      <c r="AX48" s="25">
        <v>2.647368421052632</v>
      </c>
      <c r="AY48">
        <v>2.6473684210526311</v>
      </c>
      <c r="AZ48">
        <v>5.9525974578947363</v>
      </c>
      <c r="BA48" s="75">
        <v>0.55552189395192297</v>
      </c>
      <c r="BB48" s="75">
        <v>0.56657117763069742</v>
      </c>
      <c r="BE48">
        <v>5.0228354475071582E-2</v>
      </c>
      <c r="BF48">
        <v>5.1227392214817473E-2</v>
      </c>
      <c r="BH48">
        <v>0.10145574668988901</v>
      </c>
      <c r="BI48">
        <v>5.0727873344944517E-2</v>
      </c>
      <c r="BJ48">
        <v>0.56104653579131014</v>
      </c>
    </row>
    <row r="49" spans="1:62" x14ac:dyDescent="0.3">
      <c r="A49" s="2" t="s">
        <v>39</v>
      </c>
      <c r="B49" s="13" t="s">
        <v>715</v>
      </c>
      <c r="C49" s="13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L49" s="25">
        <v>0</v>
      </c>
      <c r="M49">
        <v>0</v>
      </c>
      <c r="N49">
        <v>1</v>
      </c>
      <c r="T49" s="25">
        <v>0</v>
      </c>
      <c r="U49" s="25"/>
      <c r="V49" s="25"/>
      <c r="W49">
        <v>0</v>
      </c>
      <c r="X49"/>
      <c r="Y49"/>
      <c r="Z49">
        <v>5.532</v>
      </c>
      <c r="AA49">
        <v>5.532</v>
      </c>
      <c r="AB49">
        <v>11.016</v>
      </c>
      <c r="AC49" s="2" t="s">
        <v>464</v>
      </c>
      <c r="AD49">
        <v>30</v>
      </c>
      <c r="AE49" s="55">
        <f t="shared" si="0"/>
        <v>0</v>
      </c>
      <c r="AF49" s="57">
        <v>0</v>
      </c>
      <c r="AG49" s="55">
        <v>0</v>
      </c>
      <c r="AH49" s="55">
        <v>291.95700632233962</v>
      </c>
      <c r="AI49" s="52"/>
      <c r="AJ49" s="51"/>
      <c r="AK49" s="52"/>
      <c r="AL49" s="52">
        <v>0.1027548555107393</v>
      </c>
      <c r="AM49" s="28">
        <v>2</v>
      </c>
      <c r="AN49" s="28">
        <v>2.5</v>
      </c>
      <c r="AO49" s="28">
        <v>0.5</v>
      </c>
      <c r="AP49" s="28">
        <v>0</v>
      </c>
      <c r="AQ49" s="28">
        <v>0.4</v>
      </c>
      <c r="AR49" s="28">
        <v>0.5</v>
      </c>
      <c r="AS49" s="28">
        <v>0.1</v>
      </c>
      <c r="AT49" s="28">
        <v>0</v>
      </c>
      <c r="AU49" s="25">
        <v>1</v>
      </c>
      <c r="AV49" s="25">
        <v>3.44</v>
      </c>
      <c r="AW49" s="25">
        <v>2.44</v>
      </c>
      <c r="AX49" s="25">
        <v>2.6316666666666659</v>
      </c>
      <c r="AY49">
        <v>2.6316666666666668</v>
      </c>
      <c r="AZ49">
        <v>5.9266157452083332</v>
      </c>
      <c r="BC49" s="75">
        <v>0</v>
      </c>
      <c r="BG49">
        <v>5.1377427755369638E-2</v>
      </c>
      <c r="BH49">
        <v>0.1027548555107393</v>
      </c>
      <c r="BI49">
        <v>5.1377427755369638E-2</v>
      </c>
      <c r="BJ49">
        <v>0</v>
      </c>
    </row>
    <row r="50" spans="1:62" x14ac:dyDescent="0.3">
      <c r="A50" s="2" t="s">
        <v>42</v>
      </c>
      <c r="B50" s="13" t="s">
        <v>718</v>
      </c>
      <c r="C50" s="13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L50" s="25">
        <v>0</v>
      </c>
      <c r="M50">
        <v>0</v>
      </c>
      <c r="N50">
        <v>1</v>
      </c>
      <c r="T50" s="25">
        <v>0</v>
      </c>
      <c r="U50" s="25"/>
      <c r="V50" s="25"/>
      <c r="W50">
        <v>0</v>
      </c>
      <c r="X50"/>
      <c r="Y50"/>
      <c r="Z50">
        <v>5.55</v>
      </c>
      <c r="AA50">
        <v>5.55</v>
      </c>
      <c r="AB50">
        <v>11.066000000000001</v>
      </c>
      <c r="AC50" s="2" t="s">
        <v>464</v>
      </c>
      <c r="AD50">
        <v>30</v>
      </c>
      <c r="AE50" s="55">
        <f t="shared" si="0"/>
        <v>0</v>
      </c>
      <c r="AF50" s="57">
        <v>0</v>
      </c>
      <c r="AG50" s="55">
        <v>0</v>
      </c>
      <c r="AH50" s="55">
        <v>295.19382183577648</v>
      </c>
      <c r="AI50" s="52"/>
      <c r="AJ50" s="51"/>
      <c r="AK50" s="52"/>
      <c r="AL50" s="52">
        <v>0.1016281432092089</v>
      </c>
      <c r="AM50" s="28">
        <v>2</v>
      </c>
      <c r="AN50" s="28">
        <v>2.5</v>
      </c>
      <c r="AO50" s="28">
        <v>0.5</v>
      </c>
      <c r="AP50" s="28">
        <v>0</v>
      </c>
      <c r="AQ50" s="28">
        <v>0.4</v>
      </c>
      <c r="AR50" s="28">
        <v>0.5</v>
      </c>
      <c r="AS50" s="28">
        <v>0.1</v>
      </c>
      <c r="AT50" s="28">
        <v>0</v>
      </c>
      <c r="AU50" s="25">
        <v>0.95</v>
      </c>
      <c r="AV50" s="25">
        <v>3.44</v>
      </c>
      <c r="AW50" s="25">
        <v>2.4900000000000002</v>
      </c>
      <c r="AX50" s="25">
        <v>2.6295833333333332</v>
      </c>
      <c r="AY50">
        <v>2.6295833333333332</v>
      </c>
      <c r="AZ50">
        <v>5.9184746406250008</v>
      </c>
      <c r="BC50" s="75">
        <v>0</v>
      </c>
      <c r="BG50">
        <v>5.0814071604604473E-2</v>
      </c>
      <c r="BH50">
        <v>0.1016281432092089</v>
      </c>
      <c r="BI50">
        <v>5.0814071604604473E-2</v>
      </c>
      <c r="BJ50">
        <v>0</v>
      </c>
    </row>
    <row r="51" spans="1:62" x14ac:dyDescent="0.3">
      <c r="A51" s="2" t="s">
        <v>40</v>
      </c>
      <c r="B51" s="13" t="s">
        <v>716</v>
      </c>
      <c r="C51" s="13"/>
      <c r="F51" s="2">
        <v>3.85</v>
      </c>
      <c r="G51" s="2" t="s">
        <v>36</v>
      </c>
      <c r="H51" s="9" t="s">
        <v>546</v>
      </c>
      <c r="I51" t="s">
        <v>627</v>
      </c>
      <c r="J51"/>
      <c r="L51" s="25">
        <v>2</v>
      </c>
      <c r="M51">
        <v>2</v>
      </c>
      <c r="N51">
        <v>0</v>
      </c>
      <c r="T51" s="25">
        <v>5.6269875200000001</v>
      </c>
      <c r="U51" s="25">
        <v>5.6269875200000001</v>
      </c>
      <c r="V51" s="25">
        <v>22.749475</v>
      </c>
      <c r="W51">
        <v>5.5670999999999999</v>
      </c>
      <c r="X51">
        <v>5.5670999999999999</v>
      </c>
      <c r="Y51">
        <v>22.4603</v>
      </c>
      <c r="Z51">
        <v>0</v>
      </c>
      <c r="AA51"/>
      <c r="AB51"/>
      <c r="AC51" s="2" t="s">
        <v>464</v>
      </c>
      <c r="AD51">
        <v>30</v>
      </c>
      <c r="AE51" s="55">
        <f t="shared" si="0"/>
        <v>0</v>
      </c>
      <c r="AF51" s="57">
        <v>623.81230762201892</v>
      </c>
      <c r="AG51" s="55">
        <v>602.84300974379039</v>
      </c>
      <c r="AH51" s="55">
        <v>0</v>
      </c>
      <c r="AI51" s="52"/>
      <c r="AJ51" s="51">
        <v>9.6182776881592519E-2</v>
      </c>
      <c r="AK51" s="52">
        <v>9.9528399650018556E-2</v>
      </c>
      <c r="AL51" s="52"/>
      <c r="AM51" s="28">
        <v>2</v>
      </c>
      <c r="AN51" s="28">
        <v>2.5</v>
      </c>
      <c r="AO51" s="28">
        <v>0.5</v>
      </c>
      <c r="AP51" s="28">
        <v>0</v>
      </c>
      <c r="AQ51" s="28">
        <v>0.4</v>
      </c>
      <c r="AR51" s="28">
        <v>0.5</v>
      </c>
      <c r="AS51" s="28">
        <v>0.1</v>
      </c>
      <c r="AT51" s="28">
        <v>0</v>
      </c>
      <c r="AU51" s="25">
        <v>0.89</v>
      </c>
      <c r="AV51" s="25">
        <v>3.44</v>
      </c>
      <c r="AW51" s="25">
        <v>2.5499999999999998</v>
      </c>
      <c r="AX51" s="25">
        <v>2.6270833333333332</v>
      </c>
      <c r="AY51">
        <v>2.6270833333333332</v>
      </c>
      <c r="AZ51">
        <v>5.9103362479166668</v>
      </c>
      <c r="BA51" s="75">
        <v>0.55608047790729209</v>
      </c>
      <c r="BB51" s="75">
        <v>0</v>
      </c>
      <c r="BE51">
        <v>4.8091388440796259E-2</v>
      </c>
      <c r="BF51">
        <v>4.9764199825009278E-2</v>
      </c>
      <c r="BH51">
        <v>9.7855588265805538E-2</v>
      </c>
      <c r="BI51">
        <v>4.8927794132902769E-2</v>
      </c>
      <c r="BJ51">
        <v>0.27804023895364599</v>
      </c>
    </row>
    <row r="52" spans="1:62" x14ac:dyDescent="0.3">
      <c r="A52" s="2" t="s">
        <v>43</v>
      </c>
      <c r="B52" s="13" t="s">
        <v>719</v>
      </c>
      <c r="C52" s="13"/>
      <c r="F52" s="2">
        <v>4.07</v>
      </c>
      <c r="G52" s="2" t="s">
        <v>36</v>
      </c>
      <c r="H52" s="9" t="s">
        <v>548</v>
      </c>
      <c r="I52">
        <v>-1</v>
      </c>
      <c r="J52"/>
      <c r="L52" s="25">
        <v>1</v>
      </c>
      <c r="M52">
        <v>0</v>
      </c>
      <c r="N52">
        <v>0</v>
      </c>
      <c r="T52" s="25">
        <v>9.9321903099999993</v>
      </c>
      <c r="U52" s="25">
        <v>9.9321903099999993</v>
      </c>
      <c r="V52" s="25">
        <v>9.9321899499999997</v>
      </c>
      <c r="W52">
        <v>0</v>
      </c>
      <c r="X52"/>
      <c r="Y52"/>
      <c r="Z52">
        <v>0</v>
      </c>
      <c r="AA52"/>
      <c r="AB52"/>
      <c r="AC52" s="2" t="s">
        <v>464</v>
      </c>
      <c r="AD52">
        <v>24</v>
      </c>
      <c r="AE52" s="55">
        <f t="shared" si="0"/>
        <v>0</v>
      </c>
      <c r="AF52" s="57">
        <v>275.17611786249188</v>
      </c>
      <c r="AG52" s="55">
        <v>0</v>
      </c>
      <c r="AH52" s="55">
        <v>0</v>
      </c>
      <c r="AI52" s="52"/>
      <c r="AJ52" s="51">
        <v>8.7216871094871057E-2</v>
      </c>
      <c r="AK52" s="52"/>
      <c r="AL52" s="52"/>
      <c r="AM52" s="28">
        <v>1.8421052631578949</v>
      </c>
      <c r="AN52" s="28">
        <v>2.5263157894736841</v>
      </c>
      <c r="AO52" s="28">
        <v>0.68421052631578949</v>
      </c>
      <c r="AP52" s="28">
        <v>0</v>
      </c>
      <c r="AQ52" s="28">
        <v>0.36458333333333343</v>
      </c>
      <c r="AR52" s="28">
        <v>0.5</v>
      </c>
      <c r="AS52" s="28">
        <v>0.13541666666666671</v>
      </c>
      <c r="AT52" s="28">
        <v>0</v>
      </c>
      <c r="AU52" s="25">
        <v>0.89</v>
      </c>
      <c r="AV52" s="25">
        <v>3.44</v>
      </c>
      <c r="AW52" s="25">
        <v>2.5499999999999998</v>
      </c>
      <c r="AX52" s="25">
        <v>2.6236842105263158</v>
      </c>
      <c r="AY52">
        <v>2.623684210526315</v>
      </c>
      <c r="AZ52">
        <v>5.9521582263157891</v>
      </c>
      <c r="BA52" s="75">
        <v>0.56264133404440497</v>
      </c>
      <c r="BE52">
        <v>4.3608435547435528E-2</v>
      </c>
      <c r="BH52">
        <v>8.7216871094871057E-2</v>
      </c>
      <c r="BI52">
        <v>4.3608435547435528E-2</v>
      </c>
      <c r="BJ52">
        <v>0.56264133404440497</v>
      </c>
    </row>
    <row r="53" spans="1:62" x14ac:dyDescent="0.3">
      <c r="A53" s="2" t="s">
        <v>37</v>
      </c>
      <c r="B53" s="13" t="s">
        <v>713</v>
      </c>
      <c r="C53" s="13"/>
      <c r="F53" s="2">
        <v>4.04</v>
      </c>
      <c r="G53" s="2" t="s">
        <v>36</v>
      </c>
      <c r="H53" s="9" t="s">
        <v>544</v>
      </c>
      <c r="I53" t="s">
        <v>625</v>
      </c>
      <c r="J53"/>
      <c r="L53" s="25">
        <v>1</v>
      </c>
      <c r="M53">
        <v>2</v>
      </c>
      <c r="N53">
        <v>0</v>
      </c>
      <c r="T53" s="25">
        <v>5.7458564399999998</v>
      </c>
      <c r="U53" s="25">
        <v>5.7458564399999998</v>
      </c>
      <c r="V53" s="25">
        <v>11.67169612</v>
      </c>
      <c r="W53">
        <v>5.6660000000000004</v>
      </c>
      <c r="X53">
        <v>5.6659999999999986</v>
      </c>
      <c r="Y53">
        <v>22.968</v>
      </c>
      <c r="Z53">
        <v>0</v>
      </c>
      <c r="AA53"/>
      <c r="AB53"/>
      <c r="AC53" s="2" t="s">
        <v>464</v>
      </c>
      <c r="AD53">
        <v>30</v>
      </c>
      <c r="AE53" s="55">
        <f t="shared" si="0"/>
        <v>0</v>
      </c>
      <c r="AF53" s="57">
        <v>333.30247418302179</v>
      </c>
      <c r="AG53" s="55">
        <v>638.56770625824583</v>
      </c>
      <c r="AH53" s="55">
        <v>0</v>
      </c>
      <c r="AI53" s="52"/>
      <c r="AJ53" s="51">
        <v>9.0008332742008132E-2</v>
      </c>
      <c r="AK53" s="52">
        <v>9.3960279249911127E-2</v>
      </c>
      <c r="AL53" s="52"/>
      <c r="AM53" s="28">
        <v>1.833333333333333</v>
      </c>
      <c r="AN53" s="28">
        <v>2.5</v>
      </c>
      <c r="AO53" s="28">
        <v>0.66666666666666663</v>
      </c>
      <c r="AP53" s="28">
        <v>0</v>
      </c>
      <c r="AQ53" s="28">
        <v>0.36666666666666659</v>
      </c>
      <c r="AR53" s="28">
        <v>0.5</v>
      </c>
      <c r="AS53" s="28">
        <v>0.1333333333333333</v>
      </c>
      <c r="AT53" s="28">
        <v>0</v>
      </c>
      <c r="AU53" s="25">
        <v>0.95</v>
      </c>
      <c r="AV53" s="25">
        <v>3.44</v>
      </c>
      <c r="AW53" s="25">
        <v>2.4900000000000002</v>
      </c>
      <c r="AX53" s="25">
        <v>2.614583333333333</v>
      </c>
      <c r="AY53">
        <v>2.614583333333333</v>
      </c>
      <c r="AZ53">
        <v>5.9505645781250003</v>
      </c>
      <c r="BA53" s="75">
        <v>0.54547732833861384</v>
      </c>
      <c r="BB53" s="75">
        <v>0.56942730227099381</v>
      </c>
      <c r="BE53">
        <v>4.5004166371004073E-2</v>
      </c>
      <c r="BF53">
        <v>4.6980139624955557E-2</v>
      </c>
      <c r="BH53">
        <v>9.1984305995959637E-2</v>
      </c>
      <c r="BI53">
        <v>4.5992152997979818E-2</v>
      </c>
      <c r="BJ53">
        <v>0.55745231530480388</v>
      </c>
    </row>
    <row r="54" spans="1:62" x14ac:dyDescent="0.3">
      <c r="A54" s="2" t="s">
        <v>38</v>
      </c>
      <c r="B54" s="13" t="s">
        <v>714</v>
      </c>
      <c r="C54" s="13"/>
      <c r="F54" s="2">
        <v>3.87</v>
      </c>
      <c r="G54" s="2" t="s">
        <v>36</v>
      </c>
      <c r="H54" s="9" t="s">
        <v>545</v>
      </c>
      <c r="I54" t="s">
        <v>626</v>
      </c>
      <c r="J54"/>
      <c r="L54" s="25">
        <v>1</v>
      </c>
      <c r="M54">
        <v>1</v>
      </c>
      <c r="N54">
        <v>0</v>
      </c>
      <c r="T54" s="25">
        <v>5.8532381300000003</v>
      </c>
      <c r="U54" s="25">
        <v>5.8532371599999999</v>
      </c>
      <c r="V54" s="25">
        <v>11.912811489999999</v>
      </c>
      <c r="W54">
        <v>5.7946</v>
      </c>
      <c r="X54">
        <v>5.7946</v>
      </c>
      <c r="Y54">
        <v>11.787599999999999</v>
      </c>
      <c r="Z54">
        <v>0</v>
      </c>
      <c r="AA54"/>
      <c r="AB54"/>
      <c r="AC54" s="2" t="s">
        <v>464</v>
      </c>
      <c r="AD54">
        <v>30</v>
      </c>
      <c r="AE54" s="55">
        <f t="shared" si="0"/>
        <v>0</v>
      </c>
      <c r="AF54" s="57">
        <v>353.45760058531442</v>
      </c>
      <c r="AG54" s="55">
        <v>342.77011164986573</v>
      </c>
      <c r="AH54" s="55">
        <v>0</v>
      </c>
      <c r="AI54" s="52"/>
      <c r="AJ54" s="51">
        <v>8.487580957467307E-2</v>
      </c>
      <c r="AK54" s="52">
        <v>8.752221672887435E-2</v>
      </c>
      <c r="AL54" s="52"/>
      <c r="AM54" s="28">
        <v>1.833333333333333</v>
      </c>
      <c r="AN54" s="28">
        <v>2.5</v>
      </c>
      <c r="AO54" s="28">
        <v>0.66666666666666663</v>
      </c>
      <c r="AP54" s="28">
        <v>0</v>
      </c>
      <c r="AQ54" s="28">
        <v>0.36666666666666659</v>
      </c>
      <c r="AR54" s="28">
        <v>0.5</v>
      </c>
      <c r="AS54" s="28">
        <v>0.1333333333333333</v>
      </c>
      <c r="AT54" s="28">
        <v>0</v>
      </c>
      <c r="AU54" s="25">
        <v>0.89</v>
      </c>
      <c r="AV54" s="25">
        <v>3.44</v>
      </c>
      <c r="AW54" s="25">
        <v>2.5499999999999998</v>
      </c>
      <c r="AX54" s="25">
        <v>2.6020833333333329</v>
      </c>
      <c r="AY54">
        <v>2.6020833333333329</v>
      </c>
      <c r="AZ54">
        <v>5.9098726145833336</v>
      </c>
      <c r="BA54" s="75">
        <v>0.57410011132036598</v>
      </c>
      <c r="BB54" s="75">
        <v>0.59200041353179045</v>
      </c>
      <c r="BE54">
        <v>4.2437904787336528E-2</v>
      </c>
      <c r="BF54">
        <v>4.3761108364437168E-2</v>
      </c>
      <c r="BH54">
        <v>8.619901315177371E-2</v>
      </c>
      <c r="BI54">
        <v>4.3099506575886848E-2</v>
      </c>
      <c r="BJ54">
        <v>0.58305026242607827</v>
      </c>
    </row>
    <row r="55" spans="1:62" x14ac:dyDescent="0.3">
      <c r="A55" s="2" t="s">
        <v>44</v>
      </c>
      <c r="B55" s="13" t="s">
        <v>720</v>
      </c>
      <c r="C55" s="13"/>
      <c r="F55" s="2">
        <v>3.4</v>
      </c>
      <c r="G55" s="2" t="s">
        <v>36</v>
      </c>
      <c r="H55" s="9" t="s">
        <v>549</v>
      </c>
      <c r="I55">
        <v>-1</v>
      </c>
      <c r="J55"/>
      <c r="L55" s="25">
        <v>1</v>
      </c>
      <c r="M55">
        <v>0</v>
      </c>
      <c r="N55">
        <v>0</v>
      </c>
      <c r="T55" s="25">
        <v>15.28115725</v>
      </c>
      <c r="U55" s="25">
        <v>15.28115725</v>
      </c>
      <c r="V55" s="25">
        <v>15.28115725</v>
      </c>
      <c r="W55">
        <v>0</v>
      </c>
      <c r="X55"/>
      <c r="Y55"/>
      <c r="Z55">
        <v>0</v>
      </c>
      <c r="AA55"/>
      <c r="AB55"/>
      <c r="AC55" s="2" t="s">
        <v>464</v>
      </c>
      <c r="AD55">
        <v>20</v>
      </c>
      <c r="AE55" s="55">
        <f t="shared" si="0"/>
        <v>0</v>
      </c>
      <c r="AF55" s="57">
        <v>229.90248606119221</v>
      </c>
      <c r="AG55" s="55">
        <v>0</v>
      </c>
      <c r="AH55" s="55">
        <v>0</v>
      </c>
      <c r="AI55" s="52"/>
      <c r="AJ55" s="51">
        <v>8.6993404650164072E-2</v>
      </c>
      <c r="AK55" s="52"/>
      <c r="AL55" s="52"/>
      <c r="AM55" s="28">
        <v>1.882352941176471</v>
      </c>
      <c r="AN55" s="28">
        <v>2.3529411764705879</v>
      </c>
      <c r="AO55" s="28">
        <v>0.47058823529411759</v>
      </c>
      <c r="AP55" s="28">
        <v>0</v>
      </c>
      <c r="AQ55" s="28">
        <v>0.4</v>
      </c>
      <c r="AR55" s="28">
        <v>0.5</v>
      </c>
      <c r="AS55" s="28">
        <v>9.9999999999999992E-2</v>
      </c>
      <c r="AT55" s="28">
        <v>0</v>
      </c>
      <c r="AU55" s="25">
        <v>0.82</v>
      </c>
      <c r="AV55" s="25">
        <v>3.44</v>
      </c>
      <c r="AW55" s="25">
        <v>2.62</v>
      </c>
      <c r="AX55" s="25">
        <v>2.5211764705882351</v>
      </c>
      <c r="AY55">
        <v>2.521176470588236</v>
      </c>
      <c r="AZ55">
        <v>5.6898745917647062</v>
      </c>
      <c r="BA55" s="75">
        <v>0.57369840599679445</v>
      </c>
      <c r="BE55">
        <v>4.3496702325082043E-2</v>
      </c>
      <c r="BH55">
        <v>8.6993404650164072E-2</v>
      </c>
      <c r="BI55">
        <v>4.3496702325082043E-2</v>
      </c>
      <c r="BJ55">
        <v>0.57369840599679445</v>
      </c>
    </row>
    <row r="56" spans="1:62" x14ac:dyDescent="0.3">
      <c r="A56" s="2" t="s">
        <v>34</v>
      </c>
      <c r="B56" s="13" t="s">
        <v>711</v>
      </c>
      <c r="C56" s="13"/>
      <c r="F56" s="2">
        <v>3.2</v>
      </c>
      <c r="G56" s="2" t="s">
        <v>36</v>
      </c>
      <c r="H56" s="9" t="s">
        <v>542</v>
      </c>
      <c r="I56" t="s">
        <v>623</v>
      </c>
      <c r="J56"/>
      <c r="L56" s="25">
        <v>1</v>
      </c>
      <c r="M56">
        <v>2</v>
      </c>
      <c r="N56">
        <v>0</v>
      </c>
      <c r="T56" s="25">
        <v>3.9086759899999999</v>
      </c>
      <c r="U56" s="25">
        <v>3.908676100000001</v>
      </c>
      <c r="V56" s="25">
        <v>10.552604730000001</v>
      </c>
      <c r="W56">
        <v>3.899</v>
      </c>
      <c r="X56">
        <v>3.899</v>
      </c>
      <c r="Y56">
        <v>20.399989999999999</v>
      </c>
      <c r="Z56">
        <v>0</v>
      </c>
      <c r="AA56"/>
      <c r="AB56"/>
      <c r="AC56" s="2" t="s">
        <v>464</v>
      </c>
      <c r="AD56">
        <v>14</v>
      </c>
      <c r="AE56" s="55">
        <f t="shared" si="0"/>
        <v>0</v>
      </c>
      <c r="AF56" s="57">
        <v>155.59136328639269</v>
      </c>
      <c r="AG56" s="55">
        <v>310.12474837798999</v>
      </c>
      <c r="AH56" s="55">
        <v>0</v>
      </c>
      <c r="AI56" s="52"/>
      <c r="AJ56" s="51">
        <v>8.9979287437893268E-2</v>
      </c>
      <c r="AK56" s="52">
        <v>9.0286248183820222E-2</v>
      </c>
      <c r="AL56" s="52"/>
      <c r="AM56" s="28">
        <v>2</v>
      </c>
      <c r="AN56" s="28">
        <v>2.333333333333333</v>
      </c>
      <c r="AO56" s="28">
        <v>0.33333333333333331</v>
      </c>
      <c r="AP56" s="28">
        <v>0</v>
      </c>
      <c r="AQ56" s="28">
        <v>0.42857142857142849</v>
      </c>
      <c r="AR56" s="28">
        <v>0.5</v>
      </c>
      <c r="AS56" s="28">
        <v>7.1428571428571425E-2</v>
      </c>
      <c r="AT56" s="28">
        <v>0</v>
      </c>
      <c r="AU56" s="25">
        <v>0.95</v>
      </c>
      <c r="AV56" s="25">
        <v>3.44</v>
      </c>
      <c r="AW56" s="25">
        <v>2.4900000000000002</v>
      </c>
      <c r="AX56" s="25">
        <v>2.500833333333333</v>
      </c>
      <c r="AY56">
        <v>2.500833333333333</v>
      </c>
      <c r="AZ56">
        <v>5.6917605187500007</v>
      </c>
      <c r="BA56" s="75">
        <v>0.58499657192886345</v>
      </c>
      <c r="BB56" s="75">
        <v>0.58699226437317098</v>
      </c>
      <c r="BE56">
        <v>4.4989643718946627E-2</v>
      </c>
      <c r="BF56">
        <v>4.5143124091910111E-2</v>
      </c>
      <c r="BH56">
        <v>9.0132767810856745E-2</v>
      </c>
      <c r="BI56">
        <v>4.5066383905428373E-2</v>
      </c>
      <c r="BJ56">
        <v>0.58599441815101727</v>
      </c>
    </row>
    <row r="57" spans="1:62" x14ac:dyDescent="0.3">
      <c r="A57" s="2" t="s">
        <v>45</v>
      </c>
      <c r="B57" s="13" t="s">
        <v>721</v>
      </c>
      <c r="C57" s="13"/>
      <c r="F57" s="2">
        <v>3.3</v>
      </c>
      <c r="G57" s="2" t="s">
        <v>36</v>
      </c>
      <c r="H57" s="9" t="s">
        <v>550</v>
      </c>
      <c r="I57">
        <v>-1</v>
      </c>
      <c r="J57"/>
      <c r="L57" s="25">
        <v>1</v>
      </c>
      <c r="M57">
        <v>0</v>
      </c>
      <c r="N57">
        <v>0</v>
      </c>
      <c r="T57" s="25">
        <v>3.91068857</v>
      </c>
      <c r="U57" s="25">
        <v>3.9106874500000002</v>
      </c>
      <c r="V57" s="25">
        <v>14.360376649999999</v>
      </c>
      <c r="W57">
        <v>0</v>
      </c>
      <c r="X57"/>
      <c r="Y57"/>
      <c r="Z57">
        <v>0</v>
      </c>
      <c r="AA57"/>
      <c r="AB57"/>
      <c r="AC57" s="2" t="s">
        <v>464</v>
      </c>
      <c r="AD57">
        <v>20</v>
      </c>
      <c r="AE57" s="55">
        <f t="shared" si="0"/>
        <v>0</v>
      </c>
      <c r="AF57" s="57">
        <v>215.5098899352688</v>
      </c>
      <c r="AG57" s="55">
        <v>0</v>
      </c>
      <c r="AH57" s="55">
        <v>0</v>
      </c>
      <c r="AI57" s="52"/>
      <c r="AJ57" s="51">
        <v>9.2803165580972902E-2</v>
      </c>
      <c r="AK57" s="52"/>
      <c r="AL57" s="52"/>
      <c r="AM57" s="28">
        <v>2</v>
      </c>
      <c r="AN57" s="28">
        <v>2.3529411764705879</v>
      </c>
      <c r="AO57" s="28">
        <v>0.35294117647058831</v>
      </c>
      <c r="AP57" s="28">
        <v>0</v>
      </c>
      <c r="AQ57" s="28">
        <v>0.42499999999999999</v>
      </c>
      <c r="AR57" s="28">
        <v>0.5</v>
      </c>
      <c r="AS57" s="28">
        <v>7.4999999999999997E-2</v>
      </c>
      <c r="AT57" s="28">
        <v>0</v>
      </c>
      <c r="AU57" s="25">
        <v>0.95</v>
      </c>
      <c r="AV57" s="25">
        <v>3.44</v>
      </c>
      <c r="AW57" s="25">
        <v>2.4900000000000002</v>
      </c>
      <c r="AX57" s="25">
        <v>2.518823529411764</v>
      </c>
      <c r="AY57">
        <v>2.5188235294117649</v>
      </c>
      <c r="AZ57">
        <v>5.720303876470588</v>
      </c>
      <c r="BA57" s="75">
        <v>0.59173155274922506</v>
      </c>
      <c r="BE57">
        <v>4.6401582790486458E-2</v>
      </c>
      <c r="BH57">
        <v>9.2803165580972902E-2</v>
      </c>
      <c r="BI57">
        <v>4.6401582790486458E-2</v>
      </c>
      <c r="BJ57">
        <v>0.59173155274922506</v>
      </c>
    </row>
    <row r="58" spans="1:62" x14ac:dyDescent="0.3">
      <c r="A58" s="2" t="s">
        <v>46</v>
      </c>
      <c r="B58" s="13" t="s">
        <v>722</v>
      </c>
      <c r="C58" s="13"/>
      <c r="F58" s="2">
        <v>3.8</v>
      </c>
      <c r="G58" s="2" t="s">
        <v>36</v>
      </c>
      <c r="H58" s="9" t="s">
        <v>551</v>
      </c>
      <c r="I58" t="s">
        <v>629</v>
      </c>
      <c r="J58"/>
      <c r="L58" s="25">
        <v>2</v>
      </c>
      <c r="M58">
        <v>4</v>
      </c>
      <c r="N58">
        <v>0</v>
      </c>
      <c r="T58" s="25">
        <v>7.41544296</v>
      </c>
      <c r="U58" s="25">
        <v>7.4154429599999991</v>
      </c>
      <c r="V58" s="25">
        <v>7.41544296</v>
      </c>
      <c r="W58">
        <v>7.8</v>
      </c>
      <c r="X58">
        <v>13.010999999999999</v>
      </c>
      <c r="Y58">
        <v>5.5460000000000003</v>
      </c>
      <c r="Z58">
        <v>0</v>
      </c>
      <c r="AA58"/>
      <c r="AB58"/>
      <c r="AC58" s="2" t="s">
        <v>464</v>
      </c>
      <c r="AD58">
        <v>14</v>
      </c>
      <c r="AE58" s="55">
        <f t="shared" si="0"/>
        <v>0</v>
      </c>
      <c r="AF58" s="57">
        <v>288.33429290182369</v>
      </c>
      <c r="AG58" s="55">
        <v>556.51188553357167</v>
      </c>
      <c r="AH58" s="55">
        <v>0</v>
      </c>
      <c r="AI58" s="52"/>
      <c r="AJ58" s="51">
        <v>9.7109503410799117E-2</v>
      </c>
      <c r="AK58" s="52">
        <v>0.10062678166578309</v>
      </c>
      <c r="AL58" s="52"/>
      <c r="AM58" s="28">
        <v>2</v>
      </c>
      <c r="AN58" s="28">
        <v>2.545454545454545</v>
      </c>
      <c r="AO58" s="28">
        <v>0.54545454545454541</v>
      </c>
      <c r="AP58" s="28">
        <v>0</v>
      </c>
      <c r="AQ58" s="28">
        <v>0.39285714285714279</v>
      </c>
      <c r="AR58" s="28">
        <v>0.5</v>
      </c>
      <c r="AS58" s="28">
        <v>0.1071428571428571</v>
      </c>
      <c r="AT58" s="28">
        <v>0</v>
      </c>
      <c r="AU58" s="25">
        <v>1.1000000000000001</v>
      </c>
      <c r="AV58" s="25">
        <v>3.44</v>
      </c>
      <c r="AW58" s="25">
        <v>2.34</v>
      </c>
      <c r="AX58" s="25">
        <v>2.669090909090909</v>
      </c>
      <c r="AY58">
        <v>2.669090909090909</v>
      </c>
      <c r="AZ58">
        <v>5.9831974772727277</v>
      </c>
      <c r="BA58" s="75">
        <v>0.52442413903612473</v>
      </c>
      <c r="BB58" s="75">
        <v>0.54341863036636606</v>
      </c>
      <c r="BE58">
        <v>4.8554751705399558E-2</v>
      </c>
      <c r="BF58">
        <v>5.0313390832891547E-2</v>
      </c>
      <c r="BH58">
        <v>9.8868142538291098E-2</v>
      </c>
      <c r="BI58">
        <v>4.9434071269145549E-2</v>
      </c>
      <c r="BJ58">
        <v>0.53392138470124539</v>
      </c>
    </row>
    <row r="59" spans="1:62" x14ac:dyDescent="0.3">
      <c r="A59" s="2" t="s">
        <v>47</v>
      </c>
      <c r="B59" s="13" t="s">
        <v>723</v>
      </c>
      <c r="C59" s="13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L59" s="25">
        <v>0</v>
      </c>
      <c r="M59">
        <v>0</v>
      </c>
      <c r="N59">
        <v>2</v>
      </c>
      <c r="T59" s="25">
        <v>0</v>
      </c>
      <c r="U59" s="25"/>
      <c r="V59" s="25"/>
      <c r="W59">
        <v>0</v>
      </c>
      <c r="X59"/>
      <c r="Y59"/>
      <c r="Z59">
        <v>5.5170000000000003</v>
      </c>
      <c r="AA59">
        <v>31.274999999999999</v>
      </c>
      <c r="AB59">
        <v>3.8942000000000001</v>
      </c>
      <c r="AC59" s="2" t="s">
        <v>464</v>
      </c>
      <c r="AD59">
        <v>34</v>
      </c>
      <c r="AE59" s="55">
        <f t="shared" si="0"/>
        <v>0</v>
      </c>
      <c r="AF59" s="57">
        <v>0</v>
      </c>
      <c r="AG59" s="55">
        <v>0</v>
      </c>
      <c r="AH59" s="55">
        <v>671.92152628500003</v>
      </c>
      <c r="AI59" s="52"/>
      <c r="AJ59" s="51"/>
      <c r="AK59" s="52"/>
      <c r="AL59" s="52">
        <v>0.1012022942261822</v>
      </c>
      <c r="AM59" s="28">
        <v>2</v>
      </c>
      <c r="AN59" s="28">
        <v>2.518518518518519</v>
      </c>
      <c r="AO59" s="28">
        <v>0.51851851851851849</v>
      </c>
      <c r="AP59" s="28">
        <v>0</v>
      </c>
      <c r="AQ59" s="28">
        <v>0.39705882352941169</v>
      </c>
      <c r="AR59" s="28">
        <v>0.5</v>
      </c>
      <c r="AS59" s="28">
        <v>0.1029411764705882</v>
      </c>
      <c r="AT59" s="28">
        <v>0</v>
      </c>
      <c r="AU59" s="25">
        <v>1</v>
      </c>
      <c r="AV59" s="25">
        <v>3.44</v>
      </c>
      <c r="AW59" s="25">
        <v>2.44</v>
      </c>
      <c r="AX59" s="25">
        <v>2.6511111111111112</v>
      </c>
      <c r="AY59">
        <v>2.6511111111111112</v>
      </c>
      <c r="AZ59">
        <v>5.9544359512962952</v>
      </c>
      <c r="BG59">
        <v>5.0601147113091112E-2</v>
      </c>
      <c r="BH59">
        <v>0.1012022942261822</v>
      </c>
      <c r="BI59">
        <v>5.0601147113091112E-2</v>
      </c>
      <c r="BJ59">
        <v>0</v>
      </c>
    </row>
    <row r="60" spans="1:62" x14ac:dyDescent="0.3">
      <c r="A60" s="2" t="s">
        <v>40</v>
      </c>
      <c r="B60" s="13" t="s">
        <v>716</v>
      </c>
      <c r="C60" s="13"/>
      <c r="F60" s="2">
        <v>3.85</v>
      </c>
      <c r="G60" s="2" t="s">
        <v>36</v>
      </c>
      <c r="H60" s="9" t="s">
        <v>546</v>
      </c>
      <c r="I60" t="s">
        <v>627</v>
      </c>
      <c r="J60"/>
      <c r="L60" s="25">
        <v>2</v>
      </c>
      <c r="M60">
        <v>2</v>
      </c>
      <c r="N60">
        <v>0</v>
      </c>
      <c r="T60" s="25">
        <v>5.6269875200000001</v>
      </c>
      <c r="U60" s="25">
        <v>5.6269875200000001</v>
      </c>
      <c r="V60" s="25">
        <v>22.749475</v>
      </c>
      <c r="W60">
        <v>5.5670999999999999</v>
      </c>
      <c r="X60">
        <v>5.5670999999999999</v>
      </c>
      <c r="Y60">
        <v>22.4603</v>
      </c>
      <c r="Z60">
        <v>0</v>
      </c>
      <c r="AA60"/>
      <c r="AB60"/>
      <c r="AC60" s="2" t="s">
        <v>464</v>
      </c>
      <c r="AD60">
        <v>30</v>
      </c>
      <c r="AE60" s="55">
        <f t="shared" si="0"/>
        <v>0</v>
      </c>
      <c r="AF60" s="57">
        <v>623.81230762201892</v>
      </c>
      <c r="AG60" s="55">
        <v>602.84300974379039</v>
      </c>
      <c r="AH60" s="55">
        <v>0</v>
      </c>
      <c r="AI60" s="52"/>
      <c r="AJ60" s="51">
        <v>9.6182776881592519E-2</v>
      </c>
      <c r="AK60" s="52">
        <v>9.9528399650018556E-2</v>
      </c>
      <c r="AL60" s="52"/>
      <c r="AM60" s="28">
        <v>2</v>
      </c>
      <c r="AN60" s="28">
        <v>2.5</v>
      </c>
      <c r="AO60" s="28">
        <v>0.5</v>
      </c>
      <c r="AP60" s="28">
        <v>0</v>
      </c>
      <c r="AQ60" s="28">
        <v>0.4</v>
      </c>
      <c r="AR60" s="28">
        <v>0.5</v>
      </c>
      <c r="AS60" s="28">
        <v>0.1</v>
      </c>
      <c r="AT60" s="28">
        <v>0</v>
      </c>
      <c r="AU60" s="25">
        <v>0.89</v>
      </c>
      <c r="AV60" s="25">
        <v>3.44</v>
      </c>
      <c r="AW60" s="25">
        <v>2.5499999999999998</v>
      </c>
      <c r="AX60" s="25">
        <v>2.6270833333333332</v>
      </c>
      <c r="AY60">
        <v>2.6270833333333332</v>
      </c>
      <c r="AZ60">
        <v>5.9103362479166668</v>
      </c>
      <c r="BA60" s="75">
        <v>0.55608047790729209</v>
      </c>
      <c r="BB60" s="75">
        <v>0</v>
      </c>
      <c r="BE60">
        <v>4.8091388440796259E-2</v>
      </c>
      <c r="BF60">
        <v>4.9764199825009278E-2</v>
      </c>
      <c r="BH60">
        <v>9.7855588265805538E-2</v>
      </c>
      <c r="BI60">
        <v>4.8927794132902769E-2</v>
      </c>
      <c r="BJ60">
        <v>0.27804023895364599</v>
      </c>
    </row>
    <row r="61" spans="1:62" x14ac:dyDescent="0.3">
      <c r="A61" s="2" t="s">
        <v>48</v>
      </c>
      <c r="B61" s="13" t="s">
        <v>724</v>
      </c>
      <c r="C61" s="13"/>
      <c r="F61" s="2">
        <v>4.3</v>
      </c>
      <c r="G61" s="2" t="s">
        <v>36</v>
      </c>
      <c r="H61" s="9" t="s">
        <v>552</v>
      </c>
      <c r="I61" t="s">
        <v>630</v>
      </c>
      <c r="J61"/>
      <c r="L61" s="25">
        <v>2</v>
      </c>
      <c r="M61">
        <v>8</v>
      </c>
      <c r="N61">
        <v>0</v>
      </c>
      <c r="T61" s="25">
        <v>7.4836094600000003</v>
      </c>
      <c r="U61" s="25">
        <v>7.4836094600000003</v>
      </c>
      <c r="V61" s="25">
        <v>7.4836094600000003</v>
      </c>
      <c r="W61">
        <v>10.34</v>
      </c>
      <c r="X61">
        <v>10.34</v>
      </c>
      <c r="Y61">
        <v>10.34</v>
      </c>
      <c r="Z61">
        <v>0</v>
      </c>
      <c r="AA61"/>
      <c r="AB61"/>
      <c r="AC61" s="2" t="s">
        <v>464</v>
      </c>
      <c r="AD61">
        <v>14</v>
      </c>
      <c r="AE61" s="55">
        <f t="shared" si="0"/>
        <v>0</v>
      </c>
      <c r="AF61" s="57">
        <v>296.35915518228359</v>
      </c>
      <c r="AG61" s="55">
        <v>1105.507304</v>
      </c>
      <c r="AH61" s="55">
        <v>0</v>
      </c>
      <c r="AI61" s="52"/>
      <c r="AJ61" s="51">
        <v>9.4479956196318104E-2</v>
      </c>
      <c r="AK61" s="52">
        <v>0.1013109543417363</v>
      </c>
      <c r="AL61" s="52"/>
      <c r="AM61" s="28">
        <v>1.8181818181818179</v>
      </c>
      <c r="AN61" s="28">
        <v>2.545454545454545</v>
      </c>
      <c r="AO61" s="28">
        <v>0.72727272727272729</v>
      </c>
      <c r="AP61" s="28">
        <v>0</v>
      </c>
      <c r="AQ61" s="28">
        <v>0.35714285714285721</v>
      </c>
      <c r="AR61" s="28">
        <v>0.5</v>
      </c>
      <c r="AS61" s="28">
        <v>0.1428571428571429</v>
      </c>
      <c r="AT61" s="28">
        <v>0</v>
      </c>
      <c r="AU61" s="25">
        <v>1</v>
      </c>
      <c r="AV61" s="25">
        <v>3.44</v>
      </c>
      <c r="AW61" s="25">
        <v>2.44</v>
      </c>
      <c r="AX61" s="25">
        <v>2.6618181818181821</v>
      </c>
      <c r="AY61">
        <v>2.6618181818181821</v>
      </c>
      <c r="AZ61">
        <v>6.0537295018181814</v>
      </c>
      <c r="BA61" s="75">
        <v>0.50642227837041764</v>
      </c>
      <c r="BB61" s="75">
        <v>0.5430371307011983</v>
      </c>
      <c r="BE61">
        <v>4.7239978098159073E-2</v>
      </c>
      <c r="BF61">
        <v>5.0655477170868157E-2</v>
      </c>
      <c r="BH61">
        <v>9.789545526902721E-2</v>
      </c>
      <c r="BI61">
        <v>4.8947727634513619E-2</v>
      </c>
      <c r="BJ61">
        <v>0.52472970453580792</v>
      </c>
    </row>
    <row r="62" spans="1:62" x14ac:dyDescent="0.3">
      <c r="A62" s="2" t="s">
        <v>49</v>
      </c>
      <c r="B62" s="13" t="s">
        <v>725</v>
      </c>
      <c r="C62" s="13"/>
      <c r="F62" s="2">
        <v>4</v>
      </c>
      <c r="G62" s="2" t="s">
        <v>36</v>
      </c>
      <c r="H62" s="9" t="s">
        <v>553</v>
      </c>
      <c r="I62" t="s">
        <v>631</v>
      </c>
      <c r="J62"/>
      <c r="L62" s="25">
        <v>8</v>
      </c>
      <c r="M62">
        <v>8</v>
      </c>
      <c r="N62">
        <v>0</v>
      </c>
      <c r="T62" s="25">
        <v>5.8017180100000001</v>
      </c>
      <c r="U62" s="25">
        <v>7.9756520899999996</v>
      </c>
      <c r="V62" s="25">
        <v>27.352093400000001</v>
      </c>
      <c r="W62">
        <v>26.646989999999999</v>
      </c>
      <c r="X62">
        <v>7.9359999999999999</v>
      </c>
      <c r="Y62">
        <v>5.7050000000000001</v>
      </c>
      <c r="Z62">
        <v>0</v>
      </c>
      <c r="AA62"/>
      <c r="AB62"/>
      <c r="AC62" s="2" t="s">
        <v>464</v>
      </c>
      <c r="AD62">
        <v>14</v>
      </c>
      <c r="AE62" s="55">
        <f t="shared" si="0"/>
        <v>0</v>
      </c>
      <c r="AF62" s="57">
        <v>1265.6493143942739</v>
      </c>
      <c r="AG62" s="55">
        <v>1206.4392746112001</v>
      </c>
      <c r="AH62" s="55">
        <v>0</v>
      </c>
      <c r="AI62" s="52"/>
      <c r="AJ62" s="51">
        <v>8.8492127105210025E-2</v>
      </c>
      <c r="AK62" s="52">
        <v>9.2835174017436004E-2</v>
      </c>
      <c r="AL62" s="52"/>
      <c r="AM62" s="28">
        <v>1.8181818181818179</v>
      </c>
      <c r="AN62" s="28">
        <v>2.545454545454545</v>
      </c>
      <c r="AO62" s="28">
        <v>0.72727272727272729</v>
      </c>
      <c r="AP62" s="28">
        <v>0</v>
      </c>
      <c r="AQ62" s="28">
        <v>0.35714285714285721</v>
      </c>
      <c r="AR62" s="28">
        <v>0.5</v>
      </c>
      <c r="AS62" s="28">
        <v>0.1428571428571429</v>
      </c>
      <c r="AT62" s="28">
        <v>0</v>
      </c>
      <c r="AU62" s="25">
        <v>0.95</v>
      </c>
      <c r="AV62" s="25">
        <v>3.44</v>
      </c>
      <c r="AW62" s="25">
        <v>2.4900000000000002</v>
      </c>
      <c r="AX62" s="25">
        <v>2.6527272727272719</v>
      </c>
      <c r="AY62">
        <v>2.6527272727272728</v>
      </c>
      <c r="AZ62">
        <v>6.0182046818181814</v>
      </c>
      <c r="BA62" s="75">
        <v>0.5176653673612065</v>
      </c>
      <c r="BB62" s="75">
        <v>0.54307152550012683</v>
      </c>
      <c r="BE62">
        <v>4.4246063552605013E-2</v>
      </c>
      <c r="BF62">
        <v>4.6417587008717988E-2</v>
      </c>
      <c r="BH62">
        <v>9.0663650561323014E-2</v>
      </c>
      <c r="BI62">
        <v>4.53318252806615E-2</v>
      </c>
      <c r="BJ62">
        <v>0.53036844643066661</v>
      </c>
    </row>
    <row r="63" spans="1:62" x14ac:dyDescent="0.3">
      <c r="A63" s="2" t="s">
        <v>38</v>
      </c>
      <c r="B63" s="13" t="s">
        <v>714</v>
      </c>
      <c r="C63" s="13"/>
      <c r="F63" s="2">
        <v>3.91</v>
      </c>
      <c r="G63" s="2" t="s">
        <v>36</v>
      </c>
      <c r="H63" s="9" t="s">
        <v>545</v>
      </c>
      <c r="I63" t="s">
        <v>626</v>
      </c>
      <c r="J63"/>
      <c r="L63" s="25">
        <v>1</v>
      </c>
      <c r="M63">
        <v>1</v>
      </c>
      <c r="N63">
        <v>0</v>
      </c>
      <c r="T63" s="25">
        <v>5.8532381300000003</v>
      </c>
      <c r="U63" s="25">
        <v>5.8532371599999999</v>
      </c>
      <c r="V63" s="25">
        <v>11.912811489999999</v>
      </c>
      <c r="W63">
        <v>5.7946</v>
      </c>
      <c r="X63">
        <v>5.7946</v>
      </c>
      <c r="Y63">
        <v>11.787599999999999</v>
      </c>
      <c r="Z63">
        <v>0</v>
      </c>
      <c r="AA63"/>
      <c r="AB63"/>
      <c r="AC63" s="2" t="s">
        <v>464</v>
      </c>
      <c r="AD63">
        <v>30</v>
      </c>
      <c r="AE63" s="55">
        <f t="shared" si="0"/>
        <v>0</v>
      </c>
      <c r="AF63" s="57">
        <v>353.45760058531442</v>
      </c>
      <c r="AG63" s="55">
        <v>342.77011164986573</v>
      </c>
      <c r="AH63" s="55">
        <v>0</v>
      </c>
      <c r="AI63" s="52"/>
      <c r="AJ63" s="51">
        <v>8.487580957467307E-2</v>
      </c>
      <c r="AK63" s="52">
        <v>8.752221672887435E-2</v>
      </c>
      <c r="AL63" s="52"/>
      <c r="AM63" s="28">
        <v>1.833333333333333</v>
      </c>
      <c r="AN63" s="28">
        <v>2.5</v>
      </c>
      <c r="AO63" s="28">
        <v>0.66666666666666663</v>
      </c>
      <c r="AP63" s="28">
        <v>0</v>
      </c>
      <c r="AQ63" s="28">
        <v>0.36666666666666659</v>
      </c>
      <c r="AR63" s="28">
        <v>0.5</v>
      </c>
      <c r="AS63" s="28">
        <v>0.1333333333333333</v>
      </c>
      <c r="AT63" s="28">
        <v>0</v>
      </c>
      <c r="AU63" s="25">
        <v>0.89</v>
      </c>
      <c r="AV63" s="25">
        <v>3.44</v>
      </c>
      <c r="AW63" s="25">
        <v>2.5499999999999998</v>
      </c>
      <c r="AX63" s="25">
        <v>2.6020833333333329</v>
      </c>
      <c r="AY63">
        <v>2.6020833333333329</v>
      </c>
      <c r="AZ63">
        <v>5.9098726145833336</v>
      </c>
      <c r="BA63" s="75">
        <v>0.57410011132036598</v>
      </c>
      <c r="BB63" s="75">
        <v>0.59200041353179045</v>
      </c>
      <c r="BE63">
        <v>4.2437904787336528E-2</v>
      </c>
      <c r="BF63">
        <v>4.3761108364437168E-2</v>
      </c>
      <c r="BH63">
        <v>8.619901315177371E-2</v>
      </c>
      <c r="BI63">
        <v>4.3099506575886848E-2</v>
      </c>
      <c r="BJ63">
        <v>0.58305026242607827</v>
      </c>
    </row>
    <row r="64" spans="1:62" x14ac:dyDescent="0.3">
      <c r="A64" s="2" t="s">
        <v>51</v>
      </c>
      <c r="B64" s="13" t="s">
        <v>703</v>
      </c>
      <c r="C64" s="13"/>
      <c r="F64" s="2">
        <v>5.5</v>
      </c>
      <c r="G64" s="2" t="s">
        <v>52</v>
      </c>
      <c r="H64" s="9" t="s">
        <v>536</v>
      </c>
      <c r="I64" t="s">
        <v>617</v>
      </c>
      <c r="J64"/>
      <c r="L64" s="25">
        <v>1</v>
      </c>
      <c r="M64">
        <v>4</v>
      </c>
      <c r="N64">
        <v>0</v>
      </c>
      <c r="T64" s="25">
        <v>12.88926011</v>
      </c>
      <c r="U64" s="25">
        <v>12.88926011</v>
      </c>
      <c r="V64" s="25">
        <v>12.88926011</v>
      </c>
      <c r="W64">
        <v>5.5223699999999996</v>
      </c>
      <c r="X64">
        <v>5.5240799999999997</v>
      </c>
      <c r="Y64">
        <v>25.026399999999999</v>
      </c>
      <c r="Z64">
        <v>0</v>
      </c>
      <c r="AA64"/>
      <c r="AB64"/>
      <c r="AC64" s="2" t="s">
        <v>464</v>
      </c>
      <c r="AD64">
        <v>18</v>
      </c>
      <c r="AE64" s="55">
        <f t="shared" si="0"/>
        <v>0</v>
      </c>
      <c r="AF64" s="57">
        <v>195.03203980213701</v>
      </c>
      <c r="AG64" s="55">
        <v>763.45570050087724</v>
      </c>
      <c r="AH64" s="55">
        <v>0</v>
      </c>
      <c r="AI64" s="52"/>
      <c r="AJ64" s="51">
        <v>9.2292528029042184E-2</v>
      </c>
      <c r="AK64" s="52">
        <v>9.4308025930991482E-2</v>
      </c>
      <c r="AL64" s="52"/>
      <c r="AM64" s="28">
        <v>2</v>
      </c>
      <c r="AN64" s="28">
        <v>3</v>
      </c>
      <c r="AO64" s="28">
        <v>1.857142857142857</v>
      </c>
      <c r="AP64" s="28">
        <v>4</v>
      </c>
      <c r="AQ64" s="28">
        <v>0.18421052631578949</v>
      </c>
      <c r="AR64" s="28">
        <v>0.27631578947368418</v>
      </c>
      <c r="AS64" s="28">
        <v>0.1710526315789474</v>
      </c>
      <c r="AT64" s="28">
        <v>0.36842105263157893</v>
      </c>
      <c r="AU64" s="25">
        <v>0.95</v>
      </c>
      <c r="AV64" s="25">
        <v>3.44</v>
      </c>
      <c r="AW64" s="25">
        <v>2.4900000000000002</v>
      </c>
      <c r="AX64" s="25">
        <v>2.782142857142857</v>
      </c>
      <c r="AY64">
        <v>2.7821428571428579</v>
      </c>
      <c r="AZ64">
        <v>6.2021612289285706</v>
      </c>
      <c r="BA64" s="75">
        <v>0.52524560229640982</v>
      </c>
      <c r="BB64" s="75">
        <v>0.53671599358424449</v>
      </c>
      <c r="BE64">
        <v>4.6146264014521092E-2</v>
      </c>
      <c r="BF64">
        <v>4.7154012965495741E-2</v>
      </c>
      <c r="BH64">
        <v>9.3300276980016833E-2</v>
      </c>
      <c r="BI64">
        <v>4.6650138490008423E-2</v>
      </c>
      <c r="BJ64">
        <v>0.53098079794032715</v>
      </c>
    </row>
    <row r="65" spans="1:62" x14ac:dyDescent="0.3">
      <c r="A65" s="2" t="s">
        <v>53</v>
      </c>
      <c r="B65" s="13" t="s">
        <v>726</v>
      </c>
      <c r="C65" s="13"/>
      <c r="F65" s="2">
        <v>1.96</v>
      </c>
      <c r="G65" s="2" t="s">
        <v>54</v>
      </c>
      <c r="H65" s="9" t="s">
        <v>554</v>
      </c>
      <c r="I65">
        <v>-1</v>
      </c>
      <c r="J65"/>
      <c r="L65" s="25">
        <v>1</v>
      </c>
      <c r="M65">
        <v>0</v>
      </c>
      <c r="N65">
        <v>0</v>
      </c>
      <c r="R65" s="2" t="s">
        <v>444</v>
      </c>
      <c r="T65" s="25">
        <v>5.6904349999999999</v>
      </c>
      <c r="U65" s="25">
        <v>5.6904349999999999</v>
      </c>
      <c r="V65" s="25">
        <v>4.0362910000000003</v>
      </c>
      <c r="W65">
        <v>0</v>
      </c>
      <c r="X65"/>
      <c r="Y65"/>
      <c r="Z65">
        <v>0</v>
      </c>
      <c r="AA65"/>
      <c r="AB65"/>
      <c r="AC65" s="2" t="s">
        <v>464</v>
      </c>
      <c r="AD65">
        <v>12</v>
      </c>
      <c r="AE65" s="55">
        <f t="shared" si="0"/>
        <v>0</v>
      </c>
      <c r="AF65" s="57">
        <v>130.69934266020451</v>
      </c>
      <c r="AG65" s="55">
        <v>0</v>
      </c>
      <c r="AH65" s="55">
        <v>0</v>
      </c>
      <c r="AI65" s="52"/>
      <c r="AJ65" s="51">
        <v>9.1813774696617348E-2</v>
      </c>
      <c r="AK65" s="52"/>
      <c r="AL65" s="52"/>
      <c r="AM65" s="28">
        <v>2</v>
      </c>
      <c r="AN65" s="28">
        <v>2.6</v>
      </c>
      <c r="AO65" s="28">
        <v>1.6</v>
      </c>
      <c r="AP65" s="28">
        <v>0</v>
      </c>
      <c r="AQ65" s="28">
        <v>0.32258064516129031</v>
      </c>
      <c r="AR65" s="28">
        <v>0.41935483870967738</v>
      </c>
      <c r="AS65" s="28">
        <v>0.25806451612903231</v>
      </c>
      <c r="AT65" s="28">
        <v>0</v>
      </c>
      <c r="AU65" s="25">
        <v>0.95</v>
      </c>
      <c r="AV65" s="25">
        <v>3.44</v>
      </c>
      <c r="AW65" s="25">
        <v>2.4900000000000002</v>
      </c>
      <c r="AX65" s="25">
        <v>2.633</v>
      </c>
      <c r="AY65">
        <v>2.633</v>
      </c>
      <c r="AZ65">
        <v>5.9240260669999998</v>
      </c>
      <c r="BA65" s="75">
        <v>0</v>
      </c>
      <c r="BE65">
        <v>4.5906887348308653E-2</v>
      </c>
      <c r="BH65">
        <v>9.1813774696617348E-2</v>
      </c>
      <c r="BI65">
        <v>4.5906887348308653E-2</v>
      </c>
      <c r="BJ65">
        <v>0</v>
      </c>
    </row>
    <row r="66" spans="1:62" x14ac:dyDescent="0.3">
      <c r="A66" s="2" t="s">
        <v>44</v>
      </c>
      <c r="B66" s="13" t="s">
        <v>720</v>
      </c>
      <c r="C66" s="13"/>
      <c r="F66" s="2">
        <v>3.63</v>
      </c>
      <c r="G66" s="2" t="s">
        <v>55</v>
      </c>
      <c r="H66" s="9" t="s">
        <v>549</v>
      </c>
      <c r="I66">
        <v>-1</v>
      </c>
      <c r="J66"/>
      <c r="L66" s="25">
        <v>1</v>
      </c>
      <c r="M66">
        <v>0</v>
      </c>
      <c r="N66">
        <v>0</v>
      </c>
      <c r="O66" s="2">
        <v>3.8769</v>
      </c>
      <c r="P66" s="2">
        <v>3.8769</v>
      </c>
      <c r="Q66" s="2">
        <v>29.824000000000002</v>
      </c>
      <c r="R66" s="2" t="s">
        <v>440</v>
      </c>
      <c r="T66" s="25">
        <v>15.28115725</v>
      </c>
      <c r="U66" s="25">
        <v>15.28115725</v>
      </c>
      <c r="V66" s="25">
        <v>15.28115725</v>
      </c>
      <c r="W66">
        <v>0</v>
      </c>
      <c r="X66"/>
      <c r="Y66"/>
      <c r="Z66">
        <v>0</v>
      </c>
      <c r="AA66"/>
      <c r="AB66"/>
      <c r="AC66" s="2" t="s">
        <v>464</v>
      </c>
      <c r="AD66">
        <v>20</v>
      </c>
      <c r="AE66" s="55">
        <f t="shared" si="0"/>
        <v>448.26526606464006</v>
      </c>
      <c r="AF66" s="57">
        <v>229.90248606119221</v>
      </c>
      <c r="AG66" s="55">
        <v>0</v>
      </c>
      <c r="AH66" s="55">
        <v>0</v>
      </c>
      <c r="AI66" s="52"/>
      <c r="AJ66" s="51">
        <v>8.6993404650164072E-2</v>
      </c>
      <c r="AK66" s="52"/>
      <c r="AL66" s="52"/>
      <c r="AM66" s="28">
        <v>1.882352941176471</v>
      </c>
      <c r="AN66" s="28">
        <v>2.3529411764705879</v>
      </c>
      <c r="AO66" s="28">
        <v>0.47058823529411759</v>
      </c>
      <c r="AP66" s="28">
        <v>0</v>
      </c>
      <c r="AQ66" s="28">
        <v>0.4</v>
      </c>
      <c r="AR66" s="28">
        <v>0.5</v>
      </c>
      <c r="AS66" s="28">
        <v>9.9999999999999992E-2</v>
      </c>
      <c r="AT66" s="28">
        <v>0</v>
      </c>
      <c r="AU66" s="25">
        <v>0.82</v>
      </c>
      <c r="AV66" s="25">
        <v>3.44</v>
      </c>
      <c r="AW66" s="25">
        <v>2.62</v>
      </c>
      <c r="AX66" s="25">
        <v>2.5211764705882351</v>
      </c>
      <c r="AY66">
        <v>2.521176470588236</v>
      </c>
      <c r="AZ66">
        <v>5.6898745917647062</v>
      </c>
      <c r="BA66" s="75">
        <v>0.57369840599679445</v>
      </c>
      <c r="BE66">
        <v>4.3496702325082043E-2</v>
      </c>
      <c r="BH66">
        <v>8.6993404650164072E-2</v>
      </c>
      <c r="BI66">
        <v>4.3496702325082043E-2</v>
      </c>
      <c r="BJ66">
        <v>0.57369840599679445</v>
      </c>
    </row>
    <row r="67" spans="1:62" x14ac:dyDescent="0.3">
      <c r="A67" s="2" t="s">
        <v>677</v>
      </c>
      <c r="B67" s="17" t="s">
        <v>893</v>
      </c>
      <c r="C67" s="13"/>
      <c r="F67" s="2">
        <v>2.67</v>
      </c>
      <c r="G67" s="2" t="s">
        <v>55</v>
      </c>
      <c r="H67" s="9">
        <v>-1</v>
      </c>
      <c r="I67">
        <v>-1</v>
      </c>
      <c r="J67"/>
      <c r="K67" s="2">
        <v>2</v>
      </c>
      <c r="L67" s="25">
        <v>0</v>
      </c>
      <c r="M67">
        <v>0</v>
      </c>
      <c r="N67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T67" s="25">
        <v>0</v>
      </c>
      <c r="U67" s="25"/>
      <c r="V67" s="25"/>
      <c r="W67">
        <v>0</v>
      </c>
      <c r="X67"/>
      <c r="Y67"/>
      <c r="Z67">
        <v>0</v>
      </c>
      <c r="AA67"/>
      <c r="AB67"/>
      <c r="AC67" s="2" t="s">
        <v>464</v>
      </c>
      <c r="AD67">
        <v>20</v>
      </c>
      <c r="AE67" s="55">
        <f t="shared" ref="AE67:AE130" si="1">O67*P67*Q67</f>
        <v>418.63994367999999</v>
      </c>
      <c r="AF67" s="57">
        <v>0</v>
      </c>
      <c r="AG67" s="55">
        <v>0</v>
      </c>
      <c r="AH67" s="55">
        <v>0</v>
      </c>
      <c r="AI67" s="52">
        <f>K67*AD67/AE67</f>
        <v>9.5547499955176765E-2</v>
      </c>
      <c r="AJ67" s="51"/>
      <c r="AK67" s="52"/>
      <c r="AL67" s="52"/>
      <c r="AM67" s="28">
        <v>1.933534743202417</v>
      </c>
      <c r="AN67" s="28">
        <v>2.4712990936555901</v>
      </c>
      <c r="AO67" s="28">
        <v>0.75528700906344426</v>
      </c>
      <c r="AP67" s="28">
        <v>0</v>
      </c>
      <c r="AQ67" s="28">
        <v>0.37470725995316168</v>
      </c>
      <c r="AR67" s="28">
        <v>0.47892271662763469</v>
      </c>
      <c r="AS67" s="28">
        <v>0.1463700234192038</v>
      </c>
      <c r="AT67" s="28">
        <v>0</v>
      </c>
      <c r="AU67" s="25">
        <v>0.82</v>
      </c>
      <c r="AV67" s="25">
        <v>3.44</v>
      </c>
      <c r="AW67" s="25">
        <v>2.62</v>
      </c>
      <c r="AX67" s="25">
        <v>2.673474320241692</v>
      </c>
      <c r="AY67">
        <v>2.673474320241692</v>
      </c>
      <c r="AZ67">
        <v>6.086490604281928</v>
      </c>
      <c r="BD67">
        <v>4.7773749977588383E-2</v>
      </c>
      <c r="BH67">
        <v>9.5547499955176765E-2</v>
      </c>
      <c r="BI67">
        <v>4.7773749977588383E-2</v>
      </c>
      <c r="BJ67">
        <v>0</v>
      </c>
    </row>
    <row r="68" spans="1:62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J68"/>
      <c r="L68" s="25">
        <v>1</v>
      </c>
      <c r="M68">
        <v>0</v>
      </c>
      <c r="N68">
        <v>0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T68" s="25">
        <v>15.28115725</v>
      </c>
      <c r="U68" s="25">
        <v>15.28115725</v>
      </c>
      <c r="V68" s="25">
        <v>15.28115725</v>
      </c>
      <c r="W68">
        <v>0</v>
      </c>
      <c r="X68"/>
      <c r="Y68"/>
      <c r="Z68">
        <v>0</v>
      </c>
      <c r="AA68"/>
      <c r="AB68"/>
      <c r="AC68" s="2" t="s">
        <v>464</v>
      </c>
      <c r="AD68">
        <v>20</v>
      </c>
      <c r="AE68" s="55">
        <f t="shared" si="1"/>
        <v>218.56478870800001</v>
      </c>
      <c r="AF68" s="57">
        <v>229.90248606119221</v>
      </c>
      <c r="AG68" s="55">
        <v>0</v>
      </c>
      <c r="AH68" s="55">
        <v>0</v>
      </c>
      <c r="AI68" s="52"/>
      <c r="AJ68" s="51">
        <v>8.6993404650164072E-2</v>
      </c>
      <c r="AK68" s="52"/>
      <c r="AL68" s="52"/>
      <c r="AM68" s="28">
        <v>1.882352941176471</v>
      </c>
      <c r="AN68" s="28">
        <v>2.3529411764705879</v>
      </c>
      <c r="AO68" s="28">
        <v>0.47058823529411759</v>
      </c>
      <c r="AP68" s="28">
        <v>0</v>
      </c>
      <c r="AQ68" s="28">
        <v>0.4</v>
      </c>
      <c r="AR68" s="28">
        <v>0.5</v>
      </c>
      <c r="AS68" s="28">
        <v>9.9999999999999992E-2</v>
      </c>
      <c r="AT68" s="28">
        <v>0</v>
      </c>
      <c r="AU68" s="25">
        <v>0.82</v>
      </c>
      <c r="AV68" s="25">
        <v>3.44</v>
      </c>
      <c r="AW68" s="25">
        <v>2.62</v>
      </c>
      <c r="AX68" s="25">
        <v>2.5211764705882351</v>
      </c>
      <c r="AY68">
        <v>2.521176470588236</v>
      </c>
      <c r="AZ68">
        <v>5.6898745917647062</v>
      </c>
      <c r="BA68" s="75">
        <v>0.57369840599679445</v>
      </c>
      <c r="BE68">
        <v>4.3496702325082043E-2</v>
      </c>
      <c r="BH68">
        <v>8.6993404650164072E-2</v>
      </c>
      <c r="BI68">
        <v>4.3496702325082043E-2</v>
      </c>
      <c r="BJ68">
        <v>0.57369840599679445</v>
      </c>
    </row>
    <row r="69" spans="1:62" x14ac:dyDescent="0.3">
      <c r="A69" s="2" t="s">
        <v>107</v>
      </c>
      <c r="B69" s="13" t="s">
        <v>728</v>
      </c>
      <c r="C69" s="13"/>
      <c r="F69" s="2">
        <v>2.34</v>
      </c>
      <c r="G69" s="2" t="s">
        <v>447</v>
      </c>
      <c r="H69" s="9" t="s">
        <v>555</v>
      </c>
      <c r="I69" t="s">
        <v>632</v>
      </c>
      <c r="J69"/>
      <c r="L69" s="25">
        <v>0</v>
      </c>
      <c r="M69">
        <v>4</v>
      </c>
      <c r="N69">
        <v>0</v>
      </c>
      <c r="T69" s="25">
        <v>0</v>
      </c>
      <c r="U69" s="25"/>
      <c r="V69" s="25"/>
      <c r="W69">
        <v>32.83</v>
      </c>
      <c r="X69">
        <v>5.4109999999999996</v>
      </c>
      <c r="Y69">
        <v>5.4480000000000004</v>
      </c>
      <c r="Z69">
        <v>0</v>
      </c>
      <c r="AA69"/>
      <c r="AB69"/>
      <c r="AD69">
        <v>20</v>
      </c>
      <c r="AE69" s="55">
        <f t="shared" si="1"/>
        <v>0</v>
      </c>
      <c r="AF69" s="57">
        <v>0</v>
      </c>
      <c r="AG69" s="55">
        <v>967.79977224000004</v>
      </c>
      <c r="AH69" s="55">
        <v>0</v>
      </c>
      <c r="AI69" s="52"/>
      <c r="AJ69" s="51"/>
      <c r="AK69" s="52">
        <v>8.2661726417684239E-2</v>
      </c>
      <c r="AL69" s="52"/>
      <c r="AM69" s="28">
        <v>2</v>
      </c>
      <c r="AN69" s="28">
        <v>3.0666666666666669</v>
      </c>
      <c r="AO69" s="28">
        <v>1.7333333333333329</v>
      </c>
      <c r="AP69" s="28">
        <v>1.8666666666666669</v>
      </c>
      <c r="AQ69" s="28">
        <v>0.23076923076923081</v>
      </c>
      <c r="AR69" s="28">
        <v>0.35384615384615392</v>
      </c>
      <c r="AS69" s="28">
        <v>0.2</v>
      </c>
      <c r="AT69" s="28">
        <v>0.2153846153846154</v>
      </c>
      <c r="AU69" s="25">
        <v>1.54</v>
      </c>
      <c r="AV69" s="25">
        <v>3.44</v>
      </c>
      <c r="AW69" s="25">
        <v>1.9</v>
      </c>
      <c r="AX69" s="25">
        <v>2.8706666666666658</v>
      </c>
      <c r="AY69">
        <v>2.8706666666666671</v>
      </c>
      <c r="AZ69">
        <v>6.2652784753333339</v>
      </c>
      <c r="BA69" s="75">
        <v>0.52818907539878324</v>
      </c>
      <c r="BB69" s="75">
        <v>0.54796980145127927</v>
      </c>
      <c r="BF69">
        <v>4.133086320884212E-2</v>
      </c>
      <c r="BH69">
        <v>8.2661726417684239E-2</v>
      </c>
      <c r="BI69">
        <v>4.133086320884212E-2</v>
      </c>
      <c r="BJ69">
        <v>0.53807943842503125</v>
      </c>
    </row>
    <row r="70" spans="1:62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J70"/>
      <c r="L70" s="25">
        <v>0</v>
      </c>
      <c r="M70">
        <v>4</v>
      </c>
      <c r="N70">
        <v>0</v>
      </c>
      <c r="T70" s="25">
        <v>0</v>
      </c>
      <c r="U70" s="25"/>
      <c r="V70" s="25"/>
      <c r="W70">
        <v>32.83</v>
      </c>
      <c r="X70">
        <v>5.4109999999999996</v>
      </c>
      <c r="Y70">
        <v>5.4480000000000004</v>
      </c>
      <c r="Z70">
        <v>0</v>
      </c>
      <c r="AA70"/>
      <c r="AB70"/>
      <c r="AD70">
        <v>20</v>
      </c>
      <c r="AE70" s="55">
        <f t="shared" si="1"/>
        <v>0</v>
      </c>
      <c r="AF70" s="57">
        <v>0</v>
      </c>
      <c r="AG70" s="55">
        <v>967.79977224000004</v>
      </c>
      <c r="AH70" s="55">
        <v>0</v>
      </c>
      <c r="AI70" s="52"/>
      <c r="AJ70" s="51"/>
      <c r="AK70" s="52">
        <v>8.2661726417684239E-2</v>
      </c>
      <c r="AL70" s="52"/>
      <c r="AM70" s="28">
        <v>2</v>
      </c>
      <c r="AN70" s="28">
        <v>3.0666666666666669</v>
      </c>
      <c r="AO70" s="28">
        <v>1.7333333333333329</v>
      </c>
      <c r="AP70" s="28">
        <v>1.8666666666666669</v>
      </c>
      <c r="AQ70" s="28">
        <v>0.23076923076923081</v>
      </c>
      <c r="AR70" s="28">
        <v>0.35384615384615392</v>
      </c>
      <c r="AS70" s="28">
        <v>0.2</v>
      </c>
      <c r="AT70" s="28">
        <v>0.2153846153846154</v>
      </c>
      <c r="AU70" s="25">
        <v>1.54</v>
      </c>
      <c r="AV70" s="25">
        <v>3.44</v>
      </c>
      <c r="AW70" s="25">
        <v>1.9</v>
      </c>
      <c r="AX70" s="25">
        <v>2.8706666666666658</v>
      </c>
      <c r="AY70">
        <v>2.8706666666666671</v>
      </c>
      <c r="AZ70">
        <v>6.2652784753333339</v>
      </c>
      <c r="BA70" s="75">
        <v>0.52818907539878324</v>
      </c>
      <c r="BB70" s="75">
        <v>0.54796980145127927</v>
      </c>
      <c r="BF70">
        <v>4.133086320884212E-2</v>
      </c>
      <c r="BH70">
        <v>8.2661726417684239E-2</v>
      </c>
      <c r="BI70">
        <v>4.133086320884212E-2</v>
      </c>
      <c r="BJ70">
        <v>0.53807943842503125</v>
      </c>
    </row>
    <row r="71" spans="1:62" x14ac:dyDescent="0.3">
      <c r="A71" s="2" t="s">
        <v>185</v>
      </c>
      <c r="B71" s="13" t="s">
        <v>729</v>
      </c>
      <c r="C71" s="13"/>
      <c r="F71" s="2">
        <v>4.5999999999999996</v>
      </c>
      <c r="G71" s="2" t="s">
        <v>57</v>
      </c>
      <c r="H71" s="9" t="s">
        <v>556</v>
      </c>
      <c r="I71" t="s">
        <v>633</v>
      </c>
      <c r="J71"/>
      <c r="L71" s="25">
        <v>2</v>
      </c>
      <c r="M71">
        <v>4</v>
      </c>
      <c r="N71">
        <v>0</v>
      </c>
      <c r="T71" s="25">
        <v>13.81974189</v>
      </c>
      <c r="U71" s="25">
        <v>13.81974189</v>
      </c>
      <c r="V71" s="25">
        <v>5.7110870199999999</v>
      </c>
      <c r="W71">
        <v>3.94</v>
      </c>
      <c r="X71">
        <v>27.15</v>
      </c>
      <c r="Y71">
        <v>5.6920000000000002</v>
      </c>
      <c r="Z71">
        <v>0</v>
      </c>
      <c r="AA71"/>
      <c r="AB71"/>
      <c r="AD71">
        <v>14</v>
      </c>
      <c r="AE71" s="55">
        <f t="shared" si="1"/>
        <v>0</v>
      </c>
      <c r="AF71" s="57">
        <v>309.44138863753989</v>
      </c>
      <c r="AG71" s="55">
        <v>608.87893199999996</v>
      </c>
      <c r="AH71" s="55">
        <v>0</v>
      </c>
      <c r="AI71" s="52"/>
      <c r="AJ71" s="51">
        <v>9.0485633235046756E-2</v>
      </c>
      <c r="AK71" s="52">
        <v>9.1972306901891634E-2</v>
      </c>
      <c r="AL71" s="52"/>
      <c r="AM71" s="28">
        <v>2</v>
      </c>
      <c r="AN71" s="28">
        <v>2.545454545454545</v>
      </c>
      <c r="AO71" s="28">
        <v>0.54545454545454541</v>
      </c>
      <c r="AP71" s="28">
        <v>2.545454545454545</v>
      </c>
      <c r="AQ71" s="28">
        <v>0.26190476190476192</v>
      </c>
      <c r="AR71" s="28">
        <v>0.33333333333333331</v>
      </c>
      <c r="AS71" s="28">
        <v>7.1428571428571425E-2</v>
      </c>
      <c r="AT71" s="28">
        <v>0.33333333333333331</v>
      </c>
      <c r="AU71" s="25">
        <v>0.95</v>
      </c>
      <c r="AV71" s="25">
        <v>3.44</v>
      </c>
      <c r="AW71" s="25">
        <v>2.4900000000000002</v>
      </c>
      <c r="AX71" s="25">
        <v>2.6345454545454539</v>
      </c>
      <c r="AY71">
        <v>2.6345454545454552</v>
      </c>
      <c r="AZ71">
        <v>6.036062318181818</v>
      </c>
      <c r="BA71" s="75">
        <v>0.52932707238284982</v>
      </c>
      <c r="BB71" s="75">
        <v>0.53802388525275069</v>
      </c>
      <c r="BE71">
        <v>4.5242816617523378E-2</v>
      </c>
      <c r="BF71">
        <v>4.5986153450945817E-2</v>
      </c>
      <c r="BH71">
        <v>9.1228970068469195E-2</v>
      </c>
      <c r="BI71">
        <v>4.5614485034234598E-2</v>
      </c>
      <c r="BJ71">
        <v>0.5336754788178002</v>
      </c>
    </row>
    <row r="72" spans="1:62" x14ac:dyDescent="0.3">
      <c r="A72" s="2" t="s">
        <v>49</v>
      </c>
      <c r="B72" s="13" t="s">
        <v>725</v>
      </c>
      <c r="C72" s="13"/>
      <c r="F72" s="2">
        <v>3.9</v>
      </c>
      <c r="G72" s="2" t="s">
        <v>57</v>
      </c>
      <c r="H72" s="9" t="s">
        <v>553</v>
      </c>
      <c r="I72" t="s">
        <v>631</v>
      </c>
      <c r="J72"/>
      <c r="L72" s="25">
        <v>8</v>
      </c>
      <c r="M72">
        <v>8</v>
      </c>
      <c r="N72">
        <v>0</v>
      </c>
      <c r="T72" s="25">
        <v>5.8017180100000001</v>
      </c>
      <c r="U72" s="25">
        <v>7.9756520899999996</v>
      </c>
      <c r="V72" s="25">
        <v>27.352093400000001</v>
      </c>
      <c r="W72">
        <v>26.646989999999999</v>
      </c>
      <c r="X72">
        <v>7.9359999999999999</v>
      </c>
      <c r="Y72">
        <v>5.7050000000000001</v>
      </c>
      <c r="Z72">
        <v>0</v>
      </c>
      <c r="AA72"/>
      <c r="AB72"/>
      <c r="AD72">
        <v>14</v>
      </c>
      <c r="AE72" s="55">
        <f t="shared" si="1"/>
        <v>0</v>
      </c>
      <c r="AF72" s="57">
        <v>1265.6493143942739</v>
      </c>
      <c r="AG72" s="55">
        <v>1206.4392746112001</v>
      </c>
      <c r="AH72" s="55">
        <v>0</v>
      </c>
      <c r="AI72" s="52"/>
      <c r="AJ72" s="51">
        <v>8.8492127105210025E-2</v>
      </c>
      <c r="AK72" s="52">
        <v>9.2835174017436004E-2</v>
      </c>
      <c r="AL72" s="52"/>
      <c r="AM72" s="28">
        <v>1.8181818181818179</v>
      </c>
      <c r="AN72" s="28">
        <v>2.545454545454545</v>
      </c>
      <c r="AO72" s="28">
        <v>0.72727272727272729</v>
      </c>
      <c r="AP72" s="28">
        <v>0</v>
      </c>
      <c r="AQ72" s="28">
        <v>0.35714285714285721</v>
      </c>
      <c r="AR72" s="28">
        <v>0.5</v>
      </c>
      <c r="AS72" s="28">
        <v>0.1428571428571429</v>
      </c>
      <c r="AT72" s="28">
        <v>0</v>
      </c>
      <c r="AU72" s="25">
        <v>0.95</v>
      </c>
      <c r="AV72" s="25">
        <v>3.44</v>
      </c>
      <c r="AW72" s="25">
        <v>2.4900000000000002</v>
      </c>
      <c r="AX72" s="25">
        <v>2.6527272727272719</v>
      </c>
      <c r="AY72">
        <v>2.6527272727272728</v>
      </c>
      <c r="AZ72">
        <v>6.0182046818181814</v>
      </c>
      <c r="BA72" s="75">
        <v>0.5176653673612065</v>
      </c>
      <c r="BB72" s="75">
        <v>0.54307152550012683</v>
      </c>
      <c r="BE72">
        <v>4.4246063552605013E-2</v>
      </c>
      <c r="BF72">
        <v>4.6417587008717988E-2</v>
      </c>
      <c r="BH72">
        <v>9.0663650561323014E-2</v>
      </c>
      <c r="BI72">
        <v>4.53318252806615E-2</v>
      </c>
      <c r="BJ72">
        <v>0.53036844643066661</v>
      </c>
    </row>
    <row r="73" spans="1:62" x14ac:dyDescent="0.3">
      <c r="A73" s="2" t="s">
        <v>56</v>
      </c>
      <c r="B73" s="13" t="s">
        <v>730</v>
      </c>
      <c r="C73" s="13"/>
      <c r="F73" s="2">
        <v>3.6</v>
      </c>
      <c r="G73" s="2" t="s">
        <v>57</v>
      </c>
      <c r="H73" s="9" t="s">
        <v>557</v>
      </c>
      <c r="I73" t="s">
        <v>634</v>
      </c>
      <c r="J73"/>
      <c r="L73" s="25">
        <v>1</v>
      </c>
      <c r="M73">
        <v>4</v>
      </c>
      <c r="N73">
        <v>0</v>
      </c>
      <c r="T73" s="25">
        <v>2.92483936</v>
      </c>
      <c r="U73" s="25">
        <v>2.92483936</v>
      </c>
      <c r="V73" s="25">
        <v>3.4422619999999999</v>
      </c>
      <c r="W73">
        <v>4.1684000000000001</v>
      </c>
      <c r="X73">
        <v>4.1684000000000001</v>
      </c>
      <c r="Y73">
        <v>4.1684000000000001</v>
      </c>
      <c r="Z73">
        <v>0</v>
      </c>
      <c r="AA73"/>
      <c r="AB73"/>
      <c r="AD73">
        <v>2</v>
      </c>
      <c r="AE73" s="55">
        <f t="shared" si="1"/>
        <v>0</v>
      </c>
      <c r="AF73" s="57">
        <v>25.502259160055111</v>
      </c>
      <c r="AG73" s="55">
        <v>72.428278301504008</v>
      </c>
      <c r="AH73" s="55">
        <v>0</v>
      </c>
      <c r="AI73" s="52"/>
      <c r="AJ73" s="51">
        <v>7.8424424575398208E-2</v>
      </c>
      <c r="AK73" s="52">
        <v>0.1104540959360879</v>
      </c>
      <c r="AL73" s="52"/>
      <c r="AM73" s="28">
        <v>2</v>
      </c>
      <c r="AN73" s="28">
        <v>2</v>
      </c>
      <c r="AO73" s="28">
        <v>4</v>
      </c>
      <c r="AP73" s="28">
        <v>0</v>
      </c>
      <c r="AQ73" s="28">
        <v>0.25</v>
      </c>
      <c r="AR73" s="28">
        <v>0.25</v>
      </c>
      <c r="AS73" s="28">
        <v>0.5</v>
      </c>
      <c r="AT73" s="28">
        <v>0</v>
      </c>
      <c r="AU73" s="25">
        <v>1.91</v>
      </c>
      <c r="AV73" s="25">
        <v>3.44</v>
      </c>
      <c r="AW73" s="25">
        <v>1.53</v>
      </c>
      <c r="AX73" s="25">
        <v>2.6749999999999998</v>
      </c>
      <c r="AY73">
        <v>2.6749999999999998</v>
      </c>
      <c r="AZ73">
        <v>5.9690498749999996</v>
      </c>
      <c r="BA73" s="75">
        <v>0.32856522012819489</v>
      </c>
      <c r="BB73" s="75">
        <v>0.46275601691422702</v>
      </c>
      <c r="BE73">
        <v>3.9212212287699097E-2</v>
      </c>
      <c r="BF73">
        <v>5.5227047968043973E-2</v>
      </c>
      <c r="BH73">
        <v>9.4439260255743063E-2</v>
      </c>
      <c r="BI73">
        <v>4.7219630127871531E-2</v>
      </c>
      <c r="BJ73">
        <v>0.39566061852121093</v>
      </c>
    </row>
    <row r="74" spans="1:62" x14ac:dyDescent="0.3">
      <c r="A74" s="2" t="s">
        <v>58</v>
      </c>
      <c r="B74" s="13" t="s">
        <v>731</v>
      </c>
      <c r="C74" s="13"/>
      <c r="F74" s="2">
        <v>4.2</v>
      </c>
      <c r="G74" s="2" t="s">
        <v>57</v>
      </c>
      <c r="H74" s="9">
        <v>-1</v>
      </c>
      <c r="I74">
        <v>-1</v>
      </c>
      <c r="J74"/>
      <c r="K74" s="2">
        <v>4</v>
      </c>
      <c r="L74" s="25">
        <v>0</v>
      </c>
      <c r="M74">
        <v>0</v>
      </c>
      <c r="N74">
        <v>0</v>
      </c>
      <c r="O74" s="2">
        <v>44.2</v>
      </c>
      <c r="P74" s="2">
        <v>7.92</v>
      </c>
      <c r="Q74" s="2">
        <v>6.46</v>
      </c>
      <c r="S74" s="2" t="s">
        <v>1142</v>
      </c>
      <c r="T74" s="25">
        <v>0</v>
      </c>
      <c r="U74" s="25"/>
      <c r="V74" s="25"/>
      <c r="W74">
        <v>0</v>
      </c>
      <c r="X74"/>
      <c r="Y74"/>
      <c r="Z74">
        <v>0</v>
      </c>
      <c r="AA74"/>
      <c r="AB74"/>
      <c r="AD74">
        <v>34</v>
      </c>
      <c r="AE74" s="55">
        <f t="shared" si="1"/>
        <v>2261.4134400000003</v>
      </c>
      <c r="AF74" s="57">
        <v>0</v>
      </c>
      <c r="AG74" s="55">
        <v>0</v>
      </c>
      <c r="AH74" s="55">
        <v>0</v>
      </c>
      <c r="AI74" s="52">
        <f>K74*AD74/AE74</f>
        <v>6.0139379024827931E-2</v>
      </c>
      <c r="AJ74" s="51"/>
      <c r="AK74" s="52"/>
      <c r="AL74" s="52"/>
      <c r="AM74" s="28">
        <v>1.8518518518518521</v>
      </c>
      <c r="AN74" s="28">
        <v>2.518518518518519</v>
      </c>
      <c r="AO74" s="28">
        <v>0.66666666666666663</v>
      </c>
      <c r="AP74" s="28">
        <v>3.1111111111111112</v>
      </c>
      <c r="AQ74" s="28">
        <v>0.22727272727272729</v>
      </c>
      <c r="AR74" s="28">
        <v>0.30909090909090908</v>
      </c>
      <c r="AS74" s="28">
        <v>8.1818181818181804E-2</v>
      </c>
      <c r="AT74" s="28">
        <v>0.38181818181818178</v>
      </c>
      <c r="AU74" s="25">
        <v>0.82</v>
      </c>
      <c r="AV74" s="25">
        <v>3.44</v>
      </c>
      <c r="AW74" s="25">
        <v>2.62</v>
      </c>
      <c r="AX74" s="25">
        <v>2.6207407407407399</v>
      </c>
      <c r="AY74">
        <v>2.6207407407407408</v>
      </c>
      <c r="AZ74">
        <v>5.9672971914814816</v>
      </c>
      <c r="BD74">
        <v>3.0069689512413969E-2</v>
      </c>
      <c r="BH74">
        <v>6.0139379024827931E-2</v>
      </c>
      <c r="BI74">
        <v>3.0069689512413969E-2</v>
      </c>
      <c r="BJ74">
        <v>0</v>
      </c>
    </row>
    <row r="75" spans="1:62" x14ac:dyDescent="0.3">
      <c r="A75" s="2" t="s">
        <v>59</v>
      </c>
      <c r="B75" s="13" t="s">
        <v>732</v>
      </c>
      <c r="C75" s="13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L75" s="25">
        <v>0</v>
      </c>
      <c r="M75">
        <v>0</v>
      </c>
      <c r="N75">
        <v>4</v>
      </c>
      <c r="T75" s="25">
        <v>0</v>
      </c>
      <c r="U75" s="25"/>
      <c r="V75" s="25"/>
      <c r="W75">
        <v>0</v>
      </c>
      <c r="X75"/>
      <c r="Y75"/>
      <c r="Z75">
        <v>34.1</v>
      </c>
      <c r="AA75">
        <v>7.85</v>
      </c>
      <c r="AB75">
        <v>6.52</v>
      </c>
      <c r="AD75">
        <v>34</v>
      </c>
      <c r="AE75" s="55">
        <f t="shared" si="1"/>
        <v>0</v>
      </c>
      <c r="AF75" s="57">
        <v>0</v>
      </c>
      <c r="AG75" s="55">
        <v>0</v>
      </c>
      <c r="AH75" s="55">
        <v>1745.3062</v>
      </c>
      <c r="AI75" s="52"/>
      <c r="AJ75" s="51"/>
      <c r="AK75" s="52"/>
      <c r="AL75" s="52">
        <v>7.7923289334559179E-2</v>
      </c>
      <c r="AM75" s="28">
        <v>1.62962962962963</v>
      </c>
      <c r="AN75" s="28">
        <v>2.518518518518519</v>
      </c>
      <c r="AO75" s="28">
        <v>0.88888888888888884</v>
      </c>
      <c r="AP75" s="28">
        <v>0</v>
      </c>
      <c r="AQ75" s="28">
        <v>0.32352941176470579</v>
      </c>
      <c r="AR75" s="28">
        <v>0.5</v>
      </c>
      <c r="AS75" s="28">
        <v>0.1764705882352941</v>
      </c>
      <c r="AT75" s="28">
        <v>0</v>
      </c>
      <c r="AU75" s="25">
        <v>0.82</v>
      </c>
      <c r="AV75" s="25">
        <v>3.44</v>
      </c>
      <c r="AW75" s="25">
        <v>2.62</v>
      </c>
      <c r="AX75" s="25">
        <v>2.642962962962963</v>
      </c>
      <c r="AY75">
        <v>2.642962962962963</v>
      </c>
      <c r="AZ75">
        <v>5.9454711914814808</v>
      </c>
      <c r="BC75" s="75">
        <v>0.52945551775309363</v>
      </c>
      <c r="BG75">
        <v>3.8961644667279589E-2</v>
      </c>
      <c r="BH75">
        <v>7.7923289334559179E-2</v>
      </c>
      <c r="BI75">
        <v>3.8961644667279589E-2</v>
      </c>
      <c r="BJ75">
        <v>0.52945551775309363</v>
      </c>
    </row>
    <row r="76" spans="1:62" x14ac:dyDescent="0.3">
      <c r="A76" s="2" t="s">
        <v>60</v>
      </c>
      <c r="B76" s="13" t="s">
        <v>733</v>
      </c>
      <c r="C76" s="13"/>
      <c r="F76" s="2">
        <v>2.54</v>
      </c>
      <c r="G76" s="2" t="s">
        <v>62</v>
      </c>
      <c r="H76" s="9" t="s">
        <v>558</v>
      </c>
      <c r="I76" t="s">
        <v>635</v>
      </c>
      <c r="J76"/>
      <c r="L76" s="25">
        <v>1</v>
      </c>
      <c r="M76">
        <v>2</v>
      </c>
      <c r="N76">
        <v>0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T76" s="25">
        <v>3.8962357000000001</v>
      </c>
      <c r="U76" s="25">
        <v>3.8962353200000002</v>
      </c>
      <c r="V76" s="25">
        <v>6.87349342</v>
      </c>
      <c r="W76">
        <v>3.8839999999999999</v>
      </c>
      <c r="X76">
        <v>3.8839999999999999</v>
      </c>
      <c r="Y76">
        <v>12.6</v>
      </c>
      <c r="Z76">
        <v>0</v>
      </c>
      <c r="AA76"/>
      <c r="AB76"/>
      <c r="AD76">
        <v>8</v>
      </c>
      <c r="AE76" s="55">
        <f t="shared" si="1"/>
        <v>190.164548614962</v>
      </c>
      <c r="AF76" s="57">
        <v>95.595427689592043</v>
      </c>
      <c r="AG76" s="55">
        <v>190.07674560000001</v>
      </c>
      <c r="AH76" s="55">
        <v>0</v>
      </c>
      <c r="AI76" s="52"/>
      <c r="AJ76" s="51">
        <v>8.3686010862117841E-2</v>
      </c>
      <c r="AK76" s="52">
        <v>8.4176525379230829E-2</v>
      </c>
      <c r="AL76" s="52"/>
      <c r="AM76" s="28">
        <v>2</v>
      </c>
      <c r="AN76" s="28">
        <v>2.285714285714286</v>
      </c>
      <c r="AO76" s="28">
        <v>0.2857142857142857</v>
      </c>
      <c r="AP76" s="28">
        <v>0</v>
      </c>
      <c r="AQ76" s="28">
        <v>0.4375</v>
      </c>
      <c r="AR76" s="28">
        <v>0.5</v>
      </c>
      <c r="AS76" s="28">
        <v>6.25E-2</v>
      </c>
      <c r="AT76" s="28">
        <v>0</v>
      </c>
      <c r="AU76" s="25">
        <v>0.95</v>
      </c>
      <c r="AV76" s="25">
        <v>3.44</v>
      </c>
      <c r="AW76" s="25">
        <v>2.4900000000000002</v>
      </c>
      <c r="AX76" s="25">
        <v>2.4571428571428569</v>
      </c>
      <c r="AY76">
        <v>2.4571428571428569</v>
      </c>
      <c r="AZ76">
        <v>5.6224409357142857</v>
      </c>
      <c r="BA76" s="75">
        <v>0.57028696666713652</v>
      </c>
      <c r="BB76" s="75">
        <v>0.57362962851932398</v>
      </c>
      <c r="BE76">
        <v>4.184300543105892E-2</v>
      </c>
      <c r="BF76">
        <v>4.2088262689615408E-2</v>
      </c>
      <c r="BH76">
        <v>8.3931268120674335E-2</v>
      </c>
      <c r="BI76">
        <v>4.1965634060337167E-2</v>
      </c>
      <c r="BJ76">
        <v>0.57195829759323025</v>
      </c>
    </row>
    <row r="77" spans="1:62" x14ac:dyDescent="0.3">
      <c r="A77" s="2" t="s">
        <v>61</v>
      </c>
      <c r="B77" s="17" t="s">
        <v>894</v>
      </c>
      <c r="C77" s="13"/>
      <c r="F77" s="2">
        <v>2.3199999999999998</v>
      </c>
      <c r="G77" s="2" t="s">
        <v>62</v>
      </c>
      <c r="H77" s="32" t="s">
        <v>558</v>
      </c>
      <c r="I77" s="1" t="s">
        <v>635</v>
      </c>
      <c r="J77"/>
      <c r="L77" s="25">
        <v>0</v>
      </c>
      <c r="M77">
        <v>2</v>
      </c>
      <c r="N77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T77" s="25">
        <v>0</v>
      </c>
      <c r="U77" s="25"/>
      <c r="V77" s="25"/>
      <c r="W77">
        <v>3.8839999999999999</v>
      </c>
      <c r="X77">
        <v>3.8839999999999999</v>
      </c>
      <c r="Y77">
        <v>12.6</v>
      </c>
      <c r="Z77">
        <v>0</v>
      </c>
      <c r="AA77"/>
      <c r="AB77"/>
      <c r="AD77">
        <v>8</v>
      </c>
      <c r="AE77" s="55">
        <f t="shared" si="1"/>
        <v>190.65252074137501</v>
      </c>
      <c r="AF77" s="57">
        <v>0</v>
      </c>
      <c r="AG77" s="55">
        <v>190.07674560000001</v>
      </c>
      <c r="AH77" s="55">
        <v>0</v>
      </c>
      <c r="AI77" s="52"/>
      <c r="AJ77" s="51"/>
      <c r="AK77" s="52">
        <v>8.4176525379230829E-2</v>
      </c>
      <c r="AL77" s="52"/>
      <c r="AM77" s="28">
        <v>2</v>
      </c>
      <c r="AN77" s="28">
        <v>2.285714285714286</v>
      </c>
      <c r="AO77" s="28">
        <v>0.3</v>
      </c>
      <c r="AP77" s="28">
        <v>0</v>
      </c>
      <c r="AQ77" s="28">
        <v>0.43613707165109028</v>
      </c>
      <c r="AR77" s="28">
        <v>0.49844236760124599</v>
      </c>
      <c r="AS77" s="28">
        <v>6.5420560747663545E-2</v>
      </c>
      <c r="AT77" s="28">
        <v>0</v>
      </c>
      <c r="AU77" s="25">
        <v>0.95</v>
      </c>
      <c r="AV77" s="25">
        <v>3.44</v>
      </c>
      <c r="AW77" s="25">
        <v>2.4900000000000002</v>
      </c>
      <c r="AX77" s="25">
        <v>2.4592857142857141</v>
      </c>
      <c r="AY77">
        <v>2.459285714285715</v>
      </c>
      <c r="AZ77">
        <v>5.625208883928571</v>
      </c>
      <c r="BA77" s="75">
        <v>0.57028696666713652</v>
      </c>
      <c r="BB77" s="75">
        <v>0.57362962851932398</v>
      </c>
      <c r="BF77">
        <v>4.2088262689615408E-2</v>
      </c>
      <c r="BH77">
        <v>8.4176525379230829E-2</v>
      </c>
      <c r="BI77">
        <v>4.2088262689615408E-2</v>
      </c>
      <c r="BJ77">
        <v>0.57195829759323025</v>
      </c>
    </row>
    <row r="78" spans="1:62" x14ac:dyDescent="0.3">
      <c r="A78" s="2" t="s">
        <v>883</v>
      </c>
      <c r="B78" s="17" t="s">
        <v>895</v>
      </c>
      <c r="C78" s="13"/>
      <c r="F78" s="2">
        <v>2.2200000000000002</v>
      </c>
      <c r="G78" s="2" t="s">
        <v>62</v>
      </c>
      <c r="H78" s="32" t="s">
        <v>558</v>
      </c>
      <c r="I78" s="1" t="s">
        <v>635</v>
      </c>
      <c r="J78"/>
      <c r="L78" s="25">
        <v>0</v>
      </c>
      <c r="M78">
        <v>2</v>
      </c>
      <c r="N78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T78" s="25">
        <v>0</v>
      </c>
      <c r="U78" s="25"/>
      <c r="V78" s="25"/>
      <c r="W78">
        <v>3.8839999999999999</v>
      </c>
      <c r="X78">
        <v>3.8839999999999999</v>
      </c>
      <c r="Y78">
        <v>12.6</v>
      </c>
      <c r="Z78">
        <v>0</v>
      </c>
      <c r="AA78"/>
      <c r="AB78"/>
      <c r="AD78">
        <v>8</v>
      </c>
      <c r="AE78" s="55">
        <f t="shared" si="1"/>
        <v>191.51017750782501</v>
      </c>
      <c r="AF78" s="57">
        <v>0</v>
      </c>
      <c r="AG78" s="55">
        <v>190.07674560000001</v>
      </c>
      <c r="AH78" s="55">
        <v>0</v>
      </c>
      <c r="AI78" s="52"/>
      <c r="AJ78" s="51"/>
      <c r="AK78" s="52">
        <v>8.4176525379230829E-2</v>
      </c>
      <c r="AL78" s="52"/>
      <c r="AM78" s="28">
        <v>2</v>
      </c>
      <c r="AN78" s="28">
        <v>2.285714285714286</v>
      </c>
      <c r="AO78" s="28">
        <v>0.31428571428571428</v>
      </c>
      <c r="AP78" s="28">
        <v>0</v>
      </c>
      <c r="AQ78" s="28">
        <v>0.43478260869565211</v>
      </c>
      <c r="AR78" s="28">
        <v>0.49689440993788808</v>
      </c>
      <c r="AS78" s="28">
        <v>6.8322981366459631E-2</v>
      </c>
      <c r="AT78" s="28">
        <v>0</v>
      </c>
      <c r="AU78" s="25">
        <v>0.95</v>
      </c>
      <c r="AV78" s="25">
        <v>3.44</v>
      </c>
      <c r="AW78" s="25">
        <v>2.4900000000000002</v>
      </c>
      <c r="AX78" s="25">
        <v>2.4614285714285709</v>
      </c>
      <c r="AY78">
        <v>2.4614285714285709</v>
      </c>
      <c r="AZ78">
        <v>5.627976832142858</v>
      </c>
      <c r="BA78" s="75">
        <v>0.57028696666713652</v>
      </c>
      <c r="BB78" s="75">
        <v>0.57362962851932398</v>
      </c>
      <c r="BF78">
        <v>4.2088262689615408E-2</v>
      </c>
      <c r="BH78">
        <v>8.4176525379230829E-2</v>
      </c>
      <c r="BI78">
        <v>4.2088262689615408E-2</v>
      </c>
      <c r="BJ78">
        <v>0.57195829759323025</v>
      </c>
    </row>
    <row r="79" spans="1:62" x14ac:dyDescent="0.3">
      <c r="A79" s="2" t="s">
        <v>884</v>
      </c>
      <c r="B79" s="17" t="s">
        <v>896</v>
      </c>
      <c r="C79" s="13"/>
      <c r="F79" s="2">
        <v>2.16</v>
      </c>
      <c r="G79" s="2" t="s">
        <v>62</v>
      </c>
      <c r="H79" s="32" t="s">
        <v>558</v>
      </c>
      <c r="I79" s="1" t="s">
        <v>635</v>
      </c>
      <c r="J79"/>
      <c r="L79" s="25">
        <v>0</v>
      </c>
      <c r="M79">
        <v>2</v>
      </c>
      <c r="N79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T79" s="25">
        <v>0</v>
      </c>
      <c r="U79" s="25"/>
      <c r="V79" s="25"/>
      <c r="W79">
        <v>3.8839999999999999</v>
      </c>
      <c r="X79">
        <v>3.8839999999999999</v>
      </c>
      <c r="Y79">
        <v>12.6</v>
      </c>
      <c r="Z79">
        <v>0</v>
      </c>
      <c r="AA79"/>
      <c r="AB79"/>
      <c r="AD79">
        <v>8</v>
      </c>
      <c r="AE79" s="55">
        <f t="shared" si="1"/>
        <v>191.71416120521499</v>
      </c>
      <c r="AF79" s="57">
        <v>0</v>
      </c>
      <c r="AG79" s="55">
        <v>190.07674560000001</v>
      </c>
      <c r="AH79" s="55">
        <v>0</v>
      </c>
      <c r="AI79" s="52"/>
      <c r="AJ79" s="51"/>
      <c r="AK79" s="52">
        <v>8.4176525379230829E-2</v>
      </c>
      <c r="AL79" s="52"/>
      <c r="AM79" s="28">
        <v>2</v>
      </c>
      <c r="AN79" s="28">
        <v>2.285714285714286</v>
      </c>
      <c r="AO79" s="28">
        <v>0.32857142857142863</v>
      </c>
      <c r="AP79" s="28">
        <v>0</v>
      </c>
      <c r="AQ79" s="28">
        <v>0.43343653250774</v>
      </c>
      <c r="AR79" s="28">
        <v>0.49535603715170279</v>
      </c>
      <c r="AS79" s="28">
        <v>7.1207430340557279E-2</v>
      </c>
      <c r="AT79" s="28">
        <v>0</v>
      </c>
      <c r="AU79" s="25">
        <v>0.95</v>
      </c>
      <c r="AV79" s="25">
        <v>3.44</v>
      </c>
      <c r="AW79" s="25">
        <v>2.4900000000000002</v>
      </c>
      <c r="AX79" s="25">
        <v>2.463571428571429</v>
      </c>
      <c r="AY79">
        <v>2.463571428571429</v>
      </c>
      <c r="AZ79">
        <v>5.6307447803571433</v>
      </c>
      <c r="BA79" s="75">
        <v>0.57028696666713652</v>
      </c>
      <c r="BB79" s="75">
        <v>0.57362962851932398</v>
      </c>
      <c r="BF79">
        <v>4.2088262689615408E-2</v>
      </c>
      <c r="BH79">
        <v>8.4176525379230829E-2</v>
      </c>
      <c r="BI79">
        <v>4.2088262689615408E-2</v>
      </c>
      <c r="BJ79">
        <v>0.57195829759323025</v>
      </c>
    </row>
    <row r="80" spans="1:62" x14ac:dyDescent="0.3">
      <c r="A80" s="2" t="s">
        <v>885</v>
      </c>
      <c r="B80" s="17" t="s">
        <v>897</v>
      </c>
      <c r="C80" s="13"/>
      <c r="F80" s="2">
        <v>2.1</v>
      </c>
      <c r="G80" s="2" t="s">
        <v>62</v>
      </c>
      <c r="H80" s="32" t="s">
        <v>558</v>
      </c>
      <c r="I80" s="1" t="s">
        <v>635</v>
      </c>
      <c r="J80"/>
      <c r="L80" s="25">
        <v>0</v>
      </c>
      <c r="M80">
        <v>2</v>
      </c>
      <c r="N80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T80" s="25">
        <v>0</v>
      </c>
      <c r="U80" s="25"/>
      <c r="V80" s="25"/>
      <c r="W80">
        <v>3.8839999999999999</v>
      </c>
      <c r="X80">
        <v>3.8839999999999999</v>
      </c>
      <c r="Y80">
        <v>12.6</v>
      </c>
      <c r="Z80">
        <v>0</v>
      </c>
      <c r="AA80"/>
      <c r="AB80"/>
      <c r="AD80">
        <v>8</v>
      </c>
      <c r="AE80" s="55">
        <f t="shared" si="1"/>
        <v>192.15007039947599</v>
      </c>
      <c r="AF80" s="57">
        <v>0</v>
      </c>
      <c r="AG80" s="55">
        <v>190.07674560000001</v>
      </c>
      <c r="AH80" s="55">
        <v>0</v>
      </c>
      <c r="AI80" s="52"/>
      <c r="AJ80" s="51"/>
      <c r="AK80" s="52">
        <v>8.4176525379230829E-2</v>
      </c>
      <c r="AL80" s="52"/>
      <c r="AM80" s="28">
        <v>2</v>
      </c>
      <c r="AN80" s="28">
        <v>2.285714285714286</v>
      </c>
      <c r="AO80" s="28">
        <v>0.34285714285714292</v>
      </c>
      <c r="AP80" s="28">
        <v>0</v>
      </c>
      <c r="AQ80" s="28">
        <v>0.4320987654320988</v>
      </c>
      <c r="AR80" s="28">
        <v>0.49382716049382719</v>
      </c>
      <c r="AS80" s="28">
        <v>7.4074074074074084E-2</v>
      </c>
      <c r="AT80" s="28">
        <v>0</v>
      </c>
      <c r="AU80" s="25">
        <v>0.95</v>
      </c>
      <c r="AV80" s="25">
        <v>3.44</v>
      </c>
      <c r="AW80" s="25">
        <v>2.4900000000000002</v>
      </c>
      <c r="AX80" s="25">
        <v>2.4657142857142849</v>
      </c>
      <c r="AY80">
        <v>2.4657142857142862</v>
      </c>
      <c r="AZ80">
        <v>5.6335127285714286</v>
      </c>
      <c r="BA80" s="75">
        <v>0.57028696666713652</v>
      </c>
      <c r="BB80" s="75">
        <v>0.57362962851932398</v>
      </c>
      <c r="BF80">
        <v>4.2088262689615408E-2</v>
      </c>
      <c r="BH80">
        <v>8.4176525379230829E-2</v>
      </c>
      <c r="BI80">
        <v>4.2088262689615408E-2</v>
      </c>
      <c r="BJ80">
        <v>0.57195829759323025</v>
      </c>
    </row>
    <row r="81" spans="1:62" x14ac:dyDescent="0.3">
      <c r="A81" s="2" t="s">
        <v>886</v>
      </c>
      <c r="B81" s="17" t="s">
        <v>898</v>
      </c>
      <c r="C81" s="13"/>
      <c r="F81" s="2">
        <v>2.08</v>
      </c>
      <c r="G81" s="2" t="s">
        <v>62</v>
      </c>
      <c r="H81" s="32" t="s">
        <v>558</v>
      </c>
      <c r="I81" s="1" t="s">
        <v>635</v>
      </c>
      <c r="J81"/>
      <c r="L81" s="25">
        <v>0</v>
      </c>
      <c r="M81">
        <v>2</v>
      </c>
      <c r="N81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T81" s="25">
        <v>0</v>
      </c>
      <c r="U81" s="25"/>
      <c r="V81" s="25"/>
      <c r="W81">
        <v>3.8839999999999999</v>
      </c>
      <c r="X81">
        <v>3.8839999999999999</v>
      </c>
      <c r="Y81">
        <v>12.6</v>
      </c>
      <c r="Z81">
        <v>0</v>
      </c>
      <c r="AA81"/>
      <c r="AB81"/>
      <c r="AD81">
        <v>8</v>
      </c>
      <c r="AE81" s="55">
        <f t="shared" si="1"/>
        <v>192.21892385811199</v>
      </c>
      <c r="AF81" s="57">
        <v>0</v>
      </c>
      <c r="AG81" s="55">
        <v>190.07674560000001</v>
      </c>
      <c r="AH81" s="55">
        <v>0</v>
      </c>
      <c r="AI81" s="52"/>
      <c r="AJ81" s="51"/>
      <c r="AK81" s="52">
        <v>8.4176525379230829E-2</v>
      </c>
      <c r="AL81" s="52"/>
      <c r="AM81" s="28">
        <v>2</v>
      </c>
      <c r="AN81" s="28">
        <v>2.285714285714286</v>
      </c>
      <c r="AO81" s="28">
        <v>0.35714285714285721</v>
      </c>
      <c r="AP81" s="28">
        <v>0</v>
      </c>
      <c r="AQ81" s="28">
        <v>0.43076923076923068</v>
      </c>
      <c r="AR81" s="28">
        <v>0.49230769230769222</v>
      </c>
      <c r="AS81" s="28">
        <v>7.6923076923076913E-2</v>
      </c>
      <c r="AT81" s="28">
        <v>0</v>
      </c>
      <c r="AU81" s="25">
        <v>0.95</v>
      </c>
      <c r="AV81" s="25">
        <v>3.44</v>
      </c>
      <c r="AW81" s="25">
        <v>2.4900000000000002</v>
      </c>
      <c r="AX81" s="25">
        <v>2.467857142857143</v>
      </c>
      <c r="AY81">
        <v>2.467857142857143</v>
      </c>
      <c r="AZ81">
        <v>5.6362806767857148</v>
      </c>
      <c r="BA81" s="75">
        <v>0.57028696666713652</v>
      </c>
      <c r="BB81" s="75">
        <v>0.57362962851932398</v>
      </c>
      <c r="BF81">
        <v>4.2088262689615408E-2</v>
      </c>
      <c r="BH81">
        <v>8.4176525379230829E-2</v>
      </c>
      <c r="BI81">
        <v>4.2088262689615408E-2</v>
      </c>
      <c r="BJ81">
        <v>0.57195829759323025</v>
      </c>
    </row>
    <row r="82" spans="1:62" x14ac:dyDescent="0.3">
      <c r="A82" s="2" t="s">
        <v>215</v>
      </c>
      <c r="B82" s="17" t="s">
        <v>734</v>
      </c>
      <c r="C82" s="13"/>
      <c r="F82" s="2">
        <v>4.0999999999999996</v>
      </c>
      <c r="G82" s="2" t="s">
        <v>64</v>
      </c>
      <c r="H82" s="9" t="s">
        <v>587</v>
      </c>
      <c r="I82" t="s">
        <v>636</v>
      </c>
      <c r="J82"/>
      <c r="L82" s="25">
        <v>1</v>
      </c>
      <c r="M82">
        <v>1</v>
      </c>
      <c r="N82">
        <v>0</v>
      </c>
      <c r="O82" s="2">
        <v>3.87</v>
      </c>
      <c r="P82" s="2">
        <v>3.87</v>
      </c>
      <c r="Q82" s="2">
        <v>15.1</v>
      </c>
      <c r="R82" s="2" t="s">
        <v>439</v>
      </c>
      <c r="T82" s="25">
        <v>3.950634</v>
      </c>
      <c r="U82" s="25">
        <v>3.950634</v>
      </c>
      <c r="V82" s="25">
        <v>15.513552000000001</v>
      </c>
      <c r="W82">
        <v>3.8658999999999999</v>
      </c>
      <c r="X82">
        <v>3.8658999999999999</v>
      </c>
      <c r="Y82">
        <v>15.2538</v>
      </c>
      <c r="Z82">
        <v>0</v>
      </c>
      <c r="AA82"/>
      <c r="AB82"/>
      <c r="AD82">
        <v>20</v>
      </c>
      <c r="AE82" s="55">
        <f t="shared" si="1"/>
        <v>226.15119000000001</v>
      </c>
      <c r="AF82" s="57">
        <v>242.1279024923125</v>
      </c>
      <c r="AG82" s="55">
        <v>227.970829547178</v>
      </c>
      <c r="AH82" s="55">
        <v>0</v>
      </c>
      <c r="AI82" s="52"/>
      <c r="AJ82" s="51">
        <v>8.2600971611006269E-2</v>
      </c>
      <c r="AK82" s="52">
        <v>8.7730522539775438E-2</v>
      </c>
      <c r="AL82" s="52"/>
      <c r="AM82" s="28">
        <v>1.9375</v>
      </c>
      <c r="AN82" s="28">
        <v>2.5</v>
      </c>
      <c r="AO82" s="28">
        <v>0.5625</v>
      </c>
      <c r="AP82" s="28">
        <v>2.625</v>
      </c>
      <c r="AQ82" s="28">
        <v>0.25409836065573771</v>
      </c>
      <c r="AR82" s="28">
        <v>0.32786885245901642</v>
      </c>
      <c r="AS82" s="28">
        <v>7.3770491803278687E-2</v>
      </c>
      <c r="AT82" s="28">
        <v>0.34426229508196721</v>
      </c>
      <c r="AU82" s="25">
        <v>0.79</v>
      </c>
      <c r="AV82" s="25">
        <v>3.44</v>
      </c>
      <c r="AW82" s="25">
        <v>2.65</v>
      </c>
      <c r="AX82" s="25">
        <v>2.6056249999999999</v>
      </c>
      <c r="AY82">
        <v>2.6056249999999999</v>
      </c>
      <c r="AZ82">
        <v>5.9703320286696879</v>
      </c>
      <c r="BA82" s="75">
        <v>0.52453741991489755</v>
      </c>
      <c r="BB82" s="75">
        <v>0.55711138795694093</v>
      </c>
      <c r="BE82">
        <v>4.1300485805503127E-2</v>
      </c>
      <c r="BF82">
        <v>4.3865261269887712E-2</v>
      </c>
      <c r="BH82">
        <v>8.5165747075390846E-2</v>
      </c>
      <c r="BI82">
        <v>4.2582873537695423E-2</v>
      </c>
      <c r="BJ82">
        <v>0.54082440393591924</v>
      </c>
    </row>
    <row r="83" spans="1:62" x14ac:dyDescent="0.3">
      <c r="A83" s="2" t="s">
        <v>679</v>
      </c>
      <c r="B83" s="17" t="s">
        <v>899</v>
      </c>
      <c r="C83" s="2" t="s">
        <v>681</v>
      </c>
      <c r="F83" s="2">
        <v>4.3</v>
      </c>
      <c r="G83" s="2" t="s">
        <v>64</v>
      </c>
      <c r="H83" s="12" t="s">
        <v>683</v>
      </c>
      <c r="I83">
        <v>7221084</v>
      </c>
      <c r="J83"/>
      <c r="L83" s="25">
        <v>0</v>
      </c>
      <c r="M83">
        <v>2</v>
      </c>
      <c r="N83">
        <v>0</v>
      </c>
      <c r="O83" s="1">
        <v>3.87</v>
      </c>
      <c r="P83" s="1">
        <v>3.87</v>
      </c>
      <c r="Q83" s="2">
        <v>17.2</v>
      </c>
      <c r="R83" s="2" t="s">
        <v>439</v>
      </c>
      <c r="T83" s="25">
        <v>0</v>
      </c>
      <c r="U83" s="25"/>
      <c r="V83" s="25"/>
      <c r="W83">
        <v>3.8607</v>
      </c>
      <c r="X83">
        <v>3.8607</v>
      </c>
      <c r="Y83">
        <v>29.216000000000001</v>
      </c>
      <c r="Z83">
        <v>0</v>
      </c>
      <c r="AA83"/>
      <c r="AB83"/>
      <c r="AD83">
        <v>20</v>
      </c>
      <c r="AE83" s="55">
        <f t="shared" si="1"/>
        <v>257.60268000000002</v>
      </c>
      <c r="AF83" s="57">
        <v>0</v>
      </c>
      <c r="AG83" s="55">
        <v>435.46461117984001</v>
      </c>
      <c r="AH83" s="55">
        <v>0</v>
      </c>
      <c r="AI83" s="52"/>
      <c r="AJ83" s="51"/>
      <c r="AK83" s="52">
        <v>9.1855914288016927E-2</v>
      </c>
      <c r="AL83" s="52"/>
      <c r="AM83" s="28">
        <v>1.940917661847894</v>
      </c>
      <c r="AN83" s="28">
        <v>2.5141420490257702</v>
      </c>
      <c r="AO83" s="28">
        <v>0.56568196103079826</v>
      </c>
      <c r="AP83" s="28">
        <v>2.6398491514770579</v>
      </c>
      <c r="AQ83" s="28">
        <v>0.2533639645553003</v>
      </c>
      <c r="AR83" s="28">
        <v>0.32819166393173621</v>
      </c>
      <c r="AS83" s="28">
        <v>7.3843124384640635E-2</v>
      </c>
      <c r="AT83" s="28">
        <v>0.34460124712832302</v>
      </c>
      <c r="AU83" s="25">
        <v>0.79</v>
      </c>
      <c r="AV83" s="25">
        <v>3.44</v>
      </c>
      <c r="AW83" s="25">
        <v>2.65</v>
      </c>
      <c r="AX83" s="25">
        <v>2.62350722815839</v>
      </c>
      <c r="AY83">
        <v>2.6235072281583909</v>
      </c>
      <c r="AZ83">
        <v>6.0278785903935539</v>
      </c>
      <c r="BB83" s="75">
        <v>0</v>
      </c>
      <c r="BF83">
        <v>4.5927957144008463E-2</v>
      </c>
      <c r="BH83">
        <v>9.1855914288016927E-2</v>
      </c>
      <c r="BI83">
        <v>4.5927957144008463E-2</v>
      </c>
      <c r="BJ83">
        <v>0</v>
      </c>
    </row>
    <row r="84" spans="1:62" x14ac:dyDescent="0.3">
      <c r="A84" s="2" t="s">
        <v>680</v>
      </c>
      <c r="B84" s="17" t="s">
        <v>900</v>
      </c>
      <c r="C84" s="2" t="s">
        <v>682</v>
      </c>
      <c r="F84" s="2">
        <v>4.2</v>
      </c>
      <c r="G84" s="2" t="s">
        <v>64</v>
      </c>
      <c r="H84" s="9">
        <v>-1</v>
      </c>
      <c r="I84">
        <v>-1</v>
      </c>
      <c r="J84"/>
      <c r="K84" s="2">
        <v>1</v>
      </c>
      <c r="L84" s="25">
        <v>0</v>
      </c>
      <c r="M84">
        <v>0</v>
      </c>
      <c r="N84">
        <v>0</v>
      </c>
      <c r="O84" s="1">
        <v>3.87</v>
      </c>
      <c r="P84" s="1">
        <v>3.87</v>
      </c>
      <c r="Q84" s="2">
        <v>14.4</v>
      </c>
      <c r="R84" s="2" t="s">
        <v>439</v>
      </c>
      <c r="T84" s="25">
        <v>0</v>
      </c>
      <c r="U84" s="25"/>
      <c r="V84" s="25"/>
      <c r="W84">
        <v>0</v>
      </c>
      <c r="X84"/>
      <c r="Y84"/>
      <c r="Z84">
        <v>0</v>
      </c>
      <c r="AA84"/>
      <c r="AB84"/>
      <c r="AD84">
        <v>20</v>
      </c>
      <c r="AE84" s="55">
        <f t="shared" si="1"/>
        <v>215.66736</v>
      </c>
      <c r="AF84" s="57">
        <v>0</v>
      </c>
      <c r="AG84" s="55">
        <v>0</v>
      </c>
      <c r="AH84" s="55">
        <v>0</v>
      </c>
      <c r="AI84" s="52">
        <f>K84*AD84/AE84</f>
        <v>9.2735405116471964E-2</v>
      </c>
      <c r="AJ84" s="51"/>
      <c r="AK84" s="52"/>
      <c r="AL84" s="52"/>
      <c r="AM84" s="28">
        <v>1.937926753569212</v>
      </c>
      <c r="AN84" s="28">
        <v>2.4829298572315328</v>
      </c>
      <c r="AO84" s="28">
        <v>0.55865921787709494</v>
      </c>
      <c r="AP84" s="28">
        <v>2.6070763500931098</v>
      </c>
      <c r="AQ84" s="28">
        <v>0.25544100801832759</v>
      </c>
      <c r="AR84" s="28">
        <v>0.32727867779414171</v>
      </c>
      <c r="AS84" s="28">
        <v>7.3637702503681887E-2</v>
      </c>
      <c r="AT84" s="28">
        <v>0.3436426116838488</v>
      </c>
      <c r="AU84" s="25">
        <v>0.79</v>
      </c>
      <c r="AV84" s="25">
        <v>3.44</v>
      </c>
      <c r="AW84" s="25">
        <v>2.65</v>
      </c>
      <c r="AX84" s="25">
        <v>2.671675977653631</v>
      </c>
      <c r="AY84">
        <v>2.671675977653631</v>
      </c>
      <c r="AZ84">
        <v>6.2243029613210306</v>
      </c>
      <c r="BD84">
        <v>4.6367702558235982E-2</v>
      </c>
      <c r="BH84">
        <v>9.2735405116471964E-2</v>
      </c>
      <c r="BI84">
        <v>4.6367702558235982E-2</v>
      </c>
      <c r="BJ84">
        <v>0</v>
      </c>
    </row>
    <row r="85" spans="1:62" x14ac:dyDescent="0.3">
      <c r="A85" s="2" t="s">
        <v>855</v>
      </c>
      <c r="B85" s="17" t="s">
        <v>901</v>
      </c>
      <c r="C85" s="2" t="s">
        <v>854</v>
      </c>
      <c r="F85" s="2">
        <v>4</v>
      </c>
      <c r="G85" s="2" t="s">
        <v>64</v>
      </c>
      <c r="H85" s="9">
        <v>-1</v>
      </c>
      <c r="I85">
        <v>-1</v>
      </c>
      <c r="J85"/>
      <c r="K85" s="2">
        <v>2</v>
      </c>
      <c r="L85" s="25">
        <v>0</v>
      </c>
      <c r="M85">
        <v>0</v>
      </c>
      <c r="N85">
        <v>0</v>
      </c>
      <c r="O85" s="1">
        <v>3.87</v>
      </c>
      <c r="P85" s="1">
        <v>3.87</v>
      </c>
      <c r="Q85" s="2">
        <v>28.5</v>
      </c>
      <c r="R85" s="2" t="s">
        <v>439</v>
      </c>
      <c r="T85" s="25">
        <v>0</v>
      </c>
      <c r="U85" s="25"/>
      <c r="V85" s="25"/>
      <c r="W85">
        <v>0</v>
      </c>
      <c r="X85"/>
      <c r="Y85"/>
      <c r="Z85">
        <v>0</v>
      </c>
      <c r="AA85"/>
      <c r="AB85"/>
      <c r="AD85">
        <v>20</v>
      </c>
      <c r="AE85" s="55">
        <f t="shared" si="1"/>
        <v>426.84165000000002</v>
      </c>
      <c r="AF85" s="57">
        <v>0</v>
      </c>
      <c r="AG85" s="55">
        <v>0</v>
      </c>
      <c r="AH85" s="55">
        <v>0</v>
      </c>
      <c r="AI85" s="52">
        <f>K85*AD85/AE85</f>
        <v>9.3711567275592711E-2</v>
      </c>
      <c r="AJ85" s="51"/>
      <c r="AK85" s="52"/>
      <c r="AL85" s="52"/>
      <c r="AM85" s="28">
        <v>1.9375</v>
      </c>
      <c r="AN85" s="28">
        <v>2.5</v>
      </c>
      <c r="AO85" s="28">
        <v>0.5625</v>
      </c>
      <c r="AP85" s="28">
        <v>2.625</v>
      </c>
      <c r="AQ85" s="28">
        <v>0.25409836065573771</v>
      </c>
      <c r="AR85" s="28">
        <v>0.32786885245901642</v>
      </c>
      <c r="AS85" s="28">
        <v>7.3770491803278687E-2</v>
      </c>
      <c r="AT85" s="28">
        <v>0.34426229508196721</v>
      </c>
      <c r="AU85" s="25">
        <v>1</v>
      </c>
      <c r="AV85" s="25">
        <v>3.44</v>
      </c>
      <c r="AW85" s="25">
        <v>2.44</v>
      </c>
      <c r="AX85" s="25">
        <v>2.6937500000000001</v>
      </c>
      <c r="AY85">
        <v>2.6937500000000001</v>
      </c>
      <c r="AZ85">
        <v>6.2824412981156881</v>
      </c>
      <c r="BD85">
        <v>4.6855783637796362E-2</v>
      </c>
      <c r="BH85">
        <v>9.3711567275592711E-2</v>
      </c>
      <c r="BI85">
        <v>4.6855783637796362E-2</v>
      </c>
      <c r="BJ85">
        <v>0</v>
      </c>
    </row>
    <row r="86" spans="1:62" x14ac:dyDescent="0.3">
      <c r="A86" s="2" t="s">
        <v>65</v>
      </c>
      <c r="B86" s="13" t="s">
        <v>735</v>
      </c>
      <c r="C86" s="13"/>
      <c r="F86" s="2">
        <v>2.62</v>
      </c>
      <c r="G86" s="2" t="s">
        <v>66</v>
      </c>
      <c r="H86" s="9" t="s">
        <v>559</v>
      </c>
      <c r="I86" t="s">
        <v>637</v>
      </c>
      <c r="J86"/>
      <c r="L86" s="25">
        <v>2</v>
      </c>
      <c r="M86">
        <v>4</v>
      </c>
      <c r="N86">
        <v>0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T86" s="25">
        <v>5.5344280000000001</v>
      </c>
      <c r="U86" s="25">
        <v>5.4860709999999999</v>
      </c>
      <c r="V86" s="25">
        <v>20.96113527</v>
      </c>
      <c r="W86">
        <v>5.4676999999999998</v>
      </c>
      <c r="X86">
        <v>5.4396000000000004</v>
      </c>
      <c r="Y86">
        <v>41.247500000000002</v>
      </c>
      <c r="Z86">
        <v>0</v>
      </c>
      <c r="AA86"/>
      <c r="AB86"/>
      <c r="AD86">
        <v>30</v>
      </c>
      <c r="AE86" s="55">
        <f t="shared" si="1"/>
        <v>1213.6922943600002</v>
      </c>
      <c r="AF86" s="57">
        <v>630.95473618941708</v>
      </c>
      <c r="AG86" s="55">
        <v>1226.7873076977</v>
      </c>
      <c r="AH86" s="55">
        <v>0</v>
      </c>
      <c r="AI86" s="52"/>
      <c r="AJ86" s="51">
        <v>9.5093984653104466E-2</v>
      </c>
      <c r="AK86" s="52">
        <v>9.781646683743643E-2</v>
      </c>
      <c r="AL86" s="52"/>
      <c r="AM86" s="28">
        <v>2</v>
      </c>
      <c r="AN86" s="28">
        <v>3.125</v>
      </c>
      <c r="AO86" s="28">
        <v>2.583333333333333</v>
      </c>
      <c r="AP86" s="28">
        <v>2.916666666666667</v>
      </c>
      <c r="AQ86" s="28">
        <v>0.18823529411764711</v>
      </c>
      <c r="AR86" s="28">
        <v>0.29411764705882348</v>
      </c>
      <c r="AS86" s="28">
        <v>0.24313725490196081</v>
      </c>
      <c r="AT86" s="28">
        <v>0.2745098039215686</v>
      </c>
      <c r="AU86" s="25">
        <v>1.54</v>
      </c>
      <c r="AV86" s="25">
        <v>3.44</v>
      </c>
      <c r="AW86" s="25">
        <v>1.9</v>
      </c>
      <c r="AX86" s="25">
        <v>2.839583333333334</v>
      </c>
      <c r="AY86">
        <v>2.8395833333333331</v>
      </c>
      <c r="AZ86">
        <v>6.168614470625001</v>
      </c>
      <c r="BA86" s="75">
        <v>0.52762523515344584</v>
      </c>
      <c r="BB86" s="75">
        <v>0</v>
      </c>
      <c r="BE86">
        <v>4.7546992326552233E-2</v>
      </c>
      <c r="BF86">
        <v>4.8908233418718222E-2</v>
      </c>
      <c r="BH86">
        <v>9.6455225745270448E-2</v>
      </c>
      <c r="BI86">
        <v>4.8227612872635231E-2</v>
      </c>
      <c r="BJ86">
        <v>0.26381261757672292</v>
      </c>
    </row>
    <row r="87" spans="1:62" x14ac:dyDescent="0.3">
      <c r="A87" s="2" t="s">
        <v>67</v>
      </c>
      <c r="B87" s="13" t="s">
        <v>736</v>
      </c>
      <c r="C87" s="13"/>
      <c r="F87" s="2">
        <v>2.67</v>
      </c>
      <c r="G87" s="2" t="s">
        <v>66</v>
      </c>
      <c r="H87" s="9">
        <v>-1</v>
      </c>
      <c r="I87">
        <v>-1</v>
      </c>
      <c r="J87"/>
      <c r="K87" s="2">
        <v>4</v>
      </c>
      <c r="L87" s="25">
        <v>0</v>
      </c>
      <c r="M87">
        <v>0</v>
      </c>
      <c r="N87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T87" s="25">
        <v>0</v>
      </c>
      <c r="U87" s="25"/>
      <c r="V87" s="25"/>
      <c r="W87">
        <v>0</v>
      </c>
      <c r="X87"/>
      <c r="Y87"/>
      <c r="Z87">
        <v>0</v>
      </c>
      <c r="AA87"/>
      <c r="AB87"/>
      <c r="AD87">
        <v>30</v>
      </c>
      <c r="AE87" s="55">
        <f t="shared" si="1"/>
        <v>1213.5859128</v>
      </c>
      <c r="AF87" s="57">
        <v>0</v>
      </c>
      <c r="AG87" s="55">
        <v>0</v>
      </c>
      <c r="AH87" s="55">
        <v>0</v>
      </c>
      <c r="AI87" s="52">
        <f>K87*AD87/AE87</f>
        <v>9.8880514955166685E-2</v>
      </c>
      <c r="AJ87" s="51"/>
      <c r="AK87" s="52"/>
      <c r="AL87" s="52"/>
      <c r="AM87" s="28">
        <v>2</v>
      </c>
      <c r="AN87" s="28">
        <v>3</v>
      </c>
      <c r="AO87" s="28">
        <v>2.208333333333333</v>
      </c>
      <c r="AP87" s="28">
        <v>2.333333333333333</v>
      </c>
      <c r="AQ87" s="28">
        <v>0.20960698689956331</v>
      </c>
      <c r="AR87" s="28">
        <v>0.31441048034934499</v>
      </c>
      <c r="AS87" s="28">
        <v>0.23144104803493451</v>
      </c>
      <c r="AT87" s="28">
        <v>0.24454148471615719</v>
      </c>
      <c r="AU87" s="25">
        <v>1.1000000000000001</v>
      </c>
      <c r="AV87" s="25">
        <v>3.44</v>
      </c>
      <c r="AW87" s="25">
        <v>2.34</v>
      </c>
      <c r="AX87" s="25">
        <v>2.80125</v>
      </c>
      <c r="AY87">
        <v>2.80125</v>
      </c>
      <c r="AZ87">
        <v>6.1250013054166672</v>
      </c>
      <c r="BD87">
        <v>4.9440257477583342E-2</v>
      </c>
      <c r="BH87">
        <v>9.8880514955166685E-2</v>
      </c>
      <c r="BI87">
        <v>4.9440257477583342E-2</v>
      </c>
      <c r="BJ87">
        <v>0</v>
      </c>
    </row>
    <row r="88" spans="1:62" x14ac:dyDescent="0.3">
      <c r="A88" s="2" t="s">
        <v>68</v>
      </c>
      <c r="B88" s="13" t="s">
        <v>737</v>
      </c>
      <c r="C88" s="13"/>
      <c r="F88" s="2">
        <v>2.71</v>
      </c>
      <c r="G88" s="2" t="s">
        <v>66</v>
      </c>
      <c r="H88" s="9">
        <v>-1</v>
      </c>
      <c r="I88">
        <v>-1</v>
      </c>
      <c r="J88"/>
      <c r="K88" s="2">
        <v>4</v>
      </c>
      <c r="L88" s="25">
        <v>0</v>
      </c>
      <c r="M88">
        <v>0</v>
      </c>
      <c r="N88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T88" s="25">
        <v>0</v>
      </c>
      <c r="U88" s="25"/>
      <c r="V88" s="25"/>
      <c r="W88">
        <v>0</v>
      </c>
      <c r="X88"/>
      <c r="Y88"/>
      <c r="Z88">
        <v>0</v>
      </c>
      <c r="AA88"/>
      <c r="AB88"/>
      <c r="AD88">
        <v>30</v>
      </c>
      <c r="AE88" s="55">
        <f t="shared" si="1"/>
        <v>1220.3479162799999</v>
      </c>
      <c r="AF88" s="57">
        <v>0</v>
      </c>
      <c r="AG88" s="55">
        <v>0</v>
      </c>
      <c r="AH88" s="55">
        <v>0</v>
      </c>
      <c r="AI88" s="52">
        <f>K88*AD88/AE88</f>
        <v>9.8332613510577649E-2</v>
      </c>
      <c r="AJ88" s="51"/>
      <c r="AK88" s="52"/>
      <c r="AL88" s="52"/>
      <c r="AM88" s="28">
        <v>2</v>
      </c>
      <c r="AN88" s="28">
        <v>2.875</v>
      </c>
      <c r="AO88" s="28">
        <v>1.833333333333333</v>
      </c>
      <c r="AP88" s="28">
        <v>1.75</v>
      </c>
      <c r="AQ88" s="28">
        <v>0.23645320197044331</v>
      </c>
      <c r="AR88" s="28">
        <v>0.33990147783251229</v>
      </c>
      <c r="AS88" s="28">
        <v>0.21674876847290639</v>
      </c>
      <c r="AT88" s="28">
        <v>0.2068965517241379</v>
      </c>
      <c r="AU88" s="25">
        <v>1.1000000000000001</v>
      </c>
      <c r="AV88" s="25">
        <v>3.44</v>
      </c>
      <c r="AW88" s="25">
        <v>2.34</v>
      </c>
      <c r="AX88" s="25">
        <v>2.7629166666666669</v>
      </c>
      <c r="AY88">
        <v>2.762916666666666</v>
      </c>
      <c r="AZ88">
        <v>6.0813881402083334</v>
      </c>
      <c r="BD88">
        <v>4.9166306755288817E-2</v>
      </c>
      <c r="BH88">
        <v>9.8332613510577649E-2</v>
      </c>
      <c r="BI88">
        <v>4.9166306755288817E-2</v>
      </c>
      <c r="BJ88">
        <v>0</v>
      </c>
    </row>
    <row r="89" spans="1:62" x14ac:dyDescent="0.3">
      <c r="A89" s="2" t="s">
        <v>69</v>
      </c>
      <c r="B89" s="13" t="s">
        <v>738</v>
      </c>
      <c r="C89" s="13"/>
      <c r="F89" s="2">
        <v>2.75</v>
      </c>
      <c r="G89" s="2" t="s">
        <v>70</v>
      </c>
      <c r="H89" s="9" t="s">
        <v>560</v>
      </c>
      <c r="I89" t="s">
        <v>638</v>
      </c>
      <c r="J89"/>
      <c r="L89" s="25">
        <v>2</v>
      </c>
      <c r="M89">
        <v>4</v>
      </c>
      <c r="N89">
        <v>0</v>
      </c>
      <c r="T89" s="25">
        <v>8.3195821399999996</v>
      </c>
      <c r="U89" s="25">
        <v>8.3195821399999996</v>
      </c>
      <c r="V89" s="25">
        <v>8.2425581700000006</v>
      </c>
      <c r="W89">
        <v>5.5339970000000003</v>
      </c>
      <c r="X89">
        <v>5.4998300000000002</v>
      </c>
      <c r="Y89">
        <v>16.550709999999999</v>
      </c>
      <c r="Z89">
        <v>0</v>
      </c>
      <c r="AA89"/>
      <c r="AB89"/>
      <c r="AD89">
        <v>12</v>
      </c>
      <c r="AE89" s="55">
        <f t="shared" si="1"/>
        <v>0</v>
      </c>
      <c r="AF89" s="57">
        <v>248.80917443900231</v>
      </c>
      <c r="AG89" s="55">
        <v>503.73811661477208</v>
      </c>
      <c r="AH89" s="55">
        <v>0</v>
      </c>
      <c r="AI89" s="52"/>
      <c r="AJ89" s="51">
        <v>9.6459465588893734E-2</v>
      </c>
      <c r="AK89" s="52">
        <v>9.5287607621536111E-2</v>
      </c>
      <c r="AL89" s="52"/>
      <c r="AM89" s="28">
        <v>2</v>
      </c>
      <c r="AN89" s="28">
        <v>3.333333333333333</v>
      </c>
      <c r="AO89" s="28">
        <v>2.666666666666667</v>
      </c>
      <c r="AP89" s="28">
        <v>4.666666666666667</v>
      </c>
      <c r="AQ89" s="28">
        <v>0.15789473684210531</v>
      </c>
      <c r="AR89" s="28">
        <v>0.26315789473684209</v>
      </c>
      <c r="AS89" s="28">
        <v>0.2105263157894737</v>
      </c>
      <c r="AT89" s="28">
        <v>0.36842105263157898</v>
      </c>
      <c r="AU89" s="25">
        <v>2.02</v>
      </c>
      <c r="AV89" s="25">
        <v>3.44</v>
      </c>
      <c r="AW89" s="25">
        <v>1.42</v>
      </c>
      <c r="AX89" s="25">
        <v>3.0044444444444438</v>
      </c>
      <c r="AY89">
        <v>3.0044444444444438</v>
      </c>
      <c r="AZ89">
        <v>6.4228342255555546</v>
      </c>
      <c r="BA89" s="75">
        <v>0.52562348257484404</v>
      </c>
      <c r="BB89" s="75">
        <v>0.51923783589802341</v>
      </c>
      <c r="BE89">
        <v>4.8229732794446867E-2</v>
      </c>
      <c r="BF89">
        <v>4.7643803810768062E-2</v>
      </c>
      <c r="BH89">
        <v>9.5873536605214915E-2</v>
      </c>
      <c r="BI89">
        <v>4.7936768302607458E-2</v>
      </c>
      <c r="BJ89">
        <v>0.52243065923643373</v>
      </c>
    </row>
    <row r="90" spans="1:62" x14ac:dyDescent="0.3">
      <c r="A90" s="2" t="s">
        <v>71</v>
      </c>
      <c r="B90" s="13" t="s">
        <v>739</v>
      </c>
      <c r="C90" s="13"/>
      <c r="F90" s="2">
        <v>3.59</v>
      </c>
      <c r="G90" s="2" t="s">
        <v>77</v>
      </c>
      <c r="H90" s="9" t="s">
        <v>561</v>
      </c>
      <c r="I90" t="s">
        <v>639</v>
      </c>
      <c r="J90"/>
      <c r="L90" s="25">
        <v>2</v>
      </c>
      <c r="M90">
        <v>2</v>
      </c>
      <c r="N90">
        <v>0</v>
      </c>
      <c r="T90" s="25">
        <v>3.8703880000000002</v>
      </c>
      <c r="U90" s="25">
        <v>3.8703880000000002</v>
      </c>
      <c r="V90" s="25">
        <v>13.604850000000001</v>
      </c>
      <c r="W90">
        <v>3.8415499999999998</v>
      </c>
      <c r="X90">
        <v>3.8415499999999998</v>
      </c>
      <c r="Y90">
        <v>13.4695</v>
      </c>
      <c r="Z90">
        <v>0</v>
      </c>
      <c r="AA90"/>
      <c r="AB90"/>
      <c r="AD90">
        <v>8</v>
      </c>
      <c r="AE90" s="55">
        <f t="shared" si="1"/>
        <v>0</v>
      </c>
      <c r="AF90" s="57">
        <v>203.79933701026059</v>
      </c>
      <c r="AG90" s="55">
        <v>198.77623248847371</v>
      </c>
      <c r="AH90" s="55">
        <v>0</v>
      </c>
      <c r="AI90" s="52"/>
      <c r="AJ90" s="51">
        <v>7.8508596910668346E-2</v>
      </c>
      <c r="AK90" s="52">
        <v>8.0492520658513728E-2</v>
      </c>
      <c r="AL90" s="52"/>
      <c r="AM90" s="28">
        <v>1.857142857142857</v>
      </c>
      <c r="AN90" s="28">
        <v>2.285714285714286</v>
      </c>
      <c r="AO90" s="28">
        <v>0.42857142857142849</v>
      </c>
      <c r="AP90" s="28">
        <v>0</v>
      </c>
      <c r="AQ90" s="28">
        <v>0.40625000000000011</v>
      </c>
      <c r="AR90" s="28">
        <v>0.5</v>
      </c>
      <c r="AS90" s="28">
        <v>9.375E-2</v>
      </c>
      <c r="AT90" s="28">
        <v>0</v>
      </c>
      <c r="AU90" s="25">
        <v>0.82</v>
      </c>
      <c r="AV90" s="25">
        <v>3.44</v>
      </c>
      <c r="AW90" s="25">
        <v>2.62</v>
      </c>
      <c r="AX90" s="25">
        <v>2.46</v>
      </c>
      <c r="AY90">
        <v>2.46</v>
      </c>
      <c r="AZ90">
        <v>5.5854910899999997</v>
      </c>
      <c r="BA90" s="75">
        <v>0.55645098073491572</v>
      </c>
      <c r="BB90" s="75">
        <v>0.57051257855519</v>
      </c>
      <c r="BE90">
        <v>3.9254298455334173E-2</v>
      </c>
      <c r="BF90">
        <v>4.0246260329256871E-2</v>
      </c>
      <c r="BH90">
        <v>7.950055878459103E-2</v>
      </c>
      <c r="BI90">
        <v>3.9750279392295522E-2</v>
      </c>
      <c r="BJ90">
        <v>0.56348177964505286</v>
      </c>
    </row>
    <row r="91" spans="1:62" x14ac:dyDescent="0.3">
      <c r="A91" s="2" t="s">
        <v>72</v>
      </c>
      <c r="B91" s="17" t="s">
        <v>902</v>
      </c>
      <c r="C91" s="13"/>
      <c r="F91" s="2">
        <v>3.74</v>
      </c>
      <c r="G91" s="2" t="s">
        <v>77</v>
      </c>
      <c r="H91" s="32" t="s">
        <v>561</v>
      </c>
      <c r="I91" s="1" t="s">
        <v>639</v>
      </c>
      <c r="J91"/>
      <c r="L91" s="25">
        <v>0</v>
      </c>
      <c r="M91">
        <v>2</v>
      </c>
      <c r="N91">
        <v>0</v>
      </c>
      <c r="T91" s="25">
        <v>0</v>
      </c>
      <c r="U91" s="25"/>
      <c r="V91" s="25"/>
      <c r="W91">
        <v>3.8415499999999998</v>
      </c>
      <c r="X91">
        <v>3.8415499999999998</v>
      </c>
      <c r="Y91">
        <v>13.4695</v>
      </c>
      <c r="Z91">
        <v>0</v>
      </c>
      <c r="AA91"/>
      <c r="AB91"/>
      <c r="AD91">
        <v>8</v>
      </c>
      <c r="AE91" s="55">
        <f t="shared" si="1"/>
        <v>0</v>
      </c>
      <c r="AF91" s="57">
        <v>0</v>
      </c>
      <c r="AG91" s="55">
        <v>198.77623248847371</v>
      </c>
      <c r="AH91" s="55">
        <v>0</v>
      </c>
      <c r="AI91" s="52"/>
      <c r="AJ91" s="51"/>
      <c r="AK91" s="52">
        <v>8.0492520658513728E-2</v>
      </c>
      <c r="AL91" s="52"/>
      <c r="AM91" s="28">
        <v>1.857142857142857</v>
      </c>
      <c r="AN91" s="28">
        <v>2.285714285714286</v>
      </c>
      <c r="AO91" s="28">
        <v>0.42857142857142849</v>
      </c>
      <c r="AP91" s="28">
        <v>0</v>
      </c>
      <c r="AQ91" s="28">
        <v>0.40625000000000011</v>
      </c>
      <c r="AR91" s="28">
        <v>0.5</v>
      </c>
      <c r="AS91" s="28">
        <v>9.375E-2</v>
      </c>
      <c r="AT91" s="28">
        <v>0</v>
      </c>
      <c r="AU91" s="25">
        <v>0.82</v>
      </c>
      <c r="AV91" s="25">
        <v>3.44</v>
      </c>
      <c r="AW91" s="25">
        <v>2.62</v>
      </c>
      <c r="AX91" s="25">
        <v>2.4569999999999999</v>
      </c>
      <c r="AY91">
        <v>2.4569999999999999</v>
      </c>
      <c r="AZ91">
        <v>5.5866607328571423</v>
      </c>
      <c r="BA91" s="75">
        <v>0.55645098073491572</v>
      </c>
      <c r="BB91" s="75">
        <v>0.57051257855519</v>
      </c>
      <c r="BF91">
        <v>4.0246260329256871E-2</v>
      </c>
      <c r="BH91">
        <v>8.0492520658513728E-2</v>
      </c>
      <c r="BI91">
        <v>4.0246260329256871E-2</v>
      </c>
      <c r="BJ91">
        <v>0.56348177964505286</v>
      </c>
    </row>
    <row r="92" spans="1:62" x14ac:dyDescent="0.3">
      <c r="A92" s="2" t="s">
        <v>76</v>
      </c>
      <c r="B92" s="17" t="s">
        <v>903</v>
      </c>
      <c r="C92" s="13"/>
      <c r="F92" s="2">
        <v>3.82</v>
      </c>
      <c r="G92" s="2" t="s">
        <v>77</v>
      </c>
      <c r="H92" s="32" t="s">
        <v>1154</v>
      </c>
      <c r="I92" s="1" t="s">
        <v>1155</v>
      </c>
      <c r="J92"/>
      <c r="L92" s="25">
        <v>0</v>
      </c>
      <c r="M92">
        <v>1</v>
      </c>
      <c r="N92">
        <v>0</v>
      </c>
      <c r="T92" s="25">
        <v>0</v>
      </c>
      <c r="U92" s="25"/>
      <c r="V92" s="25"/>
      <c r="W92">
        <v>6.7352999999999987</v>
      </c>
      <c r="X92">
        <v>8.0756999999999994</v>
      </c>
      <c r="Y92">
        <v>15.016999999999999</v>
      </c>
      <c r="Z92">
        <v>0</v>
      </c>
      <c r="AA92"/>
      <c r="AB92"/>
      <c r="AD92">
        <v>8</v>
      </c>
      <c r="AE92" s="55">
        <f t="shared" si="1"/>
        <v>0</v>
      </c>
      <c r="AF92" s="57">
        <v>0</v>
      </c>
      <c r="AG92" s="55">
        <v>801.31327174450405</v>
      </c>
      <c r="AH92" s="55">
        <v>0</v>
      </c>
      <c r="AI92" s="52"/>
      <c r="AJ92" s="51"/>
      <c r="AK92" s="52">
        <v>9.9836110071951645E-3</v>
      </c>
      <c r="AL92" s="52"/>
      <c r="AM92" s="28">
        <v>1.857142857142857</v>
      </c>
      <c r="AN92" s="28">
        <v>2.285714285714286</v>
      </c>
      <c r="AO92" s="28">
        <v>0.42857142857142849</v>
      </c>
      <c r="AP92" s="28">
        <v>0</v>
      </c>
      <c r="AQ92" s="28">
        <v>0.40625000000000011</v>
      </c>
      <c r="AR92" s="28">
        <v>0.5</v>
      </c>
      <c r="AS92" s="28">
        <v>9.375E-2</v>
      </c>
      <c r="AT92" s="28">
        <v>0</v>
      </c>
      <c r="AU92" s="25">
        <v>0.82</v>
      </c>
      <c r="AV92" s="25">
        <v>3.44</v>
      </c>
      <c r="AW92" s="25">
        <v>2.62</v>
      </c>
      <c r="AX92" s="25">
        <v>2.4510000000000001</v>
      </c>
      <c r="AY92">
        <v>2.4510000000000001</v>
      </c>
      <c r="AZ92">
        <v>5.5890000185714284</v>
      </c>
      <c r="BB92" s="75">
        <v>0.26693366029414328</v>
      </c>
      <c r="BF92">
        <v>4.9918055035975822E-3</v>
      </c>
      <c r="BH92">
        <v>9.9836110071951645E-3</v>
      </c>
      <c r="BI92">
        <v>4.9918055035975822E-3</v>
      </c>
      <c r="BJ92">
        <v>0.26693366029414328</v>
      </c>
    </row>
    <row r="93" spans="1:62" x14ac:dyDescent="0.3">
      <c r="A93" s="2" t="s">
        <v>75</v>
      </c>
      <c r="B93" s="17" t="s">
        <v>904</v>
      </c>
      <c r="C93" s="13"/>
      <c r="F93" s="2">
        <v>4.16</v>
      </c>
      <c r="G93" s="2" t="s">
        <v>77</v>
      </c>
      <c r="H93" s="32" t="s">
        <v>1156</v>
      </c>
      <c r="I93" s="1" t="s">
        <v>1157</v>
      </c>
      <c r="J93"/>
      <c r="L93" s="25">
        <v>0</v>
      </c>
      <c r="M93">
        <v>4</v>
      </c>
      <c r="N93">
        <v>0</v>
      </c>
      <c r="T93" s="25">
        <v>0</v>
      </c>
      <c r="U93" s="25"/>
      <c r="V93" s="25"/>
      <c r="W93">
        <v>18.184000000000001</v>
      </c>
      <c r="X93">
        <v>13.009</v>
      </c>
      <c r="Y93">
        <v>13.112</v>
      </c>
      <c r="Z93">
        <v>0</v>
      </c>
      <c r="AA93"/>
      <c r="AB93"/>
      <c r="AD93">
        <v>8</v>
      </c>
      <c r="AE93" s="55">
        <f t="shared" si="1"/>
        <v>0</v>
      </c>
      <c r="AF93" s="57">
        <v>0</v>
      </c>
      <c r="AG93" s="55">
        <v>2626.6697286954709</v>
      </c>
      <c r="AH93" s="55">
        <v>0</v>
      </c>
      <c r="AI93" s="52"/>
      <c r="AJ93" s="51"/>
      <c r="AK93" s="52">
        <v>1.2182726914773829E-2</v>
      </c>
      <c r="AL93" s="52"/>
      <c r="AM93" s="28">
        <v>1.857142857142857</v>
      </c>
      <c r="AN93" s="28">
        <v>2.285714285714286</v>
      </c>
      <c r="AO93" s="28">
        <v>0.42857142857142849</v>
      </c>
      <c r="AP93" s="28">
        <v>0</v>
      </c>
      <c r="AQ93" s="28">
        <v>0.40625000000000011</v>
      </c>
      <c r="AR93" s="28">
        <v>0.5</v>
      </c>
      <c r="AS93" s="28">
        <v>9.375E-2</v>
      </c>
      <c r="AT93" s="28">
        <v>0</v>
      </c>
      <c r="AU93" s="25">
        <v>0.82</v>
      </c>
      <c r="AV93" s="25">
        <v>3.44</v>
      </c>
      <c r="AW93" s="25">
        <v>2.62</v>
      </c>
      <c r="AX93" s="25">
        <v>2.4449999999999998</v>
      </c>
      <c r="AY93">
        <v>2.4449999999999998</v>
      </c>
      <c r="AZ93">
        <v>5.5913393042857136</v>
      </c>
      <c r="BF93">
        <v>6.0913634573869172E-3</v>
      </c>
      <c r="BH93">
        <v>1.2182726914773829E-2</v>
      </c>
      <c r="BI93">
        <v>6.0913634573869172E-3</v>
      </c>
      <c r="BJ93">
        <v>0</v>
      </c>
    </row>
    <row r="94" spans="1:62" x14ac:dyDescent="0.3">
      <c r="A94" s="2" t="s">
        <v>74</v>
      </c>
      <c r="B94" s="17" t="s">
        <v>905</v>
      </c>
      <c r="C94" s="13"/>
      <c r="F94" s="2">
        <v>3.52</v>
      </c>
      <c r="G94" s="2" t="s">
        <v>77</v>
      </c>
      <c r="H94" s="32" t="s">
        <v>1158</v>
      </c>
      <c r="I94" s="1" t="s">
        <v>1159</v>
      </c>
      <c r="J94"/>
      <c r="L94" s="25">
        <v>0</v>
      </c>
      <c r="M94">
        <v>4</v>
      </c>
      <c r="N94">
        <v>0</v>
      </c>
      <c r="T94" s="25">
        <v>0</v>
      </c>
      <c r="U94" s="25"/>
      <c r="V94" s="25"/>
      <c r="W94">
        <v>10.103899999999999</v>
      </c>
      <c r="X94">
        <v>13.944800000000001</v>
      </c>
      <c r="Y94">
        <v>16.4237</v>
      </c>
      <c r="Z94">
        <v>0</v>
      </c>
      <c r="AA94"/>
      <c r="AB94"/>
      <c r="AD94">
        <v>8</v>
      </c>
      <c r="AE94" s="55">
        <f t="shared" si="1"/>
        <v>0</v>
      </c>
      <c r="AF94" s="57">
        <v>0</v>
      </c>
      <c r="AG94" s="55">
        <v>2303.3090882103638</v>
      </c>
      <c r="AH94" s="55">
        <v>0</v>
      </c>
      <c r="AI94" s="52"/>
      <c r="AJ94" s="51"/>
      <c r="AK94" s="52">
        <v>1.3893055067508771E-2</v>
      </c>
      <c r="AL94" s="52"/>
      <c r="AM94" s="28">
        <v>1.857142857142857</v>
      </c>
      <c r="AN94" s="28">
        <v>2.285714285714286</v>
      </c>
      <c r="AO94" s="28">
        <v>0.42857142857142849</v>
      </c>
      <c r="AP94" s="28">
        <v>0</v>
      </c>
      <c r="AQ94" s="28">
        <v>0.40625000000000011</v>
      </c>
      <c r="AR94" s="28">
        <v>0.5</v>
      </c>
      <c r="AS94" s="28">
        <v>9.375E-2</v>
      </c>
      <c r="AT94" s="28">
        <v>0</v>
      </c>
      <c r="AU94" s="25">
        <v>0.82</v>
      </c>
      <c r="AV94" s="25">
        <v>3.44</v>
      </c>
      <c r="AW94" s="25">
        <v>2.62</v>
      </c>
      <c r="AX94" s="25">
        <v>2.4390000000000001</v>
      </c>
      <c r="AY94">
        <v>2.4390000000000001</v>
      </c>
      <c r="AZ94">
        <v>5.5936785899999997</v>
      </c>
      <c r="BF94">
        <v>6.9465275337543854E-3</v>
      </c>
      <c r="BH94">
        <v>1.3893055067508771E-2</v>
      </c>
      <c r="BI94">
        <v>6.9465275337543854E-3</v>
      </c>
      <c r="BJ94">
        <v>0</v>
      </c>
    </row>
    <row r="95" spans="1:62" x14ac:dyDescent="0.3">
      <c r="A95" s="2" t="s">
        <v>73</v>
      </c>
      <c r="B95" s="13" t="s">
        <v>740</v>
      </c>
      <c r="C95" s="13"/>
      <c r="F95" s="2">
        <v>3.43</v>
      </c>
      <c r="G95" s="2" t="s">
        <v>77</v>
      </c>
      <c r="H95" s="32" t="s">
        <v>1160</v>
      </c>
      <c r="I95" s="1" t="s">
        <v>1161</v>
      </c>
      <c r="J95"/>
      <c r="L95" s="25">
        <v>0</v>
      </c>
      <c r="M95">
        <v>2</v>
      </c>
      <c r="N95">
        <v>0</v>
      </c>
      <c r="T95" s="25">
        <v>0</v>
      </c>
      <c r="U95" s="25"/>
      <c r="V95" s="25"/>
      <c r="W95">
        <v>5.4507000000000003</v>
      </c>
      <c r="X95">
        <v>9.7352000000000007</v>
      </c>
      <c r="Y95">
        <v>31.373799999999999</v>
      </c>
      <c r="Z95">
        <v>0</v>
      </c>
      <c r="AA95"/>
      <c r="AB95"/>
      <c r="AD95">
        <v>8</v>
      </c>
      <c r="AE95" s="55">
        <f t="shared" si="1"/>
        <v>0</v>
      </c>
      <c r="AF95" s="57">
        <v>0</v>
      </c>
      <c r="AG95" s="55">
        <v>1647.0185271674609</v>
      </c>
      <c r="AH95" s="55">
        <v>0</v>
      </c>
      <c r="AI95" s="52"/>
      <c r="AJ95" s="51"/>
      <c r="AK95" s="52">
        <v>9.714523386398553E-3</v>
      </c>
      <c r="AL95" s="52"/>
      <c r="AM95" s="28">
        <v>1.857142857142857</v>
      </c>
      <c r="AN95" s="28">
        <v>2.285714285714286</v>
      </c>
      <c r="AO95" s="28">
        <v>0.42857142857142849</v>
      </c>
      <c r="AP95" s="28">
        <v>0</v>
      </c>
      <c r="AQ95" s="28">
        <v>0.40625000000000011</v>
      </c>
      <c r="AR95" s="28">
        <v>0.5</v>
      </c>
      <c r="AS95" s="28">
        <v>9.375E-2</v>
      </c>
      <c r="AT95" s="28">
        <v>0</v>
      </c>
      <c r="AU95" s="25">
        <v>0.82</v>
      </c>
      <c r="AV95" s="25">
        <v>3.44</v>
      </c>
      <c r="AW95" s="25">
        <v>2.62</v>
      </c>
      <c r="AX95" s="25">
        <v>2.4300000000000002</v>
      </c>
      <c r="AY95">
        <v>2.4300000000000002</v>
      </c>
      <c r="AZ95">
        <v>5.5971875185714284</v>
      </c>
      <c r="BF95">
        <v>4.8572616931992756E-3</v>
      </c>
      <c r="BH95">
        <v>9.714523386398553E-3</v>
      </c>
      <c r="BI95">
        <v>4.8572616931992756E-3</v>
      </c>
      <c r="BJ95">
        <v>0</v>
      </c>
    </row>
    <row r="96" spans="1:62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J96"/>
      <c r="L96" s="25">
        <v>1</v>
      </c>
      <c r="M96">
        <v>0</v>
      </c>
      <c r="N96">
        <v>0</v>
      </c>
      <c r="T96" s="25">
        <v>15.28115725</v>
      </c>
      <c r="U96" s="25">
        <v>15.28115725</v>
      </c>
      <c r="V96" s="25">
        <v>15.28115725</v>
      </c>
      <c r="W96">
        <v>0</v>
      </c>
      <c r="X96"/>
      <c r="Y96"/>
      <c r="Z96">
        <v>0</v>
      </c>
      <c r="AA96"/>
      <c r="AB96"/>
      <c r="AD96">
        <v>20</v>
      </c>
      <c r="AE96" s="55">
        <f t="shared" si="1"/>
        <v>0</v>
      </c>
      <c r="AF96" s="57">
        <v>229.90248606119221</v>
      </c>
      <c r="AG96" s="55">
        <v>0</v>
      </c>
      <c r="AH96" s="55">
        <v>0</v>
      </c>
      <c r="AI96" s="52"/>
      <c r="AJ96" s="51">
        <v>8.6993404650164072E-2</v>
      </c>
      <c r="AK96" s="52"/>
      <c r="AL96" s="52"/>
      <c r="AM96" s="28">
        <v>1.882352941176471</v>
      </c>
      <c r="AN96" s="28">
        <v>2.3529411764705879</v>
      </c>
      <c r="AO96" s="28">
        <v>0.47058823529411759</v>
      </c>
      <c r="AP96" s="28">
        <v>0</v>
      </c>
      <c r="AQ96" s="28">
        <v>0.4</v>
      </c>
      <c r="AR96" s="28">
        <v>0.5</v>
      </c>
      <c r="AS96" s="28">
        <v>9.9999999999999992E-2</v>
      </c>
      <c r="AT96" s="28">
        <v>0</v>
      </c>
      <c r="AU96" s="25">
        <v>0.82</v>
      </c>
      <c r="AV96" s="25">
        <v>3.44</v>
      </c>
      <c r="AW96" s="25">
        <v>2.62</v>
      </c>
      <c r="AX96" s="25">
        <v>2.5211764705882351</v>
      </c>
      <c r="AY96">
        <v>2.521176470588236</v>
      </c>
      <c r="AZ96">
        <v>5.6898745917647062</v>
      </c>
      <c r="BA96" s="75">
        <v>0.57369840599679445</v>
      </c>
      <c r="BE96">
        <v>4.3496702325082043E-2</v>
      </c>
      <c r="BH96">
        <v>8.6993404650164072E-2</v>
      </c>
      <c r="BI96">
        <v>4.3496702325082043E-2</v>
      </c>
      <c r="BJ96">
        <v>0.57369840599679445</v>
      </c>
    </row>
    <row r="97" spans="1:62" x14ac:dyDescent="0.3">
      <c r="A97" s="2" t="s">
        <v>44</v>
      </c>
      <c r="B97" s="13" t="s">
        <v>720</v>
      </c>
      <c r="C97" s="13"/>
      <c r="F97" s="2">
        <v>3.69</v>
      </c>
      <c r="G97" s="2" t="s">
        <v>78</v>
      </c>
      <c r="H97" s="9" t="s">
        <v>549</v>
      </c>
      <c r="I97">
        <v>-1</v>
      </c>
      <c r="J97"/>
      <c r="L97" s="25">
        <v>1</v>
      </c>
      <c r="M97">
        <v>0</v>
      </c>
      <c r="N97">
        <v>0</v>
      </c>
      <c r="O97" s="2">
        <v>3.87</v>
      </c>
      <c r="P97" s="2">
        <v>3.87</v>
      </c>
      <c r="Q97" s="2">
        <v>29.8</v>
      </c>
      <c r="R97" s="2" t="s">
        <v>440</v>
      </c>
      <c r="T97" s="25">
        <v>15.28115725</v>
      </c>
      <c r="U97" s="25">
        <v>15.28115725</v>
      </c>
      <c r="V97" s="25">
        <v>15.28115725</v>
      </c>
      <c r="W97">
        <v>0</v>
      </c>
      <c r="X97"/>
      <c r="Y97"/>
      <c r="Z97">
        <v>0</v>
      </c>
      <c r="AA97"/>
      <c r="AB97"/>
      <c r="AC97" s="2">
        <v>3</v>
      </c>
      <c r="AD97">
        <v>20</v>
      </c>
      <c r="AE97" s="55">
        <f t="shared" si="1"/>
        <v>446.31162</v>
      </c>
      <c r="AF97" s="57">
        <v>229.90248606119221</v>
      </c>
      <c r="AG97" s="55">
        <v>0</v>
      </c>
      <c r="AH97" s="55">
        <v>0</v>
      </c>
      <c r="AI97" s="52"/>
      <c r="AJ97" s="51">
        <v>8.6993404650164072E-2</v>
      </c>
      <c r="AK97" s="52"/>
      <c r="AL97" s="52"/>
      <c r="AM97" s="28">
        <v>1.882352941176471</v>
      </c>
      <c r="AN97" s="28">
        <v>2.3529411764705879</v>
      </c>
      <c r="AO97" s="28">
        <v>0.47058823529411759</v>
      </c>
      <c r="AP97" s="28">
        <v>0</v>
      </c>
      <c r="AQ97" s="28">
        <v>0.4</v>
      </c>
      <c r="AR97" s="28">
        <v>0.5</v>
      </c>
      <c r="AS97" s="28">
        <v>9.9999999999999992E-2</v>
      </c>
      <c r="AT97" s="28">
        <v>0</v>
      </c>
      <c r="AU97" s="25">
        <v>0.82</v>
      </c>
      <c r="AV97" s="25">
        <v>3.44</v>
      </c>
      <c r="AW97" s="25">
        <v>2.62</v>
      </c>
      <c r="AX97" s="25">
        <v>2.5211764705882351</v>
      </c>
      <c r="AY97">
        <v>2.521176470588236</v>
      </c>
      <c r="AZ97">
        <v>5.6898745917647062</v>
      </c>
      <c r="BA97" s="75">
        <v>0.57369840599679445</v>
      </c>
      <c r="BE97">
        <v>4.3496702325082043E-2</v>
      </c>
      <c r="BH97">
        <v>8.6993404650164072E-2</v>
      </c>
      <c r="BI97">
        <v>4.3496702325082043E-2</v>
      </c>
      <c r="BJ97">
        <v>0.57369840599679445</v>
      </c>
    </row>
    <row r="98" spans="1:62" x14ac:dyDescent="0.3">
      <c r="A98" s="2" t="s">
        <v>44</v>
      </c>
      <c r="B98" s="13" t="s">
        <v>720</v>
      </c>
      <c r="C98" s="13"/>
      <c r="F98" s="2">
        <v>3.78</v>
      </c>
      <c r="G98" s="2" t="s">
        <v>80</v>
      </c>
      <c r="H98" s="9" t="s">
        <v>549</v>
      </c>
      <c r="I98">
        <v>-1</v>
      </c>
      <c r="J98"/>
      <c r="L98" s="25">
        <v>1</v>
      </c>
      <c r="M98">
        <v>0</v>
      </c>
      <c r="N98">
        <v>0</v>
      </c>
      <c r="O98" s="2">
        <v>3.859</v>
      </c>
      <c r="P98" s="2">
        <v>3.859</v>
      </c>
      <c r="Q98" s="2">
        <v>29.047999999999998</v>
      </c>
      <c r="R98" s="2" t="s">
        <v>440</v>
      </c>
      <c r="T98" s="25">
        <v>15.28115725</v>
      </c>
      <c r="U98" s="25">
        <v>15.28115725</v>
      </c>
      <c r="V98" s="25">
        <v>15.28115725</v>
      </c>
      <c r="W98">
        <v>0</v>
      </c>
      <c r="X98"/>
      <c r="Y98"/>
      <c r="Z98">
        <v>0</v>
      </c>
      <c r="AA98"/>
      <c r="AB98"/>
      <c r="AC98" s="2">
        <v>3</v>
      </c>
      <c r="AD98">
        <v>20</v>
      </c>
      <c r="AE98" s="55">
        <f t="shared" si="1"/>
        <v>432.57935928799998</v>
      </c>
      <c r="AF98" s="57">
        <v>229.90248606119221</v>
      </c>
      <c r="AG98" s="55">
        <v>0</v>
      </c>
      <c r="AH98" s="55">
        <v>0</v>
      </c>
      <c r="AI98" s="52"/>
      <c r="AJ98" s="51">
        <v>8.6993404650164072E-2</v>
      </c>
      <c r="AK98" s="52"/>
      <c r="AL98" s="52"/>
      <c r="AM98" s="28">
        <v>1.882352941176471</v>
      </c>
      <c r="AN98" s="28">
        <v>2.3529411764705879</v>
      </c>
      <c r="AO98" s="28">
        <v>0.47058823529411759</v>
      </c>
      <c r="AP98" s="28">
        <v>0</v>
      </c>
      <c r="AQ98" s="28">
        <v>0.4</v>
      </c>
      <c r="AR98" s="28">
        <v>0.5</v>
      </c>
      <c r="AS98" s="28">
        <v>9.9999999999999992E-2</v>
      </c>
      <c r="AT98" s="28">
        <v>0</v>
      </c>
      <c r="AU98" s="25">
        <v>0.82</v>
      </c>
      <c r="AV98" s="25">
        <v>3.44</v>
      </c>
      <c r="AW98" s="25">
        <v>2.62</v>
      </c>
      <c r="AX98" s="25">
        <v>2.5211764705882351</v>
      </c>
      <c r="AY98">
        <v>2.521176470588236</v>
      </c>
      <c r="AZ98">
        <v>5.6898745917647062</v>
      </c>
      <c r="BA98" s="75">
        <v>0.57369840599679445</v>
      </c>
      <c r="BE98">
        <v>4.3496702325082043E-2</v>
      </c>
      <c r="BH98">
        <v>8.6993404650164072E-2</v>
      </c>
      <c r="BI98">
        <v>4.3496702325082043E-2</v>
      </c>
      <c r="BJ98">
        <v>0.57369840599679445</v>
      </c>
    </row>
    <row r="99" spans="1:62" x14ac:dyDescent="0.3">
      <c r="A99" s="2" t="s">
        <v>79</v>
      </c>
      <c r="B99" s="17" t="s">
        <v>906</v>
      </c>
      <c r="C99" s="13"/>
      <c r="F99" s="2">
        <v>3.2</v>
      </c>
      <c r="G99" s="2" t="s">
        <v>80</v>
      </c>
      <c r="H99" s="9">
        <v>-1</v>
      </c>
      <c r="I99">
        <v>-1</v>
      </c>
      <c r="J99"/>
      <c r="K99" s="2">
        <v>2</v>
      </c>
      <c r="L99" s="25">
        <v>0</v>
      </c>
      <c r="M99">
        <v>0</v>
      </c>
      <c r="N99">
        <v>0</v>
      </c>
      <c r="O99" s="2">
        <v>3.8650000000000002</v>
      </c>
      <c r="P99" s="2">
        <v>3.8650000000000002</v>
      </c>
      <c r="Q99" s="2">
        <v>29.241</v>
      </c>
      <c r="R99"/>
      <c r="S99"/>
      <c r="T99" s="25">
        <v>0</v>
      </c>
      <c r="U99" s="25"/>
      <c r="V99" s="25"/>
      <c r="W99">
        <v>0</v>
      </c>
      <c r="X99"/>
      <c r="Y99"/>
      <c r="Z99">
        <v>0</v>
      </c>
      <c r="AA99"/>
      <c r="AB99"/>
      <c r="AC99" s="2">
        <v>3</v>
      </c>
      <c r="AD99">
        <v>20</v>
      </c>
      <c r="AE99" s="55">
        <f t="shared" si="1"/>
        <v>436.80863722500004</v>
      </c>
      <c r="AF99" s="57">
        <v>0</v>
      </c>
      <c r="AG99" s="55">
        <v>0</v>
      </c>
      <c r="AH99" s="55">
        <v>0</v>
      </c>
      <c r="AI99" s="52">
        <f>K99*AD99/AE99</f>
        <v>9.1573280817238076E-2</v>
      </c>
      <c r="AJ99" s="51"/>
      <c r="AK99" s="52"/>
      <c r="AL99" s="52"/>
      <c r="AM99" s="28">
        <v>1.882352941176471</v>
      </c>
      <c r="AN99" s="28">
        <v>2.3529411764705879</v>
      </c>
      <c r="AO99" s="28">
        <v>0.49411764705882361</v>
      </c>
      <c r="AP99" s="28">
        <v>0</v>
      </c>
      <c r="AQ99" s="28">
        <v>0.39800995024875629</v>
      </c>
      <c r="AR99" s="28">
        <v>0.4975124378109454</v>
      </c>
      <c r="AS99" s="28">
        <v>0.1044776119402985</v>
      </c>
      <c r="AT99" s="28">
        <v>0</v>
      </c>
      <c r="AU99" s="25">
        <v>0.82</v>
      </c>
      <c r="AV99" s="25">
        <v>3.44</v>
      </c>
      <c r="AW99" s="25">
        <v>2.62</v>
      </c>
      <c r="AX99" s="25">
        <v>2.5228823529411768</v>
      </c>
      <c r="AY99">
        <v>2.5228823529411768</v>
      </c>
      <c r="AZ99">
        <v>5.6932629430588237</v>
      </c>
      <c r="BD99">
        <v>4.5786640408619038E-2</v>
      </c>
      <c r="BH99">
        <v>9.1573280817238076E-2</v>
      </c>
      <c r="BI99">
        <v>4.5786640408619038E-2</v>
      </c>
      <c r="BJ99">
        <v>0</v>
      </c>
    </row>
    <row r="100" spans="1:62" x14ac:dyDescent="0.3">
      <c r="A100" s="2" t="s">
        <v>81</v>
      </c>
      <c r="B100" s="17" t="s">
        <v>907</v>
      </c>
      <c r="C100" s="13"/>
      <c r="F100" s="2">
        <v>2.93</v>
      </c>
      <c r="G100" s="2" t="s">
        <v>80</v>
      </c>
      <c r="H100" s="9">
        <v>-1</v>
      </c>
      <c r="I100">
        <v>-1</v>
      </c>
      <c r="J100"/>
      <c r="K100" s="2">
        <v>2</v>
      </c>
      <c r="L100" s="25">
        <v>0</v>
      </c>
      <c r="M100">
        <v>0</v>
      </c>
      <c r="N100">
        <v>0</v>
      </c>
      <c r="O100" s="2">
        <v>3.8660000000000001</v>
      </c>
      <c r="P100" s="2">
        <v>3.8660000000000001</v>
      </c>
      <c r="Q100" s="2">
        <v>29.145</v>
      </c>
      <c r="T100" s="25">
        <v>0</v>
      </c>
      <c r="U100" s="25"/>
      <c r="V100" s="25"/>
      <c r="W100">
        <v>0</v>
      </c>
      <c r="X100"/>
      <c r="Y100"/>
      <c r="Z100">
        <v>0</v>
      </c>
      <c r="AA100"/>
      <c r="AB100"/>
      <c r="AC100" s="2">
        <v>3</v>
      </c>
      <c r="AD100">
        <v>20</v>
      </c>
      <c r="AE100" s="55">
        <f t="shared" si="1"/>
        <v>435.59988762</v>
      </c>
      <c r="AF100" s="57">
        <v>0</v>
      </c>
      <c r="AG100" s="55">
        <v>0</v>
      </c>
      <c r="AH100" s="55">
        <v>0</v>
      </c>
      <c r="AI100" s="52">
        <f t="shared" ref="AI100:AI105" si="2">K100*AD100/AE100</f>
        <v>9.1827388245091582E-2</v>
      </c>
      <c r="AJ100" s="51"/>
      <c r="AK100" s="52"/>
      <c r="AL100" s="52"/>
      <c r="AM100" s="28">
        <v>1.882352941176471</v>
      </c>
      <c r="AN100" s="28">
        <v>2.3529411764705879</v>
      </c>
      <c r="AO100" s="28">
        <v>0.51764705882352946</v>
      </c>
      <c r="AP100" s="28">
        <v>0</v>
      </c>
      <c r="AQ100" s="28">
        <v>0.39603960396039611</v>
      </c>
      <c r="AR100" s="28">
        <v>0.49504950495049499</v>
      </c>
      <c r="AS100" s="28">
        <v>0.1089108910891089</v>
      </c>
      <c r="AT100" s="28">
        <v>0</v>
      </c>
      <c r="AU100" s="25">
        <v>0.82</v>
      </c>
      <c r="AV100" s="25">
        <v>3.44</v>
      </c>
      <c r="AW100" s="25">
        <v>2.62</v>
      </c>
      <c r="AX100" s="25">
        <v>2.5245882352941171</v>
      </c>
      <c r="AY100">
        <v>2.524588235294118</v>
      </c>
      <c r="AZ100">
        <v>5.6966512943529413</v>
      </c>
      <c r="BD100">
        <v>4.5913694122545791E-2</v>
      </c>
      <c r="BH100">
        <v>9.1827388245091582E-2</v>
      </c>
      <c r="BI100">
        <v>4.5913694122545791E-2</v>
      </c>
      <c r="BJ100">
        <v>0</v>
      </c>
    </row>
    <row r="101" spans="1:62" x14ac:dyDescent="0.3">
      <c r="A101" s="2" t="s">
        <v>82</v>
      </c>
      <c r="B101" s="17" t="s">
        <v>908</v>
      </c>
      <c r="C101" s="13"/>
      <c r="F101" s="2">
        <v>2.69</v>
      </c>
      <c r="G101" s="2" t="s">
        <v>80</v>
      </c>
      <c r="H101" s="9">
        <v>-1</v>
      </c>
      <c r="I101">
        <v>-1</v>
      </c>
      <c r="J101"/>
      <c r="K101" s="2">
        <v>2</v>
      </c>
      <c r="L101" s="25">
        <v>0</v>
      </c>
      <c r="M101">
        <v>0</v>
      </c>
      <c r="N101">
        <v>0</v>
      </c>
      <c r="O101" s="2">
        <v>3.871</v>
      </c>
      <c r="P101" s="2">
        <v>3.871</v>
      </c>
      <c r="Q101" s="2">
        <v>29.241</v>
      </c>
      <c r="T101" s="25">
        <v>0</v>
      </c>
      <c r="U101" s="25"/>
      <c r="V101" s="25"/>
      <c r="W101">
        <v>0</v>
      </c>
      <c r="X101"/>
      <c r="Y101"/>
      <c r="Z101">
        <v>0</v>
      </c>
      <c r="AA101"/>
      <c r="AB101"/>
      <c r="AC101" s="2">
        <v>3</v>
      </c>
      <c r="AD101">
        <v>20</v>
      </c>
      <c r="AE101" s="55">
        <f t="shared" si="1"/>
        <v>438.16588748099997</v>
      </c>
      <c r="AF101" s="57">
        <v>0</v>
      </c>
      <c r="AG101" s="55">
        <v>0</v>
      </c>
      <c r="AH101" s="55">
        <v>0</v>
      </c>
      <c r="AI101" s="52">
        <f t="shared" si="2"/>
        <v>9.1289626013468489E-2</v>
      </c>
      <c r="AJ101" s="51"/>
      <c r="AK101" s="52"/>
      <c r="AL101" s="52"/>
      <c r="AM101" s="28">
        <v>1.882352941176471</v>
      </c>
      <c r="AN101" s="28">
        <v>2.3529411764705879</v>
      </c>
      <c r="AO101" s="28">
        <v>0.54117647058823526</v>
      </c>
      <c r="AP101" s="28">
        <v>0</v>
      </c>
      <c r="AQ101" s="28">
        <v>0.39408866995073888</v>
      </c>
      <c r="AR101" s="28">
        <v>0.49261083743842371</v>
      </c>
      <c r="AS101" s="28">
        <v>0.1133004926108374</v>
      </c>
      <c r="AT101" s="28">
        <v>0</v>
      </c>
      <c r="AU101" s="25">
        <v>0.82</v>
      </c>
      <c r="AV101" s="25">
        <v>3.44</v>
      </c>
      <c r="AW101" s="25">
        <v>2.62</v>
      </c>
      <c r="AX101" s="25">
        <v>2.5262941176470588</v>
      </c>
      <c r="AY101">
        <v>2.5262941176470588</v>
      </c>
      <c r="AZ101">
        <v>5.7000396456470588</v>
      </c>
      <c r="BD101">
        <v>4.5644813006734238E-2</v>
      </c>
      <c r="BH101">
        <v>9.1289626013468489E-2</v>
      </c>
      <c r="BI101">
        <v>4.5644813006734238E-2</v>
      </c>
      <c r="BJ101">
        <v>0</v>
      </c>
    </row>
    <row r="102" spans="1:62" x14ac:dyDescent="0.3">
      <c r="A102" s="2" t="s">
        <v>83</v>
      </c>
      <c r="B102" s="17" t="s">
        <v>909</v>
      </c>
      <c r="C102" s="13"/>
      <c r="F102" s="2">
        <v>2.4300000000000002</v>
      </c>
      <c r="G102" s="2" t="s">
        <v>80</v>
      </c>
      <c r="H102" s="9">
        <v>-1</v>
      </c>
      <c r="I102">
        <v>-1</v>
      </c>
      <c r="J102"/>
      <c r="K102" s="2">
        <v>2</v>
      </c>
      <c r="L102" s="25">
        <v>0</v>
      </c>
      <c r="M102">
        <v>0</v>
      </c>
      <c r="N102">
        <v>0</v>
      </c>
      <c r="O102" s="2">
        <v>3.8740000000000001</v>
      </c>
      <c r="P102" s="2">
        <v>3.8740000000000001</v>
      </c>
      <c r="Q102" s="2">
        <v>32.945999999999998</v>
      </c>
      <c r="T102" s="25">
        <v>0</v>
      </c>
      <c r="U102" s="25"/>
      <c r="V102" s="25"/>
      <c r="W102">
        <v>0</v>
      </c>
      <c r="X102"/>
      <c r="Y102"/>
      <c r="Z102">
        <v>0</v>
      </c>
      <c r="AA102"/>
      <c r="AB102"/>
      <c r="AC102" s="2">
        <v>3</v>
      </c>
      <c r="AD102">
        <v>20</v>
      </c>
      <c r="AE102" s="55">
        <f t="shared" si="1"/>
        <v>494.44948269600002</v>
      </c>
      <c r="AF102" s="57">
        <v>0</v>
      </c>
      <c r="AG102" s="55">
        <v>0</v>
      </c>
      <c r="AH102" s="55">
        <v>0</v>
      </c>
      <c r="AI102" s="52">
        <f t="shared" si="2"/>
        <v>8.0898052075813381E-2</v>
      </c>
      <c r="AJ102" s="51"/>
      <c r="AK102" s="52"/>
      <c r="AL102" s="52"/>
      <c r="AM102" s="28">
        <v>1.882352941176471</v>
      </c>
      <c r="AN102" s="28">
        <v>2.3529411764705879</v>
      </c>
      <c r="AO102" s="28">
        <v>0.56470588235294128</v>
      </c>
      <c r="AP102" s="28">
        <v>0</v>
      </c>
      <c r="AQ102" s="28">
        <v>0.39215686274509798</v>
      </c>
      <c r="AR102" s="28">
        <v>0.49019607843137247</v>
      </c>
      <c r="AS102" s="28">
        <v>0.1176470588235294</v>
      </c>
      <c r="AT102" s="28">
        <v>0</v>
      </c>
      <c r="AU102" s="25">
        <v>0.82</v>
      </c>
      <c r="AV102" s="25">
        <v>3.44</v>
      </c>
      <c r="AW102" s="25">
        <v>2.62</v>
      </c>
      <c r="AX102" s="25">
        <v>2.528</v>
      </c>
      <c r="AY102">
        <v>2.528</v>
      </c>
      <c r="AZ102">
        <v>5.7034279969411772</v>
      </c>
      <c r="BD102">
        <v>4.0449026037906691E-2</v>
      </c>
      <c r="BH102">
        <v>8.0898052075813381E-2</v>
      </c>
      <c r="BI102">
        <v>4.0449026037906691E-2</v>
      </c>
      <c r="BJ102">
        <v>0</v>
      </c>
    </row>
    <row r="103" spans="1:62" x14ac:dyDescent="0.3">
      <c r="A103" s="5" t="s">
        <v>84</v>
      </c>
      <c r="B103" s="17" t="s">
        <v>910</v>
      </c>
      <c r="C103" s="13"/>
      <c r="F103" s="2">
        <v>2.41</v>
      </c>
      <c r="G103" s="2" t="s">
        <v>80</v>
      </c>
      <c r="H103" s="9">
        <v>-1</v>
      </c>
      <c r="I103">
        <v>-1</v>
      </c>
      <c r="J103"/>
      <c r="K103" s="2">
        <v>2</v>
      </c>
      <c r="L103" s="25">
        <v>0</v>
      </c>
      <c r="M103">
        <v>0</v>
      </c>
      <c r="N10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T103" s="25">
        <v>0</v>
      </c>
      <c r="U103" s="25"/>
      <c r="V103" s="25"/>
      <c r="W103">
        <v>0</v>
      </c>
      <c r="X103"/>
      <c r="Y103"/>
      <c r="Z103">
        <v>0</v>
      </c>
      <c r="AA103"/>
      <c r="AB103"/>
      <c r="AC103" s="2">
        <v>3</v>
      </c>
      <c r="AD103">
        <v>20</v>
      </c>
      <c r="AE103" s="55">
        <f t="shared" si="1"/>
        <v>452.85337861199991</v>
      </c>
      <c r="AF103" s="57">
        <v>0</v>
      </c>
      <c r="AG103" s="55">
        <v>0</v>
      </c>
      <c r="AH103" s="55">
        <v>0</v>
      </c>
      <c r="AI103" s="52">
        <f t="shared" si="2"/>
        <v>8.8328809917683285E-2</v>
      </c>
      <c r="AJ103" s="51"/>
      <c r="AK103" s="52"/>
      <c r="AL103" s="52"/>
      <c r="AM103" s="28">
        <v>1.882352941176471</v>
      </c>
      <c r="AN103" s="28">
        <v>2.3529411764705879</v>
      </c>
      <c r="AO103" s="28">
        <v>0.58823529411764708</v>
      </c>
      <c r="AP103" s="28">
        <v>0</v>
      </c>
      <c r="AQ103" s="28">
        <v>0.3902439024390244</v>
      </c>
      <c r="AR103" s="28">
        <v>0.48780487804878048</v>
      </c>
      <c r="AS103" s="28">
        <v>0.12195121951219511</v>
      </c>
      <c r="AT103" s="28">
        <v>0</v>
      </c>
      <c r="AU103" s="25">
        <v>0.82</v>
      </c>
      <c r="AV103" s="25">
        <v>3.44</v>
      </c>
      <c r="AW103" s="25">
        <v>2.62</v>
      </c>
      <c r="AX103" s="25">
        <v>2.5297058823529408</v>
      </c>
      <c r="AY103">
        <v>2.5297058823529408</v>
      </c>
      <c r="AZ103">
        <v>5.7068163482352947</v>
      </c>
      <c r="BD103">
        <v>4.4164404958841642E-2</v>
      </c>
      <c r="BH103">
        <v>8.8328809917683285E-2</v>
      </c>
      <c r="BI103">
        <v>4.4164404958841642E-2</v>
      </c>
      <c r="BJ103">
        <v>0</v>
      </c>
    </row>
    <row r="104" spans="1:62" x14ac:dyDescent="0.3">
      <c r="A104" s="2" t="s">
        <v>85</v>
      </c>
      <c r="B104" s="17" t="s">
        <v>911</v>
      </c>
      <c r="C104" s="13"/>
      <c r="F104" s="2">
        <v>3.06</v>
      </c>
      <c r="G104" s="2" t="s">
        <v>80</v>
      </c>
      <c r="H104" s="9">
        <v>-1</v>
      </c>
      <c r="I104">
        <v>-1</v>
      </c>
      <c r="J104"/>
      <c r="K104" s="2">
        <v>2</v>
      </c>
      <c r="L104" s="25">
        <v>0</v>
      </c>
      <c r="M104">
        <v>0</v>
      </c>
      <c r="N104">
        <v>0</v>
      </c>
      <c r="O104" s="2">
        <v>3.8660000000000001</v>
      </c>
      <c r="P104" s="2">
        <v>3.8660000000000001</v>
      </c>
      <c r="Q104" s="2">
        <v>29.114000000000001</v>
      </c>
      <c r="T104" s="25">
        <v>0</v>
      </c>
      <c r="U104" s="25"/>
      <c r="V104" s="25"/>
      <c r="W104">
        <v>0</v>
      </c>
      <c r="X104"/>
      <c r="Y104"/>
      <c r="Z104">
        <v>0</v>
      </c>
      <c r="AA104"/>
      <c r="AB104"/>
      <c r="AC104" s="2">
        <v>3</v>
      </c>
      <c r="AD104">
        <v>20</v>
      </c>
      <c r="AE104" s="55">
        <f t="shared" si="1"/>
        <v>435.13656298400002</v>
      </c>
      <c r="AF104" s="57">
        <v>0</v>
      </c>
      <c r="AG104" s="55">
        <v>0</v>
      </c>
      <c r="AH104" s="55">
        <v>0</v>
      </c>
      <c r="AI104" s="52">
        <f t="shared" si="2"/>
        <v>9.1925164196029197E-2</v>
      </c>
      <c r="AJ104" s="51"/>
      <c r="AK104" s="52"/>
      <c r="AL104" s="52"/>
      <c r="AM104" s="28">
        <v>1.882352941176471</v>
      </c>
      <c r="AN104" s="28">
        <v>2.3529411764705879</v>
      </c>
      <c r="AO104" s="28">
        <v>0.49411764705882361</v>
      </c>
      <c r="AP104" s="28">
        <v>0.1647058823529412</v>
      </c>
      <c r="AQ104" s="28">
        <v>0.38461538461538458</v>
      </c>
      <c r="AR104" s="28">
        <v>0.48076923076923073</v>
      </c>
      <c r="AS104" s="28">
        <v>0.10096153846153851</v>
      </c>
      <c r="AT104" s="28">
        <v>3.3653846153846159E-2</v>
      </c>
      <c r="AU104" s="25">
        <v>0.82</v>
      </c>
      <c r="AV104" s="25">
        <v>3.44</v>
      </c>
      <c r="AW104" s="25">
        <v>2.62</v>
      </c>
      <c r="AX104" s="25">
        <v>2.530823529411764</v>
      </c>
      <c r="AY104">
        <v>2.5308235294117649</v>
      </c>
      <c r="AZ104">
        <v>5.7003253741176483</v>
      </c>
      <c r="BD104">
        <v>4.5962582098014598E-2</v>
      </c>
      <c r="BH104">
        <v>9.1925164196029197E-2</v>
      </c>
      <c r="BI104">
        <v>4.5962582098014598E-2</v>
      </c>
      <c r="BJ104">
        <v>0</v>
      </c>
    </row>
    <row r="105" spans="1:62" x14ac:dyDescent="0.3">
      <c r="A105" s="2" t="s">
        <v>86</v>
      </c>
      <c r="B105" s="17" t="s">
        <v>912</v>
      </c>
      <c r="C105" s="13"/>
      <c r="F105" s="2">
        <v>2.12</v>
      </c>
      <c r="G105" s="2" t="s">
        <v>80</v>
      </c>
      <c r="H105" s="9">
        <v>-1</v>
      </c>
      <c r="I105">
        <v>-1</v>
      </c>
      <c r="J105"/>
      <c r="K105" s="2">
        <v>2</v>
      </c>
      <c r="L105" s="25">
        <v>0</v>
      </c>
      <c r="M105">
        <v>0</v>
      </c>
      <c r="N105">
        <v>0</v>
      </c>
      <c r="O105" s="2">
        <v>3.8570000000000002</v>
      </c>
      <c r="P105" s="2">
        <v>3.8570000000000002</v>
      </c>
      <c r="Q105" s="2">
        <v>29.533999999999999</v>
      </c>
      <c r="T105" s="25">
        <v>0</v>
      </c>
      <c r="U105" s="25"/>
      <c r="V105" s="25"/>
      <c r="W105">
        <v>0</v>
      </c>
      <c r="X105"/>
      <c r="Y105"/>
      <c r="Z105">
        <v>0</v>
      </c>
      <c r="AA105"/>
      <c r="AB105"/>
      <c r="AC105" s="2">
        <v>3</v>
      </c>
      <c r="AD105">
        <v>20</v>
      </c>
      <c r="AE105" s="55">
        <f t="shared" si="1"/>
        <v>439.36104476600002</v>
      </c>
      <c r="AF105" s="57">
        <v>0</v>
      </c>
      <c r="AG105" s="55">
        <v>0</v>
      </c>
      <c r="AH105" s="55">
        <v>0</v>
      </c>
      <c r="AI105" s="52">
        <f t="shared" si="2"/>
        <v>9.1041298441248156E-2</v>
      </c>
      <c r="AJ105" s="51"/>
      <c r="AK105" s="52"/>
      <c r="AL105" s="52"/>
      <c r="AM105" s="28">
        <v>1.882352941176471</v>
      </c>
      <c r="AN105" s="28">
        <v>2.3529411764705879</v>
      </c>
      <c r="AO105" s="28">
        <v>0.54117647058823526</v>
      </c>
      <c r="AP105" s="28">
        <v>0</v>
      </c>
      <c r="AQ105" s="28">
        <v>0.39408866995073888</v>
      </c>
      <c r="AR105" s="28">
        <v>0.49261083743842371</v>
      </c>
      <c r="AS105" s="28">
        <v>0.1133004926108374</v>
      </c>
      <c r="AT105" s="28">
        <v>0</v>
      </c>
      <c r="AU105" s="25">
        <v>0.82</v>
      </c>
      <c r="AV105" s="25">
        <v>3.44</v>
      </c>
      <c r="AW105" s="25">
        <v>2.62</v>
      </c>
      <c r="AX105" s="25">
        <v>2.525529411764706</v>
      </c>
      <c r="AY105">
        <v>2.525529411764706</v>
      </c>
      <c r="AZ105">
        <v>5.7010120870588246</v>
      </c>
      <c r="BD105">
        <v>4.5520649220624078E-2</v>
      </c>
      <c r="BH105">
        <v>9.1041298441248156E-2</v>
      </c>
      <c r="BI105">
        <v>4.5520649220624078E-2</v>
      </c>
      <c r="BJ105">
        <v>0</v>
      </c>
    </row>
    <row r="106" spans="1:62" x14ac:dyDescent="0.3">
      <c r="A106" s="2" t="s">
        <v>87</v>
      </c>
      <c r="B106" s="17" t="s">
        <v>743</v>
      </c>
      <c r="C106" s="13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L106" s="25">
        <v>0</v>
      </c>
      <c r="M106">
        <v>0</v>
      </c>
      <c r="N106">
        <v>2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T106" s="25">
        <v>0</v>
      </c>
      <c r="U106" s="25"/>
      <c r="V106" s="25"/>
      <c r="W106">
        <v>0</v>
      </c>
      <c r="X106"/>
      <c r="Y106"/>
      <c r="Z106">
        <v>3.93</v>
      </c>
      <c r="AA106">
        <v>3.93</v>
      </c>
      <c r="AB106">
        <v>18.515000000000001</v>
      </c>
      <c r="AC106" s="2">
        <v>3</v>
      </c>
      <c r="AD106">
        <v>14</v>
      </c>
      <c r="AE106" s="55">
        <f t="shared" si="1"/>
        <v>148.95543042744799</v>
      </c>
      <c r="AF106" s="57">
        <v>0</v>
      </c>
      <c r="AG106" s="55">
        <v>0</v>
      </c>
      <c r="AH106" s="55">
        <v>285.96232350000002</v>
      </c>
      <c r="AI106" s="52"/>
      <c r="AJ106" s="51"/>
      <c r="AK106" s="52"/>
      <c r="AL106" s="52">
        <v>9.7914996833490184E-2</v>
      </c>
      <c r="AM106" s="28">
        <v>1.833333333333333</v>
      </c>
      <c r="AN106" s="28">
        <v>2.333333333333333</v>
      </c>
      <c r="AO106" s="28">
        <v>0.5</v>
      </c>
      <c r="AP106" s="28">
        <v>2.333333333333333</v>
      </c>
      <c r="AQ106" s="28">
        <v>0.26190476190476192</v>
      </c>
      <c r="AR106" s="28">
        <v>0.33333333333333343</v>
      </c>
      <c r="AS106" s="28">
        <v>7.1428571428571425E-2</v>
      </c>
      <c r="AT106" s="28">
        <v>0.33333333333333343</v>
      </c>
      <c r="AU106" s="25">
        <v>0.95</v>
      </c>
      <c r="AV106" s="25">
        <v>3.44</v>
      </c>
      <c r="AW106" s="25">
        <v>2.4900000000000002</v>
      </c>
      <c r="AX106" s="25">
        <v>2.7024999999999988</v>
      </c>
      <c r="AY106">
        <v>2.7025000000000001</v>
      </c>
      <c r="AZ106">
        <v>6.4896876145585001</v>
      </c>
      <c r="BC106" s="75">
        <v>0.392702013826212</v>
      </c>
      <c r="BG106">
        <v>4.8957498416745092E-2</v>
      </c>
      <c r="BH106">
        <v>9.7914996833490184E-2</v>
      </c>
      <c r="BI106">
        <v>4.8957498416745092E-2</v>
      </c>
      <c r="BJ106">
        <v>0.392702013826212</v>
      </c>
    </row>
    <row r="107" spans="1:62" x14ac:dyDescent="0.3">
      <c r="A107" s="2" t="s">
        <v>88</v>
      </c>
      <c r="B107" s="13" t="s">
        <v>741</v>
      </c>
      <c r="C107" s="13"/>
      <c r="F107" s="2">
        <v>3.9</v>
      </c>
      <c r="G107" s="2" t="s">
        <v>89</v>
      </c>
      <c r="H107" s="9" t="s">
        <v>562</v>
      </c>
      <c r="I107" t="s">
        <v>640</v>
      </c>
      <c r="J107"/>
      <c r="L107" s="25">
        <v>1</v>
      </c>
      <c r="M107">
        <v>2</v>
      </c>
      <c r="N107">
        <v>0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5">
        <v>3.9407006600000001</v>
      </c>
      <c r="U107" s="25">
        <v>3.94070016</v>
      </c>
      <c r="V107" s="25">
        <v>9.4498532300000004</v>
      </c>
      <c r="W107">
        <v>3.9499</v>
      </c>
      <c r="X107">
        <v>3.9499</v>
      </c>
      <c r="Y107">
        <v>18.2</v>
      </c>
      <c r="Z107">
        <v>0</v>
      </c>
      <c r="AA107"/>
      <c r="AB107"/>
      <c r="AC107" s="2">
        <v>3</v>
      </c>
      <c r="AD107">
        <v>14</v>
      </c>
      <c r="AE107" s="55">
        <f t="shared" si="1"/>
        <v>268.00841734459999</v>
      </c>
      <c r="AF107" s="57">
        <v>140.22301532111419</v>
      </c>
      <c r="AG107" s="55">
        <v>283.95112218200001</v>
      </c>
      <c r="AH107" s="55">
        <v>0</v>
      </c>
      <c r="AI107" s="52"/>
      <c r="AJ107" s="51">
        <v>9.984095669273442E-2</v>
      </c>
      <c r="AK107" s="52">
        <v>9.8608520314468942E-2</v>
      </c>
      <c r="AL107" s="52"/>
      <c r="AM107" s="28">
        <v>1.833333333333333</v>
      </c>
      <c r="AN107" s="28">
        <v>2.333333333333333</v>
      </c>
      <c r="AO107" s="28">
        <v>0.5</v>
      </c>
      <c r="AP107" s="28">
        <v>2.333333333333333</v>
      </c>
      <c r="AQ107" s="28">
        <v>0.26190476190476192</v>
      </c>
      <c r="AR107" s="28">
        <v>0.33333333333333343</v>
      </c>
      <c r="AS107" s="28">
        <v>7.1428571428571425E-2</v>
      </c>
      <c r="AT107" s="28">
        <v>0.33333333333333343</v>
      </c>
      <c r="AU107" s="25">
        <v>0.95</v>
      </c>
      <c r="AV107" s="25">
        <v>3.44</v>
      </c>
      <c r="AW107" s="25">
        <v>2.4900000000000002</v>
      </c>
      <c r="AX107" s="25">
        <v>2.499166666666667</v>
      </c>
      <c r="AY107">
        <v>2.499166666666667</v>
      </c>
      <c r="AZ107">
        <v>5.7944152492500001</v>
      </c>
      <c r="BA107" s="75">
        <v>0.55890272128424257</v>
      </c>
      <c r="BB107" s="75">
        <v>0.55200362828233795</v>
      </c>
      <c r="BE107">
        <v>4.9920478346367217E-2</v>
      </c>
      <c r="BF107">
        <v>4.9304260157234471E-2</v>
      </c>
      <c r="BH107">
        <v>9.9224738503601681E-2</v>
      </c>
      <c r="BI107">
        <v>4.9612369251800847E-2</v>
      </c>
      <c r="BJ107">
        <v>0.55545317478329026</v>
      </c>
    </row>
    <row r="108" spans="1:62" x14ac:dyDescent="0.3">
      <c r="A108" s="2" t="s">
        <v>856</v>
      </c>
      <c r="B108" s="17" t="s">
        <v>913</v>
      </c>
      <c r="C108" s="13"/>
      <c r="F108" s="2">
        <v>3.9</v>
      </c>
      <c r="G108" s="2" t="s">
        <v>89</v>
      </c>
      <c r="H108" s="9">
        <v>-1</v>
      </c>
      <c r="I108">
        <v>-1</v>
      </c>
      <c r="J108"/>
      <c r="K108" s="2">
        <v>1</v>
      </c>
      <c r="L108" s="25">
        <v>0</v>
      </c>
      <c r="M108">
        <v>0</v>
      </c>
      <c r="N108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T108" s="25">
        <v>0</v>
      </c>
      <c r="U108" s="25"/>
      <c r="V108" s="25"/>
      <c r="W108">
        <v>0</v>
      </c>
      <c r="X108"/>
      <c r="Y108"/>
      <c r="Z108">
        <v>0</v>
      </c>
      <c r="AA108"/>
      <c r="AB108"/>
      <c r="AC108" s="2">
        <v>3</v>
      </c>
      <c r="AD108">
        <v>14</v>
      </c>
      <c r="AE108" s="55">
        <f t="shared" si="1"/>
        <v>193.87571561907995</v>
      </c>
      <c r="AF108" s="57">
        <v>0</v>
      </c>
      <c r="AG108" s="55">
        <v>0</v>
      </c>
      <c r="AH108" s="55">
        <v>0</v>
      </c>
      <c r="AI108" s="52">
        <f t="shared" ref="AI108:AI112" si="3">K108*AD108/AE108</f>
        <v>7.2211209925366296E-2</v>
      </c>
      <c r="AJ108" s="51"/>
      <c r="AK108" s="52"/>
      <c r="AL108" s="52"/>
      <c r="AM108" s="28">
        <v>1.833333333333333</v>
      </c>
      <c r="AN108" s="28">
        <v>2.333333333333333</v>
      </c>
      <c r="AO108" s="28">
        <v>0.5</v>
      </c>
      <c r="AP108" s="28">
        <v>2.333333333333333</v>
      </c>
      <c r="AQ108" s="28">
        <v>0.26190476190476192</v>
      </c>
      <c r="AR108" s="28">
        <v>0.33333333333333343</v>
      </c>
      <c r="AS108" s="28">
        <v>7.1428571428571425E-2</v>
      </c>
      <c r="AT108" s="28">
        <v>0.33333333333333343</v>
      </c>
      <c r="AU108" s="25">
        <v>0.82</v>
      </c>
      <c r="AV108" s="25">
        <v>3.44</v>
      </c>
      <c r="AW108" s="25">
        <v>2.62</v>
      </c>
      <c r="AX108" s="25">
        <v>2.4725000000000001</v>
      </c>
      <c r="AY108">
        <v>2.4725000000000001</v>
      </c>
      <c r="AZ108">
        <v>5.697111802916667</v>
      </c>
      <c r="BD108">
        <v>3.6105604962683148E-2</v>
      </c>
      <c r="BH108">
        <v>7.2211209925366296E-2</v>
      </c>
      <c r="BI108">
        <v>3.6105604962683148E-2</v>
      </c>
      <c r="BJ108">
        <v>0</v>
      </c>
    </row>
    <row r="109" spans="1:62" x14ac:dyDescent="0.3">
      <c r="A109" s="2" t="s">
        <v>857</v>
      </c>
      <c r="B109" s="17" t="s">
        <v>914</v>
      </c>
      <c r="C109" s="13"/>
      <c r="F109" s="2">
        <v>3.9</v>
      </c>
      <c r="G109" s="2" t="s">
        <v>89</v>
      </c>
      <c r="H109" s="9">
        <v>-1</v>
      </c>
      <c r="I109">
        <v>-1</v>
      </c>
      <c r="J109"/>
      <c r="K109" s="2">
        <v>1</v>
      </c>
      <c r="L109" s="25">
        <v>0</v>
      </c>
      <c r="M109">
        <v>0</v>
      </c>
      <c r="N109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T109" s="25">
        <v>0</v>
      </c>
      <c r="U109" s="25"/>
      <c r="V109" s="25"/>
      <c r="W109">
        <v>0</v>
      </c>
      <c r="X109"/>
      <c r="Y109"/>
      <c r="Z109">
        <v>0</v>
      </c>
      <c r="AA109"/>
      <c r="AB109"/>
      <c r="AC109" s="2">
        <v>3</v>
      </c>
      <c r="AD109">
        <v>14</v>
      </c>
      <c r="AE109" s="55">
        <f t="shared" si="1"/>
        <v>201.43322940532801</v>
      </c>
      <c r="AF109" s="57">
        <v>0</v>
      </c>
      <c r="AG109" s="55">
        <v>0</v>
      </c>
      <c r="AH109" s="55">
        <v>0</v>
      </c>
      <c r="AI109" s="52">
        <f t="shared" si="3"/>
        <v>6.9501938887297082E-2</v>
      </c>
      <c r="AJ109" s="51"/>
      <c r="AK109" s="52"/>
      <c r="AL109" s="52"/>
      <c r="AM109" s="28">
        <v>1.833333333333333</v>
      </c>
      <c r="AN109" s="28">
        <v>2.333333333333333</v>
      </c>
      <c r="AO109" s="28">
        <v>0.5</v>
      </c>
      <c r="AP109" s="28">
        <v>2.333333333333333</v>
      </c>
      <c r="AQ109" s="28">
        <v>0.26190476190476192</v>
      </c>
      <c r="AR109" s="28">
        <v>0.33333333333333343</v>
      </c>
      <c r="AS109" s="28">
        <v>7.1428571428571425E-2</v>
      </c>
      <c r="AT109" s="28">
        <v>0.33333333333333343</v>
      </c>
      <c r="AU109" s="25">
        <v>0.82</v>
      </c>
      <c r="AV109" s="25">
        <v>3.44</v>
      </c>
      <c r="AW109" s="25">
        <v>2.62</v>
      </c>
      <c r="AX109" s="25">
        <v>2.4725000000000001</v>
      </c>
      <c r="AY109">
        <v>2.4725000000000001</v>
      </c>
      <c r="AZ109">
        <v>5.6821885904166667</v>
      </c>
      <c r="BD109">
        <v>3.4750969443648541E-2</v>
      </c>
      <c r="BH109">
        <v>6.9501938887297082E-2</v>
      </c>
      <c r="BI109">
        <v>3.4750969443648541E-2</v>
      </c>
      <c r="BJ109">
        <v>0</v>
      </c>
    </row>
    <row r="110" spans="1:62" x14ac:dyDescent="0.3">
      <c r="A110" s="2" t="s">
        <v>27</v>
      </c>
      <c r="B110" s="13" t="s">
        <v>742</v>
      </c>
      <c r="C110" s="13"/>
      <c r="F110" s="2">
        <v>3.6</v>
      </c>
      <c r="G110" s="2" t="s">
        <v>89</v>
      </c>
      <c r="H110" s="9" t="s">
        <v>563</v>
      </c>
      <c r="I110" t="s">
        <v>641</v>
      </c>
      <c r="J110"/>
      <c r="L110" s="25">
        <v>1</v>
      </c>
      <c r="M110">
        <v>1</v>
      </c>
      <c r="N110">
        <v>0</v>
      </c>
      <c r="Q110"/>
      <c r="T110" s="25">
        <v>3.9948813699999999</v>
      </c>
      <c r="U110" s="25">
        <v>3.9948813699999999</v>
      </c>
      <c r="V110" s="25">
        <v>3.9948813699999999</v>
      </c>
      <c r="W110">
        <v>3.9883000000000002</v>
      </c>
      <c r="X110">
        <v>3.9883000000000002</v>
      </c>
      <c r="Y110">
        <v>3.9883000000000002</v>
      </c>
      <c r="Z110">
        <v>0</v>
      </c>
      <c r="AA110"/>
      <c r="AB110"/>
      <c r="AD110">
        <v>6</v>
      </c>
      <c r="AE110" s="55">
        <f t="shared" si="1"/>
        <v>0</v>
      </c>
      <c r="AF110" s="57">
        <v>63.754620030366901</v>
      </c>
      <c r="AG110" s="55">
        <v>63.440041078387011</v>
      </c>
      <c r="AH110" s="55">
        <v>0</v>
      </c>
      <c r="AI110" s="52"/>
      <c r="AJ110" s="51">
        <v>9.4110826747020773E-2</v>
      </c>
      <c r="AK110" s="52">
        <v>9.4577492353549286E-2</v>
      </c>
      <c r="AL110" s="52"/>
      <c r="AM110" s="28">
        <v>1.8</v>
      </c>
      <c r="AN110" s="28">
        <v>2.4</v>
      </c>
      <c r="AO110" s="28">
        <v>0.6</v>
      </c>
      <c r="AP110" s="28">
        <v>2.8</v>
      </c>
      <c r="AQ110" s="28">
        <v>0.23684210526315791</v>
      </c>
      <c r="AR110" s="28">
        <v>0.31578947368421051</v>
      </c>
      <c r="AS110" s="28">
        <v>7.8947368421052627E-2</v>
      </c>
      <c r="AT110" s="28">
        <v>0.36842105263157893</v>
      </c>
      <c r="AU110" s="25">
        <v>0.82</v>
      </c>
      <c r="AV110" s="25">
        <v>3.44</v>
      </c>
      <c r="AW110" s="25">
        <v>2.62</v>
      </c>
      <c r="AX110" s="25">
        <v>2.528</v>
      </c>
      <c r="AY110">
        <v>2.528</v>
      </c>
      <c r="AZ110">
        <v>5.7952294759999994</v>
      </c>
      <c r="BA110" s="75">
        <v>0.65619545508850963</v>
      </c>
      <c r="BB110" s="75">
        <v>0.65944931928920669</v>
      </c>
      <c r="BE110">
        <v>4.7055413373510387E-2</v>
      </c>
      <c r="BF110">
        <v>4.7288746176774643E-2</v>
      </c>
      <c r="BH110">
        <v>9.4344159550285023E-2</v>
      </c>
      <c r="BI110">
        <v>4.7172079775142511E-2</v>
      </c>
      <c r="BJ110">
        <v>0.65782238718885822</v>
      </c>
    </row>
    <row r="111" spans="1:62" x14ac:dyDescent="0.3">
      <c r="A111" s="2" t="s">
        <v>864</v>
      </c>
      <c r="B111" s="13" t="s">
        <v>861</v>
      </c>
      <c r="C111" s="13"/>
      <c r="F111" s="2">
        <v>4</v>
      </c>
      <c r="G111" s="2" t="s">
        <v>91</v>
      </c>
      <c r="H111" s="9">
        <v>-1</v>
      </c>
      <c r="I111">
        <v>-1</v>
      </c>
      <c r="J111" t="s">
        <v>1212</v>
      </c>
      <c r="K111" s="2">
        <v>0.66666666699999999</v>
      </c>
      <c r="L111" s="25">
        <v>0</v>
      </c>
      <c r="M111">
        <v>0</v>
      </c>
      <c r="N111">
        <f>2/3</f>
        <v>0.66666666666666663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T111" s="25">
        <v>0</v>
      </c>
      <c r="U111" s="25"/>
      <c r="V111" s="25"/>
      <c r="W111">
        <v>0</v>
      </c>
      <c r="X111"/>
      <c r="Y111"/>
      <c r="Z111">
        <v>0</v>
      </c>
      <c r="AA111"/>
      <c r="AB111"/>
      <c r="AD111">
        <v>42</v>
      </c>
      <c r="AE111" s="55">
        <f t="shared" si="1"/>
        <v>342.19468675366397</v>
      </c>
      <c r="AF111" s="57">
        <v>0</v>
      </c>
      <c r="AG111" s="55">
        <v>0</v>
      </c>
      <c r="AH111" s="55">
        <v>347.6</v>
      </c>
      <c r="AI111" s="52">
        <f t="shared" si="3"/>
        <v>8.1824765543938416E-2</v>
      </c>
      <c r="AJ111" s="51"/>
      <c r="AK111" s="52"/>
      <c r="AL111" s="52">
        <f>N111*AD111/AH111</f>
        <v>8.0552359033371684E-2</v>
      </c>
      <c r="AM111" s="28">
        <v>1.828571428571429</v>
      </c>
      <c r="AN111" s="28">
        <v>2.4</v>
      </c>
      <c r="AO111" s="28">
        <v>0.5714285714285714</v>
      </c>
      <c r="AP111" s="28">
        <v>2.4</v>
      </c>
      <c r="AQ111" s="28">
        <v>0.25396825396825401</v>
      </c>
      <c r="AR111" s="28">
        <v>0.33333333333333331</v>
      </c>
      <c r="AS111" s="28">
        <v>7.9365079365079361E-2</v>
      </c>
      <c r="AT111" s="28">
        <v>0.33333333333333331</v>
      </c>
      <c r="AU111" s="25">
        <v>0.82</v>
      </c>
      <c r="AV111" s="25">
        <v>3.44</v>
      </c>
      <c r="AW111" s="25">
        <v>2.62</v>
      </c>
      <c r="AX111" s="25">
        <v>2.524571428571428</v>
      </c>
      <c r="AY111">
        <v>2.524571428571428</v>
      </c>
      <c r="AZ111">
        <v>5.7888591694285711</v>
      </c>
      <c r="BD111">
        <v>4.0912382771969208E-2</v>
      </c>
      <c r="BG111">
        <v>4.0276179516685842E-2</v>
      </c>
      <c r="BH111">
        <v>8.118856228865505E-2</v>
      </c>
      <c r="BI111">
        <v>4.0594281144327532E-2</v>
      </c>
      <c r="BJ111">
        <v>0</v>
      </c>
    </row>
    <row r="112" spans="1:62" x14ac:dyDescent="0.3">
      <c r="A112" s="2" t="s">
        <v>865</v>
      </c>
      <c r="B112" s="13" t="s">
        <v>862</v>
      </c>
      <c r="C112" s="13"/>
      <c r="F112" s="2">
        <v>4</v>
      </c>
      <c r="G112" s="2" t="s">
        <v>91</v>
      </c>
      <c r="H112" s="9">
        <v>-1</v>
      </c>
      <c r="I112">
        <v>-1</v>
      </c>
      <c r="J112"/>
      <c r="K112" s="2">
        <f>0.666666667/2</f>
        <v>0.3333333335</v>
      </c>
      <c r="L112" s="25">
        <v>0</v>
      </c>
      <c r="M112">
        <v>0</v>
      </c>
      <c r="N112">
        <v>2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T112" s="25">
        <v>0</v>
      </c>
      <c r="U112" s="25"/>
      <c r="V112" s="25"/>
      <c r="W112">
        <v>0</v>
      </c>
      <c r="X112"/>
      <c r="Y112"/>
      <c r="Z112">
        <v>0</v>
      </c>
      <c r="AA112"/>
      <c r="AB112"/>
      <c r="AD112">
        <v>42</v>
      </c>
      <c r="AE112" s="55">
        <f t="shared" si="1"/>
        <v>152.378434633952</v>
      </c>
      <c r="AF112" s="57">
        <v>0</v>
      </c>
      <c r="AG112" s="55">
        <v>0</v>
      </c>
      <c r="AH112" s="55">
        <v>0</v>
      </c>
      <c r="AI112" s="52">
        <f t="shared" si="3"/>
        <v>9.1876518095432708E-2</v>
      </c>
      <c r="AJ112" s="51"/>
      <c r="AK112" s="52"/>
      <c r="AL112" s="52"/>
      <c r="AM112" s="28">
        <v>1.828571428571429</v>
      </c>
      <c r="AN112" s="28">
        <v>2.4</v>
      </c>
      <c r="AO112" s="28">
        <v>0.5714285714285714</v>
      </c>
      <c r="AP112" s="28">
        <v>2.4</v>
      </c>
      <c r="AQ112" s="28">
        <v>0.25396825396825401</v>
      </c>
      <c r="AR112" s="28">
        <v>0.33333333333333331</v>
      </c>
      <c r="AS112" s="28">
        <v>7.9365079365079361E-2</v>
      </c>
      <c r="AT112" s="28">
        <v>0.33333333333333331</v>
      </c>
      <c r="AU112" s="25">
        <v>1.1000000000000001</v>
      </c>
      <c r="AV112" s="25">
        <v>3.44</v>
      </c>
      <c r="AW112" s="25">
        <v>2.34</v>
      </c>
      <c r="AX112" s="25">
        <v>2.7611428571428571</v>
      </c>
      <c r="AY112">
        <v>2.7611428571428571</v>
      </c>
      <c r="AZ112">
        <v>6.6040800042601706</v>
      </c>
      <c r="BD112">
        <v>4.5938259047716347E-2</v>
      </c>
      <c r="BG112" t="s">
        <v>459</v>
      </c>
      <c r="BH112">
        <v>9.1876518095432708E-2</v>
      </c>
      <c r="BI112" t="s">
        <v>459</v>
      </c>
      <c r="BJ112">
        <v>0</v>
      </c>
    </row>
    <row r="113" spans="1:62" x14ac:dyDescent="0.3">
      <c r="A113" s="2" t="s">
        <v>858</v>
      </c>
      <c r="B113" s="13" t="s">
        <v>859</v>
      </c>
      <c r="C113" s="13"/>
      <c r="F113" s="2">
        <v>4</v>
      </c>
      <c r="G113" s="2" t="s">
        <v>91</v>
      </c>
      <c r="H113" s="9" t="s">
        <v>860</v>
      </c>
      <c r="I113">
        <v>1540895</v>
      </c>
      <c r="J113"/>
      <c r="L113" s="25">
        <v>0</v>
      </c>
      <c r="M113">
        <v>4</v>
      </c>
      <c r="N113">
        <v>0</v>
      </c>
      <c r="T113" s="25">
        <v>0</v>
      </c>
      <c r="U113" s="25"/>
      <c r="V113" s="25"/>
      <c r="W113">
        <v>6.5429000000000004</v>
      </c>
      <c r="X113">
        <v>7.6490999999999998</v>
      </c>
      <c r="Y113">
        <v>12.583</v>
      </c>
      <c r="Z113">
        <v>0</v>
      </c>
      <c r="AA113"/>
      <c r="AB113"/>
      <c r="AD113">
        <v>18</v>
      </c>
      <c r="AE113" s="55">
        <f t="shared" si="1"/>
        <v>0</v>
      </c>
      <c r="AF113" s="57">
        <v>0</v>
      </c>
      <c r="AG113" s="55">
        <v>629.74513047537005</v>
      </c>
      <c r="AH113" s="55">
        <v>0</v>
      </c>
      <c r="AI113" s="52"/>
      <c r="AJ113" s="51"/>
      <c r="AK113" s="52">
        <v>0.1143319678322086</v>
      </c>
      <c r="AL113" s="52"/>
      <c r="AM113" s="28">
        <v>2</v>
      </c>
      <c r="AN113" s="28">
        <v>2.7692307692307692</v>
      </c>
      <c r="AO113" s="28">
        <v>0.76923076923076927</v>
      </c>
      <c r="AP113" s="28">
        <v>3.2307692307692308</v>
      </c>
      <c r="AQ113" s="28">
        <v>0.22807017543859651</v>
      </c>
      <c r="AR113" s="28">
        <v>0.31578947368421051</v>
      </c>
      <c r="AS113" s="28">
        <v>8.771929824561403E-2</v>
      </c>
      <c r="AT113" s="28">
        <v>0.36842105263157893</v>
      </c>
      <c r="AU113" s="25">
        <v>1.1000000000000001</v>
      </c>
      <c r="AV113" s="25">
        <v>3.44</v>
      </c>
      <c r="AW113" s="25">
        <v>2.34</v>
      </c>
      <c r="AX113" s="25">
        <v>2.8123076923076931</v>
      </c>
      <c r="AY113">
        <v>2.8123076923076931</v>
      </c>
      <c r="AZ113">
        <v>6.3640369961538461</v>
      </c>
      <c r="BB113" s="75">
        <v>0.55971264878746807</v>
      </c>
      <c r="BF113">
        <v>5.7165983916104293E-2</v>
      </c>
      <c r="BH113">
        <v>0.1143319678322086</v>
      </c>
      <c r="BI113">
        <v>5.7165983916104293E-2</v>
      </c>
      <c r="BJ113">
        <v>0.55971264878746807</v>
      </c>
    </row>
    <row r="114" spans="1:62" x14ac:dyDescent="0.3">
      <c r="A114" s="2" t="s">
        <v>87</v>
      </c>
      <c r="B114" s="13" t="s">
        <v>743</v>
      </c>
      <c r="C114" s="13"/>
      <c r="F114" s="2">
        <v>3.9</v>
      </c>
      <c r="G114" s="2" t="s">
        <v>91</v>
      </c>
      <c r="H114" s="9" t="s">
        <v>564</v>
      </c>
      <c r="I114">
        <v>-1</v>
      </c>
      <c r="J114"/>
      <c r="L114" s="25">
        <v>1</v>
      </c>
      <c r="M114">
        <v>0</v>
      </c>
      <c r="N114">
        <v>0</v>
      </c>
      <c r="Q114"/>
      <c r="T114" s="25">
        <v>9.9051542599999998</v>
      </c>
      <c r="U114" s="25">
        <v>9.9051542599999998</v>
      </c>
      <c r="V114" s="25">
        <v>9.9051542599999998</v>
      </c>
      <c r="W114">
        <v>0</v>
      </c>
      <c r="X114"/>
      <c r="Y114"/>
      <c r="Z114">
        <v>0</v>
      </c>
      <c r="AA114"/>
      <c r="AB114"/>
      <c r="AD114">
        <v>14</v>
      </c>
      <c r="AE114" s="55">
        <f t="shared" si="1"/>
        <v>0</v>
      </c>
      <c r="AF114" s="57">
        <v>150.75696951344321</v>
      </c>
      <c r="AG114" s="55">
        <v>0</v>
      </c>
      <c r="AH114" s="55">
        <v>0</v>
      </c>
      <c r="AI114" s="52"/>
      <c r="AJ114" s="51">
        <v>9.2864695046497372E-2</v>
      </c>
      <c r="AK114" s="52"/>
      <c r="AL114" s="52"/>
      <c r="AM114" s="28">
        <v>1.833333333333333</v>
      </c>
      <c r="AN114" s="28">
        <v>2.333333333333333</v>
      </c>
      <c r="AO114" s="28">
        <v>0.5</v>
      </c>
      <c r="AP114" s="28">
        <v>2.333333333333333</v>
      </c>
      <c r="AQ114" s="28">
        <v>0.26190476190476192</v>
      </c>
      <c r="AR114" s="28">
        <v>0.33333333333333343</v>
      </c>
      <c r="AS114" s="28">
        <v>7.1428571428571425E-2</v>
      </c>
      <c r="AT114" s="28">
        <v>0.33333333333333343</v>
      </c>
      <c r="AU114" s="25">
        <v>0.95</v>
      </c>
      <c r="AV114" s="25">
        <v>3.44</v>
      </c>
      <c r="AW114" s="25">
        <v>2.4900000000000002</v>
      </c>
      <c r="AX114" s="25">
        <v>2.7024999999999988</v>
      </c>
      <c r="AY114">
        <v>2.7025000000000001</v>
      </c>
      <c r="AZ114">
        <v>6.4896876145585001</v>
      </c>
      <c r="BA114" s="75">
        <v>0.47933948900870132</v>
      </c>
      <c r="BE114">
        <v>4.6432347523248672E-2</v>
      </c>
      <c r="BH114">
        <v>9.2864695046497372E-2</v>
      </c>
      <c r="BI114">
        <v>4.6432347523248672E-2</v>
      </c>
      <c r="BJ114">
        <v>0.47933948900870132</v>
      </c>
    </row>
    <row r="115" spans="1:62" x14ac:dyDescent="0.3">
      <c r="A115" s="2" t="s">
        <v>92</v>
      </c>
      <c r="B115" s="17" t="s">
        <v>915</v>
      </c>
      <c r="C115" s="13"/>
      <c r="F115" s="2">
        <v>4.0999999999999996</v>
      </c>
      <c r="G115" s="2" t="s">
        <v>93</v>
      </c>
      <c r="H115" s="9">
        <v>-1</v>
      </c>
      <c r="I115">
        <v>-1</v>
      </c>
      <c r="J115"/>
      <c r="L115" s="25">
        <v>0</v>
      </c>
      <c r="M115">
        <v>0</v>
      </c>
      <c r="N115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T115" s="25">
        <v>0</v>
      </c>
      <c r="U115" s="25"/>
      <c r="V115" s="25"/>
      <c r="W115">
        <v>0</v>
      </c>
      <c r="X115"/>
      <c r="Y115"/>
      <c r="Z115">
        <v>0</v>
      </c>
      <c r="AA115"/>
      <c r="AB115"/>
      <c r="AD115">
        <v>20</v>
      </c>
      <c r="AE115" s="55">
        <f t="shared" si="1"/>
        <v>265.71272318030998</v>
      </c>
      <c r="AF115" s="57">
        <v>0</v>
      </c>
      <c r="AG115" s="55">
        <v>0</v>
      </c>
      <c r="AH115" s="55">
        <v>0</v>
      </c>
      <c r="AI115" s="52"/>
      <c r="AJ115" s="51"/>
      <c r="AK115" s="52"/>
      <c r="AL115" s="52"/>
      <c r="AM115" s="28">
        <v>1.8787878787878789</v>
      </c>
      <c r="AN115" s="28">
        <v>2.4242424242424239</v>
      </c>
      <c r="AO115" s="28">
        <v>0.54545454545454541</v>
      </c>
      <c r="AP115" s="28">
        <v>2.545454545454545</v>
      </c>
      <c r="AQ115" s="28">
        <v>0.25409836065573771</v>
      </c>
      <c r="AR115" s="28">
        <v>0.32786885245901642</v>
      </c>
      <c r="AS115" s="28">
        <v>7.3770491803278687E-2</v>
      </c>
      <c r="AT115" s="28">
        <v>0.34426229508196721</v>
      </c>
      <c r="AU115" s="25">
        <v>0.82</v>
      </c>
      <c r="AV115" s="25">
        <v>3.44</v>
      </c>
      <c r="AW115" s="25">
        <v>2.62</v>
      </c>
      <c r="AX115" s="25">
        <v>2.543333333333333</v>
      </c>
      <c r="AY115">
        <v>2.5433333333333339</v>
      </c>
      <c r="AZ115">
        <v>5.8398279362121217</v>
      </c>
      <c r="BH115">
        <v>0</v>
      </c>
      <c r="BI115">
        <v>0</v>
      </c>
      <c r="BJ115">
        <v>0</v>
      </c>
    </row>
    <row r="116" spans="1:62" x14ac:dyDescent="0.3">
      <c r="A116" s="2" t="s">
        <v>34</v>
      </c>
      <c r="B116" s="13" t="s">
        <v>711</v>
      </c>
      <c r="C116" s="13"/>
      <c r="F116" s="2">
        <v>3.2</v>
      </c>
      <c r="G116" s="2" t="s">
        <v>94</v>
      </c>
      <c r="H116" s="9" t="s">
        <v>542</v>
      </c>
      <c r="I116" t="s">
        <v>623</v>
      </c>
      <c r="J116"/>
      <c r="L116" s="25">
        <v>1</v>
      </c>
      <c r="M116">
        <v>2</v>
      </c>
      <c r="N116">
        <v>0</v>
      </c>
      <c r="Q116"/>
      <c r="R116"/>
      <c r="S116"/>
      <c r="T116" s="25">
        <v>3.9086759899999999</v>
      </c>
      <c r="U116" s="25">
        <v>3.908676100000001</v>
      </c>
      <c r="V116" s="25">
        <v>10.552604730000001</v>
      </c>
      <c r="W116">
        <v>3.899</v>
      </c>
      <c r="X116">
        <v>3.899</v>
      </c>
      <c r="Y116">
        <v>20.399989999999999</v>
      </c>
      <c r="Z116">
        <v>0</v>
      </c>
      <c r="AA116"/>
      <c r="AB116"/>
      <c r="AD116">
        <v>14</v>
      </c>
      <c r="AE116" s="55">
        <f t="shared" si="1"/>
        <v>0</v>
      </c>
      <c r="AF116" s="57">
        <v>155.59136328639269</v>
      </c>
      <c r="AG116" s="55">
        <v>310.12474837798999</v>
      </c>
      <c r="AH116" s="55">
        <v>0</v>
      </c>
      <c r="AI116" s="52"/>
      <c r="AJ116" s="51">
        <v>8.9979287437893268E-2</v>
      </c>
      <c r="AK116" s="52">
        <v>9.0286248183820222E-2</v>
      </c>
      <c r="AL116" s="52"/>
      <c r="AM116" s="28">
        <v>2</v>
      </c>
      <c r="AN116" s="28">
        <v>2.333333333333333</v>
      </c>
      <c r="AO116" s="28">
        <v>0.33333333333333331</v>
      </c>
      <c r="AP116" s="28">
        <v>0</v>
      </c>
      <c r="AQ116" s="28">
        <v>0.42857142857142849</v>
      </c>
      <c r="AR116" s="28">
        <v>0.5</v>
      </c>
      <c r="AS116" s="28">
        <v>7.1428571428571425E-2</v>
      </c>
      <c r="AT116" s="28">
        <v>0</v>
      </c>
      <c r="AU116" s="25">
        <v>0.95</v>
      </c>
      <c r="AV116" s="25">
        <v>3.44</v>
      </c>
      <c r="AW116" s="25">
        <v>2.4900000000000002</v>
      </c>
      <c r="AX116" s="25">
        <v>2.500833333333333</v>
      </c>
      <c r="AY116">
        <v>2.500833333333333</v>
      </c>
      <c r="AZ116">
        <v>5.6917605187500007</v>
      </c>
      <c r="BA116" s="75">
        <v>0.58499657192886345</v>
      </c>
      <c r="BB116" s="75">
        <v>0.58699226437317098</v>
      </c>
      <c r="BE116">
        <v>4.4989643718946627E-2</v>
      </c>
      <c r="BF116">
        <v>4.5143124091910111E-2</v>
      </c>
      <c r="BH116">
        <v>9.0132767810856745E-2</v>
      </c>
      <c r="BI116">
        <v>4.5066383905428373E-2</v>
      </c>
      <c r="BJ116">
        <v>0.58599441815101727</v>
      </c>
    </row>
    <row r="117" spans="1:62" x14ac:dyDescent="0.3">
      <c r="A117" s="2" t="s">
        <v>95</v>
      </c>
      <c r="B117" s="13" t="s">
        <v>744</v>
      </c>
      <c r="C117" s="13"/>
      <c r="F117" s="2">
        <v>3.3</v>
      </c>
      <c r="G117" s="2" t="s">
        <v>96</v>
      </c>
      <c r="H117" s="9">
        <v>-1</v>
      </c>
      <c r="I117" t="s">
        <v>642</v>
      </c>
      <c r="J117"/>
      <c r="L117" s="25">
        <v>0</v>
      </c>
      <c r="M117">
        <v>1</v>
      </c>
      <c r="N117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5">
        <v>0</v>
      </c>
      <c r="U117" s="25"/>
      <c r="V117" s="25"/>
      <c r="W117">
        <v>3.8715999999999999</v>
      </c>
      <c r="X117">
        <v>3.8715999999999999</v>
      </c>
      <c r="Y117">
        <v>36.936999999999998</v>
      </c>
      <c r="Z117">
        <v>0</v>
      </c>
      <c r="AA117"/>
      <c r="AB117"/>
      <c r="AC117" s="2">
        <v>4</v>
      </c>
      <c r="AD117">
        <v>26</v>
      </c>
      <c r="AE117" s="55">
        <f t="shared" si="1"/>
        <v>545.80554548520001</v>
      </c>
      <c r="AF117" s="57">
        <v>0</v>
      </c>
      <c r="AG117" s="55">
        <v>553.65927766671996</v>
      </c>
      <c r="AH117" s="55">
        <v>0</v>
      </c>
      <c r="AI117" s="52"/>
      <c r="AJ117" s="51"/>
      <c r="AK117" s="52">
        <v>4.696028956576237E-2</v>
      </c>
      <c r="AL117" s="52"/>
      <c r="AM117" s="28">
        <v>1.714285714285714</v>
      </c>
      <c r="AN117" s="28">
        <v>2.4761904761904758</v>
      </c>
      <c r="AO117" s="28">
        <v>0.76190476190476186</v>
      </c>
      <c r="AP117" s="28">
        <v>0</v>
      </c>
      <c r="AQ117" s="28">
        <v>0.34615384615384609</v>
      </c>
      <c r="AR117" s="28">
        <v>0.5</v>
      </c>
      <c r="AS117" s="28">
        <v>0.1538461538461538</v>
      </c>
      <c r="AT117" s="28">
        <v>0</v>
      </c>
      <c r="AU117" s="25">
        <v>0.93</v>
      </c>
      <c r="AV117" s="25">
        <v>3.44</v>
      </c>
      <c r="AW117" s="25">
        <v>2.5099999999999998</v>
      </c>
      <c r="AX117" s="25">
        <v>2.618095238095238</v>
      </c>
      <c r="AY117">
        <v>2.618095238095238</v>
      </c>
      <c r="AZ117">
        <v>5.9615126490476191</v>
      </c>
      <c r="BF117">
        <v>2.3480144782881181E-2</v>
      </c>
      <c r="BH117">
        <v>4.696028956576237E-2</v>
      </c>
      <c r="BI117">
        <v>2.3480144782881181E-2</v>
      </c>
      <c r="BJ117">
        <v>0</v>
      </c>
    </row>
    <row r="118" spans="1:62" x14ac:dyDescent="0.3">
      <c r="A118" s="2" t="s">
        <v>97</v>
      </c>
      <c r="B118" s="13" t="s">
        <v>745</v>
      </c>
      <c r="C118" s="13"/>
      <c r="F118" s="2">
        <v>2.0099999999999998</v>
      </c>
      <c r="G118" s="2" t="s">
        <v>100</v>
      </c>
      <c r="H118" s="9" t="s">
        <v>565</v>
      </c>
      <c r="I118" t="s">
        <v>643</v>
      </c>
      <c r="J118"/>
      <c r="L118" s="25">
        <v>4</v>
      </c>
      <c r="M118">
        <v>2</v>
      </c>
      <c r="N118">
        <v>0</v>
      </c>
      <c r="O118" s="2">
        <v>5.63</v>
      </c>
      <c r="P118" s="2">
        <v>5.63</v>
      </c>
      <c r="Q118" s="2">
        <v>7.9509999999999996</v>
      </c>
      <c r="R118" s="2" t="s">
        <v>485</v>
      </c>
      <c r="T118" s="25">
        <v>5.6671750000000003</v>
      </c>
      <c r="U118" s="25">
        <v>9.8157737100000002</v>
      </c>
      <c r="V118" s="25">
        <v>9.8153266899999991</v>
      </c>
      <c r="W118">
        <v>5.6200999999999999</v>
      </c>
      <c r="X118">
        <v>5.6342999999999996</v>
      </c>
      <c r="Y118">
        <v>7.9375</v>
      </c>
      <c r="Z118">
        <v>0</v>
      </c>
      <c r="AA118"/>
      <c r="AB118"/>
      <c r="AD118">
        <v>12</v>
      </c>
      <c r="AE118" s="55">
        <f t="shared" si="1"/>
        <v>252.02205189999998</v>
      </c>
      <c r="AF118" s="57">
        <v>515.32350958904738</v>
      </c>
      <c r="AG118" s="55">
        <v>251.3435485224438</v>
      </c>
      <c r="AH118" s="55">
        <v>0</v>
      </c>
      <c r="AI118" s="52"/>
      <c r="AJ118" s="51">
        <v>9.3145371998025736E-2</v>
      </c>
      <c r="AK118" s="52">
        <v>9.5486835214538698E-2</v>
      </c>
      <c r="AL118" s="52"/>
      <c r="AM118" s="28">
        <v>2</v>
      </c>
      <c r="AN118" s="28">
        <v>2.4</v>
      </c>
      <c r="AO118" s="28">
        <v>0.9</v>
      </c>
      <c r="AP118" s="28">
        <v>1.4</v>
      </c>
      <c r="AQ118" s="28">
        <v>0.29850746268656708</v>
      </c>
      <c r="AR118" s="28">
        <v>0.35820895522388058</v>
      </c>
      <c r="AS118" s="28">
        <v>0.1343283582089552</v>
      </c>
      <c r="AT118" s="28">
        <v>0.20895522388059701</v>
      </c>
      <c r="AU118" s="25">
        <v>0.95</v>
      </c>
      <c r="AV118" s="25">
        <v>3.44</v>
      </c>
      <c r="AW118" s="25">
        <v>2.4900000000000002</v>
      </c>
      <c r="AX118" s="25">
        <v>2.5870000000000002</v>
      </c>
      <c r="AY118">
        <v>2.5870000000000002</v>
      </c>
      <c r="AZ118">
        <v>5.8948612069999999</v>
      </c>
      <c r="BA118" s="75">
        <v>0.57095915761344151</v>
      </c>
      <c r="BB118" s="75">
        <v>0.58531177478599872</v>
      </c>
      <c r="BE118">
        <v>4.6572685999012868E-2</v>
      </c>
      <c r="BF118">
        <v>4.7743417607269342E-2</v>
      </c>
      <c r="BH118">
        <v>9.4316103606282217E-2</v>
      </c>
      <c r="BI118">
        <v>4.7158051803141102E-2</v>
      </c>
      <c r="BJ118">
        <v>0.57813546619972012</v>
      </c>
    </row>
    <row r="119" spans="1:62" x14ac:dyDescent="0.3">
      <c r="A119" s="2" t="s">
        <v>1213</v>
      </c>
      <c r="B119" s="68" t="s">
        <v>1215</v>
      </c>
      <c r="C119" s="13"/>
      <c r="F119" s="2">
        <v>2.21</v>
      </c>
      <c r="G119" s="2" t="s">
        <v>101</v>
      </c>
      <c r="H119" s="9">
        <v>-1</v>
      </c>
      <c r="I119">
        <v>-1</v>
      </c>
      <c r="J119"/>
      <c r="K119" s="2">
        <v>2</v>
      </c>
      <c r="L119" s="25">
        <v>0</v>
      </c>
      <c r="M119">
        <v>0</v>
      </c>
      <c r="N119">
        <v>0</v>
      </c>
      <c r="O119" s="2">
        <v>3.9668000000000001</v>
      </c>
      <c r="P119" s="2">
        <v>3.9668000000000001</v>
      </c>
      <c r="Q119" s="2">
        <v>20.597999999999999</v>
      </c>
      <c r="R119" s="2" t="s">
        <v>440</v>
      </c>
      <c r="T119" s="25">
        <v>0</v>
      </c>
      <c r="U119" s="25"/>
      <c r="V119" s="25"/>
      <c r="W119">
        <v>0</v>
      </c>
      <c r="X119"/>
      <c r="Y119"/>
      <c r="Z119">
        <v>0</v>
      </c>
      <c r="AA119"/>
      <c r="AB119"/>
      <c r="AD119">
        <v>14</v>
      </c>
      <c r="AE119" s="55">
        <f t="shared" si="1"/>
        <v>324.11987513951999</v>
      </c>
      <c r="AF119" s="57">
        <v>0</v>
      </c>
      <c r="AG119" s="55">
        <v>0</v>
      </c>
      <c r="AH119" s="55">
        <v>0</v>
      </c>
      <c r="AI119" s="52">
        <f t="shared" ref="AI119:AI120" si="4">K119*AD119/AE119</f>
        <v>8.6387790899731698E-2</v>
      </c>
      <c r="AJ119" s="51"/>
      <c r="AK119" s="52"/>
      <c r="AL119" s="52"/>
      <c r="AM119" s="28">
        <v>2</v>
      </c>
      <c r="AN119" s="28">
        <v>2.4615384615384621</v>
      </c>
      <c r="AO119" s="28">
        <v>0.69230769230769229</v>
      </c>
      <c r="AP119" s="28">
        <v>1.0769230769230771</v>
      </c>
      <c r="AQ119" s="28">
        <v>0.32098765432098758</v>
      </c>
      <c r="AR119" s="28">
        <v>0.39506172839506182</v>
      </c>
      <c r="AS119" s="28">
        <v>0.1111111111111111</v>
      </c>
      <c r="AT119" s="28">
        <v>0.1728395061728395</v>
      </c>
      <c r="AU119" s="25">
        <v>0.95</v>
      </c>
      <c r="AV119" s="25">
        <v>3.44</v>
      </c>
      <c r="AW119" s="25">
        <v>2.4900000000000002</v>
      </c>
      <c r="AX119" s="25">
        <v>2.592307692307692</v>
      </c>
      <c r="AY119">
        <v>2.5923076923076929</v>
      </c>
      <c r="AZ119">
        <v>5.9154799303846159</v>
      </c>
      <c r="BD119">
        <v>4.3193895449865849E-2</v>
      </c>
      <c r="BH119">
        <v>8.6387790899731698E-2</v>
      </c>
      <c r="BI119">
        <v>4.3193895449865849E-2</v>
      </c>
      <c r="BJ119">
        <v>0</v>
      </c>
    </row>
    <row r="120" spans="1:62" x14ac:dyDescent="0.3">
      <c r="A120" s="2" t="s">
        <v>1214</v>
      </c>
      <c r="B120" s="68" t="s">
        <v>1216</v>
      </c>
      <c r="C120" s="13"/>
      <c r="F120" s="2">
        <v>2.27</v>
      </c>
      <c r="G120" s="2" t="s">
        <v>102</v>
      </c>
      <c r="H120" s="9">
        <v>-1</v>
      </c>
      <c r="I120">
        <v>-1</v>
      </c>
      <c r="J120"/>
      <c r="K120" s="2">
        <v>1</v>
      </c>
      <c r="L120" s="25">
        <v>0</v>
      </c>
      <c r="M120">
        <v>0</v>
      </c>
      <c r="N120">
        <v>0</v>
      </c>
      <c r="O120" s="2">
        <v>3.9493</v>
      </c>
      <c r="P120" s="2">
        <v>3.9493</v>
      </c>
      <c r="Q120" s="2">
        <v>12.727</v>
      </c>
      <c r="R120" s="2" t="s">
        <v>440</v>
      </c>
      <c r="T120" s="25">
        <v>0</v>
      </c>
      <c r="U120" s="25"/>
      <c r="V120" s="25"/>
      <c r="W120">
        <v>0</v>
      </c>
      <c r="X120"/>
      <c r="Y120"/>
      <c r="Z120">
        <v>0</v>
      </c>
      <c r="AA120"/>
      <c r="AB120"/>
      <c r="AD120">
        <v>16</v>
      </c>
      <c r="AE120" s="55">
        <f t="shared" si="1"/>
        <v>198.50264342623001</v>
      </c>
      <c r="AF120" s="57">
        <v>0</v>
      </c>
      <c r="AG120" s="55">
        <v>0</v>
      </c>
      <c r="AH120" s="55">
        <v>0</v>
      </c>
      <c r="AI120" s="52">
        <f t="shared" si="4"/>
        <v>8.0603460608050376E-2</v>
      </c>
      <c r="AJ120" s="51"/>
      <c r="AK120" s="52"/>
      <c r="AL120" s="52"/>
      <c r="AM120" s="28">
        <v>2</v>
      </c>
      <c r="AN120" s="28">
        <v>2.4</v>
      </c>
      <c r="AO120" s="28">
        <v>0.6</v>
      </c>
      <c r="AP120" s="28">
        <v>0.93333333333333335</v>
      </c>
      <c r="AQ120" s="28">
        <v>0.33707865168539319</v>
      </c>
      <c r="AR120" s="28">
        <v>0.4044943820224719</v>
      </c>
      <c r="AS120" s="28">
        <v>0.101123595505618</v>
      </c>
      <c r="AT120" s="28">
        <v>0.15730337078651679</v>
      </c>
      <c r="AU120" s="25">
        <v>0.95</v>
      </c>
      <c r="AV120" s="25">
        <v>3.44</v>
      </c>
      <c r="AW120" s="25">
        <v>2.4900000000000002</v>
      </c>
      <c r="AX120" s="25">
        <v>2.539333333333333</v>
      </c>
      <c r="AY120">
        <v>2.539333333333333</v>
      </c>
      <c r="AZ120">
        <v>5.8209523980000002</v>
      </c>
      <c r="BD120">
        <v>4.0301730304025188E-2</v>
      </c>
      <c r="BH120">
        <v>8.0603460608050376E-2</v>
      </c>
      <c r="BI120">
        <v>4.0301730304025188E-2</v>
      </c>
      <c r="BJ120">
        <v>0</v>
      </c>
    </row>
    <row r="121" spans="1:62" x14ac:dyDescent="0.3">
      <c r="A121" s="2" t="s">
        <v>916</v>
      </c>
      <c r="B121" s="17" t="s">
        <v>918</v>
      </c>
      <c r="C121" s="13"/>
      <c r="F121" s="2">
        <v>3.157</v>
      </c>
      <c r="G121" s="2" t="s">
        <v>103</v>
      </c>
      <c r="H121" s="9">
        <v>-1</v>
      </c>
      <c r="I121">
        <v>-1</v>
      </c>
      <c r="J121" t="s">
        <v>1217</v>
      </c>
      <c r="K121" s="2">
        <v>4</v>
      </c>
      <c r="L121" s="25">
        <v>0</v>
      </c>
      <c r="M121">
        <v>0</v>
      </c>
      <c r="N121">
        <v>2</v>
      </c>
      <c r="O121" s="2">
        <v>12.449</v>
      </c>
      <c r="P121" s="2">
        <v>12.449</v>
      </c>
      <c r="Q121" s="5">
        <v>9.1999999999999993</v>
      </c>
      <c r="R121" s="2" t="s">
        <v>486</v>
      </c>
      <c r="T121" s="25">
        <v>0</v>
      </c>
      <c r="U121" s="25"/>
      <c r="V121" s="25"/>
      <c r="W121">
        <v>0</v>
      </c>
      <c r="X121"/>
      <c r="Y121"/>
      <c r="Z121">
        <v>0</v>
      </c>
      <c r="AA121"/>
      <c r="AB121"/>
      <c r="AC121" s="29">
        <v>3</v>
      </c>
      <c r="AD121">
        <v>28.67</v>
      </c>
      <c r="AE121" s="55">
        <f>O121*P121*Q121</f>
        <v>1425.7939291999999</v>
      </c>
      <c r="AF121" s="57">
        <v>0</v>
      </c>
      <c r="AG121" s="55">
        <v>0</v>
      </c>
      <c r="AH121" s="55">
        <v>603.79999999999995</v>
      </c>
      <c r="AI121" s="52">
        <f>K121*AD121/AE121</f>
        <v>8.0432380620631433E-2</v>
      </c>
      <c r="AJ121" s="51"/>
      <c r="AK121" s="52"/>
      <c r="AL121" s="67">
        <f>N121*AD121/AH121</f>
        <v>9.4965220271613124E-2</v>
      </c>
      <c r="AM121" s="28">
        <v>1.6718155361540179</v>
      </c>
      <c r="AN121" s="28">
        <v>2.567271099171704</v>
      </c>
      <c r="AO121" s="28">
        <v>0.89545556301768525</v>
      </c>
      <c r="AP121" s="28">
        <v>0</v>
      </c>
      <c r="AQ121" s="28">
        <v>0.32560167422392738</v>
      </c>
      <c r="AR121" s="28">
        <v>0.5</v>
      </c>
      <c r="AS121" s="28">
        <v>0.17439832577607259</v>
      </c>
      <c r="AT121" s="28">
        <v>0</v>
      </c>
      <c r="AU121" s="25">
        <v>0.82</v>
      </c>
      <c r="AV121" s="25">
        <v>3.44</v>
      </c>
      <c r="AW121" s="25">
        <v>2.62</v>
      </c>
      <c r="AX121" s="25">
        <v>2.680076113722857</v>
      </c>
      <c r="AY121">
        <v>2.6800761137228561</v>
      </c>
      <c r="AZ121">
        <v>6.0370190189344077</v>
      </c>
      <c r="BD121">
        <v>4.0216190310315723E-2</v>
      </c>
      <c r="BG121">
        <v>4.7482610135806562E-2</v>
      </c>
      <c r="BH121">
        <v>8.7698800446122271E-2</v>
      </c>
      <c r="BI121">
        <v>4.3849400223061143E-2</v>
      </c>
      <c r="BJ121">
        <v>0</v>
      </c>
    </row>
    <row r="122" spans="1:62" x14ac:dyDescent="0.3">
      <c r="A122" s="2" t="s">
        <v>917</v>
      </c>
      <c r="B122" s="17" t="s">
        <v>919</v>
      </c>
      <c r="C122" s="13"/>
      <c r="F122" s="2">
        <v>3.1880000000000002</v>
      </c>
      <c r="G122" s="2" t="s">
        <v>103</v>
      </c>
      <c r="H122" s="9">
        <v>-1</v>
      </c>
      <c r="I122">
        <v>-1</v>
      </c>
      <c r="J122"/>
      <c r="K122" s="2">
        <v>4</v>
      </c>
      <c r="L122" s="25">
        <v>0</v>
      </c>
      <c r="M122">
        <v>0</v>
      </c>
      <c r="N122">
        <v>0</v>
      </c>
      <c r="O122" s="2">
        <v>12.449</v>
      </c>
      <c r="P122" s="2">
        <v>12.449</v>
      </c>
      <c r="Q122" s="2">
        <v>8.11</v>
      </c>
      <c r="T122" s="25">
        <v>0</v>
      </c>
      <c r="U122" s="25"/>
      <c r="V122" s="25"/>
      <c r="W122">
        <v>0</v>
      </c>
      <c r="X122"/>
      <c r="Y122"/>
      <c r="Z122">
        <v>0</v>
      </c>
      <c r="AA122"/>
      <c r="AB122"/>
      <c r="AC122" s="2">
        <v>3</v>
      </c>
      <c r="AD122">
        <v>28.67</v>
      </c>
      <c r="AE122" s="55">
        <f t="shared" si="1"/>
        <v>1256.86834411</v>
      </c>
      <c r="AF122" s="57">
        <v>0</v>
      </c>
      <c r="AG122" s="55">
        <v>0</v>
      </c>
      <c r="AH122" s="55">
        <v>0</v>
      </c>
      <c r="AI122" s="52">
        <f>K122*AD122/AE122</f>
        <v>9.1242651258916035E-2</v>
      </c>
      <c r="AJ122" s="51"/>
      <c r="AK122" s="52"/>
      <c r="AL122" s="52"/>
      <c r="AM122" s="28">
        <v>1.6718155361540179</v>
      </c>
      <c r="AN122" s="28">
        <v>2.567271099171704</v>
      </c>
      <c r="AO122" s="28">
        <v>0.89545556301768525</v>
      </c>
      <c r="AP122" s="28">
        <v>0</v>
      </c>
      <c r="AQ122" s="28">
        <v>0.32560167422392738</v>
      </c>
      <c r="AR122" s="28">
        <v>0.5</v>
      </c>
      <c r="AS122" s="28">
        <v>0.17439832577607259</v>
      </c>
      <c r="AT122" s="28">
        <v>0</v>
      </c>
      <c r="AU122" s="25">
        <v>0.95</v>
      </c>
      <c r="AV122" s="25">
        <v>3.44</v>
      </c>
      <c r="AW122" s="25">
        <v>2.4900000000000002</v>
      </c>
      <c r="AX122" s="25">
        <v>2.8240385045892098</v>
      </c>
      <c r="AY122">
        <v>2.8240385045892089</v>
      </c>
      <c r="AZ122">
        <v>6.533110796268315</v>
      </c>
      <c r="BD122">
        <v>4.5621325629458018E-2</v>
      </c>
      <c r="BH122">
        <v>9.1242651258916035E-2</v>
      </c>
      <c r="BI122">
        <v>4.5621325629458018E-2</v>
      </c>
      <c r="BJ122">
        <v>0</v>
      </c>
    </row>
    <row r="123" spans="1:62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J123"/>
      <c r="K123" s="2">
        <v>4</v>
      </c>
      <c r="L123" s="25">
        <v>0</v>
      </c>
      <c r="M123">
        <v>0</v>
      </c>
      <c r="N123">
        <v>0</v>
      </c>
      <c r="O123" s="2">
        <v>12.449</v>
      </c>
      <c r="P123" s="2">
        <v>12.449</v>
      </c>
      <c r="Q123" s="2">
        <v>8.0399999999999991</v>
      </c>
      <c r="T123" s="25">
        <v>0</v>
      </c>
      <c r="U123" s="25"/>
      <c r="V123" s="25"/>
      <c r="W123">
        <v>0</v>
      </c>
      <c r="X123"/>
      <c r="Y123"/>
      <c r="Z123">
        <v>0</v>
      </c>
      <c r="AA123"/>
      <c r="AB123"/>
      <c r="AC123" s="2">
        <v>3</v>
      </c>
      <c r="AD123">
        <v>28.67</v>
      </c>
      <c r="AE123" s="55">
        <f t="shared" si="1"/>
        <v>1246.0199120399998</v>
      </c>
      <c r="AF123" s="57">
        <v>0</v>
      </c>
      <c r="AG123" s="55">
        <v>0</v>
      </c>
      <c r="AH123" s="55">
        <v>0</v>
      </c>
      <c r="AI123" s="52">
        <f>K123*AD123/AE123</f>
        <v>9.2037052451468801E-2</v>
      </c>
      <c r="AJ123" s="51"/>
      <c r="AK123" s="52"/>
      <c r="AL123" s="52"/>
      <c r="AM123" s="28">
        <v>1.6718155361540179</v>
      </c>
      <c r="AN123" s="28">
        <v>2.567271099171704</v>
      </c>
      <c r="AO123" s="28">
        <v>0.89545556301768525</v>
      </c>
      <c r="AP123" s="28">
        <v>0</v>
      </c>
      <c r="AQ123" s="28">
        <v>0.32560167422392738</v>
      </c>
      <c r="AR123" s="28">
        <v>0.5</v>
      </c>
      <c r="AS123" s="28">
        <v>0.17439832577607259</v>
      </c>
      <c r="AT123" s="28">
        <v>0</v>
      </c>
      <c r="AU123" s="25">
        <v>0.95</v>
      </c>
      <c r="AV123" s="25">
        <v>3.44</v>
      </c>
      <c r="AW123" s="25">
        <v>2.4900000000000002</v>
      </c>
      <c r="AX123" s="25">
        <v>2.8240385045892098</v>
      </c>
      <c r="AY123">
        <v>2.8240385045892089</v>
      </c>
      <c r="AZ123">
        <v>6.533110796268315</v>
      </c>
      <c r="BD123">
        <v>4.60185262257344E-2</v>
      </c>
      <c r="BH123">
        <v>9.2037052451468801E-2</v>
      </c>
      <c r="BI123">
        <v>4.60185262257344E-2</v>
      </c>
      <c r="BJ123">
        <v>0</v>
      </c>
    </row>
    <row r="124" spans="1:62" x14ac:dyDescent="0.3">
      <c r="A124" s="2" t="s">
        <v>104</v>
      </c>
      <c r="B124" s="13" t="s">
        <v>748</v>
      </c>
      <c r="C124" s="13"/>
      <c r="F124" s="2">
        <v>3</v>
      </c>
      <c r="G124" s="2" t="s">
        <v>111</v>
      </c>
      <c r="H124" s="9" t="s">
        <v>566</v>
      </c>
      <c r="I124" t="s">
        <v>644</v>
      </c>
      <c r="J124"/>
      <c r="L124" s="25">
        <v>4</v>
      </c>
      <c r="M124">
        <v>4</v>
      </c>
      <c r="N124">
        <v>0</v>
      </c>
      <c r="T124" s="25">
        <v>5.452661</v>
      </c>
      <c r="U124" s="25">
        <v>5.4531499999999999</v>
      </c>
      <c r="V124" s="25">
        <v>24.558717999999999</v>
      </c>
      <c r="W124">
        <v>5.44</v>
      </c>
      <c r="X124">
        <v>5.4130000000000003</v>
      </c>
      <c r="Y124">
        <v>23.74</v>
      </c>
      <c r="Z124">
        <v>0</v>
      </c>
      <c r="AA124"/>
      <c r="AB124"/>
      <c r="AD124">
        <v>18</v>
      </c>
      <c r="AE124" s="55">
        <f t="shared" si="1"/>
        <v>0</v>
      </c>
      <c r="AF124" s="57">
        <v>730.23330062098216</v>
      </c>
      <c r="AG124" s="55">
        <v>699.06513280000001</v>
      </c>
      <c r="AH124" s="55">
        <v>0</v>
      </c>
      <c r="AI124" s="52"/>
      <c r="AJ124" s="51">
        <v>9.8598625862134762E-2</v>
      </c>
      <c r="AK124" s="52">
        <v>0.1029946948027788</v>
      </c>
      <c r="AL124" s="52"/>
      <c r="AM124" s="28">
        <v>2</v>
      </c>
      <c r="AN124" s="28">
        <v>3.2307692307692308</v>
      </c>
      <c r="AO124" s="28">
        <v>2.1538461538461542</v>
      </c>
      <c r="AP124" s="28">
        <v>4.3076923076923066</v>
      </c>
      <c r="AQ124" s="28">
        <v>0.1710526315789474</v>
      </c>
      <c r="AR124" s="28">
        <v>0.27631578947368418</v>
      </c>
      <c r="AS124" s="28">
        <v>0.18421052631578949</v>
      </c>
      <c r="AT124" s="28">
        <v>0.36842105263157893</v>
      </c>
      <c r="AU124" s="25">
        <v>2.02</v>
      </c>
      <c r="AV124" s="25">
        <v>3.44</v>
      </c>
      <c r="AW124" s="25">
        <v>1.42</v>
      </c>
      <c r="AX124" s="25">
        <v>3.0553846153846149</v>
      </c>
      <c r="AY124">
        <v>3.0553846153846149</v>
      </c>
      <c r="AZ124">
        <v>6.5203382676923072</v>
      </c>
      <c r="BA124" s="75">
        <v>0.50518012153204694</v>
      </c>
      <c r="BB124" s="75">
        <v>0.52770382936549109</v>
      </c>
      <c r="BE124">
        <v>4.9299312931067381E-2</v>
      </c>
      <c r="BF124">
        <v>5.1497347401389379E-2</v>
      </c>
      <c r="BH124">
        <v>0.10079666033245679</v>
      </c>
      <c r="BI124">
        <v>5.0398330166228383E-2</v>
      </c>
      <c r="BJ124">
        <v>0.51644197544876902</v>
      </c>
    </row>
    <row r="125" spans="1:62" x14ac:dyDescent="0.3">
      <c r="A125" s="2" t="s">
        <v>69</v>
      </c>
      <c r="B125" s="13" t="s">
        <v>738</v>
      </c>
      <c r="C125" s="13"/>
      <c r="F125" s="2">
        <v>2.8</v>
      </c>
      <c r="G125" s="2" t="s">
        <v>111</v>
      </c>
      <c r="H125" s="9" t="s">
        <v>560</v>
      </c>
      <c r="I125" t="s">
        <v>638</v>
      </c>
      <c r="J125"/>
      <c r="L125" s="25">
        <v>2</v>
      </c>
      <c r="M125">
        <v>4</v>
      </c>
      <c r="N125">
        <v>0</v>
      </c>
      <c r="T125" s="25">
        <v>8.3195821399999996</v>
      </c>
      <c r="U125" s="25">
        <v>8.3195821399999996</v>
      </c>
      <c r="V125" s="25">
        <v>8.2425581700000006</v>
      </c>
      <c r="W125">
        <v>5.5339970000000003</v>
      </c>
      <c r="X125">
        <v>5.4998300000000002</v>
      </c>
      <c r="Y125">
        <v>16.550709999999999</v>
      </c>
      <c r="Z125">
        <v>0</v>
      </c>
      <c r="AA125"/>
      <c r="AB125"/>
      <c r="AC125" s="29">
        <v>1</v>
      </c>
      <c r="AD125">
        <v>12</v>
      </c>
      <c r="AE125" s="55">
        <f t="shared" si="1"/>
        <v>0</v>
      </c>
      <c r="AF125" s="57">
        <v>248.80917443900231</v>
      </c>
      <c r="AG125" s="55">
        <v>503.73811661477208</v>
      </c>
      <c r="AH125" s="55">
        <v>0</v>
      </c>
      <c r="AI125" s="52"/>
      <c r="AJ125" s="51">
        <v>9.6459465588893734E-2</v>
      </c>
      <c r="AK125" s="52">
        <v>9.5287607621536111E-2</v>
      </c>
      <c r="AL125" s="52"/>
      <c r="AM125" s="28">
        <v>2</v>
      </c>
      <c r="AN125" s="28">
        <v>3.333333333333333</v>
      </c>
      <c r="AO125" s="28">
        <v>2.666666666666667</v>
      </c>
      <c r="AP125" s="28">
        <v>4.666666666666667</v>
      </c>
      <c r="AQ125" s="28">
        <v>0.15789473684210531</v>
      </c>
      <c r="AR125" s="28">
        <v>0.26315789473684209</v>
      </c>
      <c r="AS125" s="28">
        <v>0.2105263157894737</v>
      </c>
      <c r="AT125" s="28">
        <v>0.36842105263157898</v>
      </c>
      <c r="AU125" s="25">
        <v>2.02</v>
      </c>
      <c r="AV125" s="25">
        <v>3.44</v>
      </c>
      <c r="AW125" s="25">
        <v>1.42</v>
      </c>
      <c r="AX125" s="25">
        <v>3.0044444444444438</v>
      </c>
      <c r="AY125">
        <v>3.0044444444444438</v>
      </c>
      <c r="AZ125">
        <v>6.4228342255555546</v>
      </c>
      <c r="BA125" s="75">
        <v>0.52562348257484404</v>
      </c>
      <c r="BB125" s="75">
        <v>0.51923783589802341</v>
      </c>
      <c r="BE125">
        <v>4.8229732794446867E-2</v>
      </c>
      <c r="BF125">
        <v>4.7643803810768062E-2</v>
      </c>
      <c r="BH125">
        <v>9.5873536605214915E-2</v>
      </c>
      <c r="BI125">
        <v>4.7936768302607458E-2</v>
      </c>
      <c r="BJ125">
        <v>0.52243065923643373</v>
      </c>
    </row>
    <row r="126" spans="1:62" x14ac:dyDescent="0.3">
      <c r="A126" s="2" t="s">
        <v>105</v>
      </c>
      <c r="B126" s="13" t="s">
        <v>749</v>
      </c>
      <c r="C126" s="13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L126" s="25">
        <v>0</v>
      </c>
      <c r="M126">
        <v>0</v>
      </c>
      <c r="N126" s="5">
        <v>2.5</v>
      </c>
      <c r="T126" s="25">
        <v>0</v>
      </c>
      <c r="U126" s="25"/>
      <c r="V126" s="25"/>
      <c r="W126">
        <v>0</v>
      </c>
      <c r="X126"/>
      <c r="Y126"/>
      <c r="Z126">
        <v>12.495799999999999</v>
      </c>
      <c r="AA126">
        <v>12.495799999999999</v>
      </c>
      <c r="AB126">
        <v>11.2464</v>
      </c>
      <c r="AD126">
        <v>54</v>
      </c>
      <c r="AE126" s="55">
        <f t="shared" si="1"/>
        <v>0</v>
      </c>
      <c r="AF126" s="57">
        <v>0</v>
      </c>
      <c r="AG126" s="55">
        <v>0</v>
      </c>
      <c r="AH126" s="55">
        <v>1756.1</v>
      </c>
      <c r="AI126" s="52"/>
      <c r="AJ126" s="51"/>
      <c r="AK126" s="52"/>
      <c r="AL126" s="67">
        <f>N126*AD126/AH126</f>
        <v>7.6874893229314969E-2</v>
      </c>
      <c r="AM126" s="28">
        <v>2</v>
      </c>
      <c r="AN126" s="28">
        <v>3.4883720930232558</v>
      </c>
      <c r="AO126" s="28">
        <v>3.441860465116279</v>
      </c>
      <c r="AP126" s="28">
        <v>5.2093023255813957</v>
      </c>
      <c r="AQ126" s="28">
        <v>0.1414473684210526</v>
      </c>
      <c r="AR126" s="28">
        <v>0.24671052631578949</v>
      </c>
      <c r="AS126" s="28">
        <v>0.2434210526315789</v>
      </c>
      <c r="AT126" s="28">
        <v>0.36842105263157898</v>
      </c>
      <c r="AU126" s="25">
        <v>2.02</v>
      </c>
      <c r="AV126" s="25">
        <v>3.44</v>
      </c>
      <c r="AW126" s="25">
        <v>1.42</v>
      </c>
      <c r="AX126" s="25">
        <v>2.927441860465116</v>
      </c>
      <c r="AY126">
        <v>2.9274418604651169</v>
      </c>
      <c r="AZ126">
        <v>6.2754443944186056</v>
      </c>
      <c r="BC126" s="75">
        <v>0</v>
      </c>
      <c r="BG126">
        <v>3.8437446614657478E-2</v>
      </c>
      <c r="BH126">
        <v>7.6874893229314969E-2</v>
      </c>
      <c r="BI126">
        <v>3.8437446614657478E-2</v>
      </c>
      <c r="BJ126">
        <v>0</v>
      </c>
    </row>
    <row r="127" spans="1:62" x14ac:dyDescent="0.3">
      <c r="A127" s="2" t="s">
        <v>106</v>
      </c>
      <c r="B127" s="13" t="s">
        <v>750</v>
      </c>
      <c r="C127" s="13"/>
      <c r="F127" s="2">
        <v>2.9</v>
      </c>
      <c r="G127" s="2" t="s">
        <v>111</v>
      </c>
      <c r="H127" s="9" t="s">
        <v>567</v>
      </c>
      <c r="I127" t="s">
        <v>645</v>
      </c>
      <c r="J127"/>
      <c r="L127" s="25">
        <v>2</v>
      </c>
      <c r="M127">
        <v>1</v>
      </c>
      <c r="N127">
        <v>0</v>
      </c>
      <c r="T127" s="25">
        <v>7.3631707899999999</v>
      </c>
      <c r="U127" s="25">
        <v>7.363170789999999</v>
      </c>
      <c r="V127" s="25">
        <v>7.3631707899999999</v>
      </c>
      <c r="W127">
        <v>10.359069999999999</v>
      </c>
      <c r="X127">
        <v>10.359069999999999</v>
      </c>
      <c r="Y127">
        <v>10.359069999999999</v>
      </c>
      <c r="Z127">
        <v>0</v>
      </c>
      <c r="AA127"/>
      <c r="AB127"/>
      <c r="AD127">
        <v>14</v>
      </c>
      <c r="AE127" s="55">
        <f t="shared" si="1"/>
        <v>0</v>
      </c>
      <c r="AF127" s="57">
        <v>282.27968527629582</v>
      </c>
      <c r="AG127" s="55">
        <v>1111.635233296287</v>
      </c>
      <c r="AH127" s="55">
        <v>0</v>
      </c>
      <c r="AI127" s="52"/>
      <c r="AJ127" s="51">
        <v>9.9192401934958777E-2</v>
      </c>
      <c r="AK127" s="52">
        <v>1.2594059256727909E-2</v>
      </c>
      <c r="AL127" s="52"/>
      <c r="AM127" s="28">
        <v>2</v>
      </c>
      <c r="AN127" s="28">
        <v>3.0909090909090908</v>
      </c>
      <c r="AO127" s="28">
        <v>2.1818181818181821</v>
      </c>
      <c r="AP127" s="28">
        <v>2.545454545454545</v>
      </c>
      <c r="AQ127" s="28">
        <v>0.20370370370370369</v>
      </c>
      <c r="AR127" s="28">
        <v>0.31481481481481483</v>
      </c>
      <c r="AS127" s="28">
        <v>0.22222222222222221</v>
      </c>
      <c r="AT127" s="28">
        <v>0.25925925925925919</v>
      </c>
      <c r="AU127" s="25">
        <v>1.54</v>
      </c>
      <c r="AV127" s="25">
        <v>3.44</v>
      </c>
      <c r="AW127" s="25">
        <v>1.9</v>
      </c>
      <c r="AX127" s="25">
        <v>2.836363636363636</v>
      </c>
      <c r="AY127">
        <v>2.836363636363636</v>
      </c>
      <c r="AZ127">
        <v>6.1735094709090914</v>
      </c>
      <c r="BA127" s="75">
        <v>0.53518414174009155</v>
      </c>
      <c r="BE127">
        <v>4.9596200967479388E-2</v>
      </c>
      <c r="BF127">
        <v>6.2970296283639581E-3</v>
      </c>
      <c r="BH127">
        <v>5.5893230595843342E-2</v>
      </c>
      <c r="BI127">
        <v>2.7946615297921671E-2</v>
      </c>
      <c r="BJ127">
        <v>0.53518414174009155</v>
      </c>
    </row>
    <row r="128" spans="1:62" x14ac:dyDescent="0.3">
      <c r="A128" s="2" t="s">
        <v>107</v>
      </c>
      <c r="B128" s="13" t="s">
        <v>727</v>
      </c>
      <c r="C128" s="13"/>
      <c r="F128" s="2">
        <v>3.1</v>
      </c>
      <c r="G128" s="2" t="s">
        <v>111</v>
      </c>
      <c r="H128" s="9" t="s">
        <v>555</v>
      </c>
      <c r="I128" t="s">
        <v>632</v>
      </c>
      <c r="J128"/>
      <c r="L128" s="25">
        <v>1</v>
      </c>
      <c r="M128">
        <v>4</v>
      </c>
      <c r="N128">
        <v>0</v>
      </c>
      <c r="T128" s="25">
        <v>3.86469438</v>
      </c>
      <c r="U128" s="25">
        <v>3.86469438</v>
      </c>
      <c r="V128" s="25">
        <v>16.978874730000001</v>
      </c>
      <c r="W128">
        <v>32.83</v>
      </c>
      <c r="X128">
        <v>5.4109999999999996</v>
      </c>
      <c r="Y128">
        <v>5.4480000000000004</v>
      </c>
      <c r="Z128">
        <v>0</v>
      </c>
      <c r="AA128"/>
      <c r="AB128"/>
      <c r="AD128">
        <v>24</v>
      </c>
      <c r="AE128" s="55">
        <f t="shared" si="1"/>
        <v>0</v>
      </c>
      <c r="AF128" s="57">
        <v>251.01098912285789</v>
      </c>
      <c r="AG128" s="55">
        <v>967.79977224000004</v>
      </c>
      <c r="AH128" s="55">
        <v>0</v>
      </c>
      <c r="AI128" s="52"/>
      <c r="AJ128" s="51">
        <v>9.5613343797681868E-2</v>
      </c>
      <c r="AK128" s="52">
        <v>9.919407170122109E-2</v>
      </c>
      <c r="AL128" s="52"/>
      <c r="AM128" s="28">
        <v>2</v>
      </c>
      <c r="AN128" s="28">
        <v>3.1578947368421049</v>
      </c>
      <c r="AO128" s="28">
        <v>2.4210526315789469</v>
      </c>
      <c r="AP128" s="28">
        <v>2.947368421052631</v>
      </c>
      <c r="AQ128" s="28">
        <v>0.19</v>
      </c>
      <c r="AR128" s="28">
        <v>0.3</v>
      </c>
      <c r="AS128" s="28">
        <v>0.23</v>
      </c>
      <c r="AT128" s="28">
        <v>0.28000000000000003</v>
      </c>
      <c r="AU128" s="25">
        <v>1.54</v>
      </c>
      <c r="AV128" s="25">
        <v>3.44</v>
      </c>
      <c r="AW128" s="25">
        <v>1.9</v>
      </c>
      <c r="AX128" s="25">
        <v>2.8410526315789468</v>
      </c>
      <c r="AY128">
        <v>2.8410526315789468</v>
      </c>
      <c r="AZ128">
        <v>6.1729587136842099</v>
      </c>
      <c r="BA128" s="75">
        <v>0.52818907539878324</v>
      </c>
      <c r="BB128" s="75">
        <v>0.54796980145127927</v>
      </c>
      <c r="BE128">
        <v>4.7806671898840941E-2</v>
      </c>
      <c r="BF128">
        <v>4.9597035850610538E-2</v>
      </c>
      <c r="BH128">
        <v>9.7403707749451479E-2</v>
      </c>
      <c r="BI128">
        <v>4.870185387472574E-2</v>
      </c>
      <c r="BJ128">
        <v>0.53807943842503125</v>
      </c>
    </row>
    <row r="129" spans="1:62" x14ac:dyDescent="0.3">
      <c r="A129" s="2" t="s">
        <v>108</v>
      </c>
      <c r="B129" s="13" t="s">
        <v>751</v>
      </c>
      <c r="C129" s="13"/>
      <c r="F129" s="2">
        <v>3.1</v>
      </c>
      <c r="G129" s="2" t="s">
        <v>111</v>
      </c>
      <c r="H129" s="9" t="s">
        <v>568</v>
      </c>
      <c r="I129" t="s">
        <v>646</v>
      </c>
      <c r="J129"/>
      <c r="L129" s="25">
        <v>1</v>
      </c>
      <c r="M129">
        <v>4</v>
      </c>
      <c r="N129">
        <v>0</v>
      </c>
      <c r="T129" s="25">
        <v>12.951407789999999</v>
      </c>
      <c r="U129" s="25">
        <v>12.951407789999999</v>
      </c>
      <c r="V129" s="25">
        <v>12.951407789999999</v>
      </c>
      <c r="W129">
        <v>5.431</v>
      </c>
      <c r="X129">
        <v>5.3890000000000002</v>
      </c>
      <c r="Y129">
        <v>25.049990000000001</v>
      </c>
      <c r="Z129">
        <v>0</v>
      </c>
      <c r="AA129"/>
      <c r="AB129"/>
      <c r="AD129">
        <v>18</v>
      </c>
      <c r="AE129" s="55">
        <f t="shared" si="1"/>
        <v>0</v>
      </c>
      <c r="AF129" s="57">
        <v>189.23096942123021</v>
      </c>
      <c r="AG129" s="55">
        <v>733.15456527341007</v>
      </c>
      <c r="AH129" s="55">
        <v>0</v>
      </c>
      <c r="AI129" s="52"/>
      <c r="AJ129" s="51">
        <v>9.5121850588482687E-2</v>
      </c>
      <c r="AK129" s="52">
        <v>9.820575825392229E-2</v>
      </c>
      <c r="AL129" s="52"/>
      <c r="AM129" s="28">
        <v>1.928571428571429</v>
      </c>
      <c r="AN129" s="28">
        <v>3.214285714285714</v>
      </c>
      <c r="AO129" s="28">
        <v>2.5714285714285721</v>
      </c>
      <c r="AP129" s="28">
        <v>3</v>
      </c>
      <c r="AQ129" s="28">
        <v>0.18</v>
      </c>
      <c r="AR129" s="28">
        <v>0.3</v>
      </c>
      <c r="AS129" s="28">
        <v>0.24</v>
      </c>
      <c r="AT129" s="28">
        <v>0.28000000000000003</v>
      </c>
      <c r="AU129" s="25">
        <v>1.54</v>
      </c>
      <c r="AV129" s="25">
        <v>3.44</v>
      </c>
      <c r="AW129" s="25">
        <v>1.9</v>
      </c>
      <c r="AX129" s="25">
        <v>2.8685714285714292</v>
      </c>
      <c r="AY129">
        <v>2.8685714285714292</v>
      </c>
      <c r="AZ129">
        <v>6.249142824642858</v>
      </c>
      <c r="BA129" s="75">
        <v>0.5245372795477049</v>
      </c>
      <c r="BB129" s="75">
        <v>0</v>
      </c>
      <c r="BE129">
        <v>4.756092529424135E-2</v>
      </c>
      <c r="BF129">
        <v>4.9102879126961152E-2</v>
      </c>
      <c r="BH129">
        <v>9.6663804421202482E-2</v>
      </c>
      <c r="BI129">
        <v>4.8331902210601248E-2</v>
      </c>
      <c r="BJ129">
        <v>0.26226863977385251</v>
      </c>
    </row>
    <row r="130" spans="1:62" x14ac:dyDescent="0.3">
      <c r="A130" s="2" t="s">
        <v>109</v>
      </c>
      <c r="B130" s="13" t="s">
        <v>752</v>
      </c>
      <c r="C130" s="13"/>
      <c r="F130" s="2">
        <v>3</v>
      </c>
      <c r="G130" s="2" t="s">
        <v>111</v>
      </c>
      <c r="H130" s="9" t="s">
        <v>569</v>
      </c>
      <c r="I130" t="s">
        <v>647</v>
      </c>
      <c r="J130"/>
      <c r="L130" s="25">
        <v>16</v>
      </c>
      <c r="M130">
        <v>16</v>
      </c>
      <c r="N130">
        <v>0</v>
      </c>
      <c r="T130" s="25">
        <v>22.855297</v>
      </c>
      <c r="U130" s="25">
        <v>5.6559619999999997</v>
      </c>
      <c r="V130" s="25">
        <v>17.48922452</v>
      </c>
      <c r="W130">
        <v>17.24399</v>
      </c>
      <c r="X130">
        <v>22.428989999999999</v>
      </c>
      <c r="Y130">
        <v>5.5860000000000003</v>
      </c>
      <c r="Z130">
        <v>0</v>
      </c>
      <c r="AA130"/>
      <c r="AB130"/>
      <c r="AD130">
        <v>12</v>
      </c>
      <c r="AE130" s="55">
        <f t="shared" si="1"/>
        <v>0</v>
      </c>
      <c r="AF130" s="57">
        <v>2260.7115007974689</v>
      </c>
      <c r="AG130" s="55">
        <v>2160.393128160722</v>
      </c>
      <c r="AH130" s="55">
        <v>0</v>
      </c>
      <c r="AI130" s="52"/>
      <c r="AJ130" s="51">
        <v>8.4929014574514128E-2</v>
      </c>
      <c r="AK130" s="52">
        <v>8.8872713719220939E-2</v>
      </c>
      <c r="AL130" s="52"/>
      <c r="AM130" s="28">
        <v>1.8888888888888891</v>
      </c>
      <c r="AN130" s="28">
        <v>3.333333333333333</v>
      </c>
      <c r="AO130" s="28">
        <v>2.7777777777777781</v>
      </c>
      <c r="AP130" s="28">
        <v>3.1111111111111112</v>
      </c>
      <c r="AQ130" s="28">
        <v>0.17</v>
      </c>
      <c r="AR130" s="28">
        <v>0.3</v>
      </c>
      <c r="AS130" s="28">
        <v>0.25</v>
      </c>
      <c r="AT130" s="28">
        <v>0.28000000000000003</v>
      </c>
      <c r="AU130" s="25">
        <v>2.02</v>
      </c>
      <c r="AV130" s="25">
        <v>3.44</v>
      </c>
      <c r="AW130" s="25">
        <v>1.42</v>
      </c>
      <c r="AX130" s="25">
        <v>2.9822222222222221</v>
      </c>
      <c r="AY130">
        <v>2.9822222222222221</v>
      </c>
      <c r="AZ130">
        <v>6.3761376700000003</v>
      </c>
      <c r="BA130" s="75">
        <v>0.46231169000880379</v>
      </c>
      <c r="BB130" s="75">
        <v>0.48377924412573098</v>
      </c>
      <c r="BE130">
        <v>4.2464507287257078E-2</v>
      </c>
      <c r="BF130">
        <v>4.4436356859610462E-2</v>
      </c>
      <c r="BH130">
        <v>8.690086414686754E-2</v>
      </c>
      <c r="BI130">
        <v>4.345043207343377E-2</v>
      </c>
      <c r="BJ130">
        <v>0.47304546706726741</v>
      </c>
    </row>
    <row r="131" spans="1:62" x14ac:dyDescent="0.3">
      <c r="A131" s="2" t="s">
        <v>110</v>
      </c>
      <c r="B131" s="13" t="s">
        <v>753</v>
      </c>
      <c r="C131" s="13"/>
      <c r="F131" s="2">
        <v>3.3</v>
      </c>
      <c r="G131" s="2" t="s">
        <v>111</v>
      </c>
      <c r="H131" s="9" t="s">
        <v>570</v>
      </c>
      <c r="I131" t="s">
        <v>648</v>
      </c>
      <c r="J131"/>
      <c r="L131" s="25">
        <v>1</v>
      </c>
      <c r="M131">
        <v>1</v>
      </c>
      <c r="N131">
        <v>0</v>
      </c>
      <c r="T131" s="25">
        <v>20.551678089999999</v>
      </c>
      <c r="U131" s="25">
        <v>20.551678089999999</v>
      </c>
      <c r="V131" s="25">
        <v>20.551678089999999</v>
      </c>
      <c r="W131">
        <v>41.856999999999999</v>
      </c>
      <c r="X131">
        <v>5.4550999999999998</v>
      </c>
      <c r="Y131">
        <v>5.468</v>
      </c>
      <c r="Z131">
        <v>0</v>
      </c>
      <c r="AA131"/>
      <c r="AB131"/>
      <c r="AD131">
        <v>30</v>
      </c>
      <c r="AE131" s="55">
        <f t="shared" ref="AE131:AE194" si="5">O131*P131*Q131</f>
        <v>0</v>
      </c>
      <c r="AF131" s="57">
        <v>309.59189648929049</v>
      </c>
      <c r="AG131" s="55">
        <v>1248.5309719876</v>
      </c>
      <c r="AH131" s="55">
        <v>0</v>
      </c>
      <c r="AI131" s="52"/>
      <c r="AJ131" s="51">
        <v>9.6901761125513727E-2</v>
      </c>
      <c r="AK131" s="52">
        <v>2.4028238524384762E-2</v>
      </c>
      <c r="AL131" s="52"/>
      <c r="AM131" s="28">
        <v>2</v>
      </c>
      <c r="AN131" s="28">
        <v>3</v>
      </c>
      <c r="AO131" s="28">
        <v>2</v>
      </c>
      <c r="AP131" s="28">
        <v>2.333333333333333</v>
      </c>
      <c r="AQ131" s="28">
        <v>0.2142857142857143</v>
      </c>
      <c r="AR131" s="28">
        <v>0.3214285714285714</v>
      </c>
      <c r="AS131" s="28">
        <v>0.2142857142857143</v>
      </c>
      <c r="AT131" s="28">
        <v>0.25</v>
      </c>
      <c r="AU131" s="25">
        <v>0.89</v>
      </c>
      <c r="AV131" s="25">
        <v>3.44</v>
      </c>
      <c r="AW131" s="25">
        <v>2.5499999999999998</v>
      </c>
      <c r="AX131" s="25">
        <v>2.780416666666667</v>
      </c>
      <c r="AY131">
        <v>2.780416666666667</v>
      </c>
      <c r="AZ131">
        <v>6.0847889087500002</v>
      </c>
      <c r="BA131" s="75">
        <v>0.55979201272496915</v>
      </c>
      <c r="BE131">
        <v>4.8450880562756857E-2</v>
      </c>
      <c r="BF131">
        <v>1.2014119262192381E-2</v>
      </c>
      <c r="BH131">
        <v>6.0464999824949253E-2</v>
      </c>
      <c r="BI131">
        <v>3.023249991247462E-2</v>
      </c>
      <c r="BJ131">
        <v>0.55979201272496915</v>
      </c>
    </row>
    <row r="132" spans="1:62" x14ac:dyDescent="0.3">
      <c r="A132" s="2" t="s">
        <v>109</v>
      </c>
      <c r="B132" s="13" t="s">
        <v>752</v>
      </c>
      <c r="C132" s="13"/>
      <c r="F132" s="2">
        <v>2.64</v>
      </c>
      <c r="G132" s="2" t="s">
        <v>114</v>
      </c>
      <c r="H132" s="9" t="s">
        <v>569</v>
      </c>
      <c r="I132" t="s">
        <v>647</v>
      </c>
      <c r="J132"/>
      <c r="L132" s="25">
        <v>16</v>
      </c>
      <c r="M132">
        <v>16</v>
      </c>
      <c r="N132">
        <v>0</v>
      </c>
      <c r="T132" s="25">
        <v>22.855297</v>
      </c>
      <c r="U132" s="25">
        <v>5.6559619999999997</v>
      </c>
      <c r="V132" s="25">
        <v>17.48922452</v>
      </c>
      <c r="W132">
        <v>17.24399</v>
      </c>
      <c r="X132">
        <v>22.428989999999999</v>
      </c>
      <c r="Y132">
        <v>5.5860000000000003</v>
      </c>
      <c r="Z132">
        <v>0</v>
      </c>
      <c r="AA132"/>
      <c r="AB132"/>
      <c r="AD132">
        <v>12</v>
      </c>
      <c r="AE132" s="55">
        <f t="shared" si="5"/>
        <v>0</v>
      </c>
      <c r="AF132" s="57">
        <v>2260.7115007974689</v>
      </c>
      <c r="AG132" s="55">
        <v>2160.393128160722</v>
      </c>
      <c r="AH132" s="55">
        <v>0</v>
      </c>
      <c r="AI132" s="52"/>
      <c r="AJ132" s="51">
        <v>8.4929014574514128E-2</v>
      </c>
      <c r="AK132" s="52">
        <v>8.8872713719220939E-2</v>
      </c>
      <c r="AL132" s="52"/>
      <c r="AM132" s="28">
        <v>1.8888888888888891</v>
      </c>
      <c r="AN132" s="28">
        <v>3.333333333333333</v>
      </c>
      <c r="AO132" s="28">
        <v>2.7777777777777781</v>
      </c>
      <c r="AP132" s="28">
        <v>3.1111111111111112</v>
      </c>
      <c r="AQ132" s="28">
        <v>0.17</v>
      </c>
      <c r="AR132" s="28">
        <v>0.3</v>
      </c>
      <c r="AS132" s="28">
        <v>0.25</v>
      </c>
      <c r="AT132" s="28">
        <v>0.28000000000000003</v>
      </c>
      <c r="AU132" s="25">
        <v>2.02</v>
      </c>
      <c r="AV132" s="25">
        <v>3.44</v>
      </c>
      <c r="AW132" s="25">
        <v>1.42</v>
      </c>
      <c r="AX132" s="25">
        <v>2.9822222222222221</v>
      </c>
      <c r="AY132">
        <v>2.9822222222222221</v>
      </c>
      <c r="AZ132">
        <v>6.3761376700000003</v>
      </c>
      <c r="BA132" s="75">
        <v>0.46231169000880379</v>
      </c>
      <c r="BB132" s="75">
        <v>0.48377924412573098</v>
      </c>
      <c r="BE132">
        <v>4.2464507287257078E-2</v>
      </c>
      <c r="BF132">
        <v>4.4436356859610462E-2</v>
      </c>
      <c r="BH132">
        <v>8.690086414686754E-2</v>
      </c>
      <c r="BI132">
        <v>4.345043207343377E-2</v>
      </c>
      <c r="BJ132">
        <v>0.47304546706726741</v>
      </c>
    </row>
    <row r="133" spans="1:62" x14ac:dyDescent="0.3">
      <c r="A133" s="2" t="s">
        <v>25</v>
      </c>
      <c r="B133" s="13" t="s">
        <v>708</v>
      </c>
      <c r="C133" s="13"/>
      <c r="F133" s="2">
        <v>2.88</v>
      </c>
      <c r="G133" s="2" t="s">
        <v>115</v>
      </c>
      <c r="H133" s="9" t="s">
        <v>541</v>
      </c>
      <c r="I133" t="s">
        <v>621</v>
      </c>
      <c r="J133"/>
      <c r="L133" s="25">
        <v>1</v>
      </c>
      <c r="M133">
        <v>4</v>
      </c>
      <c r="N133">
        <v>0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T133" s="25">
        <v>12.868820120000001</v>
      </c>
      <c r="U133" s="25">
        <v>12.868820120000001</v>
      </c>
      <c r="V133" s="25">
        <v>12.868820120000001</v>
      </c>
      <c r="W133">
        <v>5.5453000000000001</v>
      </c>
      <c r="X133">
        <v>5.5453000000000001</v>
      </c>
      <c r="Y133">
        <v>25.686699999999998</v>
      </c>
      <c r="Z133">
        <v>0</v>
      </c>
      <c r="AA133"/>
      <c r="AB133"/>
      <c r="AD133">
        <v>18</v>
      </c>
      <c r="AE133" s="55">
        <f t="shared" si="5"/>
        <v>771.76370880000013</v>
      </c>
      <c r="AF133" s="57">
        <v>197.4403766939285</v>
      </c>
      <c r="AG133" s="55">
        <v>789.87506903020289</v>
      </c>
      <c r="AH133" s="55">
        <v>0</v>
      </c>
      <c r="AI133" s="52"/>
      <c r="AJ133" s="51">
        <v>9.1166762854710051E-2</v>
      </c>
      <c r="AK133" s="52">
        <v>9.1153655588092616E-2</v>
      </c>
      <c r="AL133" s="52"/>
      <c r="AM133" s="28">
        <v>1.857142857142857</v>
      </c>
      <c r="AN133" s="28">
        <v>3.1428571428571428</v>
      </c>
      <c r="AO133" s="28">
        <v>2.714285714285714</v>
      </c>
      <c r="AP133" s="28">
        <v>3</v>
      </c>
      <c r="AQ133" s="28">
        <v>0.17333333333333331</v>
      </c>
      <c r="AR133" s="28">
        <v>0.29333333333333328</v>
      </c>
      <c r="AS133" s="28">
        <v>0.25333333333333341</v>
      </c>
      <c r="AT133" s="28">
        <v>0.28000000000000003</v>
      </c>
      <c r="AU133" s="25">
        <v>1.6</v>
      </c>
      <c r="AV133" s="25">
        <v>3.44</v>
      </c>
      <c r="AW133" s="25">
        <v>1.84</v>
      </c>
      <c r="AX133" s="25">
        <v>2.895</v>
      </c>
      <c r="AY133">
        <v>2.895</v>
      </c>
      <c r="AZ133">
        <v>6.260504073571429</v>
      </c>
      <c r="BA133" s="75">
        <v>0.51995616258071919</v>
      </c>
      <c r="BB133" s="75">
        <v>0.51988140722208986</v>
      </c>
      <c r="BE133">
        <v>4.5583381427355033E-2</v>
      </c>
      <c r="BF133">
        <v>4.5576827794046308E-2</v>
      </c>
      <c r="BH133">
        <v>9.1160209221401334E-2</v>
      </c>
      <c r="BI133">
        <v>4.5580104610700667E-2</v>
      </c>
      <c r="BJ133">
        <v>0.51991878490140453</v>
      </c>
    </row>
    <row r="134" spans="1:62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J134"/>
      <c r="L134" s="25">
        <v>30</v>
      </c>
      <c r="M134">
        <v>4</v>
      </c>
      <c r="N134">
        <v>0</v>
      </c>
      <c r="Q134"/>
      <c r="T134" s="25">
        <v>10.59112378</v>
      </c>
      <c r="U134" s="25">
        <v>10.784736629999999</v>
      </c>
      <c r="V134" s="25">
        <v>10.486176179999999</v>
      </c>
      <c r="W134">
        <v>3.73</v>
      </c>
      <c r="X134">
        <v>3.73</v>
      </c>
      <c r="Y134">
        <v>9.3699999999999992</v>
      </c>
      <c r="Z134">
        <v>0</v>
      </c>
      <c r="AA134"/>
      <c r="AB134"/>
      <c r="AD134">
        <v>4</v>
      </c>
      <c r="AE134" s="55">
        <f t="shared" si="5"/>
        <v>0</v>
      </c>
      <c r="AF134" s="57">
        <v>1182.741260108548</v>
      </c>
      <c r="AG134" s="55">
        <v>130.36387300000001</v>
      </c>
      <c r="AH134" s="55">
        <v>0</v>
      </c>
      <c r="AI134" s="52"/>
      <c r="AJ134" s="51">
        <v>0.1014592151701775</v>
      </c>
      <c r="AK134" s="52">
        <v>0.1227333894874388</v>
      </c>
      <c r="AL134" s="52"/>
      <c r="AM134" s="28">
        <v>2</v>
      </c>
      <c r="AN134" s="28">
        <v>2.666666666666667</v>
      </c>
      <c r="AO134" s="28">
        <v>0.66666666666666663</v>
      </c>
      <c r="AP134" s="28">
        <v>0</v>
      </c>
      <c r="AQ134" s="28">
        <v>0.375</v>
      </c>
      <c r="AR134" s="28">
        <v>0.5</v>
      </c>
      <c r="AS134" s="28">
        <v>0.125</v>
      </c>
      <c r="AT134" s="28">
        <v>0</v>
      </c>
      <c r="AU134" s="25">
        <v>1.54</v>
      </c>
      <c r="AV134" s="25">
        <v>3.44</v>
      </c>
      <c r="AW134" s="25">
        <v>1.9</v>
      </c>
      <c r="AX134" s="25">
        <v>2.8066666666666671</v>
      </c>
      <c r="AY134">
        <v>2.8066666666666662</v>
      </c>
      <c r="AZ134">
        <v>6.1769976</v>
      </c>
      <c r="BA134" s="75">
        <v>0.46900407026869628</v>
      </c>
      <c r="BB134" s="75">
        <v>0.56734579634715776</v>
      </c>
      <c r="BE134">
        <v>5.072960758508873E-2</v>
      </c>
      <c r="BF134">
        <v>6.136669474371937E-2</v>
      </c>
      <c r="BH134">
        <v>0.1120963023288082</v>
      </c>
      <c r="BI134">
        <v>5.604815116440405E-2</v>
      </c>
      <c r="BJ134">
        <v>0.51817493330792708</v>
      </c>
    </row>
    <row r="135" spans="1:62" x14ac:dyDescent="0.3">
      <c r="A135" s="2" t="s">
        <v>19</v>
      </c>
      <c r="B135" s="13" t="s">
        <v>705</v>
      </c>
      <c r="C135" s="13"/>
      <c r="F135" s="2">
        <v>3.46</v>
      </c>
      <c r="G135" s="2" t="s">
        <v>116</v>
      </c>
      <c r="H135" s="9" t="s">
        <v>538</v>
      </c>
      <c r="I135">
        <v>-1</v>
      </c>
      <c r="J135"/>
      <c r="L135" s="25">
        <v>1</v>
      </c>
      <c r="M135">
        <v>0</v>
      </c>
      <c r="N135">
        <v>0</v>
      </c>
      <c r="R135" s="2" t="s">
        <v>450</v>
      </c>
      <c r="T135" s="25">
        <v>13.83861243</v>
      </c>
      <c r="U135" s="25">
        <v>13.83861243</v>
      </c>
      <c r="V135" s="25">
        <v>13.83861243</v>
      </c>
      <c r="W135">
        <v>0</v>
      </c>
      <c r="X135"/>
      <c r="Y135"/>
      <c r="Z135">
        <v>0</v>
      </c>
      <c r="AA135"/>
      <c r="AB135"/>
      <c r="AD135">
        <v>18</v>
      </c>
      <c r="AE135" s="55">
        <f t="shared" si="5"/>
        <v>0</v>
      </c>
      <c r="AF135" s="57">
        <v>208.2630581553295</v>
      </c>
      <c r="AG135" s="55">
        <v>0</v>
      </c>
      <c r="AH135" s="55">
        <v>0</v>
      </c>
      <c r="AI135" s="52"/>
      <c r="AJ135" s="51">
        <v>8.6429154356194082E-2</v>
      </c>
      <c r="AK135" s="52"/>
      <c r="AL135" s="52"/>
      <c r="AM135" s="28">
        <v>1.857142857142857</v>
      </c>
      <c r="AN135" s="28">
        <v>3</v>
      </c>
      <c r="AO135" s="28">
        <v>2</v>
      </c>
      <c r="AP135" s="28">
        <v>2</v>
      </c>
      <c r="AQ135" s="28">
        <v>0.20967741935483869</v>
      </c>
      <c r="AR135" s="28">
        <v>0.33870967741935482</v>
      </c>
      <c r="AS135" s="28">
        <v>0.22580645161290319</v>
      </c>
      <c r="AT135" s="28">
        <v>0.22580645161290319</v>
      </c>
      <c r="AU135" s="25">
        <v>1</v>
      </c>
      <c r="AV135" s="25">
        <v>3.44</v>
      </c>
      <c r="AW135" s="25">
        <v>2.44</v>
      </c>
      <c r="AX135" s="25">
        <v>2.8</v>
      </c>
      <c r="AY135">
        <v>2.8</v>
      </c>
      <c r="AZ135">
        <v>6.2020864082142868</v>
      </c>
      <c r="BA135" s="75">
        <v>0.47541563854575991</v>
      </c>
      <c r="BE135">
        <v>4.3214577178097048E-2</v>
      </c>
      <c r="BH135">
        <v>8.6429154356194082E-2</v>
      </c>
      <c r="BI135">
        <v>4.3214577178097048E-2</v>
      </c>
      <c r="BJ135">
        <v>0.47541563854575991</v>
      </c>
    </row>
    <row r="136" spans="1:62" x14ac:dyDescent="0.3">
      <c r="A136" s="2" t="s">
        <v>20</v>
      </c>
      <c r="B136" s="13" t="s">
        <v>706</v>
      </c>
      <c r="C136" s="13"/>
      <c r="F136" s="2">
        <v>3.43</v>
      </c>
      <c r="G136" s="2" t="s">
        <v>116</v>
      </c>
      <c r="H136" s="9" t="s">
        <v>539</v>
      </c>
      <c r="I136" t="s">
        <v>619</v>
      </c>
      <c r="J136"/>
      <c r="L136" s="25">
        <v>2</v>
      </c>
      <c r="M136">
        <v>4</v>
      </c>
      <c r="N136">
        <v>0</v>
      </c>
      <c r="R136" s="2" t="s">
        <v>450</v>
      </c>
      <c r="T136" s="25">
        <v>13.01244535</v>
      </c>
      <c r="U136" s="25">
        <v>13.01244535</v>
      </c>
      <c r="V136" s="25">
        <v>5.6884839999999999</v>
      </c>
      <c r="W136">
        <v>5.5060000000000002</v>
      </c>
      <c r="X136">
        <v>5.5060000000000002</v>
      </c>
      <c r="Y136">
        <v>25</v>
      </c>
      <c r="Z136">
        <v>0</v>
      </c>
      <c r="AA136"/>
      <c r="AB136"/>
      <c r="AD136">
        <v>18</v>
      </c>
      <c r="AE136" s="55">
        <f t="shared" si="5"/>
        <v>0</v>
      </c>
      <c r="AF136" s="57">
        <v>408.08048566890238</v>
      </c>
      <c r="AG136" s="55">
        <v>757.90090000000009</v>
      </c>
      <c r="AH136" s="55">
        <v>0</v>
      </c>
      <c r="AI136" s="52"/>
      <c r="AJ136" s="51">
        <v>8.8217891480379992E-2</v>
      </c>
      <c r="AK136" s="52">
        <v>9.4999227471559922E-2</v>
      </c>
      <c r="AL136" s="52"/>
      <c r="AM136" s="28">
        <v>1.857142857142857</v>
      </c>
      <c r="AN136" s="28">
        <v>3</v>
      </c>
      <c r="AO136" s="28">
        <v>2</v>
      </c>
      <c r="AP136" s="28">
        <v>2</v>
      </c>
      <c r="AQ136" s="28">
        <v>0.20967741935483869</v>
      </c>
      <c r="AR136" s="28">
        <v>0.33870967741935482</v>
      </c>
      <c r="AS136" s="28">
        <v>0.22580645161290319</v>
      </c>
      <c r="AT136" s="28">
        <v>0.22580645161290319</v>
      </c>
      <c r="AU136" s="25">
        <v>0.95</v>
      </c>
      <c r="AV136" s="25">
        <v>3.44</v>
      </c>
      <c r="AW136" s="25">
        <v>2.4900000000000002</v>
      </c>
      <c r="AX136" s="25">
        <v>2.7964285714285722</v>
      </c>
      <c r="AY136">
        <v>2.7964285714285722</v>
      </c>
      <c r="AZ136">
        <v>6.1881302289285713</v>
      </c>
      <c r="BA136" s="75">
        <v>0.50205645606923555</v>
      </c>
      <c r="BB136" s="75">
        <v>0.54064968764634491</v>
      </c>
      <c r="BE136">
        <v>4.4108945740190003E-2</v>
      </c>
      <c r="BF136">
        <v>4.7499613735779961E-2</v>
      </c>
      <c r="BH136">
        <v>9.1608559475969964E-2</v>
      </c>
      <c r="BI136">
        <v>4.5804279737984982E-2</v>
      </c>
      <c r="BJ136">
        <v>0.52135307185779023</v>
      </c>
    </row>
    <row r="137" spans="1:62" x14ac:dyDescent="0.3">
      <c r="A137" s="2" t="s">
        <v>21</v>
      </c>
      <c r="B137" s="13" t="s">
        <v>707</v>
      </c>
      <c r="C137" s="13"/>
      <c r="F137" s="2">
        <v>3.3</v>
      </c>
      <c r="G137" s="2" t="s">
        <v>116</v>
      </c>
      <c r="H137" s="9" t="s">
        <v>540</v>
      </c>
      <c r="I137" t="s">
        <v>620</v>
      </c>
      <c r="J137"/>
      <c r="L137" s="25">
        <v>2</v>
      </c>
      <c r="M137">
        <v>2</v>
      </c>
      <c r="N137">
        <v>0</v>
      </c>
      <c r="R137" s="2" t="s">
        <v>440</v>
      </c>
      <c r="T137" s="25">
        <v>13.052871550000001</v>
      </c>
      <c r="U137" s="25">
        <v>13.052871550000001</v>
      </c>
      <c r="V137" s="25">
        <v>5.7602650000000004</v>
      </c>
      <c r="W137">
        <v>3.9390000000000001</v>
      </c>
      <c r="X137">
        <v>3.9390000000000001</v>
      </c>
      <c r="Y137">
        <v>25.636399999999998</v>
      </c>
      <c r="Z137">
        <v>0</v>
      </c>
      <c r="AA137"/>
      <c r="AB137"/>
      <c r="AD137">
        <v>18</v>
      </c>
      <c r="AE137" s="55">
        <f t="shared" si="5"/>
        <v>0</v>
      </c>
      <c r="AF137" s="57">
        <v>419.87909289623292</v>
      </c>
      <c r="AG137" s="55">
        <v>397.76722984439999</v>
      </c>
      <c r="AH137" s="55">
        <v>0</v>
      </c>
      <c r="AI137" s="52"/>
      <c r="AJ137" s="51">
        <v>8.5738967738736363E-2</v>
      </c>
      <c r="AK137" s="52">
        <v>9.0505193235960166E-2</v>
      </c>
      <c r="AL137" s="52"/>
      <c r="AM137" s="28">
        <v>1.857142857142857</v>
      </c>
      <c r="AN137" s="28">
        <v>3</v>
      </c>
      <c r="AO137" s="28">
        <v>2</v>
      </c>
      <c r="AP137" s="28">
        <v>2</v>
      </c>
      <c r="AQ137" s="28">
        <v>0.20967741935483869</v>
      </c>
      <c r="AR137" s="28">
        <v>0.33870967741935482</v>
      </c>
      <c r="AS137" s="28">
        <v>0.22580645161290319</v>
      </c>
      <c r="AT137" s="28">
        <v>0.22580645161290319</v>
      </c>
      <c r="AU137" s="25">
        <v>0.89</v>
      </c>
      <c r="AV137" s="25">
        <v>3.44</v>
      </c>
      <c r="AW137" s="25">
        <v>2.5499999999999998</v>
      </c>
      <c r="AX137" s="25">
        <v>2.7921428571428568</v>
      </c>
      <c r="AY137">
        <v>2.7921428571428568</v>
      </c>
      <c r="AZ137">
        <v>6.1741786985714304</v>
      </c>
      <c r="BA137" s="75">
        <v>0.50806026761966716</v>
      </c>
      <c r="BB137" s="75">
        <v>0</v>
      </c>
      <c r="BE137">
        <v>4.2869483869368182E-2</v>
      </c>
      <c r="BF137">
        <v>4.5252596617980083E-2</v>
      </c>
      <c r="BH137">
        <v>8.8122080487348264E-2</v>
      </c>
      <c r="BI137">
        <v>4.4061040243674132E-2</v>
      </c>
      <c r="BJ137">
        <v>0.25403013380983358</v>
      </c>
    </row>
    <row r="138" spans="1:62" x14ac:dyDescent="0.3">
      <c r="A138" s="2" t="s">
        <v>17</v>
      </c>
      <c r="B138" s="13" t="s">
        <v>702</v>
      </c>
      <c r="C138" s="13"/>
      <c r="F138" s="2">
        <v>3.67</v>
      </c>
      <c r="G138" s="2" t="s">
        <v>117</v>
      </c>
      <c r="H138" s="9" t="s">
        <v>535</v>
      </c>
      <c r="I138" t="s">
        <v>616</v>
      </c>
      <c r="J138"/>
      <c r="L138" s="25">
        <v>1</v>
      </c>
      <c r="M138">
        <v>4</v>
      </c>
      <c r="N138">
        <v>0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T138" s="25">
        <v>13.46934785</v>
      </c>
      <c r="U138" s="25">
        <v>13.46934785</v>
      </c>
      <c r="V138" s="25">
        <v>13.46934785</v>
      </c>
      <c r="W138">
        <v>5.4659000000000004</v>
      </c>
      <c r="X138">
        <v>5.4318</v>
      </c>
      <c r="Y138">
        <v>24.9619</v>
      </c>
      <c r="Z138">
        <v>0</v>
      </c>
      <c r="AA138"/>
      <c r="AB138"/>
      <c r="AC138"/>
      <c r="AD138">
        <v>18</v>
      </c>
      <c r="AE138" s="55">
        <f t="shared" si="5"/>
        <v>739.68803577899985</v>
      </c>
      <c r="AF138" s="57">
        <v>189.22149105491849</v>
      </c>
      <c r="AG138" s="55">
        <v>741.11071385887806</v>
      </c>
      <c r="AH138" s="55">
        <v>0</v>
      </c>
      <c r="AI138" s="52"/>
      <c r="AJ138" s="51">
        <v>9.5126615373598261E-2</v>
      </c>
      <c r="AK138" s="52">
        <v>9.7151476363233638E-2</v>
      </c>
      <c r="AL138" s="52"/>
      <c r="AM138" s="28">
        <v>2</v>
      </c>
      <c r="AN138" s="28">
        <v>3</v>
      </c>
      <c r="AO138" s="28">
        <v>1.857142857142857</v>
      </c>
      <c r="AP138" s="28">
        <v>4</v>
      </c>
      <c r="AQ138" s="28">
        <v>0.18421052631578949</v>
      </c>
      <c r="AR138" s="28">
        <v>0.27631578947368418</v>
      </c>
      <c r="AS138" s="28">
        <v>0.1710526315789474</v>
      </c>
      <c r="AT138" s="28">
        <v>0.36842105263157893</v>
      </c>
      <c r="AU138" s="25">
        <v>1</v>
      </c>
      <c r="AV138" s="25">
        <v>3.44</v>
      </c>
      <c r="AW138" s="25">
        <v>2.44</v>
      </c>
      <c r="AX138" s="25">
        <v>2.785714285714286</v>
      </c>
      <c r="AY138">
        <v>2.785714285714286</v>
      </c>
      <c r="AZ138">
        <v>6.216117408214286</v>
      </c>
      <c r="BA138" s="75">
        <v>0.52325723799350143</v>
      </c>
      <c r="BE138">
        <v>4.7563307686799138E-2</v>
      </c>
      <c r="BF138">
        <v>4.8575738181616819E-2</v>
      </c>
      <c r="BH138">
        <v>9.6139045868415957E-2</v>
      </c>
      <c r="BI138">
        <v>4.8069522934207978E-2</v>
      </c>
      <c r="BJ138">
        <v>0.52325723799350143</v>
      </c>
    </row>
    <row r="139" spans="1:62" x14ac:dyDescent="0.3">
      <c r="A139" s="2" t="s">
        <v>51</v>
      </c>
      <c r="B139" s="13" t="s">
        <v>703</v>
      </c>
      <c r="C139" s="13"/>
      <c r="F139" s="2">
        <v>3.64</v>
      </c>
      <c r="G139" s="2" t="s">
        <v>117</v>
      </c>
      <c r="H139" s="9" t="s">
        <v>536</v>
      </c>
      <c r="I139" t="s">
        <v>617</v>
      </c>
      <c r="J139"/>
      <c r="L139" s="25">
        <v>1</v>
      </c>
      <c r="M139">
        <v>4</v>
      </c>
      <c r="N139">
        <v>0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T139" s="25">
        <v>12.88926011</v>
      </c>
      <c r="U139" s="25">
        <v>12.88926011</v>
      </c>
      <c r="V139" s="25">
        <v>12.88926011</v>
      </c>
      <c r="W139">
        <v>5.5223699999999996</v>
      </c>
      <c r="X139">
        <v>5.5240799999999997</v>
      </c>
      <c r="Y139">
        <v>25.026399999999999</v>
      </c>
      <c r="Z139">
        <v>0</v>
      </c>
      <c r="AA139"/>
      <c r="AB139"/>
      <c r="AC139"/>
      <c r="AD139">
        <v>18</v>
      </c>
      <c r="AE139" s="55">
        <f t="shared" si="5"/>
        <v>757.16950240099993</v>
      </c>
      <c r="AF139" s="57">
        <v>195.03203980213701</v>
      </c>
      <c r="AG139" s="55">
        <v>763.45570050087724</v>
      </c>
      <c r="AH139" s="55">
        <v>0</v>
      </c>
      <c r="AI139" s="52"/>
      <c r="AJ139" s="51">
        <v>9.2292528029042184E-2</v>
      </c>
      <c r="AK139" s="52">
        <v>9.4308025930991482E-2</v>
      </c>
      <c r="AL139" s="52"/>
      <c r="AM139" s="28">
        <v>2</v>
      </c>
      <c r="AN139" s="28">
        <v>3</v>
      </c>
      <c r="AO139" s="28">
        <v>1.857142857142857</v>
      </c>
      <c r="AP139" s="28">
        <v>4</v>
      </c>
      <c r="AQ139" s="28">
        <v>0.18421052631578949</v>
      </c>
      <c r="AR139" s="28">
        <v>0.27631578947368418</v>
      </c>
      <c r="AS139" s="28">
        <v>0.1710526315789474</v>
      </c>
      <c r="AT139" s="28">
        <v>0.36842105263157893</v>
      </c>
      <c r="AU139" s="25">
        <v>0.95</v>
      </c>
      <c r="AV139" s="25">
        <v>3.44</v>
      </c>
      <c r="AW139" s="25">
        <v>2.4900000000000002</v>
      </c>
      <c r="AX139" s="25">
        <v>2.782142857142857</v>
      </c>
      <c r="AY139">
        <v>2.7821428571428579</v>
      </c>
      <c r="AZ139">
        <v>6.2021612289285706</v>
      </c>
      <c r="BA139" s="75">
        <v>0.52524560229640982</v>
      </c>
      <c r="BB139" s="75">
        <v>0.53671599358424449</v>
      </c>
      <c r="BE139">
        <v>4.6146264014521092E-2</v>
      </c>
      <c r="BF139">
        <v>4.7154012965495741E-2</v>
      </c>
      <c r="BH139">
        <v>9.3300276980016833E-2</v>
      </c>
      <c r="BI139">
        <v>4.6650138490008423E-2</v>
      </c>
      <c r="BJ139">
        <v>0.53098079794032715</v>
      </c>
    </row>
    <row r="140" spans="1:62" x14ac:dyDescent="0.3">
      <c r="A140" s="2" t="s">
        <v>18</v>
      </c>
      <c r="B140" s="13" t="s">
        <v>704</v>
      </c>
      <c r="C140" s="13"/>
      <c r="F140" s="2">
        <v>3.52</v>
      </c>
      <c r="G140" s="2" t="s">
        <v>117</v>
      </c>
      <c r="H140" s="9" t="s">
        <v>537</v>
      </c>
      <c r="I140" t="s">
        <v>618</v>
      </c>
      <c r="J140"/>
      <c r="L140" s="25">
        <v>1</v>
      </c>
      <c r="M140">
        <v>1</v>
      </c>
      <c r="N140">
        <v>0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T140" s="25">
        <v>12.939761450000001</v>
      </c>
      <c r="U140" s="25">
        <v>12.939761450000001</v>
      </c>
      <c r="V140" s="25">
        <v>12.939761450000001</v>
      </c>
      <c r="W140">
        <v>3.9355000000000002</v>
      </c>
      <c r="X140">
        <v>3.9355000000000002</v>
      </c>
      <c r="Y140">
        <v>25.5686</v>
      </c>
      <c r="Z140">
        <v>0</v>
      </c>
      <c r="AA140"/>
      <c r="AB140"/>
      <c r="AC140"/>
      <c r="AD140">
        <v>18</v>
      </c>
      <c r="AE140" s="55">
        <f t="shared" si="5"/>
        <v>398.46671449199999</v>
      </c>
      <c r="AF140" s="57">
        <v>198.96095988642259</v>
      </c>
      <c r="AG140" s="55">
        <v>396.01057416815007</v>
      </c>
      <c r="AH140" s="55">
        <v>0</v>
      </c>
      <c r="AI140" s="52"/>
      <c r="AJ140" s="51">
        <v>9.047000984653146E-2</v>
      </c>
      <c r="AK140" s="52">
        <v>4.5453331739462637E-2</v>
      </c>
      <c r="AL140" s="52"/>
      <c r="AM140" s="28">
        <v>2</v>
      </c>
      <c r="AN140" s="28">
        <v>3</v>
      </c>
      <c r="AO140" s="28">
        <v>1.857142857142857</v>
      </c>
      <c r="AP140" s="28">
        <v>4</v>
      </c>
      <c r="AQ140" s="28">
        <v>0.18421052631578949</v>
      </c>
      <c r="AR140" s="28">
        <v>0.27631578947368418</v>
      </c>
      <c r="AS140" s="28">
        <v>0.1710526315789474</v>
      </c>
      <c r="AT140" s="28">
        <v>0.36842105263157893</v>
      </c>
      <c r="AU140" s="25">
        <v>0.89</v>
      </c>
      <c r="AV140" s="25">
        <v>3.44</v>
      </c>
      <c r="AW140" s="25">
        <v>2.5499999999999998</v>
      </c>
      <c r="AX140" s="25">
        <v>2.777857142857143</v>
      </c>
      <c r="AY140">
        <v>2.777857142857143</v>
      </c>
      <c r="AZ140">
        <v>6.1882096985714297</v>
      </c>
      <c r="BA140" s="75">
        <v>0.53609483093200738</v>
      </c>
      <c r="BE140">
        <v>4.5235004923265723E-2</v>
      </c>
      <c r="BF140">
        <v>2.2726665869731318E-2</v>
      </c>
      <c r="BH140">
        <v>6.7961670792997045E-2</v>
      </c>
      <c r="BI140">
        <v>3.3980835396498522E-2</v>
      </c>
      <c r="BJ140">
        <v>0.53609483093200738</v>
      </c>
    </row>
    <row r="141" spans="1:62" x14ac:dyDescent="0.3">
      <c r="A141" s="2" t="s">
        <v>118</v>
      </c>
      <c r="B141" s="17" t="s">
        <v>920</v>
      </c>
      <c r="C141" s="13"/>
      <c r="F141" s="2">
        <v>3.44</v>
      </c>
      <c r="G141" s="2" t="s">
        <v>122</v>
      </c>
      <c r="H141" s="9">
        <v>-1</v>
      </c>
      <c r="I141">
        <v>-1</v>
      </c>
      <c r="J141" t="s">
        <v>1218</v>
      </c>
      <c r="K141" s="2">
        <v>4</v>
      </c>
      <c r="L141" s="25">
        <v>0</v>
      </c>
      <c r="M141">
        <v>0</v>
      </c>
      <c r="N141">
        <v>4</v>
      </c>
      <c r="O141" s="2">
        <v>5.492</v>
      </c>
      <c r="P141" s="2">
        <v>5.5650000000000004</v>
      </c>
      <c r="Q141" s="2">
        <v>24.88</v>
      </c>
      <c r="R141" s="2" t="s">
        <v>1219</v>
      </c>
      <c r="S141" s="1"/>
      <c r="T141" s="25">
        <v>0</v>
      </c>
      <c r="U141" s="25"/>
      <c r="V141" s="25"/>
      <c r="W141">
        <v>0</v>
      </c>
      <c r="X141"/>
      <c r="Y141"/>
      <c r="Z141">
        <v>0</v>
      </c>
      <c r="AA141"/>
      <c r="AB141"/>
      <c r="AD141">
        <v>18</v>
      </c>
      <c r="AE141" s="55">
        <f t="shared" si="5"/>
        <v>760.40694240000005</v>
      </c>
      <c r="AF141" s="57">
        <v>0</v>
      </c>
      <c r="AG141" s="55">
        <v>0</v>
      </c>
      <c r="AH141" s="55">
        <v>760.6</v>
      </c>
      <c r="AI141" s="52">
        <f>K141*AD141/AE141</f>
        <v>9.4686142360501407E-2</v>
      </c>
      <c r="AJ141" s="51"/>
      <c r="AK141" s="52"/>
      <c r="AL141" s="67">
        <f>N141*AD141/AH141</f>
        <v>9.466210886142519E-2</v>
      </c>
      <c r="AM141" s="28">
        <v>1.964285714285714</v>
      </c>
      <c r="AN141" s="28">
        <v>3</v>
      </c>
      <c r="AO141" s="28">
        <v>1.892857142857143</v>
      </c>
      <c r="AP141" s="28">
        <v>4</v>
      </c>
      <c r="AQ141" s="28">
        <v>0.1809210526315789</v>
      </c>
      <c r="AR141" s="28">
        <v>0.27631578947368418</v>
      </c>
      <c r="AS141" s="28">
        <v>0.17434210526315791</v>
      </c>
      <c r="AT141" s="28">
        <v>0.36842105263157893</v>
      </c>
      <c r="AU141" s="25">
        <v>0.82</v>
      </c>
      <c r="AV141" s="25">
        <v>3.44</v>
      </c>
      <c r="AW141" s="25">
        <v>2.62</v>
      </c>
      <c r="AX141" s="25">
        <v>2.7828571428571429</v>
      </c>
      <c r="AY141">
        <v>2.7828571428571429</v>
      </c>
      <c r="AZ141">
        <v>6.1929237675000008</v>
      </c>
      <c r="BC141" s="75">
        <v>0</v>
      </c>
      <c r="BD141">
        <v>4.7343071180250697E-2</v>
      </c>
      <c r="BG141">
        <v>4.7331054430712588E-2</v>
      </c>
      <c r="BH141">
        <v>9.4674125610963306E-2</v>
      </c>
      <c r="BI141">
        <v>4.7337062805481639E-2</v>
      </c>
      <c r="BJ141">
        <v>0</v>
      </c>
    </row>
    <row r="142" spans="1:62" x14ac:dyDescent="0.3">
      <c r="A142" s="2" t="s">
        <v>119</v>
      </c>
      <c r="B142" s="17" t="s">
        <v>921</v>
      </c>
      <c r="C142" s="13"/>
      <c r="F142" s="2">
        <v>3.22</v>
      </c>
      <c r="G142" s="2" t="s">
        <v>122</v>
      </c>
      <c r="H142" s="9">
        <v>-1</v>
      </c>
      <c r="I142">
        <v>-1</v>
      </c>
      <c r="J142"/>
      <c r="K142" s="2">
        <v>4</v>
      </c>
      <c r="L142" s="25">
        <v>0</v>
      </c>
      <c r="M142">
        <v>0</v>
      </c>
      <c r="N142">
        <v>4</v>
      </c>
      <c r="O142" s="2">
        <v>5.5019999999999998</v>
      </c>
      <c r="P142" s="2">
        <v>5.5069999999999997</v>
      </c>
      <c r="Q142" s="2">
        <v>25.09</v>
      </c>
      <c r="R142" s="2" t="s">
        <v>1219</v>
      </c>
      <c r="S142" s="1"/>
      <c r="T142" s="25">
        <v>0</v>
      </c>
      <c r="U142" s="25"/>
      <c r="V142" s="25"/>
      <c r="W142">
        <v>0</v>
      </c>
      <c r="X142"/>
      <c r="Y142"/>
      <c r="Z142">
        <v>0</v>
      </c>
      <c r="AA142"/>
      <c r="AB142"/>
      <c r="AD142">
        <v>18</v>
      </c>
      <c r="AE142" s="55">
        <f t="shared" si="5"/>
        <v>760.21480625999993</v>
      </c>
      <c r="AF142" s="57">
        <v>0</v>
      </c>
      <c r="AG142" s="55">
        <v>0</v>
      </c>
      <c r="AH142" s="55">
        <v>0</v>
      </c>
      <c r="AI142" s="52">
        <f>K142*AD142/AE142</f>
        <v>9.4710073267601405E-2</v>
      </c>
      <c r="AJ142" s="51"/>
      <c r="AK142" s="52"/>
      <c r="AL142" s="52"/>
      <c r="AM142" s="28">
        <v>1.821428571428571</v>
      </c>
      <c r="AN142" s="28">
        <v>3</v>
      </c>
      <c r="AO142" s="28">
        <v>2.035714285714286</v>
      </c>
      <c r="AP142" s="28">
        <v>2</v>
      </c>
      <c r="AQ142" s="28">
        <v>0.20564516129032259</v>
      </c>
      <c r="AR142" s="28">
        <v>0.33870967741935482</v>
      </c>
      <c r="AS142" s="28">
        <v>0.22983870967741929</v>
      </c>
      <c r="AT142" s="28">
        <v>0.22580645161290319</v>
      </c>
      <c r="AU142" s="25">
        <v>0.82</v>
      </c>
      <c r="AV142" s="25">
        <v>3.44</v>
      </c>
      <c r="AW142" s="25">
        <v>2.62</v>
      </c>
      <c r="AX142" s="25">
        <v>2.7971428571428572</v>
      </c>
      <c r="AY142">
        <v>2.7971428571428572</v>
      </c>
      <c r="AZ142">
        <v>6.1788927675000007</v>
      </c>
      <c r="BD142">
        <v>4.7355036633800703E-2</v>
      </c>
      <c r="BG142" t="s">
        <v>459</v>
      </c>
      <c r="BH142">
        <v>9.4710073267601405E-2</v>
      </c>
      <c r="BI142" t="s">
        <v>459</v>
      </c>
      <c r="BJ142">
        <v>0</v>
      </c>
    </row>
    <row r="143" spans="1:62" x14ac:dyDescent="0.3">
      <c r="A143" s="2" t="s">
        <v>120</v>
      </c>
      <c r="B143" s="17" t="s">
        <v>922</v>
      </c>
      <c r="C143" s="13"/>
      <c r="F143" s="2">
        <v>4</v>
      </c>
      <c r="G143" s="2" t="s">
        <v>122</v>
      </c>
      <c r="H143" s="9">
        <v>-1</v>
      </c>
      <c r="I143">
        <v>-1</v>
      </c>
      <c r="J143"/>
      <c r="K143" s="2">
        <v>1</v>
      </c>
      <c r="L143" s="25">
        <v>0</v>
      </c>
      <c r="M143">
        <v>0</v>
      </c>
      <c r="N143">
        <v>0</v>
      </c>
      <c r="O143" s="2">
        <v>3.9060000000000001</v>
      </c>
      <c r="P143" s="2">
        <v>3.9060000000000001</v>
      </c>
      <c r="Q143" s="2">
        <v>9.8840000000000003</v>
      </c>
      <c r="T143" s="25">
        <v>0</v>
      </c>
      <c r="U143" s="25"/>
      <c r="V143" s="25"/>
      <c r="W143">
        <v>0</v>
      </c>
      <c r="X143"/>
      <c r="Y143"/>
      <c r="Z143">
        <v>0</v>
      </c>
      <c r="AA143"/>
      <c r="AB143"/>
      <c r="AD143">
        <v>14</v>
      </c>
      <c r="AE143" s="55">
        <f t="shared" si="5"/>
        <v>150.79856702400002</v>
      </c>
      <c r="AF143" s="57">
        <v>0</v>
      </c>
      <c r="AG143" s="55">
        <v>0</v>
      </c>
      <c r="AH143" s="55">
        <v>0</v>
      </c>
      <c r="AI143" s="52">
        <f>K143*AD143/AE143</f>
        <v>9.2839078489199839E-2</v>
      </c>
      <c r="AJ143" s="51"/>
      <c r="AK143" s="52"/>
      <c r="AL143" s="52"/>
      <c r="AM143" s="28">
        <v>1.8135593220338979</v>
      </c>
      <c r="AN143" s="28">
        <v>2.398305084745763</v>
      </c>
      <c r="AO143" s="28">
        <v>0.63559322033898302</v>
      </c>
      <c r="AP143" s="28">
        <v>2.4915254237288131</v>
      </c>
      <c r="AQ143" s="28">
        <v>0.24711316397228639</v>
      </c>
      <c r="AR143" s="28">
        <v>0.32678983833718239</v>
      </c>
      <c r="AS143" s="28">
        <v>8.6605080831408776E-2</v>
      </c>
      <c r="AT143" s="28">
        <v>0.33949191685912239</v>
      </c>
      <c r="AU143" s="25">
        <v>0.82</v>
      </c>
      <c r="AV143" s="25">
        <v>3.44</v>
      </c>
      <c r="AW143" s="25">
        <v>2.62</v>
      </c>
      <c r="AX143" s="25">
        <v>2.733728813559321</v>
      </c>
      <c r="AY143">
        <v>2.7337288135593218</v>
      </c>
      <c r="AZ143">
        <v>6.5217336360353304</v>
      </c>
      <c r="BD143">
        <v>4.6419539244599919E-2</v>
      </c>
      <c r="BH143">
        <v>9.2839078489199839E-2</v>
      </c>
      <c r="BI143">
        <v>4.6419539244599919E-2</v>
      </c>
      <c r="BJ143">
        <v>0</v>
      </c>
    </row>
    <row r="144" spans="1:62" x14ac:dyDescent="0.3">
      <c r="A144" s="2" t="s">
        <v>121</v>
      </c>
      <c r="B144" s="33" t="s">
        <v>923</v>
      </c>
      <c r="C144" s="34"/>
      <c r="F144" s="2">
        <v>3.49</v>
      </c>
      <c r="G144" s="2" t="s">
        <v>122</v>
      </c>
      <c r="H144" s="35">
        <v>-1</v>
      </c>
      <c r="I144" s="2">
        <v>-1</v>
      </c>
      <c r="J144"/>
      <c r="K144" s="2">
        <v>1</v>
      </c>
      <c r="L144" s="25">
        <v>0</v>
      </c>
      <c r="M144">
        <v>0</v>
      </c>
      <c r="N144">
        <v>0</v>
      </c>
      <c r="O144" s="2">
        <v>3.903</v>
      </c>
      <c r="P144" s="2">
        <v>3.903</v>
      </c>
      <c r="Q144" s="2">
        <v>10.050000000000001</v>
      </c>
      <c r="T144" s="25">
        <v>0</v>
      </c>
      <c r="U144" s="25"/>
      <c r="V144" s="25"/>
      <c r="W144">
        <v>0</v>
      </c>
      <c r="X144"/>
      <c r="Y144"/>
      <c r="Z144">
        <v>0</v>
      </c>
      <c r="AA144"/>
      <c r="AB144"/>
      <c r="AD144">
        <v>13</v>
      </c>
      <c r="AE144" s="55">
        <f t="shared" si="5"/>
        <v>153.09576045</v>
      </c>
      <c r="AF144" s="57">
        <v>0</v>
      </c>
      <c r="AG144" s="55">
        <v>0</v>
      </c>
      <c r="AH144" s="55">
        <v>0</v>
      </c>
      <c r="AI144" s="52">
        <f>K144*AD144/AE144</f>
        <v>8.4914173728838874E-2</v>
      </c>
      <c r="AJ144" s="51"/>
      <c r="AK144" s="52"/>
      <c r="AL144" s="52"/>
      <c r="AM144" s="28">
        <v>1.6448598130841121</v>
      </c>
      <c r="AN144" s="28">
        <v>2.457943925233645</v>
      </c>
      <c r="AO144" s="28">
        <v>0.86915887850467299</v>
      </c>
      <c r="AP144" s="28">
        <v>0.13084112149532709</v>
      </c>
      <c r="AQ144" s="28">
        <v>0.32234432234432231</v>
      </c>
      <c r="AR144" s="28">
        <v>0.48168498168498158</v>
      </c>
      <c r="AS144" s="28">
        <v>0.17032967032967031</v>
      </c>
      <c r="AT144" s="28">
        <v>2.564102564102564E-2</v>
      </c>
      <c r="AU144" s="25">
        <v>0.82</v>
      </c>
      <c r="AV144" s="25">
        <v>3.44</v>
      </c>
      <c r="AW144" s="25">
        <v>2.62</v>
      </c>
      <c r="AX144" s="25">
        <v>2.7828037383177571</v>
      </c>
      <c r="AY144">
        <v>2.782803738317758</v>
      </c>
      <c r="AZ144">
        <v>6.5403483343235136</v>
      </c>
      <c r="BD144">
        <v>4.2457086864419437E-2</v>
      </c>
      <c r="BH144">
        <v>8.4914173728838874E-2</v>
      </c>
      <c r="BI144">
        <v>4.2457086864419437E-2</v>
      </c>
      <c r="BJ144">
        <v>0</v>
      </c>
    </row>
    <row r="145" spans="1:62" x14ac:dyDescent="0.3">
      <c r="A145" s="2" t="s">
        <v>1185</v>
      </c>
      <c r="B145" s="47" t="s">
        <v>1186</v>
      </c>
      <c r="C145" s="34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L145" s="25">
        <v>0</v>
      </c>
      <c r="M145">
        <v>0</v>
      </c>
      <c r="N145">
        <v>2</v>
      </c>
      <c r="T145" s="25">
        <v>0</v>
      </c>
      <c r="U145" s="25"/>
      <c r="V145" s="25"/>
      <c r="W145">
        <v>0</v>
      </c>
      <c r="X145"/>
      <c r="Y145"/>
      <c r="Z145">
        <v>12.5602</v>
      </c>
      <c r="AA145">
        <v>12.5602</v>
      </c>
      <c r="AB145">
        <v>3.9214000000000002</v>
      </c>
      <c r="AD145">
        <v>34</v>
      </c>
      <c r="AE145" s="55">
        <f t="shared" si="5"/>
        <v>0</v>
      </c>
      <c r="AF145" s="57">
        <v>0</v>
      </c>
      <c r="AG145" s="55">
        <v>0</v>
      </c>
      <c r="AH145" s="55">
        <v>618.63466831045605</v>
      </c>
      <c r="AI145" s="52"/>
      <c r="AJ145" s="51"/>
      <c r="AK145" s="52"/>
      <c r="AL145" s="52">
        <v>0.10991947830165059</v>
      </c>
      <c r="AM145" s="28">
        <v>1.92</v>
      </c>
      <c r="AN145" s="28">
        <v>2.72</v>
      </c>
      <c r="AO145" s="28">
        <v>0.64</v>
      </c>
      <c r="AP145" s="28">
        <v>2.8</v>
      </c>
      <c r="AQ145" s="28">
        <v>0.23762376237623761</v>
      </c>
      <c r="AR145" s="28">
        <v>0.33663366336633671</v>
      </c>
      <c r="AS145" s="28">
        <v>7.9207920792079209E-2</v>
      </c>
      <c r="AT145" s="28">
        <v>0.34653465346534651</v>
      </c>
      <c r="AU145" s="25">
        <v>0.82</v>
      </c>
      <c r="AV145" s="25">
        <v>3.44</v>
      </c>
      <c r="AW145" s="25">
        <v>2.62</v>
      </c>
      <c r="AX145" s="25">
        <v>2.7488000000000001</v>
      </c>
      <c r="AY145">
        <v>2.7488000000000001</v>
      </c>
      <c r="AZ145">
        <v>6.2305574404000001</v>
      </c>
      <c r="BC145" s="75">
        <v>0.5553845310307659</v>
      </c>
      <c r="BG145">
        <v>4.8493887486022333E-2</v>
      </c>
      <c r="BH145">
        <v>0.10991947830165059</v>
      </c>
      <c r="BI145">
        <v>4.8493887486022333E-2</v>
      </c>
      <c r="BJ145">
        <v>0.5553845310307659</v>
      </c>
    </row>
    <row r="146" spans="1:62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J146"/>
      <c r="K146" s="5"/>
      <c r="L146" s="25">
        <v>0</v>
      </c>
      <c r="M146">
        <v>0</v>
      </c>
      <c r="N146">
        <v>0</v>
      </c>
      <c r="T146" s="25">
        <v>0</v>
      </c>
      <c r="U146" s="25"/>
      <c r="V146" s="25"/>
      <c r="W146">
        <v>0</v>
      </c>
      <c r="X146"/>
      <c r="Y146"/>
      <c r="Z146">
        <v>0</v>
      </c>
      <c r="AA146"/>
      <c r="AB146"/>
      <c r="AD146">
        <v>14</v>
      </c>
      <c r="AE146" s="55">
        <f t="shared" si="5"/>
        <v>0</v>
      </c>
      <c r="AF146" s="57">
        <v>0</v>
      </c>
      <c r="AG146" s="55">
        <v>0</v>
      </c>
      <c r="AH146" s="55">
        <v>0</v>
      </c>
      <c r="AI146" s="52"/>
      <c r="AJ146" s="51"/>
      <c r="AK146" s="52"/>
      <c r="AL146" s="52"/>
      <c r="AM146" s="28">
        <v>1.847457627118644</v>
      </c>
      <c r="AN146" s="28">
        <v>2.4237288135593218</v>
      </c>
      <c r="AO146" s="28">
        <v>0.67796610169491522</v>
      </c>
      <c r="AP146" s="28">
        <v>2.610169491525423</v>
      </c>
      <c r="AQ146" s="28">
        <v>0.2443946188340807</v>
      </c>
      <c r="AR146" s="28">
        <v>0.32062780269058289</v>
      </c>
      <c r="AS146" s="28">
        <v>8.9686098654708529E-2</v>
      </c>
      <c r="AT146" s="28">
        <v>0.3452914798206278</v>
      </c>
      <c r="AU146" s="25">
        <v>1</v>
      </c>
      <c r="AV146" s="25">
        <v>3.44</v>
      </c>
      <c r="AW146" s="25">
        <v>2.44</v>
      </c>
      <c r="AX146" s="25">
        <v>2.732542372881356</v>
      </c>
      <c r="AY146">
        <v>2.732542372881356</v>
      </c>
      <c r="AZ146">
        <v>6.5123179483671016</v>
      </c>
      <c r="BH146">
        <v>0</v>
      </c>
      <c r="BI146">
        <v>0</v>
      </c>
      <c r="BJ146">
        <v>0</v>
      </c>
    </row>
    <row r="147" spans="1:62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J147"/>
      <c r="K147" s="5"/>
      <c r="L147" s="25">
        <v>0</v>
      </c>
      <c r="M147">
        <v>0</v>
      </c>
      <c r="N147">
        <v>0</v>
      </c>
      <c r="T147" s="25">
        <v>0</v>
      </c>
      <c r="U147" s="25"/>
      <c r="V147" s="25"/>
      <c r="W147">
        <v>0</v>
      </c>
      <c r="X147"/>
      <c r="Y147"/>
      <c r="Z147">
        <v>0</v>
      </c>
      <c r="AA147"/>
      <c r="AB147"/>
      <c r="AD147">
        <v>14</v>
      </c>
      <c r="AE147" s="55">
        <f t="shared" si="5"/>
        <v>0</v>
      </c>
      <c r="AF147" s="57">
        <v>0</v>
      </c>
      <c r="AG147" s="55">
        <v>0</v>
      </c>
      <c r="AH147" s="55">
        <v>0</v>
      </c>
      <c r="AI147" s="52"/>
      <c r="AJ147" s="51"/>
      <c r="AK147" s="52"/>
      <c r="AL147" s="52"/>
      <c r="AM147" s="28">
        <v>1.85</v>
      </c>
      <c r="AN147" s="28">
        <v>2.3833333333333329</v>
      </c>
      <c r="AO147" s="28">
        <v>0.66666666666666663</v>
      </c>
      <c r="AP147" s="28">
        <v>2.5666666666666669</v>
      </c>
      <c r="AQ147" s="28">
        <v>0.24776785714285721</v>
      </c>
      <c r="AR147" s="28">
        <v>0.3191964285714286</v>
      </c>
      <c r="AS147" s="28">
        <v>8.9285714285714288E-2</v>
      </c>
      <c r="AT147" s="28">
        <v>0.34375000000000011</v>
      </c>
      <c r="AU147" s="25">
        <v>0.95</v>
      </c>
      <c r="AV147" s="25">
        <v>3.44</v>
      </c>
      <c r="AW147" s="25">
        <v>2.4900000000000002</v>
      </c>
      <c r="AX147" s="25">
        <v>2.6995</v>
      </c>
      <c r="AY147">
        <v>2.6995</v>
      </c>
      <c r="AZ147">
        <v>6.4386446606443171</v>
      </c>
      <c r="BH147">
        <v>0</v>
      </c>
      <c r="BI147">
        <v>0</v>
      </c>
      <c r="BJ147">
        <v>0</v>
      </c>
    </row>
    <row r="148" spans="1:62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J148"/>
      <c r="K148" s="5"/>
      <c r="L148" s="25">
        <v>0</v>
      </c>
      <c r="M148">
        <v>0</v>
      </c>
      <c r="N148">
        <v>0</v>
      </c>
      <c r="T148" s="25">
        <v>0</v>
      </c>
      <c r="U148" s="25"/>
      <c r="V148" s="25"/>
      <c r="W148">
        <v>0</v>
      </c>
      <c r="X148"/>
      <c r="Y148"/>
      <c r="Z148">
        <v>0</v>
      </c>
      <c r="AA148"/>
      <c r="AB148"/>
      <c r="AD148">
        <v>14</v>
      </c>
      <c r="AE148" s="55">
        <f t="shared" si="5"/>
        <v>0</v>
      </c>
      <c r="AF148" s="57">
        <v>0</v>
      </c>
      <c r="AG148" s="55">
        <v>0</v>
      </c>
      <c r="AH148" s="55">
        <v>0</v>
      </c>
      <c r="AI148" s="52"/>
      <c r="AJ148" s="51"/>
      <c r="AK148" s="52"/>
      <c r="AL148" s="52"/>
      <c r="AM148" s="28">
        <v>1.8389830508474569</v>
      </c>
      <c r="AN148" s="28">
        <v>2.398305084745763</v>
      </c>
      <c r="AO148" s="28">
        <v>0.59322033898305082</v>
      </c>
      <c r="AP148" s="28">
        <v>2.4915254237288131</v>
      </c>
      <c r="AQ148" s="28">
        <v>0.25115740740740738</v>
      </c>
      <c r="AR148" s="28">
        <v>0.32754629629629628</v>
      </c>
      <c r="AS148" s="28">
        <v>8.1018518518518517E-2</v>
      </c>
      <c r="AT148" s="28">
        <v>0.34027777777777768</v>
      </c>
      <c r="AU148" s="25">
        <v>0.89</v>
      </c>
      <c r="AV148" s="25">
        <v>3.44</v>
      </c>
      <c r="AW148" s="25">
        <v>2.5499999999999998</v>
      </c>
      <c r="AX148" s="25">
        <v>2.7266101694915248</v>
      </c>
      <c r="AY148">
        <v>2.7266101694915261</v>
      </c>
      <c r="AZ148">
        <v>6.5117833191709238</v>
      </c>
      <c r="BH148">
        <v>0</v>
      </c>
      <c r="BI148">
        <v>0</v>
      </c>
      <c r="BJ148">
        <v>0</v>
      </c>
    </row>
    <row r="149" spans="1:62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J149"/>
      <c r="K149" s="5"/>
      <c r="L149" s="25">
        <v>0</v>
      </c>
      <c r="M149">
        <v>0</v>
      </c>
      <c r="N149">
        <v>0</v>
      </c>
      <c r="T149" s="25">
        <v>0</v>
      </c>
      <c r="U149" s="25"/>
      <c r="V149" s="25"/>
      <c r="W149">
        <v>0</v>
      </c>
      <c r="X149"/>
      <c r="Y149"/>
      <c r="Z149">
        <v>0</v>
      </c>
      <c r="AA149"/>
      <c r="AB149"/>
      <c r="AD149">
        <v>14</v>
      </c>
      <c r="AE149" s="55">
        <f t="shared" si="5"/>
        <v>0</v>
      </c>
      <c r="AF149" s="57">
        <v>0</v>
      </c>
      <c r="AG149" s="55">
        <v>0</v>
      </c>
      <c r="AH149" s="55">
        <v>0</v>
      </c>
      <c r="AI149" s="52"/>
      <c r="AJ149" s="51"/>
      <c r="AK149" s="52"/>
      <c r="AL149" s="52"/>
      <c r="AM149" s="28">
        <v>1.8135593220338979</v>
      </c>
      <c r="AN149" s="28">
        <v>2.398305084745763</v>
      </c>
      <c r="AO149" s="28">
        <v>0.63559322033898302</v>
      </c>
      <c r="AP149" s="28">
        <v>2.4915254237288131</v>
      </c>
      <c r="AQ149" s="28">
        <v>0.24711316397228639</v>
      </c>
      <c r="AR149" s="28">
        <v>0.32678983833718239</v>
      </c>
      <c r="AS149" s="28">
        <v>8.6605080831408776E-2</v>
      </c>
      <c r="AT149" s="28">
        <v>0.33949191685912239</v>
      </c>
      <c r="AU149" s="25">
        <v>0.82</v>
      </c>
      <c r="AV149" s="25">
        <v>3.44</v>
      </c>
      <c r="AW149" s="25">
        <v>2.62</v>
      </c>
      <c r="AX149" s="25">
        <v>2.733728813559321</v>
      </c>
      <c r="AY149">
        <v>2.7337288135593218</v>
      </c>
      <c r="AZ149">
        <v>6.5217336360353304</v>
      </c>
      <c r="BH149">
        <v>0</v>
      </c>
      <c r="BI149">
        <v>0</v>
      </c>
      <c r="BJ149">
        <v>0</v>
      </c>
    </row>
    <row r="150" spans="1:62" x14ac:dyDescent="0.3">
      <c r="A150" s="2" t="s">
        <v>127</v>
      </c>
      <c r="B150" s="13" t="s">
        <v>754</v>
      </c>
      <c r="C150" s="13"/>
      <c r="F150" s="2">
        <v>2.39</v>
      </c>
      <c r="G150" s="2" t="s">
        <v>126</v>
      </c>
      <c r="H150" s="9">
        <v>-1</v>
      </c>
      <c r="I150">
        <v>-1</v>
      </c>
      <c r="J150"/>
      <c r="L150" s="25">
        <v>0</v>
      </c>
      <c r="M150">
        <v>0</v>
      </c>
      <c r="N150">
        <v>0</v>
      </c>
      <c r="O150" s="2">
        <v>5.4930000000000003</v>
      </c>
      <c r="P150" s="2">
        <v>5.4930000000000003</v>
      </c>
      <c r="Q150" s="2">
        <v>28.75</v>
      </c>
      <c r="S150" s="2">
        <f>Q150/2</f>
        <v>14.375</v>
      </c>
      <c r="T150" s="25">
        <v>0</v>
      </c>
      <c r="U150" s="25"/>
      <c r="V150" s="25"/>
      <c r="W150">
        <v>0</v>
      </c>
      <c r="X150"/>
      <c r="Y150"/>
      <c r="Z150">
        <v>0</v>
      </c>
      <c r="AA150"/>
      <c r="AB150"/>
      <c r="AD150">
        <v>2</v>
      </c>
      <c r="AE150" s="55">
        <f t="shared" si="5"/>
        <v>867.47515875000011</v>
      </c>
      <c r="AF150" s="57">
        <v>0</v>
      </c>
      <c r="AG150" s="55">
        <v>0</v>
      </c>
      <c r="AH150" s="55">
        <v>0</v>
      </c>
      <c r="AI150" s="52"/>
      <c r="AJ150" s="51"/>
      <c r="AK150" s="52"/>
      <c r="AL150" s="52"/>
      <c r="AM150" s="28">
        <v>1.428571428571429</v>
      </c>
      <c r="AN150" s="28">
        <v>1.5</v>
      </c>
      <c r="AO150" s="28">
        <v>5.1428571428571432</v>
      </c>
      <c r="AP150" s="28">
        <v>4</v>
      </c>
      <c r="AQ150" s="28">
        <v>0.1183431952662722</v>
      </c>
      <c r="AR150" s="28">
        <v>0.1242603550295858</v>
      </c>
      <c r="AS150" s="28">
        <v>0.42603550295857989</v>
      </c>
      <c r="AT150" s="28">
        <v>0.33136094674556221</v>
      </c>
      <c r="AU150" s="25">
        <v>1.6</v>
      </c>
      <c r="AV150" s="25">
        <v>3.44</v>
      </c>
      <c r="AW150" s="25">
        <v>1.84</v>
      </c>
      <c r="AX150" s="25">
        <v>1.9628571428571431</v>
      </c>
      <c r="AY150">
        <v>1.9628571428571431</v>
      </c>
      <c r="AZ150">
        <v>4.4993245392857144</v>
      </c>
      <c r="BH150">
        <v>0</v>
      </c>
      <c r="BI150">
        <v>0</v>
      </c>
      <c r="BJ150">
        <v>0</v>
      </c>
    </row>
    <row r="151" spans="1:62" x14ac:dyDescent="0.3">
      <c r="A151" s="2" t="s">
        <v>128</v>
      </c>
      <c r="B151" s="13" t="s">
        <v>755</v>
      </c>
      <c r="C151" s="13"/>
      <c r="F151" s="2">
        <v>3.42</v>
      </c>
      <c r="G151" s="2" t="s">
        <v>126</v>
      </c>
      <c r="H151" s="9" t="s">
        <v>571</v>
      </c>
      <c r="I151" t="s">
        <v>649</v>
      </c>
      <c r="J151"/>
      <c r="L151" s="25">
        <v>2</v>
      </c>
      <c r="M151">
        <v>2</v>
      </c>
      <c r="N151">
        <v>0</v>
      </c>
      <c r="T151" s="25">
        <v>3.8933966999999998</v>
      </c>
      <c r="U151" s="25">
        <v>3.8933966999999998</v>
      </c>
      <c r="V151" s="25">
        <v>7.4931887499999998</v>
      </c>
      <c r="W151">
        <v>3.89</v>
      </c>
      <c r="X151">
        <v>3.89</v>
      </c>
      <c r="Y151">
        <v>7.37</v>
      </c>
      <c r="Z151">
        <v>0</v>
      </c>
      <c r="AA151"/>
      <c r="AB151"/>
      <c r="AD151">
        <v>2</v>
      </c>
      <c r="AE151" s="55">
        <f t="shared" si="5"/>
        <v>0</v>
      </c>
      <c r="AF151" s="57">
        <v>113.5857853857584</v>
      </c>
      <c r="AG151" s="55">
        <v>111.523577</v>
      </c>
      <c r="AH151" s="55">
        <v>0</v>
      </c>
      <c r="AI151" s="52"/>
      <c r="AJ151" s="51">
        <v>3.5215674095268677E-2</v>
      </c>
      <c r="AK151" s="52">
        <v>3.5866855310783291E-2</v>
      </c>
      <c r="AL151" s="52"/>
      <c r="AM151" s="28">
        <v>2</v>
      </c>
      <c r="AN151" s="28">
        <v>4</v>
      </c>
      <c r="AO151" s="28">
        <v>3.333333333333333</v>
      </c>
      <c r="AP151" s="28">
        <v>4.666666666666667</v>
      </c>
      <c r="AQ151" s="28">
        <v>0.14285714285714279</v>
      </c>
      <c r="AR151" s="28">
        <v>0.2857142857142857</v>
      </c>
      <c r="AS151" s="28">
        <v>0.23809523809523811</v>
      </c>
      <c r="AT151" s="28">
        <v>0.33333333333333343</v>
      </c>
      <c r="AU151" s="25">
        <v>2.02</v>
      </c>
      <c r="AV151" s="25">
        <v>3.44</v>
      </c>
      <c r="AW151" s="25">
        <v>1.42</v>
      </c>
      <c r="AX151" s="25">
        <v>2.8733333333333331</v>
      </c>
      <c r="AY151">
        <v>2.8733333333333331</v>
      </c>
      <c r="AZ151">
        <v>6.6478994516666674</v>
      </c>
      <c r="BA151" s="75">
        <v>0.60918030397914924</v>
      </c>
      <c r="BB151" s="75">
        <v>0.6204447985828746</v>
      </c>
      <c r="BE151">
        <v>1.7607837047634339E-2</v>
      </c>
      <c r="BF151">
        <v>1.7933427655391649E-2</v>
      </c>
      <c r="BH151">
        <v>3.5541264703025988E-2</v>
      </c>
      <c r="BI151">
        <v>1.777063235151299E-2</v>
      </c>
      <c r="BJ151">
        <v>0.61481255128101187</v>
      </c>
    </row>
    <row r="152" spans="1:62" x14ac:dyDescent="0.3">
      <c r="A152" s="2" t="s">
        <v>129</v>
      </c>
      <c r="B152" s="13" t="s">
        <v>756</v>
      </c>
      <c r="C152" s="13"/>
      <c r="F152" s="2">
        <v>2.39</v>
      </c>
      <c r="G152" s="2" t="s">
        <v>133</v>
      </c>
      <c r="H152" s="9" t="s">
        <v>572</v>
      </c>
      <c r="I152" t="s">
        <v>650</v>
      </c>
      <c r="J152"/>
      <c r="L152" s="25">
        <v>4</v>
      </c>
      <c r="M152">
        <v>4</v>
      </c>
      <c r="N152">
        <v>0</v>
      </c>
      <c r="T152" s="25">
        <v>5.5026178200000002</v>
      </c>
      <c r="U152" s="25">
        <v>5.5582516699999998</v>
      </c>
      <c r="V152" s="25">
        <v>28.882220520000001</v>
      </c>
      <c r="W152">
        <v>5.4930000000000003</v>
      </c>
      <c r="X152">
        <v>5.4960000000000004</v>
      </c>
      <c r="Y152">
        <v>28.75</v>
      </c>
      <c r="Z152">
        <v>0</v>
      </c>
      <c r="AA152"/>
      <c r="AB152"/>
      <c r="AD152">
        <v>16</v>
      </c>
      <c r="AE152" s="55">
        <f t="shared" si="5"/>
        <v>0</v>
      </c>
      <c r="AF152" s="57">
        <v>883.36082823090169</v>
      </c>
      <c r="AG152" s="55">
        <v>867.94893000000013</v>
      </c>
      <c r="AH152" s="55">
        <v>0</v>
      </c>
      <c r="AI152" s="52"/>
      <c r="AJ152" s="51">
        <v>7.2450575070407169E-2</v>
      </c>
      <c r="AK152" s="52">
        <v>7.3737057317416116E-2</v>
      </c>
      <c r="AL152" s="52"/>
      <c r="AM152" s="28">
        <v>1.928571428571429</v>
      </c>
      <c r="AN152" s="28">
        <v>3.5</v>
      </c>
      <c r="AO152" s="28">
        <v>3.1428571428571428</v>
      </c>
      <c r="AP152" s="28">
        <v>4</v>
      </c>
      <c r="AQ152" s="28">
        <v>0.15340909090909091</v>
      </c>
      <c r="AR152" s="28">
        <v>0.27840909090909088</v>
      </c>
      <c r="AS152" s="28">
        <v>0.25</v>
      </c>
      <c r="AT152" s="28">
        <v>0.31818181818181818</v>
      </c>
      <c r="AU152" s="25">
        <v>1.6</v>
      </c>
      <c r="AV152" s="25">
        <v>3.44</v>
      </c>
      <c r="AW152" s="25">
        <v>1.84</v>
      </c>
      <c r="AX152" s="25">
        <v>2.882857142857143</v>
      </c>
      <c r="AY152">
        <v>2.882857142857143</v>
      </c>
      <c r="AZ152">
        <v>6.350050364285714</v>
      </c>
      <c r="BA152" s="75">
        <v>0.52239337321040458</v>
      </c>
      <c r="BB152" s="75">
        <v>0.53166934928012111</v>
      </c>
      <c r="BE152">
        <v>3.6225287535203578E-2</v>
      </c>
      <c r="BF152">
        <v>3.6868528658708058E-2</v>
      </c>
      <c r="BH152">
        <v>7.3093816193911643E-2</v>
      </c>
      <c r="BI152">
        <v>3.6546908096955821E-2</v>
      </c>
      <c r="BJ152">
        <v>0.52703136124526284</v>
      </c>
    </row>
    <row r="153" spans="1:62" x14ac:dyDescent="0.3">
      <c r="A153" s="2" t="s">
        <v>130</v>
      </c>
      <c r="B153" s="13" t="s">
        <v>757</v>
      </c>
      <c r="C153" s="13"/>
      <c r="F153" s="2">
        <v>2.2200000000000002</v>
      </c>
      <c r="G153" s="2" t="s">
        <v>133</v>
      </c>
      <c r="H153" s="9" t="s">
        <v>573</v>
      </c>
      <c r="I153">
        <v>-1</v>
      </c>
      <c r="J153"/>
      <c r="L153" s="25">
        <v>4</v>
      </c>
      <c r="M153">
        <v>0</v>
      </c>
      <c r="N153">
        <v>0</v>
      </c>
      <c r="T153" s="25">
        <v>5.5809040000000003</v>
      </c>
      <c r="U153" s="25">
        <v>5.6539380000000001</v>
      </c>
      <c r="V153" s="25">
        <v>29.812771999999999</v>
      </c>
      <c r="W153">
        <v>0</v>
      </c>
      <c r="X153"/>
      <c r="Y153"/>
      <c r="Z153">
        <v>0</v>
      </c>
      <c r="AA153"/>
      <c r="AB153"/>
      <c r="AD153">
        <v>16</v>
      </c>
      <c r="AE153" s="55">
        <f t="shared" si="5"/>
        <v>0</v>
      </c>
      <c r="AF153" s="57">
        <v>940.71474773474347</v>
      </c>
      <c r="AG153" s="55">
        <v>0</v>
      </c>
      <c r="AH153" s="55">
        <v>0</v>
      </c>
      <c r="AI153" s="52"/>
      <c r="AJ153" s="51">
        <v>6.8033375849706881E-2</v>
      </c>
      <c r="AK153" s="52"/>
      <c r="AL153" s="52"/>
      <c r="AM153" s="28">
        <v>1.928571428571429</v>
      </c>
      <c r="AN153" s="28">
        <v>3.5</v>
      </c>
      <c r="AO153" s="28">
        <v>3.8571428571428572</v>
      </c>
      <c r="AP153" s="28">
        <v>4</v>
      </c>
      <c r="AQ153" s="28">
        <v>0.1451612903225806</v>
      </c>
      <c r="AR153" s="28">
        <v>0.26344086021505381</v>
      </c>
      <c r="AS153" s="28">
        <v>0.29032258064516131</v>
      </c>
      <c r="AT153" s="28">
        <v>0.30107526881720431</v>
      </c>
      <c r="AU153" s="25">
        <v>1.6</v>
      </c>
      <c r="AV153" s="25">
        <v>3.44</v>
      </c>
      <c r="AW153" s="25">
        <v>1.84</v>
      </c>
      <c r="AX153" s="25">
        <v>2.8685714285714279</v>
      </c>
      <c r="AY153">
        <v>2.8685714285714279</v>
      </c>
      <c r="AZ153">
        <v>6.299944650714286</v>
      </c>
      <c r="BA153" s="75">
        <v>0.51496474224831645</v>
      </c>
      <c r="BE153">
        <v>3.4016687924853441E-2</v>
      </c>
      <c r="BH153">
        <v>6.8033375849706881E-2</v>
      </c>
      <c r="BI153">
        <v>3.4016687924853441E-2</v>
      </c>
      <c r="BJ153">
        <v>0.51496474224831645</v>
      </c>
    </row>
    <row r="154" spans="1:62" x14ac:dyDescent="0.3">
      <c r="A154" s="2" t="s">
        <v>131</v>
      </c>
      <c r="B154" s="13" t="s">
        <v>758</v>
      </c>
      <c r="C154" s="13"/>
      <c r="F154" s="2">
        <v>2.29</v>
      </c>
      <c r="G154" s="2" t="s">
        <v>133</v>
      </c>
      <c r="H154" s="9" t="s">
        <v>574</v>
      </c>
      <c r="I154" t="s">
        <v>651</v>
      </c>
      <c r="J154"/>
      <c r="L154" s="25">
        <v>1</v>
      </c>
      <c r="M154">
        <v>4</v>
      </c>
      <c r="N154">
        <v>0</v>
      </c>
      <c r="T154" s="25">
        <v>3.9070640000000001</v>
      </c>
      <c r="U154" s="25">
        <v>3.9070640000000001</v>
      </c>
      <c r="V154" s="25">
        <v>14.317354999999999</v>
      </c>
      <c r="W154">
        <v>5.4588999999999999</v>
      </c>
      <c r="X154">
        <v>5.5044000000000004</v>
      </c>
      <c r="Y154">
        <v>28.6998</v>
      </c>
      <c r="Z154">
        <v>0</v>
      </c>
      <c r="AA154"/>
      <c r="AB154"/>
      <c r="AD154">
        <v>16</v>
      </c>
      <c r="AE154" s="55">
        <f t="shared" si="5"/>
        <v>0</v>
      </c>
      <c r="AF154" s="57">
        <v>218.55655879400501</v>
      </c>
      <c r="AG154" s="55">
        <v>862.37070529816799</v>
      </c>
      <c r="AH154" s="55">
        <v>0</v>
      </c>
      <c r="AI154" s="52"/>
      <c r="AJ154" s="51">
        <v>7.320759481338833E-2</v>
      </c>
      <c r="AK154" s="52">
        <v>7.4214023745010863E-2</v>
      </c>
      <c r="AL154" s="52"/>
      <c r="AM154" s="28">
        <v>2</v>
      </c>
      <c r="AN154" s="28">
        <v>3.5</v>
      </c>
      <c r="AO154" s="28">
        <v>3.0714285714285721</v>
      </c>
      <c r="AP154" s="28">
        <v>5</v>
      </c>
      <c r="AQ154" s="28">
        <v>0.14736842105263159</v>
      </c>
      <c r="AR154" s="28">
        <v>0.25789473684210529</v>
      </c>
      <c r="AS154" s="28">
        <v>0.22631578947368419</v>
      </c>
      <c r="AT154" s="28">
        <v>0.36842105263157893</v>
      </c>
      <c r="AU154" s="25">
        <v>1.5</v>
      </c>
      <c r="AV154" s="25">
        <v>3.44</v>
      </c>
      <c r="AW154" s="25">
        <v>1.94</v>
      </c>
      <c r="AX154" s="25">
        <v>2.875714285714285</v>
      </c>
      <c r="AY154">
        <v>2.875714285714285</v>
      </c>
      <c r="AZ154">
        <v>6.3570658642857136</v>
      </c>
      <c r="BA154" s="75">
        <v>0.52785174392365897</v>
      </c>
      <c r="BB154" s="75">
        <v>0.53510844000890001</v>
      </c>
      <c r="BE154">
        <v>3.6603797406694158E-2</v>
      </c>
      <c r="BF154">
        <v>3.7107011872505431E-2</v>
      </c>
      <c r="BH154">
        <v>7.3710809279199596E-2</v>
      </c>
      <c r="BI154">
        <v>3.6855404639599798E-2</v>
      </c>
      <c r="BJ154">
        <v>0.53148009196627943</v>
      </c>
    </row>
    <row r="155" spans="1:62" x14ac:dyDescent="0.3">
      <c r="A155" s="2" t="s">
        <v>132</v>
      </c>
      <c r="B155" s="13" t="s">
        <v>759</v>
      </c>
      <c r="C155" s="13"/>
      <c r="F155" s="2">
        <v>2.27</v>
      </c>
      <c r="G155" s="2" t="s">
        <v>133</v>
      </c>
      <c r="H155" s="9" t="s">
        <v>575</v>
      </c>
      <c r="I155">
        <v>-1</v>
      </c>
      <c r="J155"/>
      <c r="L155" s="25">
        <v>4</v>
      </c>
      <c r="M155">
        <v>0</v>
      </c>
      <c r="N155">
        <v>0</v>
      </c>
      <c r="T155" s="25">
        <v>5.4952131800000004</v>
      </c>
      <c r="U155" s="25">
        <v>5.5421627200000003</v>
      </c>
      <c r="V155" s="25">
        <v>29.451395720000001</v>
      </c>
      <c r="W155">
        <v>0</v>
      </c>
      <c r="X155"/>
      <c r="Y155"/>
      <c r="Z155">
        <v>0</v>
      </c>
      <c r="AA155"/>
      <c r="AB155"/>
      <c r="AD155">
        <v>16</v>
      </c>
      <c r="AE155" s="55">
        <f t="shared" si="5"/>
        <v>0</v>
      </c>
      <c r="AF155" s="57">
        <v>896.95302480881253</v>
      </c>
      <c r="AG155" s="55">
        <v>0</v>
      </c>
      <c r="AH155" s="55">
        <v>0</v>
      </c>
      <c r="AI155" s="52"/>
      <c r="AJ155" s="51">
        <v>7.1352677598296457E-2</v>
      </c>
      <c r="AK155" s="52"/>
      <c r="AL155" s="52"/>
      <c r="AM155" s="28">
        <v>2</v>
      </c>
      <c r="AN155" s="28">
        <v>3.5</v>
      </c>
      <c r="AO155" s="28">
        <v>3.785714285714286</v>
      </c>
      <c r="AP155" s="28">
        <v>5</v>
      </c>
      <c r="AQ155" s="28">
        <v>0.14000000000000001</v>
      </c>
      <c r="AR155" s="28">
        <v>0.245</v>
      </c>
      <c r="AS155" s="28">
        <v>0.26500000000000001</v>
      </c>
      <c r="AT155" s="28">
        <v>0.35</v>
      </c>
      <c r="AU155" s="25">
        <v>1.5</v>
      </c>
      <c r="AV155" s="25">
        <v>3.44</v>
      </c>
      <c r="AW155" s="25">
        <v>1.94</v>
      </c>
      <c r="AX155" s="25">
        <v>2.8614285714285721</v>
      </c>
      <c r="AY155">
        <v>2.8614285714285712</v>
      </c>
      <c r="AZ155">
        <v>6.3069601507142856</v>
      </c>
      <c r="BA155" s="75">
        <v>0.54008951884595136</v>
      </c>
      <c r="BE155">
        <v>3.5676338799148229E-2</v>
      </c>
      <c r="BH155">
        <v>7.1352677598296457E-2</v>
      </c>
      <c r="BI155">
        <v>3.5676338799148229E-2</v>
      </c>
      <c r="BJ155">
        <v>0.54008951884595136</v>
      </c>
    </row>
    <row r="156" spans="1:62" x14ac:dyDescent="0.3">
      <c r="A156" s="2" t="s">
        <v>136</v>
      </c>
      <c r="B156" s="13" t="s">
        <v>760</v>
      </c>
      <c r="C156" s="13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L156" s="25">
        <v>0</v>
      </c>
      <c r="M156">
        <v>0</v>
      </c>
      <c r="N156">
        <v>1</v>
      </c>
      <c r="O156" s="2">
        <v>3.89</v>
      </c>
      <c r="P156" s="2">
        <v>3.89</v>
      </c>
      <c r="Q156" s="2">
        <v>10.34</v>
      </c>
      <c r="R156" s="2" t="s">
        <v>440</v>
      </c>
      <c r="T156" s="25">
        <v>0</v>
      </c>
      <c r="U156" s="25"/>
      <c r="V156" s="25"/>
      <c r="W156">
        <v>0</v>
      </c>
      <c r="X156"/>
      <c r="Y156"/>
      <c r="Z156">
        <v>3.88</v>
      </c>
      <c r="AA156">
        <v>3.88</v>
      </c>
      <c r="AB156">
        <v>10.66</v>
      </c>
      <c r="AC156" s="2">
        <v>2</v>
      </c>
      <c r="AD156">
        <v>14</v>
      </c>
      <c r="AE156" s="55">
        <f t="shared" si="5"/>
        <v>156.465914</v>
      </c>
      <c r="AF156" s="57">
        <v>0</v>
      </c>
      <c r="AG156" s="55">
        <v>0</v>
      </c>
      <c r="AH156" s="55">
        <v>160.479904</v>
      </c>
      <c r="AI156" s="52"/>
      <c r="AJ156" s="51"/>
      <c r="AK156" s="52"/>
      <c r="AL156" s="52">
        <v>8.7238337331009372E-2</v>
      </c>
      <c r="AM156" s="28">
        <v>1.9090909090909089</v>
      </c>
      <c r="AN156" s="28">
        <v>2.545454545454545</v>
      </c>
      <c r="AO156" s="28">
        <v>0.63636363636363635</v>
      </c>
      <c r="AP156" s="28">
        <v>2.545454545454545</v>
      </c>
      <c r="AQ156" s="28">
        <v>0.25</v>
      </c>
      <c r="AR156" s="28">
        <v>0.33333333333333331</v>
      </c>
      <c r="AS156" s="28">
        <v>8.3333333333333329E-2</v>
      </c>
      <c r="AT156" s="28">
        <v>0.33333333333333331</v>
      </c>
      <c r="AU156" s="25">
        <v>1.1000000000000001</v>
      </c>
      <c r="AV156" s="25">
        <v>3.44</v>
      </c>
      <c r="AW156" s="25">
        <v>2.34</v>
      </c>
      <c r="AX156" s="25">
        <v>2.7618181818181822</v>
      </c>
      <c r="AY156">
        <v>2.7618181818181822</v>
      </c>
      <c r="AZ156">
        <v>6.4448628590773636</v>
      </c>
      <c r="BC156" s="75">
        <v>0</v>
      </c>
      <c r="BG156">
        <v>4.3619168665504693E-2</v>
      </c>
      <c r="BH156">
        <v>8.7238337331009372E-2</v>
      </c>
      <c r="BI156">
        <v>4.3619168665504693E-2</v>
      </c>
      <c r="BJ156">
        <v>0</v>
      </c>
    </row>
    <row r="157" spans="1:62" x14ac:dyDescent="0.3">
      <c r="A157" s="2" t="s">
        <v>137</v>
      </c>
      <c r="B157" s="13" t="s">
        <v>761</v>
      </c>
      <c r="C157" s="13"/>
      <c r="F157" s="2">
        <v>3.85</v>
      </c>
      <c r="G157" s="2" t="s">
        <v>135</v>
      </c>
      <c r="H157" s="9" t="s">
        <v>576</v>
      </c>
      <c r="I157" t="s">
        <v>652</v>
      </c>
      <c r="J157"/>
      <c r="L157" s="25">
        <v>1</v>
      </c>
      <c r="M157">
        <v>2</v>
      </c>
      <c r="N157">
        <v>0</v>
      </c>
      <c r="O157" s="2">
        <v>3.85</v>
      </c>
      <c r="P157" s="2">
        <v>3.85</v>
      </c>
      <c r="Q157" s="2">
        <v>12.77</v>
      </c>
      <c r="R157" s="2" t="s">
        <v>440</v>
      </c>
      <c r="T157" s="25">
        <v>11.210029909999999</v>
      </c>
      <c r="U157" s="25">
        <v>11.210029909999999</v>
      </c>
      <c r="V157" s="25">
        <v>11.210029909999999</v>
      </c>
      <c r="W157">
        <v>3.8955000000000002</v>
      </c>
      <c r="X157">
        <v>3.8955000000000002</v>
      </c>
      <c r="Y157">
        <v>21.436</v>
      </c>
      <c r="Z157">
        <v>0</v>
      </c>
      <c r="AA157"/>
      <c r="AB157"/>
      <c r="AC157" s="2">
        <v>2</v>
      </c>
      <c r="AD157">
        <v>14</v>
      </c>
      <c r="AE157" s="55">
        <f t="shared" si="5"/>
        <v>189.28332500000002</v>
      </c>
      <c r="AF157" s="57">
        <v>167.3639996655379</v>
      </c>
      <c r="AG157" s="55">
        <v>325.28959047900003</v>
      </c>
      <c r="AH157" s="55">
        <v>0</v>
      </c>
      <c r="AI157" s="52"/>
      <c r="AJ157" s="51">
        <v>8.365000853216796E-2</v>
      </c>
      <c r="AK157" s="52">
        <v>8.607714731593176E-2</v>
      </c>
      <c r="AL157" s="52"/>
      <c r="AM157" s="28">
        <v>1.9090909090909089</v>
      </c>
      <c r="AN157" s="28">
        <v>2.545454545454545</v>
      </c>
      <c r="AO157" s="28">
        <v>0.63636363636363635</v>
      </c>
      <c r="AP157" s="28">
        <v>2.545454545454545</v>
      </c>
      <c r="AQ157" s="28">
        <v>0.25</v>
      </c>
      <c r="AR157" s="28">
        <v>0.33333333333333331</v>
      </c>
      <c r="AS157" s="28">
        <v>8.3333333333333329E-2</v>
      </c>
      <c r="AT157" s="28">
        <v>0.33333333333333331</v>
      </c>
      <c r="AU157" s="25">
        <v>0.93</v>
      </c>
      <c r="AV157" s="25">
        <v>3.44</v>
      </c>
      <c r="AW157" s="25">
        <v>2.5099999999999998</v>
      </c>
      <c r="AX157" s="25">
        <v>2.646363636363636</v>
      </c>
      <c r="AY157">
        <v>2.646363636363636</v>
      </c>
      <c r="AZ157">
        <v>6.0509524322727266</v>
      </c>
      <c r="BA157" s="75">
        <v>0.45356967584663088</v>
      </c>
      <c r="BB157" s="75">
        <v>0</v>
      </c>
      <c r="BE157">
        <v>4.1825004266083973E-2</v>
      </c>
      <c r="BF157">
        <v>4.303857365796588E-2</v>
      </c>
      <c r="BH157">
        <v>8.486357792404986E-2</v>
      </c>
      <c r="BI157">
        <v>4.243178896202493E-2</v>
      </c>
      <c r="BJ157">
        <v>0.22678483792331541</v>
      </c>
    </row>
    <row r="158" spans="1:62" x14ac:dyDescent="0.3">
      <c r="A158" s="2" t="s">
        <v>10</v>
      </c>
      <c r="B158" s="13" t="s">
        <v>695</v>
      </c>
      <c r="C158" s="13"/>
      <c r="F158" s="2">
        <v>3.9</v>
      </c>
      <c r="G158" s="2" t="s">
        <v>135</v>
      </c>
      <c r="H158" s="9" t="s">
        <v>531</v>
      </c>
      <c r="I158">
        <v>-1</v>
      </c>
      <c r="J158"/>
      <c r="L158" s="25">
        <v>1</v>
      </c>
      <c r="M158">
        <v>0</v>
      </c>
      <c r="N158">
        <v>0</v>
      </c>
      <c r="O158" s="2">
        <v>3.88</v>
      </c>
      <c r="P158" s="2">
        <v>3.88</v>
      </c>
      <c r="Q158" s="2">
        <v>11.07</v>
      </c>
      <c r="R158" s="2" t="s">
        <v>439</v>
      </c>
      <c r="T158" s="25">
        <v>3.9103940000000001</v>
      </c>
      <c r="U158" s="25">
        <v>3.9103940000000001</v>
      </c>
      <c r="V158" s="25">
        <v>11.314458</v>
      </c>
      <c r="W158">
        <v>0</v>
      </c>
      <c r="X158"/>
      <c r="Y158"/>
      <c r="Z158">
        <v>0</v>
      </c>
      <c r="AA158"/>
      <c r="AB158"/>
      <c r="AC158" s="2">
        <v>2</v>
      </c>
      <c r="AD158">
        <v>14</v>
      </c>
      <c r="AE158" s="55">
        <f t="shared" si="5"/>
        <v>166.652208</v>
      </c>
      <c r="AF158" s="57">
        <v>173.0114278564659</v>
      </c>
      <c r="AG158" s="55">
        <v>0</v>
      </c>
      <c r="AH158" s="55">
        <v>0</v>
      </c>
      <c r="AI158" s="52"/>
      <c r="AJ158" s="51">
        <v>8.0919510193365449E-2</v>
      </c>
      <c r="AK158" s="52"/>
      <c r="AL158" s="52"/>
      <c r="AM158" s="28">
        <v>1.9090909090909089</v>
      </c>
      <c r="AN158" s="28">
        <v>2.545454545454545</v>
      </c>
      <c r="AO158" s="28">
        <v>0.63636363636363635</v>
      </c>
      <c r="AP158" s="28">
        <v>2.545454545454545</v>
      </c>
      <c r="AQ158" s="28">
        <v>0.25</v>
      </c>
      <c r="AR158" s="28">
        <v>0.33333333333333331</v>
      </c>
      <c r="AS158" s="28">
        <v>8.3333333333333329E-2</v>
      </c>
      <c r="AT158" s="28">
        <v>0.33333333333333331</v>
      </c>
      <c r="AU158" s="25">
        <v>0.82</v>
      </c>
      <c r="AV158" s="25">
        <v>3.44</v>
      </c>
      <c r="AW158" s="25">
        <v>2.62</v>
      </c>
      <c r="AX158" s="25">
        <v>2.6363636363636358</v>
      </c>
      <c r="AY158">
        <v>2.6363636363636371</v>
      </c>
      <c r="AZ158">
        <v>6.0044088459090901</v>
      </c>
      <c r="BA158" s="75">
        <v>0.5117218936152963</v>
      </c>
      <c r="BE158">
        <v>4.0459755096682717E-2</v>
      </c>
      <c r="BH158">
        <v>8.0919510193365449E-2</v>
      </c>
      <c r="BI158">
        <v>4.0459755096682717E-2</v>
      </c>
      <c r="BJ158">
        <v>0.5117218936152963</v>
      </c>
    </row>
    <row r="159" spans="1:62" x14ac:dyDescent="0.3">
      <c r="A159" s="2" t="s">
        <v>138</v>
      </c>
      <c r="B159" s="13" t="s">
        <v>762</v>
      </c>
      <c r="C159" s="13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L159" s="25">
        <v>0</v>
      </c>
      <c r="M159">
        <v>0</v>
      </c>
      <c r="N159">
        <v>1</v>
      </c>
      <c r="O159" s="2">
        <v>3.88</v>
      </c>
      <c r="P159" s="2">
        <v>3.88</v>
      </c>
      <c r="Q159" s="2">
        <v>11.07</v>
      </c>
      <c r="R159" s="2" t="s">
        <v>439</v>
      </c>
      <c r="T159" s="25">
        <v>0</v>
      </c>
      <c r="U159" s="25"/>
      <c r="V159" s="25"/>
      <c r="W159">
        <v>0</v>
      </c>
      <c r="X159"/>
      <c r="Y159"/>
      <c r="Z159">
        <v>3.899</v>
      </c>
      <c r="AA159">
        <v>3.899</v>
      </c>
      <c r="AB159">
        <v>11.292</v>
      </c>
      <c r="AC159" s="2">
        <v>2</v>
      </c>
      <c r="AD159">
        <v>14</v>
      </c>
      <c r="AE159" s="55">
        <f t="shared" si="5"/>
        <v>166.652208</v>
      </c>
      <c r="AF159" s="57">
        <v>0</v>
      </c>
      <c r="AG159" s="55">
        <v>0</v>
      </c>
      <c r="AH159" s="55">
        <v>171.66325369200001</v>
      </c>
      <c r="AI159" s="52"/>
      <c r="AJ159" s="51"/>
      <c r="AK159" s="52"/>
      <c r="AL159" s="52">
        <v>8.1555019486691915E-2</v>
      </c>
      <c r="AM159" s="28">
        <v>1.9090909090909089</v>
      </c>
      <c r="AN159" s="28">
        <v>2.545454545454545</v>
      </c>
      <c r="AO159" s="28">
        <v>0.63636363636363635</v>
      </c>
      <c r="AP159" s="28">
        <v>2.545454545454545</v>
      </c>
      <c r="AQ159" s="28">
        <v>0.25</v>
      </c>
      <c r="AR159" s="28">
        <v>0.33333333333333331</v>
      </c>
      <c r="AS159" s="28">
        <v>8.3333333333333329E-2</v>
      </c>
      <c r="AT159" s="28">
        <v>0.33333333333333331</v>
      </c>
      <c r="AU159" s="25">
        <v>0.79</v>
      </c>
      <c r="AV159" s="25">
        <v>3.44</v>
      </c>
      <c r="AW159" s="25">
        <v>2.65</v>
      </c>
      <c r="AX159" s="25">
        <v>2.6336363636363629</v>
      </c>
      <c r="AY159">
        <v>2.6336363636363642</v>
      </c>
      <c r="AZ159">
        <v>5.9908857398831818</v>
      </c>
      <c r="BC159" s="75">
        <v>0.54881524259093173</v>
      </c>
      <c r="BG159">
        <v>4.0777509743345958E-2</v>
      </c>
      <c r="BH159">
        <v>8.1555019486691915E-2</v>
      </c>
      <c r="BI159">
        <v>4.0777509743345958E-2</v>
      </c>
      <c r="BJ159">
        <v>0.54881524259093173</v>
      </c>
    </row>
    <row r="160" spans="1:62" x14ac:dyDescent="0.3">
      <c r="A160" s="2" t="s">
        <v>139</v>
      </c>
      <c r="B160" s="13" t="s">
        <v>763</v>
      </c>
      <c r="C160" s="13"/>
      <c r="F160" s="2">
        <v>3.55</v>
      </c>
      <c r="G160" s="2" t="s">
        <v>135</v>
      </c>
      <c r="H160" s="9">
        <v>-1</v>
      </c>
      <c r="I160">
        <v>-1</v>
      </c>
      <c r="J160"/>
      <c r="K160" s="2">
        <v>1</v>
      </c>
      <c r="L160" s="25">
        <v>0</v>
      </c>
      <c r="M160">
        <v>0</v>
      </c>
      <c r="N160">
        <v>0</v>
      </c>
      <c r="O160" s="2">
        <v>3.9</v>
      </c>
      <c r="P160" s="2">
        <v>3.9</v>
      </c>
      <c r="Q160" s="2">
        <v>11.07</v>
      </c>
      <c r="R160" s="2" t="s">
        <v>519</v>
      </c>
      <c r="T160" s="25">
        <v>0</v>
      </c>
      <c r="U160" s="25"/>
      <c r="V160" s="25"/>
      <c r="W160">
        <v>0</v>
      </c>
      <c r="X160"/>
      <c r="Y160"/>
      <c r="Z160">
        <v>0</v>
      </c>
      <c r="AA160"/>
      <c r="AB160"/>
      <c r="AC160" s="2">
        <v>2</v>
      </c>
      <c r="AD160">
        <v>14</v>
      </c>
      <c r="AE160" s="55">
        <f t="shared" si="5"/>
        <v>168.37469999999999</v>
      </c>
      <c r="AF160" s="57">
        <v>0</v>
      </c>
      <c r="AG160" s="55">
        <v>0</v>
      </c>
      <c r="AH160" s="55">
        <v>0</v>
      </c>
      <c r="AI160" s="52">
        <f>K160*AD160/AE160</f>
        <v>8.3147883856660179E-2</v>
      </c>
      <c r="AJ160" s="51"/>
      <c r="AK160" s="52"/>
      <c r="AL160" s="52"/>
      <c r="AM160" s="28">
        <v>1.9090909090909089</v>
      </c>
      <c r="AN160" s="28">
        <v>2.545454545454545</v>
      </c>
      <c r="AO160" s="28">
        <v>0.54545454545454541</v>
      </c>
      <c r="AP160" s="28">
        <v>2.8181818181818179</v>
      </c>
      <c r="AQ160" s="28">
        <v>0.2441860465116279</v>
      </c>
      <c r="AR160" s="28">
        <v>0.32558139534883718</v>
      </c>
      <c r="AS160" s="28">
        <v>6.9767441860465115E-2</v>
      </c>
      <c r="AT160" s="28">
        <v>0.3604651162790698</v>
      </c>
      <c r="AU160" s="25">
        <v>1.1299999999999999</v>
      </c>
      <c r="AV160" s="25">
        <v>3.44</v>
      </c>
      <c r="AW160" s="25">
        <v>2.31</v>
      </c>
      <c r="AX160" s="25">
        <v>2.7645454545454542</v>
      </c>
      <c r="AY160">
        <v>2.7645454545454551</v>
      </c>
      <c r="AZ160">
        <v>6.4196350590773639</v>
      </c>
      <c r="BD160">
        <v>4.157394192833009E-2</v>
      </c>
      <c r="BH160">
        <v>8.3147883856660179E-2</v>
      </c>
      <c r="BI160">
        <v>4.157394192833009E-2</v>
      </c>
      <c r="BJ160">
        <v>0</v>
      </c>
    </row>
    <row r="161" spans="1:62" x14ac:dyDescent="0.3">
      <c r="A161" s="2" t="s">
        <v>140</v>
      </c>
      <c r="B161" s="13" t="s">
        <v>764</v>
      </c>
      <c r="C161" s="13"/>
      <c r="F161" s="2">
        <v>3.55</v>
      </c>
      <c r="G161" s="2" t="s">
        <v>135</v>
      </c>
      <c r="H161" s="9">
        <v>-1</v>
      </c>
      <c r="I161">
        <v>-1</v>
      </c>
      <c r="J161"/>
      <c r="K161" s="2">
        <v>1</v>
      </c>
      <c r="L161" s="25">
        <v>0</v>
      </c>
      <c r="M161">
        <v>0</v>
      </c>
      <c r="N161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T161" s="25">
        <v>0</v>
      </c>
      <c r="U161" s="25"/>
      <c r="V161" s="25"/>
      <c r="W161">
        <v>0</v>
      </c>
      <c r="X161"/>
      <c r="Y161"/>
      <c r="Z161">
        <v>0</v>
      </c>
      <c r="AA161"/>
      <c r="AB161"/>
      <c r="AC161" s="2">
        <v>2</v>
      </c>
      <c r="AD161">
        <v>14</v>
      </c>
      <c r="AE161" s="55">
        <f t="shared" si="5"/>
        <v>170.06955680000002</v>
      </c>
      <c r="AF161" s="57">
        <v>0</v>
      </c>
      <c r="AG161" s="55">
        <v>0</v>
      </c>
      <c r="AH161" s="55">
        <v>0</v>
      </c>
      <c r="AI161" s="52">
        <f>K161*AD161/AE161</f>
        <v>8.2319259621896068E-2</v>
      </c>
      <c r="AJ161" s="51"/>
      <c r="AK161" s="52"/>
      <c r="AL161" s="52"/>
      <c r="AM161" s="28">
        <v>1.9090909090909089</v>
      </c>
      <c r="AN161" s="28">
        <v>2.545454545454545</v>
      </c>
      <c r="AO161" s="28">
        <v>0.54545454545454541</v>
      </c>
      <c r="AP161" s="28">
        <v>2.8181818181818179</v>
      </c>
      <c r="AQ161" s="28">
        <v>0.2441860465116279</v>
      </c>
      <c r="AR161" s="28">
        <v>0.32558139534883718</v>
      </c>
      <c r="AS161" s="28">
        <v>6.9767441860465115E-2</v>
      </c>
      <c r="AT161" s="28">
        <v>0.3604651162790698</v>
      </c>
      <c r="AU161" s="25">
        <v>0.93</v>
      </c>
      <c r="AV161" s="25">
        <v>3.44</v>
      </c>
      <c r="AW161" s="25">
        <v>2.5099999999999998</v>
      </c>
      <c r="AX161" s="25">
        <v>2.6490909090909089</v>
      </c>
      <c r="AY161">
        <v>2.6490909090909081</v>
      </c>
      <c r="AZ161">
        <v>6.0257246322727269</v>
      </c>
      <c r="BD161">
        <v>4.1159629810948027E-2</v>
      </c>
      <c r="BH161">
        <v>8.2319259621896068E-2</v>
      </c>
      <c r="BI161">
        <v>4.1159629810948027E-2</v>
      </c>
      <c r="BJ161">
        <v>0</v>
      </c>
    </row>
    <row r="162" spans="1:62" x14ac:dyDescent="0.3">
      <c r="A162" s="2" t="s">
        <v>11</v>
      </c>
      <c r="B162" s="13" t="s">
        <v>696</v>
      </c>
      <c r="C162" s="13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>
        <v>1</v>
      </c>
      <c r="L162" s="25">
        <v>0</v>
      </c>
      <c r="M162">
        <v>0</v>
      </c>
      <c r="N162">
        <v>1</v>
      </c>
      <c r="O162" s="2">
        <v>3.88</v>
      </c>
      <c r="P162" s="2">
        <v>3.88</v>
      </c>
      <c r="Q162" s="2">
        <v>10.647</v>
      </c>
      <c r="R162" s="2" t="s">
        <v>439</v>
      </c>
      <c r="T162" s="25">
        <v>0</v>
      </c>
      <c r="U162" s="25"/>
      <c r="V162" s="25"/>
      <c r="W162">
        <v>0</v>
      </c>
      <c r="X162"/>
      <c r="Y162"/>
      <c r="Z162">
        <v>3.8653</v>
      </c>
      <c r="AA162">
        <v>3.8653</v>
      </c>
      <c r="AB162">
        <v>11.0131</v>
      </c>
      <c r="AC162" s="2">
        <v>2</v>
      </c>
      <c r="AD162">
        <v>14</v>
      </c>
      <c r="AE162" s="55">
        <f t="shared" si="5"/>
        <v>160.28419679999999</v>
      </c>
      <c r="AF162" s="57">
        <v>0</v>
      </c>
      <c r="AG162" s="55">
        <v>0</v>
      </c>
      <c r="AH162" s="55">
        <v>164.541706117579</v>
      </c>
      <c r="AI162" s="52">
        <f>K162*AD162/AE162</f>
        <v>8.7344855447408651E-2</v>
      </c>
      <c r="AJ162" s="51"/>
      <c r="AK162" s="52"/>
      <c r="AL162" s="52">
        <v>8.5084811202795069E-2</v>
      </c>
      <c r="AM162" s="28">
        <v>1.9090909090909089</v>
      </c>
      <c r="AN162" s="28">
        <v>2.545454545454545</v>
      </c>
      <c r="AO162" s="28">
        <v>0.54545454545454541</v>
      </c>
      <c r="AP162" s="28">
        <v>2.8181818181818179</v>
      </c>
      <c r="AQ162" s="28">
        <v>0.2441860465116279</v>
      </c>
      <c r="AR162" s="28">
        <v>0.32558139534883718</v>
      </c>
      <c r="AS162" s="28">
        <v>6.9767441860465115E-2</v>
      </c>
      <c r="AT162" s="28">
        <v>0.3604651162790698</v>
      </c>
      <c r="AU162" s="25">
        <v>0.82</v>
      </c>
      <c r="AV162" s="25">
        <v>3.44</v>
      </c>
      <c r="AW162" s="25">
        <v>2.62</v>
      </c>
      <c r="AX162" s="25">
        <v>2.6390909090909092</v>
      </c>
      <c r="AY162">
        <v>2.6390909090909092</v>
      </c>
      <c r="AZ162">
        <v>5.9791810459090904</v>
      </c>
      <c r="BC162" s="75">
        <v>0.53381265134868672</v>
      </c>
      <c r="BD162">
        <v>4.3672427723704332E-2</v>
      </c>
      <c r="BG162">
        <v>4.2542405601397527E-2</v>
      </c>
      <c r="BH162">
        <v>8.6214833325101853E-2</v>
      </c>
      <c r="BI162">
        <v>4.3107416662550933E-2</v>
      </c>
      <c r="BJ162">
        <v>0.53381265134868672</v>
      </c>
    </row>
    <row r="163" spans="1:62" x14ac:dyDescent="0.3">
      <c r="A163" s="2" t="s">
        <v>141</v>
      </c>
      <c r="B163" s="13" t="s">
        <v>765</v>
      </c>
      <c r="C163" s="13"/>
      <c r="F163" s="2">
        <v>3.55</v>
      </c>
      <c r="G163" s="2" t="s">
        <v>135</v>
      </c>
      <c r="H163" s="9">
        <v>-1</v>
      </c>
      <c r="I163">
        <v>-1</v>
      </c>
      <c r="J163"/>
      <c r="K163" s="2">
        <v>1</v>
      </c>
      <c r="L163" s="25">
        <v>0</v>
      </c>
      <c r="M163">
        <v>0</v>
      </c>
      <c r="N16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T163" s="25">
        <v>0</v>
      </c>
      <c r="U163" s="25"/>
      <c r="V163" s="25"/>
      <c r="W163">
        <v>0</v>
      </c>
      <c r="X163"/>
      <c r="Y163"/>
      <c r="Z163">
        <v>0</v>
      </c>
      <c r="AA163"/>
      <c r="AB163"/>
      <c r="AC163" s="2">
        <v>2</v>
      </c>
      <c r="AD163">
        <v>14</v>
      </c>
      <c r="AE163" s="55">
        <f t="shared" si="5"/>
        <v>166.59199040000001</v>
      </c>
      <c r="AF163" s="57">
        <v>0</v>
      </c>
      <c r="AG163" s="55">
        <v>0</v>
      </c>
      <c r="AH163" s="55">
        <v>0</v>
      </c>
      <c r="AI163" s="52">
        <f>K163*AD163/AE163</f>
        <v>8.4037653709430671E-2</v>
      </c>
      <c r="AJ163" s="51"/>
      <c r="AK163" s="52"/>
      <c r="AL163" s="52"/>
      <c r="AM163" s="28">
        <v>1.9090909090909089</v>
      </c>
      <c r="AN163" s="28">
        <v>2.545454545454545</v>
      </c>
      <c r="AO163" s="28">
        <v>0.54545454545454541</v>
      </c>
      <c r="AP163" s="28">
        <v>2.8181818181818179</v>
      </c>
      <c r="AQ163" s="28">
        <v>0.2441860465116279</v>
      </c>
      <c r="AR163" s="28">
        <v>0.32558139534883718</v>
      </c>
      <c r="AS163" s="28">
        <v>6.9767441860465115E-2</v>
      </c>
      <c r="AT163" s="28">
        <v>0.3604651162790698</v>
      </c>
      <c r="AU163" s="25">
        <v>0.79</v>
      </c>
      <c r="AV163" s="25">
        <v>3.44</v>
      </c>
      <c r="AW163" s="25">
        <v>2.65</v>
      </c>
      <c r="AX163" s="25">
        <v>2.6363636363636358</v>
      </c>
      <c r="AY163">
        <v>2.6363636363636358</v>
      </c>
      <c r="AZ163">
        <v>5.9656579398831813</v>
      </c>
      <c r="BD163">
        <v>4.2018826854715342E-2</v>
      </c>
      <c r="BH163">
        <v>8.4037653709430671E-2</v>
      </c>
      <c r="BI163">
        <v>4.2018826854715342E-2</v>
      </c>
      <c r="BJ163">
        <v>0</v>
      </c>
    </row>
    <row r="164" spans="1:62" x14ac:dyDescent="0.3">
      <c r="A164" s="2" t="s">
        <v>142</v>
      </c>
      <c r="B164" s="13" t="s">
        <v>766</v>
      </c>
      <c r="C164" s="13"/>
      <c r="F164" s="2">
        <v>4.2</v>
      </c>
      <c r="G164" s="2" t="s">
        <v>135</v>
      </c>
      <c r="H164" s="9">
        <v>-1</v>
      </c>
      <c r="I164">
        <v>-1</v>
      </c>
      <c r="J164"/>
      <c r="K164" s="2">
        <v>1</v>
      </c>
      <c r="L164" s="25">
        <v>0</v>
      </c>
      <c r="M164">
        <v>0</v>
      </c>
      <c r="N164">
        <v>0</v>
      </c>
      <c r="O164" s="2">
        <v>3.92</v>
      </c>
      <c r="P164" s="2">
        <v>3.92</v>
      </c>
      <c r="Q164" s="2">
        <v>11.065</v>
      </c>
      <c r="R164" s="2" t="s">
        <v>439</v>
      </c>
      <c r="T164" s="25">
        <v>0</v>
      </c>
      <c r="U164" s="25"/>
      <c r="V164" s="25"/>
      <c r="W164">
        <v>0</v>
      </c>
      <c r="X164"/>
      <c r="Y164"/>
      <c r="Z164">
        <v>0</v>
      </c>
      <c r="AA164"/>
      <c r="AB164"/>
      <c r="AC164" s="2">
        <v>2</v>
      </c>
      <c r="AD164">
        <v>14</v>
      </c>
      <c r="AE164" s="55">
        <f t="shared" si="5"/>
        <v>170.02921599999999</v>
      </c>
      <c r="AF164" s="57">
        <v>0</v>
      </c>
      <c r="AG164" s="55">
        <v>0</v>
      </c>
      <c r="AH164" s="55">
        <v>0</v>
      </c>
      <c r="AI164" s="52">
        <f t="shared" ref="AI164:AI171" si="6">K164*AD164/AE164</f>
        <v>8.2338790528799485E-2</v>
      </c>
      <c r="AJ164" s="51"/>
      <c r="AK164" s="52"/>
      <c r="AL164" s="52"/>
      <c r="AM164" s="28">
        <v>1.9090909090909089</v>
      </c>
      <c r="AN164" s="28">
        <v>2.545454545454545</v>
      </c>
      <c r="AO164" s="28">
        <v>0.54545454545454541</v>
      </c>
      <c r="AP164" s="28">
        <v>2.9090909090909092</v>
      </c>
      <c r="AQ164" s="28">
        <v>0.2413793103448276</v>
      </c>
      <c r="AR164" s="28">
        <v>0.32183908045977011</v>
      </c>
      <c r="AS164" s="28">
        <v>6.8965517241379309E-2</v>
      </c>
      <c r="AT164" s="28">
        <v>0.36781609195402298</v>
      </c>
      <c r="AU164" s="25">
        <v>1.1399999999999999</v>
      </c>
      <c r="AV164" s="25">
        <v>3.44</v>
      </c>
      <c r="AW164" s="25">
        <v>2.2999999999999998</v>
      </c>
      <c r="AX164" s="25">
        <v>2.7654545454545452</v>
      </c>
      <c r="AY164">
        <v>2.7654545454545461</v>
      </c>
      <c r="AZ164">
        <v>6.4215922727137267</v>
      </c>
      <c r="BD164">
        <v>4.1169395264399743E-2</v>
      </c>
      <c r="BH164">
        <v>8.2338790528799485E-2</v>
      </c>
      <c r="BI164">
        <v>4.1169395264399743E-2</v>
      </c>
      <c r="BJ164">
        <v>0</v>
      </c>
    </row>
    <row r="165" spans="1:62" x14ac:dyDescent="0.3">
      <c r="A165" s="2" t="s">
        <v>143</v>
      </c>
      <c r="B165" s="13" t="s">
        <v>767</v>
      </c>
      <c r="C165" s="13"/>
      <c r="F165" s="2">
        <v>4.1500000000000004</v>
      </c>
      <c r="G165" s="2" t="s">
        <v>135</v>
      </c>
      <c r="H165" s="9">
        <v>-1</v>
      </c>
      <c r="I165">
        <v>-1</v>
      </c>
      <c r="J165"/>
      <c r="K165" s="2">
        <v>1</v>
      </c>
      <c r="L165" s="25">
        <v>0</v>
      </c>
      <c r="M165">
        <v>0</v>
      </c>
      <c r="N165">
        <v>0</v>
      </c>
      <c r="O165" s="2">
        <v>3.92</v>
      </c>
      <c r="P165" s="2">
        <v>3.92</v>
      </c>
      <c r="Q165" s="2">
        <v>11.7911</v>
      </c>
      <c r="R165" s="2" t="s">
        <v>439</v>
      </c>
      <c r="T165" s="25">
        <v>0</v>
      </c>
      <c r="U165" s="25"/>
      <c r="V165" s="25"/>
      <c r="W165">
        <v>0</v>
      </c>
      <c r="X165"/>
      <c r="Y165"/>
      <c r="Z165">
        <v>0</v>
      </c>
      <c r="AA165"/>
      <c r="AB165"/>
      <c r="AC165" s="2">
        <v>2</v>
      </c>
      <c r="AD165">
        <v>14</v>
      </c>
      <c r="AE165" s="55">
        <f t="shared" si="5"/>
        <v>181.18675904</v>
      </c>
      <c r="AF165" s="57">
        <v>0</v>
      </c>
      <c r="AG165" s="55">
        <v>0</v>
      </c>
      <c r="AH165" s="55">
        <v>0</v>
      </c>
      <c r="AI165" s="52">
        <f t="shared" si="6"/>
        <v>7.7268339442559744E-2</v>
      </c>
      <c r="AJ165" s="51"/>
      <c r="AK165" s="52"/>
      <c r="AL165" s="52"/>
      <c r="AM165" s="28">
        <v>1.9090909090909089</v>
      </c>
      <c r="AN165" s="28">
        <v>2.545454545454545</v>
      </c>
      <c r="AO165" s="28">
        <v>0.54545454545454541</v>
      </c>
      <c r="AP165" s="28">
        <v>2.9090909090909092</v>
      </c>
      <c r="AQ165" s="28">
        <v>0.2413793103448276</v>
      </c>
      <c r="AR165" s="28">
        <v>0.32183908045977011</v>
      </c>
      <c r="AS165" s="28">
        <v>6.8965517241379309E-2</v>
      </c>
      <c r="AT165" s="28">
        <v>0.36781609195402298</v>
      </c>
      <c r="AU165" s="25">
        <v>0.93</v>
      </c>
      <c r="AV165" s="25">
        <v>3.44</v>
      </c>
      <c r="AW165" s="25">
        <v>2.5099999999999998</v>
      </c>
      <c r="AX165" s="25">
        <v>2.65</v>
      </c>
      <c r="AY165">
        <v>2.649999999999999</v>
      </c>
      <c r="AZ165">
        <v>6.0276818459090906</v>
      </c>
      <c r="BD165">
        <v>3.8634169721279872E-2</v>
      </c>
      <c r="BH165">
        <v>7.7268339442559744E-2</v>
      </c>
      <c r="BI165">
        <v>3.8634169721279872E-2</v>
      </c>
      <c r="BJ165">
        <v>0</v>
      </c>
    </row>
    <row r="166" spans="1:62" x14ac:dyDescent="0.3">
      <c r="A166" s="2" t="s">
        <v>12</v>
      </c>
      <c r="B166" s="13" t="s">
        <v>697</v>
      </c>
      <c r="C166" s="13"/>
      <c r="F166" s="2">
        <v>4.1500000000000004</v>
      </c>
      <c r="G166" s="2" t="s">
        <v>135</v>
      </c>
      <c r="H166" s="9">
        <v>-1</v>
      </c>
      <c r="I166">
        <v>-1</v>
      </c>
      <c r="J166"/>
      <c r="K166" s="2">
        <v>1</v>
      </c>
      <c r="L166" s="25">
        <v>0</v>
      </c>
      <c r="M166">
        <v>0</v>
      </c>
      <c r="N166">
        <v>0</v>
      </c>
      <c r="O166" s="2">
        <v>3.92</v>
      </c>
      <c r="P166" s="2">
        <v>3.92</v>
      </c>
      <c r="Q166" s="2">
        <v>11.5395</v>
      </c>
      <c r="R166" s="2" t="s">
        <v>439</v>
      </c>
      <c r="T166" s="25">
        <v>0</v>
      </c>
      <c r="U166" s="25"/>
      <c r="V166" s="25"/>
      <c r="W166">
        <v>0</v>
      </c>
      <c r="X166"/>
      <c r="Y166"/>
      <c r="Z166">
        <v>0</v>
      </c>
      <c r="AA166"/>
      <c r="AB166"/>
      <c r="AC166" s="2">
        <v>2</v>
      </c>
      <c r="AD166">
        <v>14</v>
      </c>
      <c r="AE166" s="55">
        <f t="shared" si="5"/>
        <v>177.32057279999998</v>
      </c>
      <c r="AF166" s="57">
        <v>0</v>
      </c>
      <c r="AG166" s="55">
        <v>0</v>
      </c>
      <c r="AH166" s="55">
        <v>0</v>
      </c>
      <c r="AI166" s="52">
        <f t="shared" si="6"/>
        <v>7.8953049716293272E-2</v>
      </c>
      <c r="AJ166" s="51"/>
      <c r="AK166" s="52"/>
      <c r="AL166" s="52"/>
      <c r="AM166" s="28">
        <v>1.9090909090909089</v>
      </c>
      <c r="AN166" s="28">
        <v>2.545454545454545</v>
      </c>
      <c r="AO166" s="28">
        <v>0.54545454545454541</v>
      </c>
      <c r="AP166" s="28">
        <v>2.9090909090909092</v>
      </c>
      <c r="AQ166" s="28">
        <v>0.2413793103448276</v>
      </c>
      <c r="AR166" s="28">
        <v>0.32183908045977011</v>
      </c>
      <c r="AS166" s="28">
        <v>6.8965517241379309E-2</v>
      </c>
      <c r="AT166" s="28">
        <v>0.36781609195402298</v>
      </c>
      <c r="AU166" s="25">
        <v>0.82</v>
      </c>
      <c r="AV166" s="25">
        <v>3.44</v>
      </c>
      <c r="AW166" s="25">
        <v>2.62</v>
      </c>
      <c r="AX166" s="25">
        <v>2.64</v>
      </c>
      <c r="AY166">
        <v>2.64</v>
      </c>
      <c r="AZ166">
        <v>5.9811382595454541</v>
      </c>
      <c r="BD166">
        <v>3.9476524858146643E-2</v>
      </c>
      <c r="BH166">
        <v>7.8953049716293272E-2</v>
      </c>
      <c r="BI166">
        <v>3.9476524858146643E-2</v>
      </c>
      <c r="BJ166">
        <v>0</v>
      </c>
    </row>
    <row r="167" spans="1:62" x14ac:dyDescent="0.3">
      <c r="A167" s="2" t="s">
        <v>144</v>
      </c>
      <c r="B167" s="13" t="s">
        <v>768</v>
      </c>
      <c r="C167" s="13"/>
      <c r="F167" s="2">
        <v>4.1500000000000004</v>
      </c>
      <c r="G167" s="2" t="s">
        <v>135</v>
      </c>
      <c r="H167" s="9">
        <v>-1</v>
      </c>
      <c r="I167">
        <v>-1</v>
      </c>
      <c r="J167"/>
      <c r="K167" s="2">
        <v>1</v>
      </c>
      <c r="L167" s="25">
        <v>0</v>
      </c>
      <c r="M167">
        <v>0</v>
      </c>
      <c r="N167">
        <v>0</v>
      </c>
      <c r="O167" s="2">
        <v>3.84</v>
      </c>
      <c r="P167" s="2">
        <v>3.84</v>
      </c>
      <c r="Q167" s="2">
        <v>11.5395</v>
      </c>
      <c r="R167" s="2" t="s">
        <v>439</v>
      </c>
      <c r="T167" s="25">
        <v>0</v>
      </c>
      <c r="U167" s="25"/>
      <c r="V167" s="25"/>
      <c r="W167">
        <v>0</v>
      </c>
      <c r="X167"/>
      <c r="Y167"/>
      <c r="Z167">
        <v>0</v>
      </c>
      <c r="AA167"/>
      <c r="AB167"/>
      <c r="AC167" s="2">
        <v>2</v>
      </c>
      <c r="AD167">
        <v>14</v>
      </c>
      <c r="AE167" s="55">
        <f t="shared" si="5"/>
        <v>170.15685120000001</v>
      </c>
      <c r="AF167" s="57">
        <v>0</v>
      </c>
      <c r="AG167" s="55">
        <v>0</v>
      </c>
      <c r="AH167" s="55">
        <v>0</v>
      </c>
      <c r="AI167" s="52">
        <f t="shared" si="6"/>
        <v>8.2277027937855962E-2</v>
      </c>
      <c r="AJ167" s="51"/>
      <c r="AK167" s="52"/>
      <c r="AL167" s="52"/>
      <c r="AM167" s="28">
        <v>1.9090909090909089</v>
      </c>
      <c r="AN167" s="28">
        <v>2.545454545454545</v>
      </c>
      <c r="AO167" s="28">
        <v>0.54545454545454541</v>
      </c>
      <c r="AP167" s="28">
        <v>2.9090909090909092</v>
      </c>
      <c r="AQ167" s="28">
        <v>0.2413793103448276</v>
      </c>
      <c r="AR167" s="28">
        <v>0.32183908045977011</v>
      </c>
      <c r="AS167" s="28">
        <v>6.8965517241379309E-2</v>
      </c>
      <c r="AT167" s="28">
        <v>0.36781609195402298</v>
      </c>
      <c r="AU167" s="25">
        <v>0.79</v>
      </c>
      <c r="AV167" s="25">
        <v>3.44</v>
      </c>
      <c r="AW167" s="25">
        <v>2.65</v>
      </c>
      <c r="AX167" s="25">
        <v>2.6372727272727272</v>
      </c>
      <c r="AY167">
        <v>2.6372727272727272</v>
      </c>
      <c r="AZ167">
        <v>5.967615153519545</v>
      </c>
      <c r="BD167">
        <v>4.1138513968927981E-2</v>
      </c>
      <c r="BH167">
        <v>8.2277027937855962E-2</v>
      </c>
      <c r="BI167">
        <v>4.1138513968927981E-2</v>
      </c>
      <c r="BJ167">
        <v>0</v>
      </c>
    </row>
    <row r="168" spans="1:62" x14ac:dyDescent="0.3">
      <c r="A168" s="2" t="s">
        <v>145</v>
      </c>
      <c r="B168" s="13" t="s">
        <v>769</v>
      </c>
      <c r="C168" s="13"/>
      <c r="F168" s="2">
        <v>4.1500000000000004</v>
      </c>
      <c r="G168" s="2" t="s">
        <v>135</v>
      </c>
      <c r="H168" s="9">
        <v>-1</v>
      </c>
      <c r="I168">
        <v>-1</v>
      </c>
      <c r="J168"/>
      <c r="K168" s="2">
        <v>1</v>
      </c>
      <c r="L168" s="25">
        <v>0</v>
      </c>
      <c r="M168">
        <v>0</v>
      </c>
      <c r="N168">
        <v>0</v>
      </c>
      <c r="O168" s="2">
        <v>3.85</v>
      </c>
      <c r="P168" s="2">
        <v>3.85</v>
      </c>
      <c r="Q168" s="2">
        <v>10.95</v>
      </c>
      <c r="R168" s="2" t="s">
        <v>439</v>
      </c>
      <c r="T168" s="25">
        <v>0</v>
      </c>
      <c r="U168" s="25"/>
      <c r="V168" s="25"/>
      <c r="W168">
        <v>0</v>
      </c>
      <c r="X168"/>
      <c r="Y168"/>
      <c r="Z168">
        <v>0</v>
      </c>
      <c r="AA168"/>
      <c r="AB168"/>
      <c r="AC168" s="2">
        <v>2</v>
      </c>
      <c r="AD168">
        <v>14</v>
      </c>
      <c r="AE168" s="55">
        <f t="shared" si="5"/>
        <v>162.306375</v>
      </c>
      <c r="AF168" s="57">
        <v>0</v>
      </c>
      <c r="AG168" s="55">
        <v>0</v>
      </c>
      <c r="AH168" s="55">
        <v>0</v>
      </c>
      <c r="AI168" s="52">
        <f t="shared" si="6"/>
        <v>8.6256624239189617E-2</v>
      </c>
      <c r="AJ168" s="51"/>
      <c r="AK168" s="52"/>
      <c r="AL168" s="52"/>
      <c r="AM168" s="28">
        <v>1.9090909090909089</v>
      </c>
      <c r="AN168" s="28">
        <v>2.545454545454545</v>
      </c>
      <c r="AO168" s="28">
        <v>0.54545454545454541</v>
      </c>
      <c r="AP168" s="28">
        <v>3.0909090909090908</v>
      </c>
      <c r="AQ168" s="28">
        <v>0.2359550561797753</v>
      </c>
      <c r="AR168" s="28">
        <v>0.3146067415730337</v>
      </c>
      <c r="AS168" s="28">
        <v>6.7415730337078636E-2</v>
      </c>
      <c r="AT168" s="28">
        <v>0.38202247191011229</v>
      </c>
      <c r="AU168" s="25">
        <v>1.17</v>
      </c>
      <c r="AV168" s="25">
        <v>3.44</v>
      </c>
      <c r="AW168" s="25">
        <v>2.27</v>
      </c>
      <c r="AX168" s="25">
        <v>2.7681818181818181</v>
      </c>
      <c r="AY168">
        <v>2.768181818181819</v>
      </c>
      <c r="AZ168">
        <v>6.4299203045319091</v>
      </c>
      <c r="BD168">
        <v>4.3128312119594808E-2</v>
      </c>
      <c r="BH168">
        <v>8.6256624239189617E-2</v>
      </c>
      <c r="BI168">
        <v>4.3128312119594808E-2</v>
      </c>
      <c r="BJ168">
        <v>0</v>
      </c>
    </row>
    <row r="169" spans="1:62" x14ac:dyDescent="0.3">
      <c r="A169" s="2" t="s">
        <v>146</v>
      </c>
      <c r="B169" s="13" t="s">
        <v>770</v>
      </c>
      <c r="C169" s="13"/>
      <c r="F169" s="2">
        <v>4.25</v>
      </c>
      <c r="G169" s="2" t="s">
        <v>135</v>
      </c>
      <c r="H169" s="9">
        <v>-1</v>
      </c>
      <c r="I169">
        <v>-1</v>
      </c>
      <c r="J169"/>
      <c r="K169" s="2">
        <v>1</v>
      </c>
      <c r="L169" s="25">
        <v>0</v>
      </c>
      <c r="M169">
        <v>0</v>
      </c>
      <c r="N169">
        <v>0</v>
      </c>
      <c r="O169" s="2">
        <v>3.88</v>
      </c>
      <c r="P169" s="2">
        <v>3.88</v>
      </c>
      <c r="Q169" s="2">
        <v>11.54</v>
      </c>
      <c r="R169" s="2" t="s">
        <v>439</v>
      </c>
      <c r="T169" s="25">
        <v>0</v>
      </c>
      <c r="U169" s="25"/>
      <c r="V169" s="25"/>
      <c r="W169">
        <v>0</v>
      </c>
      <c r="X169"/>
      <c r="Y169"/>
      <c r="Z169">
        <v>0</v>
      </c>
      <c r="AA169"/>
      <c r="AB169"/>
      <c r="AC169" s="2">
        <v>2</v>
      </c>
      <c r="AD169">
        <v>14</v>
      </c>
      <c r="AE169" s="55">
        <f t="shared" si="5"/>
        <v>173.72777599999998</v>
      </c>
      <c r="AF169" s="57">
        <v>0</v>
      </c>
      <c r="AG169" s="55">
        <v>0</v>
      </c>
      <c r="AH169" s="55">
        <v>0</v>
      </c>
      <c r="AI169" s="52">
        <f t="shared" si="6"/>
        <v>8.0585847135923747E-2</v>
      </c>
      <c r="AJ169" s="51"/>
      <c r="AK169" s="52"/>
      <c r="AL169" s="52"/>
      <c r="AM169" s="28">
        <v>1.9090909090909089</v>
      </c>
      <c r="AN169" s="28">
        <v>2.545454545454545</v>
      </c>
      <c r="AO169" s="28">
        <v>0.54545454545454541</v>
      </c>
      <c r="AP169" s="28">
        <v>3.0909090909090908</v>
      </c>
      <c r="AQ169" s="28">
        <v>0.2359550561797753</v>
      </c>
      <c r="AR169" s="28">
        <v>0.3146067415730337</v>
      </c>
      <c r="AS169" s="28">
        <v>6.7415730337078636E-2</v>
      </c>
      <c r="AT169" s="28">
        <v>0.38202247191011229</v>
      </c>
      <c r="AU169" s="25">
        <v>0.93</v>
      </c>
      <c r="AV169" s="25">
        <v>3.44</v>
      </c>
      <c r="AW169" s="25">
        <v>2.5099999999999998</v>
      </c>
      <c r="AX169" s="25">
        <v>2.6527272727272728</v>
      </c>
      <c r="AY169">
        <v>2.6527272727272719</v>
      </c>
      <c r="AZ169">
        <v>6.0360098777272722</v>
      </c>
      <c r="BD169">
        <v>4.0292923567961873E-2</v>
      </c>
      <c r="BH169">
        <v>8.0585847135923747E-2</v>
      </c>
      <c r="BI169">
        <v>4.0292923567961873E-2</v>
      </c>
      <c r="BJ169">
        <v>0</v>
      </c>
    </row>
    <row r="170" spans="1:62" x14ac:dyDescent="0.3">
      <c r="A170" s="2" t="s">
        <v>13</v>
      </c>
      <c r="B170" s="13" t="s">
        <v>698</v>
      </c>
      <c r="C170" s="13"/>
      <c r="F170" s="2">
        <v>4.25</v>
      </c>
      <c r="G170" s="2" t="s">
        <v>135</v>
      </c>
      <c r="H170" s="9">
        <v>-1</v>
      </c>
      <c r="I170">
        <v>-1</v>
      </c>
      <c r="J170"/>
      <c r="K170" s="2">
        <v>1</v>
      </c>
      <c r="L170" s="25">
        <v>0</v>
      </c>
      <c r="M170">
        <v>0</v>
      </c>
      <c r="N170">
        <v>0</v>
      </c>
      <c r="O170" s="2">
        <v>3.85</v>
      </c>
      <c r="P170" s="2">
        <v>3.85</v>
      </c>
      <c r="Q170" s="2">
        <v>11.3</v>
      </c>
      <c r="R170" s="2" t="s">
        <v>439</v>
      </c>
      <c r="T170" s="25">
        <v>0</v>
      </c>
      <c r="U170" s="25"/>
      <c r="V170" s="25"/>
      <c r="W170">
        <v>0</v>
      </c>
      <c r="X170"/>
      <c r="Y170"/>
      <c r="Z170">
        <v>0</v>
      </c>
      <c r="AA170"/>
      <c r="AB170"/>
      <c r="AC170" s="2">
        <v>2</v>
      </c>
      <c r="AD170">
        <v>14</v>
      </c>
      <c r="AE170" s="55">
        <f t="shared" si="5"/>
        <v>167.49425000000002</v>
      </c>
      <c r="AF170" s="57">
        <v>0</v>
      </c>
      <c r="AG170" s="55">
        <v>0</v>
      </c>
      <c r="AH170" s="55">
        <v>0</v>
      </c>
      <c r="AI170" s="52">
        <f t="shared" si="6"/>
        <v>8.3584958886648339E-2</v>
      </c>
      <c r="AJ170" s="51"/>
      <c r="AK170" s="52"/>
      <c r="AL170" s="52"/>
      <c r="AM170" s="28">
        <v>1.9090909090909089</v>
      </c>
      <c r="AN170" s="28">
        <v>2.545454545454545</v>
      </c>
      <c r="AO170" s="28">
        <v>0.54545454545454541</v>
      </c>
      <c r="AP170" s="28">
        <v>3.0909090909090908</v>
      </c>
      <c r="AQ170" s="28">
        <v>0.2359550561797753</v>
      </c>
      <c r="AR170" s="28">
        <v>0.3146067415730337</v>
      </c>
      <c r="AS170" s="28">
        <v>6.7415730337078636E-2</v>
      </c>
      <c r="AT170" s="28">
        <v>0.38202247191011229</v>
      </c>
      <c r="AU170" s="25">
        <v>0.82</v>
      </c>
      <c r="AV170" s="25">
        <v>3.44</v>
      </c>
      <c r="AW170" s="25">
        <v>2.62</v>
      </c>
      <c r="AX170" s="25">
        <v>2.642727272727273</v>
      </c>
      <c r="AY170">
        <v>2.642727272727273</v>
      </c>
      <c r="AZ170">
        <v>5.9894662913636356</v>
      </c>
      <c r="BD170">
        <v>4.1792479443324169E-2</v>
      </c>
      <c r="BH170">
        <v>8.3584958886648339E-2</v>
      </c>
      <c r="BI170">
        <v>4.1792479443324169E-2</v>
      </c>
      <c r="BJ170">
        <v>0</v>
      </c>
    </row>
    <row r="171" spans="1:62" x14ac:dyDescent="0.3">
      <c r="A171" s="2" t="s">
        <v>147</v>
      </c>
      <c r="B171" s="13" t="s">
        <v>771</v>
      </c>
      <c r="C171" s="13"/>
      <c r="F171" s="2">
        <v>4.25</v>
      </c>
      <c r="G171" s="2" t="s">
        <v>135</v>
      </c>
      <c r="H171" s="9">
        <v>-1</v>
      </c>
      <c r="I171">
        <v>-1</v>
      </c>
      <c r="J171"/>
      <c r="K171" s="2">
        <v>1</v>
      </c>
      <c r="L171" s="25">
        <v>0</v>
      </c>
      <c r="M171">
        <v>0</v>
      </c>
      <c r="N171">
        <v>0</v>
      </c>
      <c r="O171" s="2">
        <v>3.76</v>
      </c>
      <c r="P171" s="2">
        <v>3.76</v>
      </c>
      <c r="Q171" s="2">
        <v>11.41</v>
      </c>
      <c r="R171" s="2" t="s">
        <v>439</v>
      </c>
      <c r="T171" s="25">
        <v>0</v>
      </c>
      <c r="U171" s="25"/>
      <c r="V171" s="25"/>
      <c r="W171">
        <v>0</v>
      </c>
      <c r="X171"/>
      <c r="Y171"/>
      <c r="Z171">
        <v>0</v>
      </c>
      <c r="AA171"/>
      <c r="AB171"/>
      <c r="AC171" s="2">
        <v>2</v>
      </c>
      <c r="AD171">
        <v>14</v>
      </c>
      <c r="AE171" s="55">
        <f t="shared" si="5"/>
        <v>161.31001599999999</v>
      </c>
      <c r="AF171" s="57">
        <v>0</v>
      </c>
      <c r="AG171" s="55">
        <v>0</v>
      </c>
      <c r="AH171" s="55">
        <v>0</v>
      </c>
      <c r="AI171" s="52">
        <f t="shared" si="6"/>
        <v>8.678940308331505E-2</v>
      </c>
      <c r="AJ171" s="51"/>
      <c r="AK171" s="52"/>
      <c r="AL171" s="52"/>
      <c r="AM171" s="28">
        <v>1.9090909090909089</v>
      </c>
      <c r="AN171" s="28">
        <v>2.545454545454545</v>
      </c>
      <c r="AO171" s="28">
        <v>0.54545454545454541</v>
      </c>
      <c r="AP171" s="28">
        <v>3.0909090909090908</v>
      </c>
      <c r="AQ171" s="28">
        <v>0.2359550561797753</v>
      </c>
      <c r="AR171" s="28">
        <v>0.3146067415730337</v>
      </c>
      <c r="AS171" s="28">
        <v>6.7415730337078636E-2</v>
      </c>
      <c r="AT171" s="28">
        <v>0.38202247191011229</v>
      </c>
      <c r="AU171" s="25">
        <v>0.79</v>
      </c>
      <c r="AV171" s="25">
        <v>3.44</v>
      </c>
      <c r="AW171" s="25">
        <v>2.65</v>
      </c>
      <c r="AX171" s="25">
        <v>2.64</v>
      </c>
      <c r="AY171">
        <v>2.64</v>
      </c>
      <c r="AZ171">
        <v>5.9759431853377274</v>
      </c>
      <c r="BD171">
        <v>4.3394701541657532E-2</v>
      </c>
      <c r="BH171">
        <v>8.678940308331505E-2</v>
      </c>
      <c r="BI171">
        <v>4.3394701541657532E-2</v>
      </c>
      <c r="BJ171">
        <v>0</v>
      </c>
    </row>
    <row r="172" spans="1:62" x14ac:dyDescent="0.3">
      <c r="A172" s="2" t="s">
        <v>148</v>
      </c>
      <c r="B172" s="13" t="s">
        <v>772</v>
      </c>
      <c r="C172" s="13"/>
      <c r="F172" s="2">
        <v>3.2</v>
      </c>
      <c r="G172" s="2" t="s">
        <v>149</v>
      </c>
      <c r="H172" s="9" t="s">
        <v>577</v>
      </c>
      <c r="I172" t="s">
        <v>653</v>
      </c>
      <c r="J172"/>
      <c r="L172" s="25">
        <v>1</v>
      </c>
      <c r="M172">
        <v>2</v>
      </c>
      <c r="N172">
        <v>0</v>
      </c>
      <c r="O172" s="2">
        <v>3.85</v>
      </c>
      <c r="P172" s="2">
        <v>3.85</v>
      </c>
      <c r="Q172" s="2">
        <v>28.361999999999998</v>
      </c>
      <c r="R172" s="2" t="s">
        <v>440</v>
      </c>
      <c r="T172" s="25">
        <v>14.183127929999999</v>
      </c>
      <c r="U172" s="25">
        <v>14.183127929999999</v>
      </c>
      <c r="V172" s="25">
        <v>14.183127929999999</v>
      </c>
      <c r="W172">
        <v>3.8515000000000001</v>
      </c>
      <c r="X172">
        <v>3.8515000000000001</v>
      </c>
      <c r="Y172">
        <v>28.338999999999999</v>
      </c>
      <c r="Z172">
        <v>0</v>
      </c>
      <c r="AA172"/>
      <c r="AB172"/>
      <c r="AD172">
        <v>20</v>
      </c>
      <c r="AE172" s="55">
        <f t="shared" si="5"/>
        <v>420.39574500000003</v>
      </c>
      <c r="AF172" s="57">
        <v>215.8165104701838</v>
      </c>
      <c r="AG172" s="55">
        <v>420.38220671275002</v>
      </c>
      <c r="AH172" s="55">
        <v>0</v>
      </c>
      <c r="AI172" s="52"/>
      <c r="AJ172" s="51">
        <v>9.2671315815585423E-2</v>
      </c>
      <c r="AK172" s="52">
        <v>9.5151505846992876E-2</v>
      </c>
      <c r="AL172" s="52"/>
      <c r="AM172" s="28">
        <v>1.9375</v>
      </c>
      <c r="AN172" s="28">
        <v>2.5</v>
      </c>
      <c r="AO172" s="28">
        <v>0.5625</v>
      </c>
      <c r="AP172" s="28">
        <v>2.625</v>
      </c>
      <c r="AQ172" s="28">
        <v>0.25409836065573771</v>
      </c>
      <c r="AR172" s="28">
        <v>0.32786885245901642</v>
      </c>
      <c r="AS172" s="28">
        <v>7.3770491803278687E-2</v>
      </c>
      <c r="AT172" s="28">
        <v>0.34426229508196721</v>
      </c>
      <c r="AU172" s="25">
        <v>0.98</v>
      </c>
      <c r="AV172" s="25">
        <v>3.44</v>
      </c>
      <c r="AW172" s="25">
        <v>2.46</v>
      </c>
      <c r="AX172" s="25">
        <v>2.6175000000000002</v>
      </c>
      <c r="AY172">
        <v>2.6175000000000002</v>
      </c>
      <c r="AZ172">
        <v>6.0217141611250007</v>
      </c>
      <c r="BA172" s="75">
        <v>0.48754533225959679</v>
      </c>
      <c r="BB172" s="75">
        <v>0</v>
      </c>
      <c r="BE172">
        <v>4.6335657907792711E-2</v>
      </c>
      <c r="BF172">
        <v>4.7575752923496438E-2</v>
      </c>
      <c r="BH172">
        <v>9.3911410831289149E-2</v>
      </c>
      <c r="BI172">
        <v>4.6955705415644568E-2</v>
      </c>
      <c r="BJ172">
        <v>0.24377266612979839</v>
      </c>
    </row>
    <row r="173" spans="1:62" x14ac:dyDescent="0.3">
      <c r="A173" s="2" t="s">
        <v>63</v>
      </c>
      <c r="B173" s="13" t="s">
        <v>773</v>
      </c>
      <c r="C173" s="13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L173" s="25">
        <v>0</v>
      </c>
      <c r="M173">
        <v>0</v>
      </c>
      <c r="N173">
        <v>1</v>
      </c>
      <c r="T173" s="25">
        <v>0</v>
      </c>
      <c r="U173" s="25"/>
      <c r="V173" s="25"/>
      <c r="W173">
        <v>0</v>
      </c>
      <c r="X173"/>
      <c r="Y173"/>
      <c r="Z173">
        <v>3.8653</v>
      </c>
      <c r="AA173">
        <v>3.8653</v>
      </c>
      <c r="AB173">
        <v>11.0131</v>
      </c>
      <c r="AD173">
        <v>20</v>
      </c>
      <c r="AE173" s="55">
        <f t="shared" si="5"/>
        <v>0</v>
      </c>
      <c r="AF173" s="57">
        <v>0</v>
      </c>
      <c r="AG173" s="55">
        <v>0</v>
      </c>
      <c r="AH173" s="55">
        <v>164.541706117579</v>
      </c>
      <c r="AI173" s="52"/>
      <c r="AJ173" s="51"/>
      <c r="AK173" s="52"/>
      <c r="AL173" s="52">
        <v>0.12154973028970729</v>
      </c>
      <c r="AM173" s="28">
        <v>1.75</v>
      </c>
      <c r="AN173" s="28">
        <v>2.5</v>
      </c>
      <c r="AO173" s="28">
        <v>0.75</v>
      </c>
      <c r="AP173" s="28">
        <v>0</v>
      </c>
      <c r="AQ173" s="28">
        <v>0.35</v>
      </c>
      <c r="AR173" s="28">
        <v>0.5</v>
      </c>
      <c r="AS173" s="28">
        <v>0.15</v>
      </c>
      <c r="AT173" s="28">
        <v>0</v>
      </c>
      <c r="AU173" s="25">
        <v>1</v>
      </c>
      <c r="AV173" s="25">
        <v>3.44</v>
      </c>
      <c r="AW173" s="25">
        <v>2.44</v>
      </c>
      <c r="AX173" s="25">
        <v>2.7124999999999999</v>
      </c>
      <c r="AY173">
        <v>2.7124999999999999</v>
      </c>
      <c r="AZ173">
        <v>6.264025610615688</v>
      </c>
      <c r="BC173" s="75">
        <v>0.53381265134868672</v>
      </c>
      <c r="BG173">
        <v>6.0774865144853633E-2</v>
      </c>
      <c r="BH173">
        <v>0.12154973028970729</v>
      </c>
      <c r="BI173">
        <v>6.0774865144853633E-2</v>
      </c>
      <c r="BJ173">
        <v>0.53381265134868672</v>
      </c>
    </row>
    <row r="174" spans="1:62" x14ac:dyDescent="0.3">
      <c r="A174" s="2" t="s">
        <v>63</v>
      </c>
      <c r="B174" s="13" t="s">
        <v>773</v>
      </c>
      <c r="C174" s="13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L174" s="25">
        <v>0</v>
      </c>
      <c r="M174">
        <v>0</v>
      </c>
      <c r="N174">
        <v>1</v>
      </c>
      <c r="O174" s="2">
        <v>3.85</v>
      </c>
      <c r="P174" s="2">
        <v>3.85</v>
      </c>
      <c r="Q174" s="2">
        <v>29.296700000000001</v>
      </c>
      <c r="R174" s="2" t="s">
        <v>519</v>
      </c>
      <c r="S174"/>
      <c r="T174" s="25">
        <v>0</v>
      </c>
      <c r="U174" s="25"/>
      <c r="V174" s="25"/>
      <c r="W174">
        <v>0</v>
      </c>
      <c r="X174"/>
      <c r="Y174"/>
      <c r="Z174">
        <v>3.8653</v>
      </c>
      <c r="AA174">
        <v>3.8653</v>
      </c>
      <c r="AB174">
        <v>11.0131</v>
      </c>
      <c r="AD174">
        <v>20</v>
      </c>
      <c r="AE174" s="55">
        <f t="shared" si="5"/>
        <v>434.25033575000009</v>
      </c>
      <c r="AF174" s="57">
        <v>0</v>
      </c>
      <c r="AG174" s="55">
        <v>0</v>
      </c>
      <c r="AH174" s="55">
        <v>164.541706117579</v>
      </c>
      <c r="AI174" s="52"/>
      <c r="AJ174" s="51"/>
      <c r="AK174" s="52"/>
      <c r="AL174" s="52">
        <v>0.12154973028970729</v>
      </c>
      <c r="AM174" s="28">
        <v>1.75</v>
      </c>
      <c r="AN174" s="28">
        <v>2.5</v>
      </c>
      <c r="AO174" s="28">
        <v>0.75</v>
      </c>
      <c r="AP174" s="28">
        <v>0</v>
      </c>
      <c r="AQ174" s="28">
        <v>0.35</v>
      </c>
      <c r="AR174" s="28">
        <v>0.5</v>
      </c>
      <c r="AS174" s="28">
        <v>0.15</v>
      </c>
      <c r="AT174" s="28">
        <v>0</v>
      </c>
      <c r="AU174" s="25">
        <v>1</v>
      </c>
      <c r="AV174" s="25">
        <v>3.44</v>
      </c>
      <c r="AW174" s="25">
        <v>2.44</v>
      </c>
      <c r="AX174" s="25">
        <v>2.7124999999999999</v>
      </c>
      <c r="AY174">
        <v>2.7124999999999999</v>
      </c>
      <c r="AZ174">
        <v>6.264025610615688</v>
      </c>
      <c r="BC174" s="75">
        <v>0.53381265134868672</v>
      </c>
      <c r="BG174">
        <v>6.0774865144853633E-2</v>
      </c>
      <c r="BH174">
        <v>0.12154973028970729</v>
      </c>
      <c r="BI174">
        <v>6.0774865144853633E-2</v>
      </c>
      <c r="BJ174">
        <v>0.53381265134868672</v>
      </c>
    </row>
    <row r="175" spans="1:62" x14ac:dyDescent="0.3">
      <c r="A175" s="2" t="s">
        <v>151</v>
      </c>
      <c r="B175" s="13" t="s">
        <v>774</v>
      </c>
      <c r="C175" s="13"/>
      <c r="F175" s="2">
        <v>3.3</v>
      </c>
      <c r="G175" s="2" t="s">
        <v>152</v>
      </c>
      <c r="H175" s="9">
        <v>-1</v>
      </c>
      <c r="I175">
        <v>-1</v>
      </c>
      <c r="J175"/>
      <c r="K175" s="2">
        <v>2</v>
      </c>
      <c r="L175" s="25">
        <v>0</v>
      </c>
      <c r="M175">
        <v>0</v>
      </c>
      <c r="N175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T175" s="25">
        <v>0</v>
      </c>
      <c r="U175" s="25"/>
      <c r="V175" s="25"/>
      <c r="W175">
        <v>0</v>
      </c>
      <c r="X175"/>
      <c r="Y175"/>
      <c r="Z175">
        <v>0</v>
      </c>
      <c r="AA175"/>
      <c r="AB175"/>
      <c r="AD175">
        <v>20</v>
      </c>
      <c r="AE175" s="55">
        <f t="shared" si="5"/>
        <v>503.89893000000001</v>
      </c>
      <c r="AF175" s="57">
        <v>0</v>
      </c>
      <c r="AG175" s="55">
        <v>0</v>
      </c>
      <c r="AH175" s="55">
        <v>0</v>
      </c>
      <c r="AI175" s="52">
        <f t="shared" ref="AI175:AI200" si="7">K175*AD175/AE175</f>
        <v>7.9380998090232108E-2</v>
      </c>
      <c r="AJ175" s="51"/>
      <c r="AK175" s="52"/>
      <c r="AL175" s="52"/>
      <c r="AM175" s="28">
        <v>1.75</v>
      </c>
      <c r="AN175" s="28">
        <v>2.5</v>
      </c>
      <c r="AO175" s="28">
        <v>0.75</v>
      </c>
      <c r="AP175" s="28">
        <v>0</v>
      </c>
      <c r="AQ175" s="28">
        <v>0.35</v>
      </c>
      <c r="AR175" s="28">
        <v>0.5</v>
      </c>
      <c r="AS175" s="28">
        <v>0.15</v>
      </c>
      <c r="AT175" s="28">
        <v>0</v>
      </c>
      <c r="AU175" s="25">
        <v>0.95</v>
      </c>
      <c r="AV175" s="25">
        <v>3.44</v>
      </c>
      <c r="AW175" s="25">
        <v>2.4900000000000002</v>
      </c>
      <c r="AX175" s="25">
        <v>2.7062499999999998</v>
      </c>
      <c r="AY175">
        <v>2.7062499999999998</v>
      </c>
      <c r="AZ175">
        <v>6.2396022968656872</v>
      </c>
      <c r="BD175">
        <v>3.9690499045116047E-2</v>
      </c>
      <c r="BH175">
        <v>7.9380998090232108E-2</v>
      </c>
      <c r="BI175">
        <v>3.9690499045116047E-2</v>
      </c>
      <c r="BJ175">
        <v>0</v>
      </c>
    </row>
    <row r="176" spans="1:62" x14ac:dyDescent="0.3">
      <c r="A176" s="2" t="s">
        <v>153</v>
      </c>
      <c r="B176" s="13" t="s">
        <v>775</v>
      </c>
      <c r="C176" s="13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L176" s="25">
        <v>1</v>
      </c>
      <c r="M176">
        <v>0</v>
      </c>
      <c r="N176">
        <v>1</v>
      </c>
      <c r="O176" s="2">
        <v>3.89</v>
      </c>
      <c r="P176" s="2">
        <v>3.89</v>
      </c>
      <c r="Q176" s="2">
        <v>21.29</v>
      </c>
      <c r="R176" s="2" t="s">
        <v>519</v>
      </c>
      <c r="T176" s="25">
        <v>3.9263319999999999</v>
      </c>
      <c r="U176" s="25">
        <v>3.9263319999999999</v>
      </c>
      <c r="V176" s="25">
        <v>10.74639</v>
      </c>
      <c r="W176">
        <v>0</v>
      </c>
      <c r="X176"/>
      <c r="Y176"/>
      <c r="Z176">
        <v>3.8913000000000002</v>
      </c>
      <c r="AA176">
        <v>3.8913000000000002</v>
      </c>
      <c r="AB176">
        <v>10.47</v>
      </c>
      <c r="AD176">
        <v>14</v>
      </c>
      <c r="AE176" s="55">
        <f t="shared" si="5"/>
        <v>322.16240900000003</v>
      </c>
      <c r="AF176" s="57">
        <v>165.66723991337099</v>
      </c>
      <c r="AG176" s="55">
        <v>0</v>
      </c>
      <c r="AH176" s="55">
        <v>158.53899827430001</v>
      </c>
      <c r="AI176" s="52"/>
      <c r="AJ176" s="51">
        <v>8.4506749839743392E-2</v>
      </c>
      <c r="AK176" s="52"/>
      <c r="AL176" s="52">
        <v>8.8306348295310685E-2</v>
      </c>
      <c r="AM176" s="28">
        <v>1.7272727272727271</v>
      </c>
      <c r="AN176" s="28">
        <v>2.545454545454545</v>
      </c>
      <c r="AO176" s="28">
        <v>0.81818181818181823</v>
      </c>
      <c r="AP176" s="28">
        <v>0</v>
      </c>
      <c r="AQ176" s="28">
        <v>0.3392857142857143</v>
      </c>
      <c r="AR176" s="28">
        <v>0.5</v>
      </c>
      <c r="AS176" s="28">
        <v>0.1607142857142857</v>
      </c>
      <c r="AT176" s="28">
        <v>0</v>
      </c>
      <c r="AU176" s="25">
        <v>1.1000000000000001</v>
      </c>
      <c r="AV176" s="25">
        <v>3.44</v>
      </c>
      <c r="AW176" s="25">
        <v>2.34</v>
      </c>
      <c r="AX176" s="25">
        <v>2.78</v>
      </c>
      <c r="AY176">
        <v>2.78</v>
      </c>
      <c r="AZ176">
        <v>6.4270052227137269</v>
      </c>
      <c r="BA176" s="75">
        <v>0.41874886813759421</v>
      </c>
      <c r="BC176" s="75">
        <v>0</v>
      </c>
      <c r="BE176">
        <v>4.2253374919871717E-2</v>
      </c>
      <c r="BG176">
        <v>4.4153174147655357E-2</v>
      </c>
      <c r="BH176">
        <v>8.6406549067527039E-2</v>
      </c>
      <c r="BI176">
        <v>4.3203274533763533E-2</v>
      </c>
      <c r="BJ176">
        <v>0.20937443406879711</v>
      </c>
    </row>
    <row r="177" spans="1:62" x14ac:dyDescent="0.3">
      <c r="A177" s="2" t="s">
        <v>7</v>
      </c>
      <c r="B177" s="13" t="s">
        <v>692</v>
      </c>
      <c r="C177" s="13"/>
      <c r="F177" s="2">
        <v>3.47</v>
      </c>
      <c r="G177" s="2" t="s">
        <v>154</v>
      </c>
      <c r="H177" s="9">
        <v>-1</v>
      </c>
      <c r="I177">
        <v>-1</v>
      </c>
      <c r="J177"/>
      <c r="K177" s="2">
        <v>8</v>
      </c>
      <c r="L177" s="25">
        <v>0</v>
      </c>
      <c r="M177">
        <v>0</v>
      </c>
      <c r="N177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S177"/>
      <c r="T177" s="25">
        <v>0</v>
      </c>
      <c r="U177" s="25"/>
      <c r="V177" s="25"/>
      <c r="W177">
        <v>0</v>
      </c>
      <c r="X177"/>
      <c r="Y177"/>
      <c r="Z177">
        <v>0</v>
      </c>
      <c r="AA177"/>
      <c r="AB177"/>
      <c r="AD177">
        <v>20</v>
      </c>
      <c r="AE177" s="55">
        <f t="shared" si="5"/>
        <v>1826.7603551999998</v>
      </c>
      <c r="AF177" s="57">
        <v>0</v>
      </c>
      <c r="AG177" s="55">
        <v>0</v>
      </c>
      <c r="AH177" s="55">
        <v>0</v>
      </c>
      <c r="AI177" s="52">
        <f t="shared" si="7"/>
        <v>8.7586748609115E-2</v>
      </c>
      <c r="AJ177" s="51"/>
      <c r="AK177" s="52"/>
      <c r="AL177" s="52"/>
      <c r="AM177" s="28">
        <v>1.75</v>
      </c>
      <c r="AN177" s="28">
        <v>2.5</v>
      </c>
      <c r="AO177" s="28">
        <v>0.75</v>
      </c>
      <c r="AP177" s="28">
        <v>0</v>
      </c>
      <c r="AQ177" s="28">
        <v>0.35</v>
      </c>
      <c r="AR177" s="28">
        <v>0.5</v>
      </c>
      <c r="AS177" s="28">
        <v>0.15</v>
      </c>
      <c r="AT177" s="28">
        <v>0</v>
      </c>
      <c r="AU177" s="25">
        <v>0.82</v>
      </c>
      <c r="AV177" s="25">
        <v>3.44</v>
      </c>
      <c r="AW177" s="25">
        <v>2.62</v>
      </c>
      <c r="AX177" s="25">
        <v>2.62</v>
      </c>
      <c r="AY177">
        <v>2.62</v>
      </c>
      <c r="AZ177">
        <v>5.9423863675000002</v>
      </c>
      <c r="BD177">
        <v>4.37933743045575E-2</v>
      </c>
      <c r="BH177">
        <v>8.7586748609115E-2</v>
      </c>
      <c r="BI177">
        <v>4.37933743045575E-2</v>
      </c>
      <c r="BJ177">
        <v>0</v>
      </c>
    </row>
    <row r="178" spans="1:62" x14ac:dyDescent="0.3">
      <c r="A178" s="2" t="s">
        <v>155</v>
      </c>
      <c r="B178" s="13" t="s">
        <v>776</v>
      </c>
      <c r="C178" s="13"/>
      <c r="F178" s="2">
        <v>3.76</v>
      </c>
      <c r="G178" s="2" t="s">
        <v>154</v>
      </c>
      <c r="H178" s="9">
        <v>-1</v>
      </c>
      <c r="I178">
        <v>-1</v>
      </c>
      <c r="J178"/>
      <c r="K178" s="2">
        <v>8</v>
      </c>
      <c r="L178" s="25">
        <v>0</v>
      </c>
      <c r="M178">
        <v>0</v>
      </c>
      <c r="N178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S178"/>
      <c r="T178" s="25">
        <v>0</v>
      </c>
      <c r="U178" s="25"/>
      <c r="V178" s="25"/>
      <c r="W178">
        <v>0</v>
      </c>
      <c r="X178"/>
      <c r="Y178"/>
      <c r="Z178">
        <v>0</v>
      </c>
      <c r="AA178"/>
      <c r="AB178"/>
      <c r="AD178">
        <v>20</v>
      </c>
      <c r="AE178" s="55">
        <f t="shared" si="5"/>
        <v>1880.2028123999999</v>
      </c>
      <c r="AF178" s="57">
        <v>0</v>
      </c>
      <c r="AG178" s="55">
        <v>0</v>
      </c>
      <c r="AH178" s="55">
        <v>0</v>
      </c>
      <c r="AI178" s="52">
        <f t="shared" si="7"/>
        <v>8.5097202783016121E-2</v>
      </c>
      <c r="AJ178" s="51"/>
      <c r="AK178" s="52"/>
      <c r="AL178" s="52"/>
      <c r="AM178" s="28">
        <v>1.8125</v>
      </c>
      <c r="AN178" s="28">
        <v>2.5</v>
      </c>
      <c r="AO178" s="28">
        <v>0.6875</v>
      </c>
      <c r="AP178" s="28">
        <v>0.875</v>
      </c>
      <c r="AQ178" s="28">
        <v>0.30851063829787229</v>
      </c>
      <c r="AR178" s="28">
        <v>0.42553191489361702</v>
      </c>
      <c r="AS178" s="28">
        <v>0.1170212765957447</v>
      </c>
      <c r="AT178" s="28">
        <v>0.14893617021276601</v>
      </c>
      <c r="AU178" s="25">
        <v>0.82</v>
      </c>
      <c r="AV178" s="25">
        <v>3.44</v>
      </c>
      <c r="AW178" s="25">
        <v>2.62</v>
      </c>
      <c r="AX178" s="25">
        <v>2.61375</v>
      </c>
      <c r="AY178">
        <v>2.61375</v>
      </c>
      <c r="AZ178">
        <v>5.9485249299999996</v>
      </c>
      <c r="BD178">
        <v>4.254860139150806E-2</v>
      </c>
      <c r="BH178">
        <v>8.5097202783016121E-2</v>
      </c>
      <c r="BI178">
        <v>4.254860139150806E-2</v>
      </c>
      <c r="BJ178">
        <v>0</v>
      </c>
    </row>
    <row r="179" spans="1:62" x14ac:dyDescent="0.3">
      <c r="A179" s="2" t="s">
        <v>156</v>
      </c>
      <c r="B179" s="13" t="s">
        <v>777</v>
      </c>
      <c r="C179" s="13"/>
      <c r="F179" s="2">
        <v>3.76</v>
      </c>
      <c r="G179" s="2" t="s">
        <v>154</v>
      </c>
      <c r="H179" s="9">
        <v>-1</v>
      </c>
      <c r="I179">
        <v>-1</v>
      </c>
      <c r="J179"/>
      <c r="K179" s="2">
        <v>8</v>
      </c>
      <c r="L179" s="25">
        <v>0</v>
      </c>
      <c r="M179">
        <v>0</v>
      </c>
      <c r="N179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S179"/>
      <c r="T179" s="25">
        <v>0</v>
      </c>
      <c r="U179" s="25"/>
      <c r="V179" s="25"/>
      <c r="W179">
        <v>0</v>
      </c>
      <c r="X179"/>
      <c r="Y179"/>
      <c r="Z179">
        <v>0</v>
      </c>
      <c r="AA179"/>
      <c r="AB179"/>
      <c r="AD179">
        <v>20</v>
      </c>
      <c r="AE179" s="55">
        <f t="shared" si="5"/>
        <v>1812.1851396</v>
      </c>
      <c r="AF179" s="57">
        <v>0</v>
      </c>
      <c r="AG179" s="55">
        <v>0</v>
      </c>
      <c r="AH179" s="55">
        <v>0</v>
      </c>
      <c r="AI179" s="52">
        <f t="shared" si="7"/>
        <v>8.8291199670314305E-2</v>
      </c>
      <c r="AJ179" s="51"/>
      <c r="AK179" s="52"/>
      <c r="AL179" s="52"/>
      <c r="AM179" s="28">
        <v>1.8666666666666669</v>
      </c>
      <c r="AN179" s="28">
        <v>2.666666666666667</v>
      </c>
      <c r="AO179" s="28">
        <v>0.46666666666666667</v>
      </c>
      <c r="AP179" s="28">
        <v>0.93333333333333335</v>
      </c>
      <c r="AQ179" s="28">
        <v>0.3146067415730337</v>
      </c>
      <c r="AR179" s="28">
        <v>0.44943820224719089</v>
      </c>
      <c r="AS179" s="28">
        <v>7.8651685393258425E-2</v>
      </c>
      <c r="AT179" s="28">
        <v>0.15730337078651679</v>
      </c>
      <c r="AU179" s="25">
        <v>0.82</v>
      </c>
      <c r="AV179" s="25">
        <v>3.44</v>
      </c>
      <c r="AW179" s="25">
        <v>2.62</v>
      </c>
      <c r="AX179" s="25">
        <v>2.6813333333333329</v>
      </c>
      <c r="AY179">
        <v>2.6813333333333329</v>
      </c>
      <c r="AZ179">
        <v>6.0892180253333326</v>
      </c>
      <c r="BD179">
        <v>4.4145599835157152E-2</v>
      </c>
      <c r="BH179">
        <v>8.8291199670314305E-2</v>
      </c>
      <c r="BI179">
        <v>4.4145599835157152E-2</v>
      </c>
      <c r="BJ179">
        <v>0</v>
      </c>
    </row>
    <row r="180" spans="1:62" x14ac:dyDescent="0.3">
      <c r="A180" s="2" t="s">
        <v>157</v>
      </c>
      <c r="B180" s="13" t="s">
        <v>778</v>
      </c>
      <c r="C180" s="13"/>
      <c r="F180" s="2">
        <v>3.91</v>
      </c>
      <c r="G180" s="2" t="s">
        <v>154</v>
      </c>
      <c r="H180" s="9">
        <v>-1</v>
      </c>
      <c r="I180">
        <v>-1</v>
      </c>
      <c r="J180"/>
      <c r="K180" s="2">
        <v>8</v>
      </c>
      <c r="L180" s="25">
        <v>0</v>
      </c>
      <c r="M180">
        <v>0</v>
      </c>
      <c r="N180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S180"/>
      <c r="T180" s="25">
        <v>0</v>
      </c>
      <c r="U180" s="25"/>
      <c r="V180" s="25"/>
      <c r="W180">
        <v>0</v>
      </c>
      <c r="X180"/>
      <c r="Y180"/>
      <c r="Z180">
        <v>0</v>
      </c>
      <c r="AA180"/>
      <c r="AB180"/>
      <c r="AD180">
        <v>20</v>
      </c>
      <c r="AE180" s="55">
        <f t="shared" si="5"/>
        <v>1826.7603551999998</v>
      </c>
      <c r="AF180" s="57">
        <v>0</v>
      </c>
      <c r="AG180" s="55">
        <v>0</v>
      </c>
      <c r="AH180" s="55">
        <v>0</v>
      </c>
      <c r="AI180" s="52">
        <f t="shared" si="7"/>
        <v>8.7586748609115E-2</v>
      </c>
      <c r="AJ180" s="51"/>
      <c r="AK180" s="52"/>
      <c r="AL180" s="52"/>
      <c r="AM180" s="28">
        <v>1.875</v>
      </c>
      <c r="AN180" s="28">
        <v>2.5</v>
      </c>
      <c r="AO180" s="28">
        <v>0.625</v>
      </c>
      <c r="AP180" s="28">
        <v>1.75</v>
      </c>
      <c r="AQ180" s="28">
        <v>0.27777777777777779</v>
      </c>
      <c r="AR180" s="28">
        <v>0.37037037037037029</v>
      </c>
      <c r="AS180" s="28">
        <v>9.2592592592592587E-2</v>
      </c>
      <c r="AT180" s="28">
        <v>0.25925925925925919</v>
      </c>
      <c r="AU180" s="25">
        <v>0.82</v>
      </c>
      <c r="AV180" s="25">
        <v>3.44</v>
      </c>
      <c r="AW180" s="25">
        <v>2.62</v>
      </c>
      <c r="AX180" s="25">
        <v>2.6074999999999999</v>
      </c>
      <c r="AY180">
        <v>2.6074999999999999</v>
      </c>
      <c r="AZ180">
        <v>5.9546634925000008</v>
      </c>
      <c r="BD180">
        <v>4.37933743045575E-2</v>
      </c>
      <c r="BH180">
        <v>8.7586748609115E-2</v>
      </c>
      <c r="BI180">
        <v>4.37933743045575E-2</v>
      </c>
      <c r="BJ180">
        <v>0</v>
      </c>
    </row>
    <row r="181" spans="1:62" x14ac:dyDescent="0.3">
      <c r="A181" s="2" t="s">
        <v>158</v>
      </c>
      <c r="B181" s="13" t="s">
        <v>779</v>
      </c>
      <c r="C181" s="13"/>
      <c r="F181" s="2">
        <v>4.29</v>
      </c>
      <c r="G181" s="2" t="s">
        <v>154</v>
      </c>
      <c r="H181" s="9">
        <v>-1</v>
      </c>
      <c r="I181">
        <v>-1</v>
      </c>
      <c r="J181"/>
      <c r="K181" s="2">
        <v>8</v>
      </c>
      <c r="L181" s="25">
        <v>0</v>
      </c>
      <c r="M181">
        <v>0</v>
      </c>
      <c r="N181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S181"/>
      <c r="T181" s="25">
        <v>0</v>
      </c>
      <c r="U181" s="25"/>
      <c r="V181" s="25"/>
      <c r="W181">
        <v>0</v>
      </c>
      <c r="X181"/>
      <c r="Y181"/>
      <c r="Z181">
        <v>0</v>
      </c>
      <c r="AA181"/>
      <c r="AB181"/>
      <c r="AD181">
        <v>20</v>
      </c>
      <c r="AE181" s="55">
        <f t="shared" si="5"/>
        <v>1811.1378699200002</v>
      </c>
      <c r="AF181" s="57">
        <v>0</v>
      </c>
      <c r="AG181" s="55">
        <v>0</v>
      </c>
      <c r="AH181" s="55">
        <v>0</v>
      </c>
      <c r="AI181" s="52">
        <f t="shared" si="7"/>
        <v>8.8342253042871535E-2</v>
      </c>
      <c r="AJ181" s="51"/>
      <c r="AK181" s="52"/>
      <c r="AL181" s="52"/>
      <c r="AM181" s="28">
        <v>1.9375</v>
      </c>
      <c r="AN181" s="28">
        <v>2.5</v>
      </c>
      <c r="AO181" s="28">
        <v>0.5625</v>
      </c>
      <c r="AP181" s="28">
        <v>2.625</v>
      </c>
      <c r="AQ181" s="28">
        <v>0.25409836065573771</v>
      </c>
      <c r="AR181" s="28">
        <v>0.32786885245901642</v>
      </c>
      <c r="AS181" s="28">
        <v>7.3770491803278687E-2</v>
      </c>
      <c r="AT181" s="28">
        <v>0.34426229508196721</v>
      </c>
      <c r="AU181" s="25">
        <v>0.82</v>
      </c>
      <c r="AV181" s="25">
        <v>3.44</v>
      </c>
      <c r="AW181" s="25">
        <v>2.62</v>
      </c>
      <c r="AX181" s="25">
        <v>2.6012499999999998</v>
      </c>
      <c r="AY181">
        <v>2.6012499999999998</v>
      </c>
      <c r="AZ181">
        <v>5.9608020550000003</v>
      </c>
      <c r="BD181">
        <v>4.4171126521435768E-2</v>
      </c>
      <c r="BH181">
        <v>8.8342253042871535E-2</v>
      </c>
      <c r="BI181">
        <v>4.4171126521435768E-2</v>
      </c>
      <c r="BJ181">
        <v>0</v>
      </c>
    </row>
    <row r="182" spans="1:62" x14ac:dyDescent="0.3">
      <c r="A182" s="2" t="s">
        <v>151</v>
      </c>
      <c r="B182" s="13" t="s">
        <v>774</v>
      </c>
      <c r="C182" s="13"/>
      <c r="F182" s="2">
        <v>3.5</v>
      </c>
      <c r="G182" s="2" t="s">
        <v>154</v>
      </c>
      <c r="H182" s="9">
        <v>-1</v>
      </c>
      <c r="I182">
        <v>-1</v>
      </c>
      <c r="J182"/>
      <c r="K182" s="2">
        <v>8</v>
      </c>
      <c r="L182" s="25">
        <v>0</v>
      </c>
      <c r="M182">
        <v>0</v>
      </c>
      <c r="N182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T182" s="25">
        <v>0</v>
      </c>
      <c r="U182" s="25"/>
      <c r="V182" s="25"/>
      <c r="W182">
        <v>0</v>
      </c>
      <c r="X182"/>
      <c r="Y182"/>
      <c r="Z182">
        <v>0</v>
      </c>
      <c r="AA182"/>
      <c r="AB182"/>
      <c r="AD182">
        <v>20</v>
      </c>
      <c r="AE182" s="55">
        <f t="shared" si="5"/>
        <v>2018.5971837600002</v>
      </c>
      <c r="AF182" s="57">
        <v>0</v>
      </c>
      <c r="AG182" s="55">
        <v>0</v>
      </c>
      <c r="AH182" s="55">
        <v>0</v>
      </c>
      <c r="AI182" s="52">
        <f t="shared" si="7"/>
        <v>7.9262966027710005E-2</v>
      </c>
      <c r="AJ182" s="51"/>
      <c r="AK182" s="52"/>
      <c r="AL182" s="52"/>
      <c r="AM182" s="28">
        <v>1.75</v>
      </c>
      <c r="AN182" s="28">
        <v>2.5</v>
      </c>
      <c r="AO182" s="28">
        <v>0.75</v>
      </c>
      <c r="AP182" s="28">
        <v>0</v>
      </c>
      <c r="AQ182" s="28">
        <v>0.35</v>
      </c>
      <c r="AR182" s="28">
        <v>0.5</v>
      </c>
      <c r="AS182" s="28">
        <v>0.15</v>
      </c>
      <c r="AT182" s="28">
        <v>0</v>
      </c>
      <c r="AU182" s="25">
        <v>0.95</v>
      </c>
      <c r="AV182" s="25">
        <v>3.44</v>
      </c>
      <c r="AW182" s="25">
        <v>2.4900000000000002</v>
      </c>
      <c r="AX182" s="25">
        <v>2.7062499999999998</v>
      </c>
      <c r="AY182">
        <v>2.7062499999999998</v>
      </c>
      <c r="AZ182">
        <v>6.2396022968656872</v>
      </c>
      <c r="BD182">
        <v>3.9631483013855003E-2</v>
      </c>
      <c r="BH182">
        <v>7.9262966027710005E-2</v>
      </c>
      <c r="BI182">
        <v>3.9631483013855003E-2</v>
      </c>
      <c r="BJ182">
        <v>0</v>
      </c>
    </row>
    <row r="183" spans="1:62" x14ac:dyDescent="0.3">
      <c r="A183" s="2" t="s">
        <v>159</v>
      </c>
      <c r="B183" s="13" t="s">
        <v>780</v>
      </c>
      <c r="C183" s="13"/>
      <c r="F183" s="2">
        <v>3.77</v>
      </c>
      <c r="G183" s="2" t="s">
        <v>154</v>
      </c>
      <c r="H183" s="9">
        <v>-1</v>
      </c>
      <c r="I183">
        <v>-1</v>
      </c>
      <c r="J183"/>
      <c r="K183" s="2">
        <v>8</v>
      </c>
      <c r="L183" s="25">
        <v>0</v>
      </c>
      <c r="M183">
        <v>0</v>
      </c>
      <c r="N183">
        <v>0</v>
      </c>
      <c r="O183" s="2">
        <f t="shared" ref="O183:P186" si="8">3.907*2</f>
        <v>7.8140000000000001</v>
      </c>
      <c r="P183" s="2">
        <f t="shared" si="8"/>
        <v>7.8140000000000001</v>
      </c>
      <c r="Q183" s="2">
        <v>32.86</v>
      </c>
      <c r="T183" s="25">
        <v>0</v>
      </c>
      <c r="U183" s="25"/>
      <c r="V183" s="25"/>
      <c r="W183">
        <v>0</v>
      </c>
      <c r="X183"/>
      <c r="Y183"/>
      <c r="Z183">
        <v>0</v>
      </c>
      <c r="AA183"/>
      <c r="AB183"/>
      <c r="AD183">
        <v>20</v>
      </c>
      <c r="AE183" s="55">
        <f t="shared" si="5"/>
        <v>2006.3854645599999</v>
      </c>
      <c r="AF183" s="57">
        <v>0</v>
      </c>
      <c r="AG183" s="55">
        <v>0</v>
      </c>
      <c r="AH183" s="55">
        <v>0</v>
      </c>
      <c r="AI183" s="52">
        <f t="shared" si="7"/>
        <v>7.9745394305419756E-2</v>
      </c>
      <c r="AJ183" s="51"/>
      <c r="AK183" s="52"/>
      <c r="AL183" s="52"/>
      <c r="AM183" s="28">
        <v>1.8125</v>
      </c>
      <c r="AN183" s="28">
        <v>2.5</v>
      </c>
      <c r="AO183" s="28">
        <v>0.6875</v>
      </c>
      <c r="AP183" s="28">
        <v>0.875</v>
      </c>
      <c r="AQ183" s="28">
        <v>0.30851063829787229</v>
      </c>
      <c r="AR183" s="28">
        <v>0.42553191489361702</v>
      </c>
      <c r="AS183" s="28">
        <v>0.1170212765957447</v>
      </c>
      <c r="AT183" s="28">
        <v>0.14893617021276601</v>
      </c>
      <c r="AU183" s="25">
        <v>0.95</v>
      </c>
      <c r="AV183" s="25">
        <v>3.44</v>
      </c>
      <c r="AW183" s="25">
        <v>2.4900000000000002</v>
      </c>
      <c r="AX183" s="25">
        <v>2.7</v>
      </c>
      <c r="AY183">
        <v>2.7</v>
      </c>
      <c r="AZ183">
        <v>6.2457408593656876</v>
      </c>
      <c r="BD183">
        <v>3.9872697152709878E-2</v>
      </c>
      <c r="BH183">
        <v>7.9745394305419756E-2</v>
      </c>
      <c r="BI183">
        <v>3.9872697152709878E-2</v>
      </c>
      <c r="BJ183">
        <v>0</v>
      </c>
    </row>
    <row r="184" spans="1:62" x14ac:dyDescent="0.3">
      <c r="A184" s="2" t="s">
        <v>160</v>
      </c>
      <c r="B184" s="13" t="s">
        <v>781</v>
      </c>
      <c r="C184" s="13"/>
      <c r="F184" s="2">
        <v>3.8</v>
      </c>
      <c r="G184" s="2" t="s">
        <v>154</v>
      </c>
      <c r="H184" s="9">
        <v>-1</v>
      </c>
      <c r="I184">
        <v>-1</v>
      </c>
      <c r="J184"/>
      <c r="K184" s="2">
        <v>8</v>
      </c>
      <c r="L184" s="25">
        <v>0</v>
      </c>
      <c r="M184">
        <v>0</v>
      </c>
      <c r="N184">
        <v>0</v>
      </c>
      <c r="O184" s="2">
        <f t="shared" si="8"/>
        <v>7.8140000000000001</v>
      </c>
      <c r="P184" s="2">
        <f t="shared" si="8"/>
        <v>7.8140000000000001</v>
      </c>
      <c r="Q184" s="2">
        <v>32.42</v>
      </c>
      <c r="T184" s="25">
        <v>0</v>
      </c>
      <c r="U184" s="25"/>
      <c r="V184" s="25"/>
      <c r="W184">
        <v>0</v>
      </c>
      <c r="X184"/>
      <c r="Y184"/>
      <c r="Z184">
        <v>0</v>
      </c>
      <c r="AA184"/>
      <c r="AB184"/>
      <c r="AD184">
        <v>20</v>
      </c>
      <c r="AE184" s="55">
        <f t="shared" si="5"/>
        <v>1979.5196823200001</v>
      </c>
      <c r="AF184" s="57">
        <v>0</v>
      </c>
      <c r="AG184" s="55">
        <v>0</v>
      </c>
      <c r="AH184" s="55">
        <v>0</v>
      </c>
      <c r="AI184" s="52">
        <f t="shared" si="7"/>
        <v>8.082768836755376E-2</v>
      </c>
      <c r="AJ184" s="51"/>
      <c r="AK184" s="52"/>
      <c r="AL184" s="52"/>
      <c r="AM184" s="28">
        <v>1.8666666666666669</v>
      </c>
      <c r="AN184" s="28">
        <v>2.666666666666667</v>
      </c>
      <c r="AO184" s="28">
        <v>0.46666666666666667</v>
      </c>
      <c r="AP184" s="28">
        <v>0.93333333333333335</v>
      </c>
      <c r="AQ184" s="28">
        <v>0.3146067415730337</v>
      </c>
      <c r="AR184" s="28">
        <v>0.44943820224719089</v>
      </c>
      <c r="AS184" s="28">
        <v>7.8651685393258425E-2</v>
      </c>
      <c r="AT184" s="28">
        <v>0.15730337078651679</v>
      </c>
      <c r="AU184" s="25">
        <v>0.95</v>
      </c>
      <c r="AV184" s="25">
        <v>3.44</v>
      </c>
      <c r="AW184" s="25">
        <v>2.4900000000000002</v>
      </c>
      <c r="AX184" s="25">
        <v>2.773333333333333</v>
      </c>
      <c r="AY184">
        <v>2.773333333333333</v>
      </c>
      <c r="AZ184">
        <v>6.4062483499900669</v>
      </c>
      <c r="BD184">
        <v>4.041384418377688E-2</v>
      </c>
      <c r="BH184">
        <v>8.082768836755376E-2</v>
      </c>
      <c r="BI184">
        <v>4.041384418377688E-2</v>
      </c>
      <c r="BJ184">
        <v>0</v>
      </c>
    </row>
    <row r="185" spans="1:62" x14ac:dyDescent="0.3">
      <c r="A185" s="2" t="s">
        <v>161</v>
      </c>
      <c r="B185" s="13" t="s">
        <v>782</v>
      </c>
      <c r="C185" s="13"/>
      <c r="F185" s="2">
        <v>3.92</v>
      </c>
      <c r="G185" s="2" t="s">
        <v>154</v>
      </c>
      <c r="H185" s="9">
        <v>-1</v>
      </c>
      <c r="I185">
        <v>-1</v>
      </c>
      <c r="J185"/>
      <c r="K185" s="2">
        <v>8</v>
      </c>
      <c r="L185" s="25">
        <v>0</v>
      </c>
      <c r="M185">
        <v>0</v>
      </c>
      <c r="N185">
        <v>0</v>
      </c>
      <c r="O185" s="2">
        <f t="shared" si="8"/>
        <v>7.8140000000000001</v>
      </c>
      <c r="P185" s="2">
        <f t="shared" si="8"/>
        <v>7.8140000000000001</v>
      </c>
      <c r="Q185" s="2">
        <v>32.58</v>
      </c>
      <c r="T185" s="25">
        <v>0</v>
      </c>
      <c r="U185" s="25"/>
      <c r="V185" s="25"/>
      <c r="W185">
        <v>0</v>
      </c>
      <c r="X185"/>
      <c r="Y185"/>
      <c r="Z185">
        <v>0</v>
      </c>
      <c r="AA185"/>
      <c r="AB185"/>
      <c r="AD185">
        <v>20</v>
      </c>
      <c r="AE185" s="55">
        <f t="shared" si="5"/>
        <v>1989.28905768</v>
      </c>
      <c r="AF185" s="57">
        <v>0</v>
      </c>
      <c r="AG185" s="55">
        <v>0</v>
      </c>
      <c r="AH185" s="55">
        <v>0</v>
      </c>
      <c r="AI185" s="52">
        <f t="shared" si="7"/>
        <v>8.0430744532722323E-2</v>
      </c>
      <c r="AJ185" s="51"/>
      <c r="AK185" s="52"/>
      <c r="AL185" s="52"/>
      <c r="AM185" s="28">
        <v>1.875</v>
      </c>
      <c r="AN185" s="28">
        <v>2.5</v>
      </c>
      <c r="AO185" s="28">
        <v>0.625</v>
      </c>
      <c r="AP185" s="28">
        <v>1.75</v>
      </c>
      <c r="AQ185" s="28">
        <v>0.27777777777777779</v>
      </c>
      <c r="AR185" s="28">
        <v>0.37037037037037029</v>
      </c>
      <c r="AS185" s="28">
        <v>9.2592592592592587E-2</v>
      </c>
      <c r="AT185" s="28">
        <v>0.25925925925925919</v>
      </c>
      <c r="AU185" s="25">
        <v>0.95</v>
      </c>
      <c r="AV185" s="25">
        <v>3.44</v>
      </c>
      <c r="AW185" s="25">
        <v>2.4900000000000002</v>
      </c>
      <c r="AX185" s="25">
        <v>2.6937500000000001</v>
      </c>
      <c r="AY185">
        <v>2.6937500000000001</v>
      </c>
      <c r="AZ185">
        <v>6.2518794218656879</v>
      </c>
      <c r="BD185">
        <v>4.0215372266361162E-2</v>
      </c>
      <c r="BH185">
        <v>8.0430744532722323E-2</v>
      </c>
      <c r="BI185">
        <v>4.0215372266361162E-2</v>
      </c>
      <c r="BJ185">
        <v>0</v>
      </c>
    </row>
    <row r="186" spans="1:62" x14ac:dyDescent="0.3">
      <c r="A186" s="2" t="s">
        <v>162</v>
      </c>
      <c r="B186" s="13" t="s">
        <v>783</v>
      </c>
      <c r="C186" s="13"/>
      <c r="F186" s="2">
        <v>4.25</v>
      </c>
      <c r="G186" s="2" t="s">
        <v>154</v>
      </c>
      <c r="H186" s="9">
        <v>-1</v>
      </c>
      <c r="I186">
        <v>-1</v>
      </c>
      <c r="J186"/>
      <c r="K186" s="2">
        <v>8</v>
      </c>
      <c r="L186" s="25">
        <v>0</v>
      </c>
      <c r="M186">
        <v>0</v>
      </c>
      <c r="N186">
        <v>0</v>
      </c>
      <c r="O186" s="2">
        <f t="shared" si="8"/>
        <v>7.8140000000000001</v>
      </c>
      <c r="P186" s="2">
        <f t="shared" si="8"/>
        <v>7.8140000000000001</v>
      </c>
      <c r="Q186" s="2">
        <v>31.54</v>
      </c>
      <c r="T186" s="25">
        <v>0</v>
      </c>
      <c r="U186" s="25"/>
      <c r="V186" s="25"/>
      <c r="W186">
        <v>0</v>
      </c>
      <c r="X186"/>
      <c r="Y186"/>
      <c r="Z186">
        <v>0</v>
      </c>
      <c r="AA186"/>
      <c r="AB186"/>
      <c r="AD186">
        <v>20</v>
      </c>
      <c r="AE186" s="55">
        <f t="shared" si="5"/>
        <v>1925.78811784</v>
      </c>
      <c r="AF186" s="57">
        <v>0</v>
      </c>
      <c r="AG186" s="55">
        <v>0</v>
      </c>
      <c r="AH186" s="55">
        <v>0</v>
      </c>
      <c r="AI186" s="52">
        <f t="shared" si="7"/>
        <v>8.3082868004949059E-2</v>
      </c>
      <c r="AJ186" s="51"/>
      <c r="AK186" s="52"/>
      <c r="AL186" s="52"/>
      <c r="AM186" s="28">
        <v>1.9375</v>
      </c>
      <c r="AN186" s="28">
        <v>2.5</v>
      </c>
      <c r="AO186" s="28">
        <v>0.5625</v>
      </c>
      <c r="AP186" s="28">
        <v>2.625</v>
      </c>
      <c r="AQ186" s="28">
        <v>0.25409836065573771</v>
      </c>
      <c r="AR186" s="28">
        <v>0.32786885245901642</v>
      </c>
      <c r="AS186" s="28">
        <v>7.3770491803278687E-2</v>
      </c>
      <c r="AT186" s="28">
        <v>0.34426229508196721</v>
      </c>
      <c r="AU186" s="25">
        <v>0.95</v>
      </c>
      <c r="AV186" s="25">
        <v>3.44</v>
      </c>
      <c r="AW186" s="25">
        <v>2.4900000000000002</v>
      </c>
      <c r="AX186" s="25">
        <v>2.6875</v>
      </c>
      <c r="AY186">
        <v>2.6875</v>
      </c>
      <c r="AZ186">
        <v>6.2580179843656882</v>
      </c>
      <c r="BD186">
        <v>4.154143400247453E-2</v>
      </c>
      <c r="BH186">
        <v>8.3082868004949059E-2</v>
      </c>
      <c r="BI186">
        <v>4.154143400247453E-2</v>
      </c>
      <c r="BJ186">
        <v>0</v>
      </c>
    </row>
    <row r="187" spans="1:62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J187"/>
      <c r="K187" s="2">
        <v>8</v>
      </c>
      <c r="L187" s="25">
        <v>0</v>
      </c>
      <c r="M187">
        <v>0</v>
      </c>
      <c r="N187">
        <v>0</v>
      </c>
      <c r="O187" s="2">
        <f>3.88*2</f>
        <v>7.76</v>
      </c>
      <c r="P187" s="2">
        <f>3.88*2</f>
        <v>7.76</v>
      </c>
      <c r="Q187" s="2">
        <v>33</v>
      </c>
      <c r="T187" s="25">
        <v>0</v>
      </c>
      <c r="U187" s="25"/>
      <c r="V187" s="25"/>
      <c r="W187">
        <v>0</v>
      </c>
      <c r="X187"/>
      <c r="Y187"/>
      <c r="Z187">
        <v>0</v>
      </c>
      <c r="AA187"/>
      <c r="AB187"/>
      <c r="AD187">
        <v>20</v>
      </c>
      <c r="AE187" s="55">
        <f t="shared" si="5"/>
        <v>1987.1807999999999</v>
      </c>
      <c r="AF187" s="57">
        <v>0</v>
      </c>
      <c r="AG187" s="55">
        <v>0</v>
      </c>
      <c r="AH187" s="55">
        <v>0</v>
      </c>
      <c r="AI187" s="52">
        <f t="shared" si="7"/>
        <v>8.0516075839702161E-2</v>
      </c>
      <c r="AJ187" s="51"/>
      <c r="AK187" s="52"/>
      <c r="AL187" s="52"/>
      <c r="AM187" s="28">
        <v>1.75</v>
      </c>
      <c r="AN187" s="28">
        <v>2.5</v>
      </c>
      <c r="AO187" s="28">
        <v>0.75</v>
      </c>
      <c r="AP187" s="28">
        <v>0</v>
      </c>
      <c r="AQ187" s="28">
        <v>0.35</v>
      </c>
      <c r="AR187" s="28">
        <v>0.5</v>
      </c>
      <c r="AS187" s="28">
        <v>0.15</v>
      </c>
      <c r="AT187" s="28">
        <v>0</v>
      </c>
      <c r="AU187" s="25">
        <v>0.95</v>
      </c>
      <c r="AV187" s="25">
        <v>3.44</v>
      </c>
      <c r="AW187" s="25">
        <v>2.4900000000000002</v>
      </c>
      <c r="AX187" s="25">
        <v>2.7062499999999998</v>
      </c>
      <c r="AY187">
        <v>2.7062499999999998</v>
      </c>
      <c r="AZ187">
        <v>6.2396022968656872</v>
      </c>
      <c r="BD187">
        <v>4.0258037919851081E-2</v>
      </c>
      <c r="BH187">
        <v>8.0516075839702161E-2</v>
      </c>
      <c r="BI187">
        <v>4.0258037919851081E-2</v>
      </c>
      <c r="BJ187">
        <v>0</v>
      </c>
    </row>
    <row r="188" spans="1:62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J188"/>
      <c r="K188" s="2">
        <v>8</v>
      </c>
      <c r="L188" s="25">
        <v>0</v>
      </c>
      <c r="M188">
        <v>0</v>
      </c>
      <c r="N188">
        <v>0</v>
      </c>
      <c r="O188" s="2">
        <f t="shared" ref="O188:P191" si="9">3.88*2</f>
        <v>7.76</v>
      </c>
      <c r="P188" s="2">
        <f t="shared" si="9"/>
        <v>7.76</v>
      </c>
      <c r="Q188" s="2">
        <v>33.08</v>
      </c>
      <c r="T188" s="25">
        <v>0</v>
      </c>
      <c r="U188" s="25"/>
      <c r="V188" s="25"/>
      <c r="W188">
        <v>0</v>
      </c>
      <c r="X188"/>
      <c r="Y188"/>
      <c r="Z188">
        <v>0</v>
      </c>
      <c r="AA188"/>
      <c r="AB188"/>
      <c r="AD188">
        <v>20</v>
      </c>
      <c r="AE188" s="55">
        <f t="shared" si="5"/>
        <v>1991.9982079999997</v>
      </c>
      <c r="AF188" s="57">
        <v>0</v>
      </c>
      <c r="AG188" s="55">
        <v>0</v>
      </c>
      <c r="AH188" s="55">
        <v>0</v>
      </c>
      <c r="AI188" s="52">
        <f t="shared" si="7"/>
        <v>8.0321357397526341E-2</v>
      </c>
      <c r="AJ188" s="51"/>
      <c r="AK188" s="52"/>
      <c r="AL188" s="52"/>
      <c r="AM188" s="28">
        <v>1.8125</v>
      </c>
      <c r="AN188" s="28">
        <v>2.5</v>
      </c>
      <c r="AO188" s="28">
        <v>0.6875</v>
      </c>
      <c r="AP188" s="28">
        <v>0.875</v>
      </c>
      <c r="AQ188" s="28">
        <v>0.30851063829787229</v>
      </c>
      <c r="AR188" s="28">
        <v>0.42553191489361702</v>
      </c>
      <c r="AS188" s="28">
        <v>0.1170212765957447</v>
      </c>
      <c r="AT188" s="28">
        <v>0.14893617021276601</v>
      </c>
      <c r="AU188" s="25">
        <v>0.95</v>
      </c>
      <c r="AV188" s="25">
        <v>3.44</v>
      </c>
      <c r="AW188" s="25">
        <v>2.4900000000000002</v>
      </c>
      <c r="AX188" s="25">
        <v>2.7</v>
      </c>
      <c r="AY188">
        <v>2.7</v>
      </c>
      <c r="AZ188">
        <v>6.2457408593656876</v>
      </c>
      <c r="BD188">
        <v>4.0160678698763171E-2</v>
      </c>
      <c r="BH188">
        <v>8.0321357397526341E-2</v>
      </c>
      <c r="BI188">
        <v>4.0160678698763171E-2</v>
      </c>
      <c r="BJ188">
        <v>0</v>
      </c>
    </row>
    <row r="189" spans="1:62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J189"/>
      <c r="K189" s="2">
        <v>8</v>
      </c>
      <c r="L189" s="25">
        <v>0</v>
      </c>
      <c r="M189">
        <v>0</v>
      </c>
      <c r="N189">
        <v>0</v>
      </c>
      <c r="O189" s="2">
        <f t="shared" si="9"/>
        <v>7.76</v>
      </c>
      <c r="P189" s="2">
        <f t="shared" si="9"/>
        <v>7.76</v>
      </c>
      <c r="Q189" s="2">
        <v>33.24</v>
      </c>
      <c r="T189" s="25">
        <v>0</v>
      </c>
      <c r="U189" s="25"/>
      <c r="V189" s="25"/>
      <c r="W189">
        <v>0</v>
      </c>
      <c r="X189"/>
      <c r="Y189"/>
      <c r="Z189">
        <v>0</v>
      </c>
      <c r="AA189"/>
      <c r="AB189"/>
      <c r="AD189">
        <v>20</v>
      </c>
      <c r="AE189" s="55">
        <f t="shared" si="5"/>
        <v>2001.633024</v>
      </c>
      <c r="AF189" s="57">
        <v>0</v>
      </c>
      <c r="AG189" s="55">
        <v>0</v>
      </c>
      <c r="AH189" s="55">
        <v>0</v>
      </c>
      <c r="AI189" s="52">
        <f t="shared" si="7"/>
        <v>7.9934732331834277E-2</v>
      </c>
      <c r="AJ189" s="51"/>
      <c r="AK189" s="52"/>
      <c r="AL189" s="52"/>
      <c r="AM189" s="28">
        <v>1.8666666666666669</v>
      </c>
      <c r="AN189" s="28">
        <v>2.666666666666667</v>
      </c>
      <c r="AO189" s="28">
        <v>0.46666666666666667</v>
      </c>
      <c r="AP189" s="28">
        <v>0.93333333333333335</v>
      </c>
      <c r="AQ189" s="28">
        <v>0.3146067415730337</v>
      </c>
      <c r="AR189" s="28">
        <v>0.44943820224719089</v>
      </c>
      <c r="AS189" s="28">
        <v>7.8651685393258425E-2</v>
      </c>
      <c r="AT189" s="28">
        <v>0.15730337078651679</v>
      </c>
      <c r="AU189" s="25">
        <v>0.95</v>
      </c>
      <c r="AV189" s="25">
        <v>3.44</v>
      </c>
      <c r="AW189" s="25">
        <v>2.4900000000000002</v>
      </c>
      <c r="AX189" s="25">
        <v>2.773333333333333</v>
      </c>
      <c r="AY189">
        <v>2.773333333333333</v>
      </c>
      <c r="AZ189">
        <v>6.4062483499900669</v>
      </c>
      <c r="BD189">
        <v>3.9967366165917138E-2</v>
      </c>
      <c r="BH189">
        <v>7.9934732331834277E-2</v>
      </c>
      <c r="BI189">
        <v>3.9967366165917138E-2</v>
      </c>
      <c r="BJ189">
        <v>0</v>
      </c>
    </row>
    <row r="190" spans="1:62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J190"/>
      <c r="K190" s="2">
        <v>8</v>
      </c>
      <c r="L190" s="25">
        <v>0</v>
      </c>
      <c r="M190">
        <v>0</v>
      </c>
      <c r="N190">
        <v>0</v>
      </c>
      <c r="O190" s="2">
        <f t="shared" si="9"/>
        <v>7.76</v>
      </c>
      <c r="P190" s="2">
        <f t="shared" si="9"/>
        <v>7.76</v>
      </c>
      <c r="Q190" s="2">
        <v>33</v>
      </c>
      <c r="T190" s="25">
        <v>0</v>
      </c>
      <c r="U190" s="25"/>
      <c r="V190" s="25"/>
      <c r="W190">
        <v>0</v>
      </c>
      <c r="X190"/>
      <c r="Y190"/>
      <c r="Z190">
        <v>0</v>
      </c>
      <c r="AA190"/>
      <c r="AB190"/>
      <c r="AD190">
        <v>20</v>
      </c>
      <c r="AE190" s="55">
        <f t="shared" si="5"/>
        <v>1987.1807999999999</v>
      </c>
      <c r="AF190" s="57">
        <v>0</v>
      </c>
      <c r="AG190" s="55">
        <v>0</v>
      </c>
      <c r="AH190" s="55">
        <v>0</v>
      </c>
      <c r="AI190" s="52">
        <f t="shared" si="7"/>
        <v>8.0516075839702161E-2</v>
      </c>
      <c r="AJ190" s="51"/>
      <c r="AK190" s="52"/>
      <c r="AL190" s="52"/>
      <c r="AM190" s="28">
        <v>1.875</v>
      </c>
      <c r="AN190" s="28">
        <v>2.5</v>
      </c>
      <c r="AO190" s="28">
        <v>0.625</v>
      </c>
      <c r="AP190" s="28">
        <v>1.75</v>
      </c>
      <c r="AQ190" s="28">
        <v>0.27777777777777779</v>
      </c>
      <c r="AR190" s="28">
        <v>0.37037037037037029</v>
      </c>
      <c r="AS190" s="28">
        <v>9.2592592592592587E-2</v>
      </c>
      <c r="AT190" s="28">
        <v>0.25925925925925919</v>
      </c>
      <c r="AU190" s="25">
        <v>0.95</v>
      </c>
      <c r="AV190" s="25">
        <v>3.44</v>
      </c>
      <c r="AW190" s="25">
        <v>2.4900000000000002</v>
      </c>
      <c r="AX190" s="25">
        <v>2.6937500000000001</v>
      </c>
      <c r="AY190">
        <v>2.6937500000000001</v>
      </c>
      <c r="AZ190">
        <v>6.2518794218656879</v>
      </c>
      <c r="BD190">
        <v>4.0258037919851081E-2</v>
      </c>
      <c r="BH190">
        <v>8.0516075839702161E-2</v>
      </c>
      <c r="BI190">
        <v>4.0258037919851081E-2</v>
      </c>
      <c r="BJ190">
        <v>0</v>
      </c>
    </row>
    <row r="191" spans="1:62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J191"/>
      <c r="K191" s="2">
        <v>8</v>
      </c>
      <c r="L191" s="25">
        <v>0</v>
      </c>
      <c r="M191">
        <v>0</v>
      </c>
      <c r="N191">
        <v>0</v>
      </c>
      <c r="O191" s="2">
        <f t="shared" si="9"/>
        <v>7.76</v>
      </c>
      <c r="P191" s="2">
        <f t="shared" si="9"/>
        <v>7.76</v>
      </c>
      <c r="Q191" s="2">
        <v>29.18</v>
      </c>
      <c r="T191" s="25">
        <v>0</v>
      </c>
      <c r="U191" s="25"/>
      <c r="V191" s="25"/>
      <c r="W191">
        <v>0</v>
      </c>
      <c r="X191"/>
      <c r="Y191"/>
      <c r="Z191">
        <v>0</v>
      </c>
      <c r="AA191"/>
      <c r="AB191"/>
      <c r="AD191">
        <v>20</v>
      </c>
      <c r="AE191" s="55">
        <f t="shared" si="5"/>
        <v>1757.1495679999998</v>
      </c>
      <c r="AF191" s="57">
        <v>0</v>
      </c>
      <c r="AG191" s="55">
        <v>0</v>
      </c>
      <c r="AH191" s="55">
        <v>0</v>
      </c>
      <c r="AI191" s="52">
        <f t="shared" si="7"/>
        <v>9.1056562807065505E-2</v>
      </c>
      <c r="AJ191" s="51"/>
      <c r="AK191" s="52"/>
      <c r="AL191" s="52"/>
      <c r="AM191" s="28">
        <v>1.9375</v>
      </c>
      <c r="AN191" s="28">
        <v>2.5</v>
      </c>
      <c r="AO191" s="28">
        <v>0.5625</v>
      </c>
      <c r="AP191" s="28">
        <v>2.625</v>
      </c>
      <c r="AQ191" s="28">
        <v>0.25409836065573771</v>
      </c>
      <c r="AR191" s="28">
        <v>0.32786885245901642</v>
      </c>
      <c r="AS191" s="28">
        <v>7.3770491803278687E-2</v>
      </c>
      <c r="AT191" s="28">
        <v>0.34426229508196721</v>
      </c>
      <c r="AU191" s="25">
        <v>0.95</v>
      </c>
      <c r="AV191" s="25">
        <v>3.44</v>
      </c>
      <c r="AW191" s="25">
        <v>2.4900000000000002</v>
      </c>
      <c r="AX191" s="25">
        <v>2.6875</v>
      </c>
      <c r="AY191">
        <v>2.6875</v>
      </c>
      <c r="AZ191">
        <v>6.2580179843656882</v>
      </c>
      <c r="BD191">
        <v>4.5528281403532753E-2</v>
      </c>
      <c r="BH191">
        <v>9.1056562807065505E-2</v>
      </c>
      <c r="BI191">
        <v>4.5528281403532753E-2</v>
      </c>
      <c r="BJ191">
        <v>0</v>
      </c>
    </row>
    <row r="192" spans="1:62" x14ac:dyDescent="0.3">
      <c r="A192" s="2" t="s">
        <v>4</v>
      </c>
      <c r="B192" s="13" t="s">
        <v>689</v>
      </c>
      <c r="C192" s="13"/>
      <c r="F192" s="2">
        <v>3.5</v>
      </c>
      <c r="G192" s="2" t="s">
        <v>163</v>
      </c>
      <c r="H192" s="9" t="s">
        <v>527</v>
      </c>
      <c r="I192" t="s">
        <v>609</v>
      </c>
      <c r="J192"/>
      <c r="L192" s="25">
        <v>4</v>
      </c>
      <c r="M192">
        <v>4</v>
      </c>
      <c r="N192">
        <v>0</v>
      </c>
      <c r="T192" s="25">
        <v>7.8084429999999996</v>
      </c>
      <c r="U192" s="25">
        <v>7.8548809999999998</v>
      </c>
      <c r="V192" s="25">
        <v>15.19056011</v>
      </c>
      <c r="W192">
        <v>3.8801999999999999</v>
      </c>
      <c r="X192">
        <v>29.507999999999999</v>
      </c>
      <c r="Y192">
        <v>7.7140000000000004</v>
      </c>
      <c r="Z192">
        <v>0</v>
      </c>
      <c r="AA192"/>
      <c r="AB192"/>
      <c r="AD192">
        <v>20</v>
      </c>
      <c r="AE192" s="55">
        <f t="shared" si="5"/>
        <v>0</v>
      </c>
      <c r="AF192" s="57">
        <v>924.74694800021894</v>
      </c>
      <c r="AG192" s="55">
        <v>883.22940750240002</v>
      </c>
      <c r="AH192" s="55">
        <v>0</v>
      </c>
      <c r="AI192" s="52"/>
      <c r="AJ192" s="51">
        <v>8.6510153045653584E-2</v>
      </c>
      <c r="AK192" s="52">
        <v>9.0576694254581439E-2</v>
      </c>
      <c r="AL192" s="52"/>
      <c r="AM192" s="28">
        <v>1.75</v>
      </c>
      <c r="AN192" s="28">
        <v>2.5</v>
      </c>
      <c r="AO192" s="28">
        <v>0.75</v>
      </c>
      <c r="AP192" s="28">
        <v>0</v>
      </c>
      <c r="AQ192" s="28">
        <v>0.35</v>
      </c>
      <c r="AR192" s="28">
        <v>0.5</v>
      </c>
      <c r="AS192" s="28">
        <v>0.15</v>
      </c>
      <c r="AT192" s="28">
        <v>0</v>
      </c>
      <c r="AU192" s="25">
        <v>0.82</v>
      </c>
      <c r="AV192" s="25">
        <v>3.44</v>
      </c>
      <c r="AW192" s="25">
        <v>2.62</v>
      </c>
      <c r="AX192" s="25">
        <v>2.6262500000000002</v>
      </c>
      <c r="AY192">
        <v>2.6262500000000002</v>
      </c>
      <c r="AZ192">
        <v>5.96680968125</v>
      </c>
      <c r="BA192" s="75">
        <v>0.50555206026575039</v>
      </c>
      <c r="BB192" s="75">
        <v>0</v>
      </c>
      <c r="BE192">
        <v>4.3255076522826792E-2</v>
      </c>
      <c r="BF192">
        <v>4.5288347127290719E-2</v>
      </c>
      <c r="BH192">
        <v>8.8543423650117511E-2</v>
      </c>
      <c r="BI192">
        <v>4.4271711825058763E-2</v>
      </c>
      <c r="BJ192">
        <v>0.2527760301328752</v>
      </c>
    </row>
    <row r="193" spans="1:62" x14ac:dyDescent="0.3">
      <c r="A193" s="2" t="s">
        <v>165</v>
      </c>
      <c r="B193" s="13" t="s">
        <v>784</v>
      </c>
      <c r="C193" s="13"/>
      <c r="F193" s="2">
        <v>2.84</v>
      </c>
      <c r="G193" s="2" t="s">
        <v>164</v>
      </c>
      <c r="H193" s="9">
        <v>-1</v>
      </c>
      <c r="I193">
        <v>-1</v>
      </c>
      <c r="J193"/>
      <c r="K193" s="2">
        <v>2</v>
      </c>
      <c r="L193" s="25">
        <v>0</v>
      </c>
      <c r="M193">
        <v>0</v>
      </c>
      <c r="N193">
        <v>0</v>
      </c>
      <c r="O193" s="2">
        <v>3.97</v>
      </c>
      <c r="P193" s="2">
        <v>3.97</v>
      </c>
      <c r="Q193" s="2">
        <v>22.5</v>
      </c>
      <c r="T193" s="25">
        <v>0</v>
      </c>
      <c r="U193" s="25"/>
      <c r="V193" s="25"/>
      <c r="W193">
        <v>0</v>
      </c>
      <c r="X193"/>
      <c r="Y193"/>
      <c r="Z193">
        <v>0</v>
      </c>
      <c r="AA193"/>
      <c r="AB193"/>
      <c r="AD193">
        <v>18</v>
      </c>
      <c r="AE193" s="55">
        <f t="shared" si="5"/>
        <v>354.62025000000006</v>
      </c>
      <c r="AF193" s="57">
        <v>0</v>
      </c>
      <c r="AG193" s="55">
        <v>0</v>
      </c>
      <c r="AH193" s="55">
        <v>0</v>
      </c>
      <c r="AI193" s="52">
        <f t="shared" si="7"/>
        <v>0.10151704534639518</v>
      </c>
      <c r="AJ193" s="51"/>
      <c r="AK193" s="52"/>
      <c r="AL193" s="52"/>
      <c r="AM193" s="28">
        <v>1.8</v>
      </c>
      <c r="AN193" s="28">
        <v>2.4</v>
      </c>
      <c r="AO193" s="28">
        <v>1.1333333333333331</v>
      </c>
      <c r="AP193" s="28">
        <v>0</v>
      </c>
      <c r="AQ193" s="28">
        <v>0.33750000000000002</v>
      </c>
      <c r="AR193" s="28">
        <v>0.45</v>
      </c>
      <c r="AS193" s="28">
        <v>0.21249999999999999</v>
      </c>
      <c r="AT193" s="28">
        <v>0</v>
      </c>
      <c r="AU193" s="25">
        <v>0.93</v>
      </c>
      <c r="AV193" s="25">
        <v>3.44</v>
      </c>
      <c r="AW193" s="25">
        <v>2.5099999999999998</v>
      </c>
      <c r="AX193" s="25">
        <v>2.6033333333333331</v>
      </c>
      <c r="AY193">
        <v>2.6033333333333331</v>
      </c>
      <c r="AZ193">
        <v>5.9143459586666669</v>
      </c>
      <c r="BD193">
        <v>5.0758522673197588E-2</v>
      </c>
      <c r="BH193">
        <v>0.1015170453463952</v>
      </c>
      <c r="BI193">
        <v>5.0758522673197588E-2</v>
      </c>
      <c r="BJ193">
        <v>0</v>
      </c>
    </row>
    <row r="194" spans="1:62" x14ac:dyDescent="0.3">
      <c r="A194" s="2" t="s">
        <v>166</v>
      </c>
      <c r="B194" s="13" t="s">
        <v>785</v>
      </c>
      <c r="C194" s="13"/>
      <c r="F194" s="2">
        <v>3.48</v>
      </c>
      <c r="G194" s="2" t="s">
        <v>164</v>
      </c>
      <c r="H194" s="9">
        <v>-1</v>
      </c>
      <c r="I194">
        <v>-1</v>
      </c>
      <c r="J194"/>
      <c r="K194" s="2">
        <v>2</v>
      </c>
      <c r="L194" s="25">
        <v>0</v>
      </c>
      <c r="M194">
        <v>0</v>
      </c>
      <c r="N194">
        <v>0</v>
      </c>
      <c r="O194" s="2">
        <v>3.97</v>
      </c>
      <c r="P194" s="2">
        <v>3.97</v>
      </c>
      <c r="Q194" s="2">
        <v>22.5</v>
      </c>
      <c r="T194" s="25">
        <v>0</v>
      </c>
      <c r="U194" s="25"/>
      <c r="V194" s="25"/>
      <c r="W194">
        <v>0</v>
      </c>
      <c r="X194"/>
      <c r="Y194"/>
      <c r="Z194">
        <v>0</v>
      </c>
      <c r="AA194"/>
      <c r="AB194"/>
      <c r="AC194" s="2">
        <v>3</v>
      </c>
      <c r="AD194">
        <v>18</v>
      </c>
      <c r="AE194" s="55">
        <f t="shared" si="5"/>
        <v>354.62025000000006</v>
      </c>
      <c r="AF194" s="57">
        <v>0</v>
      </c>
      <c r="AG194" s="55">
        <v>0</v>
      </c>
      <c r="AH194" s="55">
        <v>0</v>
      </c>
      <c r="AI194" s="52">
        <f t="shared" si="7"/>
        <v>0.10151704534639518</v>
      </c>
      <c r="AJ194" s="51"/>
      <c r="AK194" s="52"/>
      <c r="AL194" s="52"/>
      <c r="AM194" s="28">
        <v>1.8</v>
      </c>
      <c r="AN194" s="28">
        <v>2.4</v>
      </c>
      <c r="AO194" s="28">
        <v>1.1333333333333331</v>
      </c>
      <c r="AP194" s="28">
        <v>0</v>
      </c>
      <c r="AQ194" s="28">
        <v>0.33750000000000002</v>
      </c>
      <c r="AR194" s="28">
        <v>0.45</v>
      </c>
      <c r="AS194" s="28">
        <v>0.21249999999999999</v>
      </c>
      <c r="AT194" s="28">
        <v>0</v>
      </c>
      <c r="AU194" s="25">
        <v>0.79</v>
      </c>
      <c r="AV194" s="25">
        <v>3.44</v>
      </c>
      <c r="AW194" s="25">
        <v>2.65</v>
      </c>
      <c r="AX194" s="25">
        <v>2.5939999999999999</v>
      </c>
      <c r="AY194">
        <v>2.5939999999999999</v>
      </c>
      <c r="AZ194">
        <v>5.870297050914334</v>
      </c>
      <c r="BD194">
        <v>5.0758522673197588E-2</v>
      </c>
      <c r="BH194">
        <v>0.1015170453463952</v>
      </c>
      <c r="BI194">
        <v>5.0758522673197588E-2</v>
      </c>
      <c r="BJ194">
        <v>0</v>
      </c>
    </row>
    <row r="195" spans="1:62" x14ac:dyDescent="0.3">
      <c r="A195" s="5" t="s">
        <v>167</v>
      </c>
      <c r="B195" s="39" t="s">
        <v>786</v>
      </c>
      <c r="C195" s="39"/>
      <c r="D195" s="5"/>
      <c r="E195" s="5"/>
      <c r="F195" s="5">
        <v>3.49</v>
      </c>
      <c r="G195" s="5" t="s">
        <v>164</v>
      </c>
      <c r="H195" s="40">
        <v>-2</v>
      </c>
      <c r="I195" s="5">
        <v>-1</v>
      </c>
      <c r="J195" s="5"/>
      <c r="K195" s="5"/>
      <c r="L195" s="41">
        <v>0</v>
      </c>
      <c r="M195">
        <v>0</v>
      </c>
      <c r="N195">
        <v>0</v>
      </c>
      <c r="O195" s="5"/>
      <c r="P195" s="5"/>
      <c r="Q195" s="5"/>
      <c r="R195" s="5"/>
      <c r="S195" s="5"/>
      <c r="T195" s="41">
        <v>0</v>
      </c>
      <c r="U195" s="41"/>
      <c r="V195" s="41"/>
      <c r="W195">
        <v>0</v>
      </c>
      <c r="X195"/>
      <c r="Y195"/>
      <c r="Z195">
        <v>0</v>
      </c>
      <c r="AA195"/>
      <c r="AB195"/>
      <c r="AC195" s="5"/>
      <c r="AD195" s="5">
        <v>18</v>
      </c>
      <c r="AE195" s="55">
        <f t="shared" ref="AE195:AE258" si="10">O195*P195*Q195</f>
        <v>0</v>
      </c>
      <c r="AF195" s="57">
        <v>0</v>
      </c>
      <c r="AG195" s="55">
        <v>0</v>
      </c>
      <c r="AH195" s="55">
        <v>0</v>
      </c>
      <c r="AI195" s="52"/>
      <c r="AJ195" s="51"/>
      <c r="AK195" s="52"/>
      <c r="AL195" s="52"/>
      <c r="AM195" s="5">
        <v>1.8</v>
      </c>
      <c r="AN195" s="5">
        <v>2.4</v>
      </c>
      <c r="AO195" s="5">
        <v>1.1333333333333331</v>
      </c>
      <c r="AP195" s="5">
        <v>0</v>
      </c>
      <c r="AQ195" s="5">
        <v>0.33750000000000002</v>
      </c>
      <c r="AR195" s="5">
        <v>0.45</v>
      </c>
      <c r="AS195" s="5">
        <v>0.21249999999999999</v>
      </c>
      <c r="AT195" s="5">
        <v>0</v>
      </c>
      <c r="AU195" s="41">
        <v>0.95</v>
      </c>
      <c r="AV195" s="41">
        <v>3.44</v>
      </c>
      <c r="AW195" s="41">
        <v>2.4900000000000002</v>
      </c>
      <c r="AX195" s="41">
        <v>2.6880000000000011</v>
      </c>
      <c r="AY195" s="5">
        <v>2.6880000000000002</v>
      </c>
      <c r="AZ195" s="5">
        <v>6.2032136049900668</v>
      </c>
      <c r="BH195">
        <v>0</v>
      </c>
      <c r="BI195">
        <v>0</v>
      </c>
      <c r="BJ195">
        <v>0</v>
      </c>
    </row>
    <row r="196" spans="1:62" x14ac:dyDescent="0.3">
      <c r="A196" s="2" t="s">
        <v>63</v>
      </c>
      <c r="B196" s="68" t="s">
        <v>1222</v>
      </c>
      <c r="C196" s="13"/>
      <c r="F196" s="2">
        <v>3.75</v>
      </c>
      <c r="G196" s="2" t="s">
        <v>168</v>
      </c>
      <c r="H196" s="9">
        <v>-1</v>
      </c>
      <c r="I196">
        <v>-1</v>
      </c>
      <c r="J196"/>
      <c r="K196" s="2">
        <v>2</v>
      </c>
      <c r="L196" s="25">
        <v>0</v>
      </c>
      <c r="M196">
        <v>0</v>
      </c>
      <c r="N196">
        <v>0</v>
      </c>
      <c r="O196" s="2">
        <v>3.8530000000000002</v>
      </c>
      <c r="P196" s="2">
        <v>3.8530000000000002</v>
      </c>
      <c r="Q196" s="2">
        <v>29</v>
      </c>
      <c r="R196"/>
      <c r="S196"/>
      <c r="T196" s="25">
        <v>0</v>
      </c>
      <c r="U196" s="25"/>
      <c r="V196" s="25"/>
      <c r="W196">
        <v>0</v>
      </c>
      <c r="X196"/>
      <c r="Y196"/>
      <c r="Z196">
        <v>0</v>
      </c>
      <c r="AA196"/>
      <c r="AB196"/>
      <c r="AC196" s="2">
        <v>3</v>
      </c>
      <c r="AD196">
        <v>20</v>
      </c>
      <c r="AE196" s="55">
        <f t="shared" si="10"/>
        <v>430.52266100000003</v>
      </c>
      <c r="AF196" s="57">
        <v>0</v>
      </c>
      <c r="AG196" s="55">
        <v>0</v>
      </c>
      <c r="AH196" s="55">
        <v>0</v>
      </c>
      <c r="AI196" s="52">
        <f t="shared" si="7"/>
        <v>9.2910324179195758E-2</v>
      </c>
      <c r="AJ196" s="51"/>
      <c r="AK196" s="52"/>
      <c r="AL196" s="52"/>
      <c r="AM196" s="28">
        <v>1.75</v>
      </c>
      <c r="AN196" s="28">
        <v>2.5</v>
      </c>
      <c r="AO196" s="28">
        <v>0.75</v>
      </c>
      <c r="AP196" s="28">
        <v>0</v>
      </c>
      <c r="AQ196" s="28">
        <v>0.35</v>
      </c>
      <c r="AR196" s="28">
        <v>0.5</v>
      </c>
      <c r="AS196" s="28">
        <v>0.15</v>
      </c>
      <c r="AT196" s="28">
        <v>0</v>
      </c>
      <c r="AU196" s="25">
        <v>1</v>
      </c>
      <c r="AV196" s="25">
        <v>3.44</v>
      </c>
      <c r="AW196" s="25">
        <v>2.44</v>
      </c>
      <c r="AX196" s="25">
        <v>2.7124999999999999</v>
      </c>
      <c r="AY196">
        <v>2.7124999999999999</v>
      </c>
      <c r="AZ196">
        <v>6.264025610615688</v>
      </c>
      <c r="BD196">
        <v>4.6455162089597879E-2</v>
      </c>
      <c r="BH196">
        <v>9.2910324179195758E-2</v>
      </c>
      <c r="BI196">
        <v>4.6455162089597879E-2</v>
      </c>
      <c r="BJ196">
        <v>0</v>
      </c>
    </row>
    <row r="197" spans="1:62" x14ac:dyDescent="0.3">
      <c r="A197" s="2" t="s">
        <v>232</v>
      </c>
      <c r="B197" s="68" t="s">
        <v>1223</v>
      </c>
      <c r="C197" s="13"/>
      <c r="F197" s="2">
        <v>3.86</v>
      </c>
      <c r="G197" s="2" t="s">
        <v>168</v>
      </c>
      <c r="H197" s="9">
        <v>-1</v>
      </c>
      <c r="I197">
        <v>-1</v>
      </c>
      <c r="J197"/>
      <c r="K197" s="2">
        <v>2</v>
      </c>
      <c r="L197" s="25">
        <v>0</v>
      </c>
      <c r="M197">
        <v>0</v>
      </c>
      <c r="N197">
        <v>0</v>
      </c>
      <c r="O197" s="2">
        <v>3.8530000000000002</v>
      </c>
      <c r="P197" s="2">
        <v>3.8530000000000002</v>
      </c>
      <c r="Q197" s="2">
        <v>31.24</v>
      </c>
      <c r="T197" s="25">
        <v>0</v>
      </c>
      <c r="U197" s="25"/>
      <c r="V197" s="25"/>
      <c r="W197">
        <v>0</v>
      </c>
      <c r="X197"/>
      <c r="Y197"/>
      <c r="Z197">
        <v>0</v>
      </c>
      <c r="AA197"/>
      <c r="AB197"/>
      <c r="AC197" s="2">
        <v>3</v>
      </c>
      <c r="AD197">
        <v>20</v>
      </c>
      <c r="AE197" s="55">
        <f t="shared" si="10"/>
        <v>463.77682516000004</v>
      </c>
      <c r="AF197" s="57">
        <v>0</v>
      </c>
      <c r="AG197" s="55">
        <v>0</v>
      </c>
      <c r="AH197" s="55">
        <v>0</v>
      </c>
      <c r="AI197" s="52">
        <f t="shared" si="7"/>
        <v>8.6248380319996057E-2</v>
      </c>
      <c r="AJ197" s="51"/>
      <c r="AK197" s="52"/>
      <c r="AL197" s="52"/>
      <c r="AM197" s="28">
        <v>1.8125</v>
      </c>
      <c r="AN197" s="28">
        <v>2.5</v>
      </c>
      <c r="AO197" s="28">
        <v>0.6875</v>
      </c>
      <c r="AP197" s="28">
        <v>0.875</v>
      </c>
      <c r="AQ197" s="28">
        <v>0.30851063829787229</v>
      </c>
      <c r="AR197" s="28">
        <v>0.42553191489361702</v>
      </c>
      <c r="AS197" s="28">
        <v>0.1170212765957447</v>
      </c>
      <c r="AT197" s="28">
        <v>0.14893617021276601</v>
      </c>
      <c r="AU197" s="25">
        <v>1</v>
      </c>
      <c r="AV197" s="25">
        <v>3.44</v>
      </c>
      <c r="AW197" s="25">
        <v>2.44</v>
      </c>
      <c r="AX197" s="25">
        <v>2.7062499999999998</v>
      </c>
      <c r="AY197">
        <v>2.7062499999999998</v>
      </c>
      <c r="AZ197">
        <v>6.2701641731156874</v>
      </c>
      <c r="BD197">
        <v>4.3124190159998028E-2</v>
      </c>
      <c r="BH197">
        <v>8.6248380319996057E-2</v>
      </c>
      <c r="BI197">
        <v>4.3124190159998028E-2</v>
      </c>
      <c r="BJ197">
        <v>0</v>
      </c>
    </row>
    <row r="198" spans="1:62" x14ac:dyDescent="0.3">
      <c r="A198" s="2" t="s">
        <v>1220</v>
      </c>
      <c r="B198" s="68" t="s">
        <v>1224</v>
      </c>
      <c r="C198" s="13"/>
      <c r="F198" s="2">
        <v>4.01</v>
      </c>
      <c r="G198" s="2" t="s">
        <v>168</v>
      </c>
      <c r="H198" s="9">
        <v>-1</v>
      </c>
      <c r="I198">
        <v>-1</v>
      </c>
      <c r="J198"/>
      <c r="K198" s="2">
        <v>2</v>
      </c>
      <c r="L198" s="25">
        <v>0</v>
      </c>
      <c r="M198">
        <v>0</v>
      </c>
      <c r="N198">
        <v>0</v>
      </c>
      <c r="O198" s="2">
        <v>3.8530000000000002</v>
      </c>
      <c r="P198" s="2">
        <v>3.8530000000000002</v>
      </c>
      <c r="Q198" s="2">
        <v>31.54</v>
      </c>
      <c r="T198" s="25">
        <v>0</v>
      </c>
      <c r="U198" s="25"/>
      <c r="V198" s="25"/>
      <c r="W198">
        <v>0</v>
      </c>
      <c r="X198"/>
      <c r="Y198"/>
      <c r="Z198">
        <v>0</v>
      </c>
      <c r="AA198"/>
      <c r="AB198"/>
      <c r="AC198" s="2">
        <v>3</v>
      </c>
      <c r="AD198">
        <v>20</v>
      </c>
      <c r="AE198" s="55">
        <f t="shared" si="10"/>
        <v>468.23050786000005</v>
      </c>
      <c r="AF198" s="57">
        <v>0</v>
      </c>
      <c r="AG198" s="55">
        <v>0</v>
      </c>
      <c r="AH198" s="55">
        <v>0</v>
      </c>
      <c r="AI198" s="52">
        <f t="shared" si="7"/>
        <v>8.5428008915557282E-2</v>
      </c>
      <c r="AJ198" s="51"/>
      <c r="AK198" s="52"/>
      <c r="AL198" s="52"/>
      <c r="AM198" s="28">
        <v>1.84375</v>
      </c>
      <c r="AN198" s="28">
        <v>2.5</v>
      </c>
      <c r="AO198" s="28">
        <v>0.65625</v>
      </c>
      <c r="AP198" s="28">
        <v>1.3125</v>
      </c>
      <c r="AQ198" s="28">
        <v>0.29207920792079212</v>
      </c>
      <c r="AR198" s="28">
        <v>0.39603960396039611</v>
      </c>
      <c r="AS198" s="28">
        <v>0.103960396039604</v>
      </c>
      <c r="AT198" s="28">
        <v>0.20792079207920791</v>
      </c>
      <c r="AU198" s="25">
        <v>1</v>
      </c>
      <c r="AV198" s="25">
        <v>3.44</v>
      </c>
      <c r="AW198" s="25">
        <v>2.44</v>
      </c>
      <c r="AX198" s="25">
        <v>2.703125</v>
      </c>
      <c r="AY198">
        <v>2.703125</v>
      </c>
      <c r="AZ198">
        <v>6.2732334543656876</v>
      </c>
      <c r="BD198">
        <v>4.2714004457778641E-2</v>
      </c>
      <c r="BH198">
        <v>8.5428008915557282E-2</v>
      </c>
      <c r="BI198">
        <v>4.2714004457778641E-2</v>
      </c>
      <c r="BJ198">
        <v>0</v>
      </c>
    </row>
    <row r="199" spans="1:62" x14ac:dyDescent="0.3">
      <c r="A199" s="2" t="s">
        <v>1221</v>
      </c>
      <c r="B199" s="68" t="s">
        <v>1225</v>
      </c>
      <c r="C199" s="13"/>
      <c r="F199" s="2">
        <v>4.16</v>
      </c>
      <c r="G199" s="2" t="s">
        <v>168</v>
      </c>
      <c r="H199" s="9">
        <v>-1</v>
      </c>
      <c r="I199">
        <v>-1</v>
      </c>
      <c r="J199"/>
      <c r="K199" s="2">
        <v>2</v>
      </c>
      <c r="L199" s="25">
        <v>0</v>
      </c>
      <c r="M199">
        <v>0</v>
      </c>
      <c r="N199">
        <v>0</v>
      </c>
      <c r="O199" s="2">
        <v>3.8530000000000002</v>
      </c>
      <c r="P199" s="2">
        <v>3.8530000000000002</v>
      </c>
      <c r="Q199" s="2">
        <v>32.4</v>
      </c>
      <c r="T199" s="25">
        <v>0</v>
      </c>
      <c r="U199" s="25"/>
      <c r="V199" s="25"/>
      <c r="W199">
        <v>0</v>
      </c>
      <c r="X199"/>
      <c r="Y199"/>
      <c r="Z199">
        <v>0</v>
      </c>
      <c r="AA199"/>
      <c r="AB199"/>
      <c r="AC199" s="2">
        <v>3</v>
      </c>
      <c r="AD199">
        <v>20</v>
      </c>
      <c r="AE199" s="55">
        <f t="shared" si="10"/>
        <v>480.99773160000001</v>
      </c>
      <c r="AF199" s="57">
        <v>0</v>
      </c>
      <c r="AG199" s="55">
        <v>0</v>
      </c>
      <c r="AH199" s="55">
        <v>0</v>
      </c>
      <c r="AI199" s="52">
        <f t="shared" si="7"/>
        <v>8.3160475345576454E-2</v>
      </c>
      <c r="AJ199" s="51"/>
      <c r="AK199" s="52"/>
      <c r="AL199" s="52"/>
      <c r="AM199" s="28">
        <v>1.875</v>
      </c>
      <c r="AN199" s="28">
        <v>2.5</v>
      </c>
      <c r="AO199" s="28">
        <v>0.625</v>
      </c>
      <c r="AP199" s="28">
        <v>1.75</v>
      </c>
      <c r="AQ199" s="28">
        <v>0.27777777777777779</v>
      </c>
      <c r="AR199" s="28">
        <v>0.37037037037037029</v>
      </c>
      <c r="AS199" s="28">
        <v>9.2592592592592587E-2</v>
      </c>
      <c r="AT199" s="28">
        <v>0.25925925925925919</v>
      </c>
      <c r="AU199" s="25">
        <v>1</v>
      </c>
      <c r="AV199" s="25">
        <v>3.44</v>
      </c>
      <c r="AW199" s="25">
        <v>2.44</v>
      </c>
      <c r="AX199" s="25">
        <v>2.7</v>
      </c>
      <c r="AY199">
        <v>2.7</v>
      </c>
      <c r="AZ199">
        <v>6.2763027356156877</v>
      </c>
      <c r="BD199">
        <v>4.1580237672788227E-2</v>
      </c>
      <c r="BH199">
        <v>8.3160475345576454E-2</v>
      </c>
      <c r="BI199">
        <v>4.1580237672788227E-2</v>
      </c>
      <c r="BJ199">
        <v>0</v>
      </c>
    </row>
    <row r="200" spans="1:62" x14ac:dyDescent="0.3">
      <c r="A200" s="2" t="s">
        <v>855</v>
      </c>
      <c r="B200" s="68" t="s">
        <v>1226</v>
      </c>
      <c r="C200" s="13"/>
      <c r="F200" s="2">
        <v>4.59</v>
      </c>
      <c r="G200" s="2" t="s">
        <v>168</v>
      </c>
      <c r="H200" s="9">
        <v>-1</v>
      </c>
      <c r="I200">
        <v>-1</v>
      </c>
      <c r="J200"/>
      <c r="K200" s="2">
        <v>2</v>
      </c>
      <c r="L200" s="25">
        <v>0</v>
      </c>
      <c r="M200">
        <v>0</v>
      </c>
      <c r="N200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S200"/>
      <c r="T200" s="25">
        <v>0</v>
      </c>
      <c r="U200" s="25"/>
      <c r="V200" s="25"/>
      <c r="W200">
        <v>0</v>
      </c>
      <c r="X200"/>
      <c r="Y200"/>
      <c r="Z200">
        <v>0</v>
      </c>
      <c r="AA200"/>
      <c r="AB200"/>
      <c r="AC200" s="2">
        <v>3</v>
      </c>
      <c r="AD200">
        <v>20</v>
      </c>
      <c r="AE200" s="55">
        <f t="shared" si="10"/>
        <v>484.56067776000003</v>
      </c>
      <c r="AF200" s="57">
        <v>0</v>
      </c>
      <c r="AG200" s="55">
        <v>0</v>
      </c>
      <c r="AH200" s="55">
        <v>0</v>
      </c>
      <c r="AI200" s="52">
        <f t="shared" si="7"/>
        <v>8.2549001262153088E-2</v>
      </c>
      <c r="AJ200" s="51"/>
      <c r="AK200" s="52"/>
      <c r="AL200" s="52"/>
      <c r="AM200" s="28">
        <v>1.9375</v>
      </c>
      <c r="AN200" s="28">
        <v>2.5</v>
      </c>
      <c r="AO200" s="28">
        <v>0.5625</v>
      </c>
      <c r="AP200" s="28">
        <v>2.625</v>
      </c>
      <c r="AQ200" s="28">
        <v>0.25409836065573771</v>
      </c>
      <c r="AR200" s="28">
        <v>0.32786885245901642</v>
      </c>
      <c r="AS200" s="28">
        <v>7.3770491803278687E-2</v>
      </c>
      <c r="AT200" s="28">
        <v>0.34426229508196721</v>
      </c>
      <c r="AU200" s="25">
        <v>1</v>
      </c>
      <c r="AV200" s="25">
        <v>3.44</v>
      </c>
      <c r="AW200" s="25">
        <v>2.44</v>
      </c>
      <c r="AX200" s="25">
        <v>2.6937500000000001</v>
      </c>
      <c r="AY200">
        <v>2.6937500000000001</v>
      </c>
      <c r="AZ200">
        <v>6.2824412981156881</v>
      </c>
      <c r="BD200">
        <v>4.1274500631076537E-2</v>
      </c>
      <c r="BH200">
        <v>8.2549001262153088E-2</v>
      </c>
      <c r="BI200">
        <v>4.1274500631076537E-2</v>
      </c>
      <c r="BJ200">
        <v>0</v>
      </c>
    </row>
    <row r="201" spans="1:62" x14ac:dyDescent="0.3">
      <c r="A201" s="2" t="s">
        <v>2</v>
      </c>
      <c r="B201" s="13" t="s">
        <v>687</v>
      </c>
      <c r="C201" s="13"/>
      <c r="F201" s="2">
        <v>3.3</v>
      </c>
      <c r="G201" s="2" t="s">
        <v>174</v>
      </c>
      <c r="H201" s="9" t="s">
        <v>525</v>
      </c>
      <c r="I201">
        <v>-1</v>
      </c>
      <c r="J201"/>
      <c r="L201" s="25">
        <v>2</v>
      </c>
      <c r="M201">
        <v>0</v>
      </c>
      <c r="N201">
        <v>0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T201" s="25">
        <v>11.92921406</v>
      </c>
      <c r="U201" s="25">
        <v>11.92921406</v>
      </c>
      <c r="V201" s="25">
        <v>11.92921406</v>
      </c>
      <c r="W201">
        <v>0</v>
      </c>
      <c r="X201"/>
      <c r="Y201"/>
      <c r="Z201">
        <v>0</v>
      </c>
      <c r="AA201"/>
      <c r="AB201"/>
      <c r="AD201">
        <v>14</v>
      </c>
      <c r="AE201" s="55">
        <f t="shared" si="10"/>
        <v>632.80843567468798</v>
      </c>
      <c r="AF201" s="57">
        <v>349.00875366799971</v>
      </c>
      <c r="AG201" s="55">
        <v>0</v>
      </c>
      <c r="AH201" s="55">
        <v>0</v>
      </c>
      <c r="AI201" s="52"/>
      <c r="AJ201" s="51">
        <v>8.0227214090553903E-2</v>
      </c>
      <c r="AK201" s="52"/>
      <c r="AL201" s="52"/>
      <c r="AM201" s="28">
        <v>1.7272727272727271</v>
      </c>
      <c r="AN201" s="28">
        <v>2.545454545454545</v>
      </c>
      <c r="AO201" s="28">
        <v>0.81818181818181823</v>
      </c>
      <c r="AP201" s="28">
        <v>0</v>
      </c>
      <c r="AQ201" s="28">
        <v>0.3392857142857143</v>
      </c>
      <c r="AR201" s="28">
        <v>0.5</v>
      </c>
      <c r="AS201" s="28">
        <v>0.1607142857142857</v>
      </c>
      <c r="AT201" s="28">
        <v>0</v>
      </c>
      <c r="AU201" s="25">
        <v>0.82</v>
      </c>
      <c r="AV201" s="25">
        <v>3.44</v>
      </c>
      <c r="AW201" s="25">
        <v>2.62</v>
      </c>
      <c r="AX201" s="25">
        <v>2.6545454545454539</v>
      </c>
      <c r="AY201">
        <v>2.6545454545454552</v>
      </c>
      <c r="AZ201">
        <v>5.9865512095454543</v>
      </c>
      <c r="BA201" s="75">
        <v>0.50734392504100967</v>
      </c>
      <c r="BE201">
        <v>4.0113607045276937E-2</v>
      </c>
      <c r="BH201">
        <v>8.0227214090553903E-2</v>
      </c>
      <c r="BI201">
        <v>4.0113607045276937E-2</v>
      </c>
      <c r="BJ201">
        <v>0.50734392504100967</v>
      </c>
    </row>
    <row r="202" spans="1:62" x14ac:dyDescent="0.3">
      <c r="A202" s="2" t="s">
        <v>175</v>
      </c>
      <c r="B202" s="13" t="s">
        <v>792</v>
      </c>
      <c r="C202" s="13"/>
      <c r="F202" s="2">
        <v>2.98</v>
      </c>
      <c r="G202" s="2" t="s">
        <v>174</v>
      </c>
      <c r="H202" s="9" t="s">
        <v>579</v>
      </c>
      <c r="I202" t="s">
        <v>654</v>
      </c>
      <c r="J202"/>
      <c r="L202" s="25">
        <v>1</v>
      </c>
      <c r="M202">
        <v>2</v>
      </c>
      <c r="N202">
        <v>0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T202" s="25">
        <v>11.30538971</v>
      </c>
      <c r="U202" s="25">
        <v>11.30538971</v>
      </c>
      <c r="V202" s="25">
        <v>11.30538971</v>
      </c>
      <c r="W202">
        <v>3.8996</v>
      </c>
      <c r="X202">
        <v>3.8996</v>
      </c>
      <c r="Y202">
        <v>21.687999999999999</v>
      </c>
      <c r="Z202">
        <v>0</v>
      </c>
      <c r="AA202"/>
      <c r="AB202"/>
      <c r="AD202">
        <v>14</v>
      </c>
      <c r="AE202" s="55">
        <f t="shared" si="10"/>
        <v>2576.8442821368285</v>
      </c>
      <c r="AF202" s="57">
        <v>169.7295487154349</v>
      </c>
      <c r="AG202" s="55">
        <v>329.80681691007999</v>
      </c>
      <c r="AH202" s="55">
        <v>0</v>
      </c>
      <c r="AI202" s="52"/>
      <c r="AJ202" s="51">
        <v>8.248416440128592E-2</v>
      </c>
      <c r="AK202" s="52">
        <v>8.4898184526107132E-2</v>
      </c>
      <c r="AL202" s="52"/>
      <c r="AM202" s="28">
        <v>1.7272727272727271</v>
      </c>
      <c r="AN202" s="28">
        <v>2.545454545454545</v>
      </c>
      <c r="AO202" s="28">
        <v>1.7272727272727271</v>
      </c>
      <c r="AP202" s="28">
        <v>0</v>
      </c>
      <c r="AQ202" s="28">
        <v>0.2878787878787879</v>
      </c>
      <c r="AR202" s="28">
        <v>0.42424242424242431</v>
      </c>
      <c r="AS202" s="28">
        <v>0.2878787878787879</v>
      </c>
      <c r="AT202" s="28">
        <v>0</v>
      </c>
      <c r="AU202" s="25">
        <v>1.1000000000000001</v>
      </c>
      <c r="AV202" s="25">
        <v>3.44</v>
      </c>
      <c r="AW202" s="25">
        <v>2.34</v>
      </c>
      <c r="AX202" s="25">
        <v>2.7554545454545449</v>
      </c>
      <c r="AY202">
        <v>2.7554545454545449</v>
      </c>
      <c r="AZ202">
        <v>6.1782631499999994</v>
      </c>
      <c r="BA202" s="75">
        <v>0.46170510468104309</v>
      </c>
      <c r="BB202" s="75">
        <v>0</v>
      </c>
      <c r="BE202">
        <v>4.124208220064296E-2</v>
      </c>
      <c r="BF202">
        <v>4.2449092263053573E-2</v>
      </c>
      <c r="BH202">
        <v>8.3691174463696533E-2</v>
      </c>
      <c r="BI202">
        <v>4.1845587231848273E-2</v>
      </c>
      <c r="BJ202">
        <v>0.23085255234052149</v>
      </c>
    </row>
    <row r="203" spans="1:62" x14ac:dyDescent="0.3">
      <c r="A203" s="2" t="s">
        <v>2</v>
      </c>
      <c r="B203" s="13" t="s">
        <v>687</v>
      </c>
      <c r="C203" s="13"/>
      <c r="F203" s="2">
        <v>3.3</v>
      </c>
      <c r="G203" s="2" t="s">
        <v>176</v>
      </c>
      <c r="H203" s="9" t="s">
        <v>525</v>
      </c>
      <c r="I203">
        <v>-1</v>
      </c>
      <c r="J203"/>
      <c r="L203" s="25">
        <v>2</v>
      </c>
      <c r="M203">
        <v>0</v>
      </c>
      <c r="N203">
        <v>0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T203" s="25">
        <v>11.92921406</v>
      </c>
      <c r="U203" s="25">
        <v>11.92921406</v>
      </c>
      <c r="V203" s="25">
        <v>11.92921406</v>
      </c>
      <c r="W203">
        <v>0</v>
      </c>
      <c r="X203"/>
      <c r="Y203"/>
      <c r="Z203">
        <v>0</v>
      </c>
      <c r="AA203"/>
      <c r="AB203"/>
      <c r="AD203">
        <v>14</v>
      </c>
      <c r="AE203" s="55">
        <f t="shared" si="10"/>
        <v>672.55269174126011</v>
      </c>
      <c r="AF203" s="57">
        <v>349.00875366799971</v>
      </c>
      <c r="AG203" s="55">
        <v>0</v>
      </c>
      <c r="AH203" s="55">
        <v>0</v>
      </c>
      <c r="AI203" s="52"/>
      <c r="AJ203" s="51">
        <v>8.0227214090553903E-2</v>
      </c>
      <c r="AK203" s="52"/>
      <c r="AL203" s="52"/>
      <c r="AM203" s="28">
        <v>1.7272727272727271</v>
      </c>
      <c r="AN203" s="28">
        <v>2.545454545454545</v>
      </c>
      <c r="AO203" s="28">
        <v>0.81818181818181823</v>
      </c>
      <c r="AP203" s="28">
        <v>0</v>
      </c>
      <c r="AQ203" s="28">
        <v>0.3392857142857143</v>
      </c>
      <c r="AR203" s="28">
        <v>0.5</v>
      </c>
      <c r="AS203" s="28">
        <v>0.1607142857142857</v>
      </c>
      <c r="AT203" s="28">
        <v>0</v>
      </c>
      <c r="AU203" s="25">
        <v>0.82</v>
      </c>
      <c r="AV203" s="25">
        <v>3.44</v>
      </c>
      <c r="AW203" s="25">
        <v>2.62</v>
      </c>
      <c r="AX203" s="25">
        <v>2.6545454545454539</v>
      </c>
      <c r="AY203">
        <v>2.6545454545454552</v>
      </c>
      <c r="AZ203">
        <v>5.9865512095454543</v>
      </c>
      <c r="BA203" s="75">
        <v>0.50734392504100967</v>
      </c>
      <c r="BE203">
        <v>4.0113607045276937E-2</v>
      </c>
      <c r="BH203">
        <v>8.0227214090553903E-2</v>
      </c>
      <c r="BI203">
        <v>4.0113607045276937E-2</v>
      </c>
      <c r="BJ203">
        <v>0.50734392504100967</v>
      </c>
    </row>
    <row r="204" spans="1:62" x14ac:dyDescent="0.3">
      <c r="A204" s="2" t="s">
        <v>175</v>
      </c>
      <c r="B204" s="13" t="s">
        <v>792</v>
      </c>
      <c r="C204" s="13"/>
      <c r="F204" s="2">
        <v>2.85</v>
      </c>
      <c r="G204" s="2" t="s">
        <v>176</v>
      </c>
      <c r="H204" s="9" t="s">
        <v>579</v>
      </c>
      <c r="I204" t="s">
        <v>654</v>
      </c>
      <c r="J204"/>
      <c r="L204" s="25">
        <v>1</v>
      </c>
      <c r="M204">
        <v>2</v>
      </c>
      <c r="N204">
        <v>0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T204" s="25">
        <v>11.30538971</v>
      </c>
      <c r="U204" s="25">
        <v>11.30538971</v>
      </c>
      <c r="V204" s="25">
        <v>11.30538971</v>
      </c>
      <c r="W204">
        <v>3.8996</v>
      </c>
      <c r="X204">
        <v>3.8996</v>
      </c>
      <c r="Y204">
        <v>21.687999999999999</v>
      </c>
      <c r="Z204">
        <v>0</v>
      </c>
      <c r="AA204"/>
      <c r="AB204"/>
      <c r="AD204">
        <v>14</v>
      </c>
      <c r="AE204" s="55">
        <f t="shared" si="10"/>
        <v>330.08886816502502</v>
      </c>
      <c r="AF204" s="57">
        <v>169.7295487154349</v>
      </c>
      <c r="AG204" s="55">
        <v>329.80681691007999</v>
      </c>
      <c r="AH204" s="55">
        <v>0</v>
      </c>
      <c r="AI204" s="52"/>
      <c r="AJ204" s="51">
        <v>8.248416440128592E-2</v>
      </c>
      <c r="AK204" s="52">
        <v>8.4898184526107132E-2</v>
      </c>
      <c r="AL204" s="52"/>
      <c r="AM204" s="28">
        <v>1.7272727272727271</v>
      </c>
      <c r="AN204" s="28">
        <v>2.545454545454545</v>
      </c>
      <c r="AO204" s="28">
        <v>1.7272727272727271</v>
      </c>
      <c r="AP204" s="28">
        <v>0</v>
      </c>
      <c r="AQ204" s="28">
        <v>0.2878787878787879</v>
      </c>
      <c r="AR204" s="28">
        <v>0.42424242424242431</v>
      </c>
      <c r="AS204" s="28">
        <v>0.2878787878787879</v>
      </c>
      <c r="AT204" s="28">
        <v>0</v>
      </c>
      <c r="AU204" s="25">
        <v>1.1000000000000001</v>
      </c>
      <c r="AV204" s="25">
        <v>3.44</v>
      </c>
      <c r="AW204" s="25">
        <v>2.34</v>
      </c>
      <c r="AX204" s="25">
        <v>2.7554545454545449</v>
      </c>
      <c r="AY204">
        <v>2.7554545454545449</v>
      </c>
      <c r="AZ204">
        <v>6.1782631499999994</v>
      </c>
      <c r="BA204" s="75">
        <v>0.46170510468104309</v>
      </c>
      <c r="BB204" s="75">
        <v>0</v>
      </c>
      <c r="BE204">
        <v>4.124208220064296E-2</v>
      </c>
      <c r="BF204">
        <v>4.2449092263053573E-2</v>
      </c>
      <c r="BH204">
        <v>8.3691174463696533E-2</v>
      </c>
      <c r="BI204">
        <v>4.1845587231848273E-2</v>
      </c>
      <c r="BJ204">
        <v>0.23085255234052149</v>
      </c>
    </row>
    <row r="205" spans="1:62" x14ac:dyDescent="0.3">
      <c r="A205" s="2" t="s">
        <v>5</v>
      </c>
      <c r="B205" s="13" t="s">
        <v>690</v>
      </c>
      <c r="C205" s="13"/>
      <c r="F205" s="2">
        <v>3.5</v>
      </c>
      <c r="G205" s="2" t="s">
        <v>176</v>
      </c>
      <c r="H205" s="9" t="s">
        <v>528</v>
      </c>
      <c r="I205" t="s">
        <v>610</v>
      </c>
      <c r="J205"/>
      <c r="L205" s="25">
        <v>1</v>
      </c>
      <c r="M205">
        <v>1</v>
      </c>
      <c r="N205">
        <v>0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T205" s="25">
        <v>3.9661010000000001</v>
      </c>
      <c r="U205" s="25">
        <v>3.9661010000000001</v>
      </c>
      <c r="V205" s="25">
        <v>15.283337</v>
      </c>
      <c r="W205">
        <v>3.8586499999999999</v>
      </c>
      <c r="X205">
        <v>3.8586499999999999</v>
      </c>
      <c r="Y205">
        <v>14.9108</v>
      </c>
      <c r="Z205">
        <v>0</v>
      </c>
      <c r="AA205"/>
      <c r="AB205"/>
      <c r="AD205">
        <v>20</v>
      </c>
      <c r="AE205" s="55">
        <f t="shared" si="10"/>
        <v>223.6894626175</v>
      </c>
      <c r="AF205" s="57">
        <v>240.40623599981481</v>
      </c>
      <c r="AG205" s="55">
        <v>222.00958249733301</v>
      </c>
      <c r="AH205" s="55">
        <v>0</v>
      </c>
      <c r="AI205" s="52"/>
      <c r="AJ205" s="51">
        <v>8.3192517518619641E-2</v>
      </c>
      <c r="AK205" s="52">
        <v>9.0086201573034624E-2</v>
      </c>
      <c r="AL205" s="52"/>
      <c r="AM205" s="28">
        <v>1.75</v>
      </c>
      <c r="AN205" s="28">
        <v>2.5</v>
      </c>
      <c r="AO205" s="28">
        <v>0.75</v>
      </c>
      <c r="AP205" s="28">
        <v>0</v>
      </c>
      <c r="AQ205" s="28">
        <v>0.35</v>
      </c>
      <c r="AR205" s="28">
        <v>0.5</v>
      </c>
      <c r="AS205" s="28">
        <v>0.15</v>
      </c>
      <c r="AT205" s="28">
        <v>0</v>
      </c>
      <c r="AU205" s="25">
        <v>0.82</v>
      </c>
      <c r="AV205" s="25">
        <v>3.44</v>
      </c>
      <c r="AW205" s="25">
        <v>2.62</v>
      </c>
      <c r="AX205" s="25">
        <v>2.6262500000000002</v>
      </c>
      <c r="AY205">
        <v>2.6262500000000002</v>
      </c>
      <c r="AZ205">
        <v>5.9612134765624996</v>
      </c>
      <c r="BA205" s="75">
        <v>0.50467688585120674</v>
      </c>
      <c r="BB205" s="75">
        <v>0.54649654829675798</v>
      </c>
      <c r="BE205">
        <v>4.159625875930982E-2</v>
      </c>
      <c r="BF205">
        <v>4.5043100786517312E-2</v>
      </c>
      <c r="BH205">
        <v>8.6639359545827133E-2</v>
      </c>
      <c r="BI205">
        <v>4.3319679772913573E-2</v>
      </c>
      <c r="BJ205">
        <v>0.5255867170739823</v>
      </c>
    </row>
    <row r="206" spans="1:62" x14ac:dyDescent="0.3">
      <c r="A206" s="5" t="s">
        <v>177</v>
      </c>
      <c r="B206" s="39" t="s">
        <v>793</v>
      </c>
      <c r="C206" s="39"/>
      <c r="D206" s="5"/>
      <c r="E206" s="5"/>
      <c r="F206" s="5">
        <v>2.65</v>
      </c>
      <c r="G206" s="5" t="s">
        <v>176</v>
      </c>
      <c r="H206" s="40">
        <v>-2</v>
      </c>
      <c r="I206" s="5">
        <v>-1</v>
      </c>
      <c r="J206" s="5"/>
      <c r="K206" s="5"/>
      <c r="L206" s="41">
        <v>0</v>
      </c>
      <c r="M206">
        <v>0</v>
      </c>
      <c r="N206">
        <v>0</v>
      </c>
      <c r="O206" s="5"/>
      <c r="P206" s="5"/>
      <c r="Q206" s="5"/>
      <c r="R206" s="5"/>
      <c r="S206" s="5"/>
      <c r="T206" s="41">
        <v>0</v>
      </c>
      <c r="U206" s="41"/>
      <c r="V206" s="41"/>
      <c r="W206">
        <v>0</v>
      </c>
      <c r="X206"/>
      <c r="Y206"/>
      <c r="Z206">
        <v>0</v>
      </c>
      <c r="AA206"/>
      <c r="AB206"/>
      <c r="AC206" s="5"/>
      <c r="AD206" s="5">
        <v>20</v>
      </c>
      <c r="AE206" s="55">
        <f t="shared" si="10"/>
        <v>0</v>
      </c>
      <c r="AF206" s="57">
        <v>0</v>
      </c>
      <c r="AG206" s="55">
        <v>0</v>
      </c>
      <c r="AH206" s="55">
        <v>0</v>
      </c>
      <c r="AI206" s="52"/>
      <c r="AJ206" s="51"/>
      <c r="AK206" s="52"/>
      <c r="AL206" s="52"/>
      <c r="AM206" s="5">
        <v>1.75</v>
      </c>
      <c r="AN206" s="5">
        <v>2.5</v>
      </c>
      <c r="AO206" s="5">
        <v>1.375</v>
      </c>
      <c r="AP206" s="5">
        <v>0</v>
      </c>
      <c r="AQ206" s="5">
        <v>0.31111111111111112</v>
      </c>
      <c r="AR206" s="5">
        <v>0.44444444444444442</v>
      </c>
      <c r="AS206" s="5">
        <v>0.24444444444444441</v>
      </c>
      <c r="AT206" s="5">
        <v>0</v>
      </c>
      <c r="AU206" s="41">
        <v>1</v>
      </c>
      <c r="AV206" s="41">
        <v>3.44</v>
      </c>
      <c r="AW206" s="41">
        <v>2.44</v>
      </c>
      <c r="AX206" s="41">
        <v>2.6956250000000002</v>
      </c>
      <c r="AY206" s="5">
        <v>2.6956250000000002</v>
      </c>
      <c r="AZ206" s="5">
        <v>6.0930154356250004</v>
      </c>
      <c r="BH206">
        <v>0</v>
      </c>
      <c r="BI206">
        <v>0</v>
      </c>
      <c r="BJ206">
        <v>0</v>
      </c>
    </row>
    <row r="207" spans="1:62" x14ac:dyDescent="0.3">
      <c r="A207" s="2" t="s">
        <v>178</v>
      </c>
      <c r="B207" s="13" t="s">
        <v>794</v>
      </c>
      <c r="C207" s="13"/>
      <c r="F207" s="2">
        <v>3.1</v>
      </c>
      <c r="G207" s="2" t="s">
        <v>176</v>
      </c>
      <c r="H207" s="9" t="s">
        <v>580</v>
      </c>
      <c r="I207" t="s">
        <v>655</v>
      </c>
      <c r="J207"/>
      <c r="L207" s="25">
        <v>1</v>
      </c>
      <c r="M207">
        <v>1</v>
      </c>
      <c r="N207">
        <v>0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T207" s="25">
        <v>3.9860820000000001</v>
      </c>
      <c r="U207" s="25">
        <v>3.9860820000000001</v>
      </c>
      <c r="V207" s="25">
        <v>15.440419</v>
      </c>
      <c r="W207">
        <v>3.8944000000000001</v>
      </c>
      <c r="X207">
        <v>3.8944000000000001</v>
      </c>
      <c r="Y207">
        <v>15.271000000000001</v>
      </c>
      <c r="Z207">
        <v>0</v>
      </c>
      <c r="AA207"/>
      <c r="AB207"/>
      <c r="AD207">
        <v>20</v>
      </c>
      <c r="AE207" s="55">
        <f t="shared" si="10"/>
        <v>233.06715788288</v>
      </c>
      <c r="AF207" s="57">
        <v>245.33049696160739</v>
      </c>
      <c r="AG207" s="55">
        <v>231.60535161856001</v>
      </c>
      <c r="AH207" s="55">
        <v>0</v>
      </c>
      <c r="AI207" s="52"/>
      <c r="AJ207" s="51">
        <v>8.1522681638434333E-2</v>
      </c>
      <c r="AK207" s="52">
        <v>8.6353790446685313E-2</v>
      </c>
      <c r="AL207" s="52"/>
      <c r="AM207" s="28">
        <v>1.75</v>
      </c>
      <c r="AN207" s="28">
        <v>2.5</v>
      </c>
      <c r="AO207" s="28">
        <v>0.75</v>
      </c>
      <c r="AP207" s="28">
        <v>0</v>
      </c>
      <c r="AQ207" s="28">
        <v>0.35</v>
      </c>
      <c r="AR207" s="28">
        <v>0.5</v>
      </c>
      <c r="AS207" s="28">
        <v>0.15</v>
      </c>
      <c r="AT207" s="28">
        <v>0</v>
      </c>
      <c r="AU207" s="25">
        <v>0.82</v>
      </c>
      <c r="AV207" s="25">
        <v>3.44</v>
      </c>
      <c r="AW207" s="25">
        <v>2.62</v>
      </c>
      <c r="AX207" s="25">
        <v>2.62</v>
      </c>
      <c r="AY207">
        <v>2.62</v>
      </c>
      <c r="AZ207">
        <v>5.9367901628125006</v>
      </c>
      <c r="BA207" s="75">
        <v>0.52249469585014929</v>
      </c>
      <c r="BB207" s="75">
        <v>0.55345821025686881</v>
      </c>
      <c r="BE207">
        <v>4.0761340819217173E-2</v>
      </c>
      <c r="BF207">
        <v>4.3176895223342657E-2</v>
      </c>
      <c r="BH207">
        <v>8.3938236042559816E-2</v>
      </c>
      <c r="BI207">
        <v>4.1969118021279922E-2</v>
      </c>
      <c r="BJ207">
        <v>0.53797645305350905</v>
      </c>
    </row>
    <row r="208" spans="1:62" x14ac:dyDescent="0.3">
      <c r="A208" s="5" t="s">
        <v>179</v>
      </c>
      <c r="B208" s="39" t="s">
        <v>795</v>
      </c>
      <c r="C208" s="39"/>
      <c r="D208" s="5"/>
      <c r="E208" s="5"/>
      <c r="F208" s="5">
        <v>2.66</v>
      </c>
      <c r="G208" s="5" t="s">
        <v>176</v>
      </c>
      <c r="H208" s="40">
        <v>-2</v>
      </c>
      <c r="I208" s="5">
        <v>-1</v>
      </c>
      <c r="J208" s="5"/>
      <c r="K208" s="5"/>
      <c r="L208" s="41">
        <v>0</v>
      </c>
      <c r="M208">
        <v>0</v>
      </c>
      <c r="N208">
        <v>0</v>
      </c>
      <c r="O208" s="5"/>
      <c r="P208" s="5"/>
      <c r="Q208" s="5"/>
      <c r="R208" s="5"/>
      <c r="S208" s="5"/>
      <c r="T208" s="41">
        <v>0</v>
      </c>
      <c r="U208" s="41"/>
      <c r="V208" s="41"/>
      <c r="W208">
        <v>0</v>
      </c>
      <c r="X208"/>
      <c r="Y208"/>
      <c r="Z208">
        <v>0</v>
      </c>
      <c r="AA208"/>
      <c r="AB208"/>
      <c r="AC208" s="5"/>
      <c r="AD208" s="5">
        <v>20</v>
      </c>
      <c r="AE208" s="55">
        <f t="shared" si="10"/>
        <v>0</v>
      </c>
      <c r="AF208" s="57">
        <v>0</v>
      </c>
      <c r="AG208" s="55">
        <v>0</v>
      </c>
      <c r="AH208" s="55">
        <v>0</v>
      </c>
      <c r="AI208" s="52"/>
      <c r="AJ208" s="51"/>
      <c r="AK208" s="52"/>
      <c r="AL208" s="52"/>
      <c r="AM208" s="5">
        <v>1.75</v>
      </c>
      <c r="AN208" s="5">
        <v>2.5</v>
      </c>
      <c r="AO208" s="5">
        <v>1.375</v>
      </c>
      <c r="AP208" s="5">
        <v>0</v>
      </c>
      <c r="AQ208" s="5">
        <v>0.31111111111111112</v>
      </c>
      <c r="AR208" s="5">
        <v>0.44444444444444442</v>
      </c>
      <c r="AS208" s="5">
        <v>0.24444444444444441</v>
      </c>
      <c r="AT208" s="5">
        <v>0</v>
      </c>
      <c r="AU208" s="41">
        <v>0.95</v>
      </c>
      <c r="AV208" s="41">
        <v>3.44</v>
      </c>
      <c r="AW208" s="41">
        <v>2.4900000000000002</v>
      </c>
      <c r="AX208" s="41">
        <v>2.6893750000000001</v>
      </c>
      <c r="AY208" s="5">
        <v>2.6893750000000001</v>
      </c>
      <c r="AZ208" s="5">
        <v>6.0685921218750014</v>
      </c>
      <c r="BH208">
        <v>0</v>
      </c>
      <c r="BI208">
        <v>0</v>
      </c>
      <c r="BJ208">
        <v>0</v>
      </c>
    </row>
    <row r="209" spans="1:62" x14ac:dyDescent="0.3">
      <c r="A209" s="2" t="s">
        <v>180</v>
      </c>
      <c r="B209" s="13" t="s">
        <v>796</v>
      </c>
      <c r="C209" s="13"/>
      <c r="F209" s="2">
        <v>3.6</v>
      </c>
      <c r="G209" s="2" t="s">
        <v>176</v>
      </c>
      <c r="H209" s="9">
        <v>-1</v>
      </c>
      <c r="I209">
        <v>-1</v>
      </c>
      <c r="J209"/>
      <c r="K209" s="2">
        <v>2</v>
      </c>
      <c r="L209" s="25">
        <v>0</v>
      </c>
      <c r="M209">
        <v>0</v>
      </c>
      <c r="N209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T209" s="25">
        <v>0</v>
      </c>
      <c r="U209" s="25"/>
      <c r="V209" s="25"/>
      <c r="W209">
        <v>0</v>
      </c>
      <c r="X209"/>
      <c r="Y209"/>
      <c r="Z209">
        <v>0</v>
      </c>
      <c r="AA209"/>
      <c r="AB209"/>
      <c r="AD209">
        <v>20</v>
      </c>
      <c r="AE209" s="55">
        <f t="shared" si="10"/>
        <v>467.22857285491193</v>
      </c>
      <c r="AF209" s="57">
        <v>0</v>
      </c>
      <c r="AG209" s="55">
        <v>0</v>
      </c>
      <c r="AH209" s="55">
        <v>0</v>
      </c>
      <c r="AI209" s="52">
        <f t="shared" ref="AI209:AI212" si="11">K209*AD209/AE209</f>
        <v>8.5611202576048706E-2</v>
      </c>
      <c r="AJ209" s="51"/>
      <c r="AK209" s="52"/>
      <c r="AL209" s="52"/>
      <c r="AM209" s="28">
        <v>1.882352941176471</v>
      </c>
      <c r="AN209" s="28">
        <v>2.3529411764705879</v>
      </c>
      <c r="AO209" s="28">
        <v>0.47058823529411759</v>
      </c>
      <c r="AP209" s="28">
        <v>0</v>
      </c>
      <c r="AQ209" s="28">
        <v>0.4</v>
      </c>
      <c r="AR209" s="28">
        <v>0.5</v>
      </c>
      <c r="AS209" s="28">
        <v>9.9999999999999992E-2</v>
      </c>
      <c r="AT209" s="28">
        <v>0</v>
      </c>
      <c r="AU209" s="25">
        <v>0.82</v>
      </c>
      <c r="AV209" s="25">
        <v>3.44</v>
      </c>
      <c r="AW209" s="25">
        <v>2.62</v>
      </c>
      <c r="AX209" s="25">
        <v>2.5211764705882351</v>
      </c>
      <c r="AY209">
        <v>2.521176470588236</v>
      </c>
      <c r="AZ209">
        <v>5.6793405594117647</v>
      </c>
      <c r="BD209">
        <v>4.2805601288024353E-2</v>
      </c>
      <c r="BH209">
        <v>8.5611202576048706E-2</v>
      </c>
      <c r="BI209">
        <v>4.2805601288024353E-2</v>
      </c>
      <c r="BJ209">
        <v>0</v>
      </c>
    </row>
    <row r="210" spans="1:62" x14ac:dyDescent="0.3">
      <c r="A210" s="2" t="s">
        <v>181</v>
      </c>
      <c r="B210" s="13" t="s">
        <v>797</v>
      </c>
      <c r="C210" s="13"/>
      <c r="F210" s="2">
        <v>2.4</v>
      </c>
      <c r="G210" s="2" t="s">
        <v>176</v>
      </c>
      <c r="H210" s="9" t="s">
        <v>581</v>
      </c>
      <c r="I210" t="s">
        <v>656</v>
      </c>
      <c r="J210"/>
      <c r="K210" s="2">
        <v>2</v>
      </c>
      <c r="L210" s="25">
        <v>1</v>
      </c>
      <c r="M210">
        <v>2</v>
      </c>
      <c r="N210">
        <v>0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T210" s="25">
        <v>14.88329339</v>
      </c>
      <c r="U210" s="25">
        <v>14.88329339</v>
      </c>
      <c r="V210" s="25">
        <v>14.88329339</v>
      </c>
      <c r="W210">
        <v>3.8250999999999999</v>
      </c>
      <c r="X210">
        <v>3.8250999999999999</v>
      </c>
      <c r="Y210">
        <v>28.884</v>
      </c>
      <c r="Z210">
        <v>0</v>
      </c>
      <c r="AA210"/>
      <c r="AB210"/>
      <c r="AD210">
        <v>20</v>
      </c>
      <c r="AE210" s="55">
        <f t="shared" si="10"/>
        <v>423.82135294154398</v>
      </c>
      <c r="AF210" s="57">
        <v>218.43262216091571</v>
      </c>
      <c r="AG210" s="55">
        <v>422.61306904883998</v>
      </c>
      <c r="AH210" s="55">
        <v>0</v>
      </c>
      <c r="AI210" s="52">
        <f t="shared" si="11"/>
        <v>9.4379388207741013E-2</v>
      </c>
      <c r="AJ210" s="51">
        <v>9.1561415150097566E-2</v>
      </c>
      <c r="AK210" s="52">
        <v>9.4649226276950119E-2</v>
      </c>
      <c r="AL210" s="52"/>
      <c r="AM210" s="28">
        <v>1.882352941176471</v>
      </c>
      <c r="AN210" s="28">
        <v>2.3529411764705879</v>
      </c>
      <c r="AO210" s="28">
        <v>1.6470588235294119</v>
      </c>
      <c r="AP210" s="28">
        <v>0</v>
      </c>
      <c r="AQ210" s="28">
        <v>0.32</v>
      </c>
      <c r="AR210" s="28">
        <v>0.4</v>
      </c>
      <c r="AS210" s="28">
        <v>0.28000000000000003</v>
      </c>
      <c r="AT210" s="28">
        <v>0</v>
      </c>
      <c r="AU210" s="25">
        <v>1.1000000000000001</v>
      </c>
      <c r="AV210" s="25">
        <v>3.44</v>
      </c>
      <c r="AW210" s="25">
        <v>2.34</v>
      </c>
      <c r="AX210" s="25">
        <v>2.651764705882353</v>
      </c>
      <c r="AY210">
        <v>2.651764705882353</v>
      </c>
      <c r="AZ210">
        <v>5.9274383647058819</v>
      </c>
      <c r="BA210" s="75">
        <v>0.55146660057091235</v>
      </c>
      <c r="BB210" s="75">
        <v>0.57006422384419775</v>
      </c>
      <c r="BD210">
        <v>4.7189694103870507E-2</v>
      </c>
      <c r="BE210">
        <v>4.5780707575048769E-2</v>
      </c>
      <c r="BF210">
        <v>4.7324613138475059E-2</v>
      </c>
      <c r="BH210">
        <v>9.353000987826289E-2</v>
      </c>
      <c r="BI210">
        <v>4.6765004939131452E-2</v>
      </c>
      <c r="BJ210">
        <v>0.56076541220755505</v>
      </c>
    </row>
    <row r="211" spans="1:62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J211"/>
      <c r="L211" s="25">
        <v>1</v>
      </c>
      <c r="M211">
        <v>2</v>
      </c>
      <c r="N211">
        <v>0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T211" s="25">
        <v>11.30538971</v>
      </c>
      <c r="U211" s="25">
        <v>11.30538971</v>
      </c>
      <c r="V211" s="25">
        <v>11.30538971</v>
      </c>
      <c r="W211">
        <v>3.8996</v>
      </c>
      <c r="X211">
        <v>3.8996</v>
      </c>
      <c r="Y211">
        <v>21.687999999999999</v>
      </c>
      <c r="Z211">
        <v>0</v>
      </c>
      <c r="AA211"/>
      <c r="AB211"/>
      <c r="AD211">
        <v>14</v>
      </c>
      <c r="AE211" s="55">
        <f t="shared" si="10"/>
        <v>2576.8442821368285</v>
      </c>
      <c r="AF211" s="57">
        <v>169.7295487154349</v>
      </c>
      <c r="AG211" s="55">
        <v>329.80681691007999</v>
      </c>
      <c r="AH211" s="55">
        <v>0</v>
      </c>
      <c r="AI211" s="52"/>
      <c r="AJ211" s="51">
        <v>8.248416440128592E-2</v>
      </c>
      <c r="AK211" s="52">
        <v>8.4898184526107132E-2</v>
      </c>
      <c r="AL211" s="52"/>
      <c r="AM211" s="28">
        <v>1.7272727272727271</v>
      </c>
      <c r="AN211" s="28">
        <v>2.545454545454545</v>
      </c>
      <c r="AO211" s="28">
        <v>1.7272727272727271</v>
      </c>
      <c r="AP211" s="28">
        <v>0</v>
      </c>
      <c r="AQ211" s="28">
        <v>0.2878787878787879</v>
      </c>
      <c r="AR211" s="28">
        <v>0.42424242424242431</v>
      </c>
      <c r="AS211" s="28">
        <v>0.2878787878787879</v>
      </c>
      <c r="AT211" s="28">
        <v>0</v>
      </c>
      <c r="AU211" s="25">
        <v>1.1000000000000001</v>
      </c>
      <c r="AV211" s="25">
        <v>3.44</v>
      </c>
      <c r="AW211" s="25">
        <v>2.34</v>
      </c>
      <c r="AX211" s="25">
        <v>2.7554545454545449</v>
      </c>
      <c r="AY211">
        <v>2.7554545454545449</v>
      </c>
      <c r="AZ211">
        <v>6.1782631499999994</v>
      </c>
      <c r="BA211" s="75">
        <v>0.46170510468104309</v>
      </c>
      <c r="BB211" s="75">
        <v>0</v>
      </c>
      <c r="BE211">
        <v>4.124208220064296E-2</v>
      </c>
      <c r="BF211">
        <v>4.2449092263053573E-2</v>
      </c>
      <c r="BH211">
        <v>8.3691174463696533E-2</v>
      </c>
      <c r="BI211">
        <v>4.1845587231848273E-2</v>
      </c>
      <c r="BJ211">
        <v>0.23085255234052149</v>
      </c>
    </row>
    <row r="212" spans="1:62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J212"/>
      <c r="K212" s="2">
        <v>1</v>
      </c>
      <c r="L212" s="25">
        <v>0</v>
      </c>
      <c r="M212">
        <v>0</v>
      </c>
      <c r="N212">
        <v>0</v>
      </c>
      <c r="O212" s="2">
        <v>3.84</v>
      </c>
      <c r="P212" s="2">
        <v>3.84</v>
      </c>
      <c r="Q212" s="2">
        <v>15.007</v>
      </c>
      <c r="T212" s="25">
        <v>0</v>
      </c>
      <c r="U212" s="25"/>
      <c r="V212" s="25"/>
      <c r="W212">
        <v>0</v>
      </c>
      <c r="X212"/>
      <c r="Y212"/>
      <c r="Z212">
        <v>0</v>
      </c>
      <c r="AA212"/>
      <c r="AB212"/>
      <c r="AD212">
        <v>20</v>
      </c>
      <c r="AE212" s="55">
        <f t="shared" si="10"/>
        <v>221.28721919999998</v>
      </c>
      <c r="AF212" s="57">
        <v>0</v>
      </c>
      <c r="AG212" s="55">
        <v>0</v>
      </c>
      <c r="AH212" s="55">
        <v>0</v>
      </c>
      <c r="AI212" s="52">
        <f t="shared" si="11"/>
        <v>9.0380276241457697E-2</v>
      </c>
      <c r="AJ212" s="51"/>
      <c r="AK212" s="52"/>
      <c r="AL212" s="52"/>
      <c r="AM212" s="28">
        <v>1.75</v>
      </c>
      <c r="AN212" s="28">
        <v>2.5</v>
      </c>
      <c r="AO212" s="28">
        <v>1.375</v>
      </c>
      <c r="AP212" s="28">
        <v>0</v>
      </c>
      <c r="AQ212" s="28">
        <v>0.31111111111111112</v>
      </c>
      <c r="AR212" s="28">
        <v>0.44444444444444442</v>
      </c>
      <c r="AS212" s="28">
        <v>0.24444444444444441</v>
      </c>
      <c r="AT212" s="28">
        <v>0</v>
      </c>
      <c r="AU212" s="25">
        <v>1</v>
      </c>
      <c r="AV212" s="25">
        <v>3.44</v>
      </c>
      <c r="AW212" s="25">
        <v>2.44</v>
      </c>
      <c r="AX212" s="25">
        <v>2.6956250000000002</v>
      </c>
      <c r="AY212">
        <v>2.6956250000000002</v>
      </c>
      <c r="AZ212">
        <v>6.0930154356250004</v>
      </c>
      <c r="BD212">
        <v>4.5190138120728848E-2</v>
      </c>
      <c r="BH212">
        <v>9.0380276241457697E-2</v>
      </c>
      <c r="BI212">
        <v>4.5190138120728848E-2</v>
      </c>
      <c r="BJ212">
        <v>0</v>
      </c>
    </row>
    <row r="213" spans="1:62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J213" s="5"/>
      <c r="K213" s="5"/>
      <c r="L213" s="41">
        <v>0</v>
      </c>
      <c r="M213">
        <v>0</v>
      </c>
      <c r="N213">
        <v>0</v>
      </c>
      <c r="O213" s="5"/>
      <c r="P213" s="5"/>
      <c r="Q213" s="5"/>
      <c r="R213" s="5"/>
      <c r="S213" s="5"/>
      <c r="T213" s="41">
        <v>0</v>
      </c>
      <c r="U213" s="41"/>
      <c r="V213" s="41"/>
      <c r="W213">
        <v>0</v>
      </c>
      <c r="X213"/>
      <c r="Y213"/>
      <c r="Z213">
        <v>0</v>
      </c>
      <c r="AA213"/>
      <c r="AB213"/>
      <c r="AC213" s="5"/>
      <c r="AD213" s="5">
        <v>20</v>
      </c>
      <c r="AE213" s="55">
        <f t="shared" si="10"/>
        <v>0</v>
      </c>
      <c r="AF213" s="57">
        <v>0</v>
      </c>
      <c r="AG213" s="55">
        <v>0</v>
      </c>
      <c r="AH213" s="55">
        <v>0</v>
      </c>
      <c r="AI213" s="52"/>
      <c r="AJ213" s="51"/>
      <c r="AK213" s="52"/>
      <c r="AL213" s="52"/>
      <c r="AM213" s="5">
        <v>1.75</v>
      </c>
      <c r="AN213" s="5">
        <v>2.5</v>
      </c>
      <c r="AO213" s="5">
        <v>1.375</v>
      </c>
      <c r="AP213" s="5">
        <v>0</v>
      </c>
      <c r="AQ213" s="5">
        <v>0.31111111111111112</v>
      </c>
      <c r="AR213" s="5">
        <v>0.44444444444444442</v>
      </c>
      <c r="AS213" s="5">
        <v>0.24444444444444441</v>
      </c>
      <c r="AT213" s="5">
        <v>0</v>
      </c>
      <c r="AU213" s="41">
        <v>0.95</v>
      </c>
      <c r="AV213" s="41">
        <v>3.44</v>
      </c>
      <c r="AW213" s="41">
        <v>2.4900000000000002</v>
      </c>
      <c r="AX213" s="41">
        <v>2.6893750000000001</v>
      </c>
      <c r="AY213" s="5">
        <v>2.6893750000000001</v>
      </c>
      <c r="AZ213" s="5">
        <v>6.0685921218750014</v>
      </c>
      <c r="BH213">
        <v>0</v>
      </c>
      <c r="BI213">
        <v>0</v>
      </c>
      <c r="BJ213">
        <v>0</v>
      </c>
    </row>
    <row r="214" spans="1:62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J214"/>
      <c r="L214" s="25">
        <v>1</v>
      </c>
      <c r="M214">
        <v>2</v>
      </c>
      <c r="N214">
        <v>0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T214" s="25">
        <v>14.88329339</v>
      </c>
      <c r="U214" s="25">
        <v>14.88329339</v>
      </c>
      <c r="V214" s="25">
        <v>14.88329339</v>
      </c>
      <c r="W214">
        <v>3.8250999999999999</v>
      </c>
      <c r="X214">
        <v>3.8250999999999999</v>
      </c>
      <c r="Y214">
        <v>28.884</v>
      </c>
      <c r="Z214">
        <v>0</v>
      </c>
      <c r="AA214"/>
      <c r="AB214"/>
      <c r="AD214">
        <v>20</v>
      </c>
      <c r="AE214" s="55">
        <f t="shared" si="10"/>
        <v>2576.8442821368285</v>
      </c>
      <c r="AF214" s="57">
        <v>218.43262216091571</v>
      </c>
      <c r="AG214" s="55">
        <v>422.61306904883998</v>
      </c>
      <c r="AH214" s="55">
        <v>0</v>
      </c>
      <c r="AI214" s="52"/>
      <c r="AJ214" s="51">
        <v>9.1561415150097566E-2</v>
      </c>
      <c r="AK214" s="52">
        <v>9.4649226276950119E-2</v>
      </c>
      <c r="AL214" s="52"/>
      <c r="AM214" s="28">
        <v>1.882352941176471</v>
      </c>
      <c r="AN214" s="28">
        <v>2.3529411764705879</v>
      </c>
      <c r="AO214" s="28">
        <v>1.6470588235294119</v>
      </c>
      <c r="AP214" s="28">
        <v>0</v>
      </c>
      <c r="AQ214" s="28">
        <v>0.32</v>
      </c>
      <c r="AR214" s="28">
        <v>0.4</v>
      </c>
      <c r="AS214" s="28">
        <v>0.28000000000000003</v>
      </c>
      <c r="AT214" s="28">
        <v>0</v>
      </c>
      <c r="AU214" s="25">
        <v>1.1000000000000001</v>
      </c>
      <c r="AV214" s="25">
        <v>3.44</v>
      </c>
      <c r="AW214" s="25">
        <v>2.34</v>
      </c>
      <c r="AX214" s="25">
        <v>2.651764705882353</v>
      </c>
      <c r="AY214">
        <v>2.651764705882353</v>
      </c>
      <c r="AZ214">
        <v>5.9274383647058819</v>
      </c>
      <c r="BA214" s="75">
        <v>0.55146660057091235</v>
      </c>
      <c r="BB214" s="75">
        <v>0.57006422384419775</v>
      </c>
      <c r="BE214">
        <v>4.5780707575048769E-2</v>
      </c>
      <c r="BF214">
        <v>4.7324613138475059E-2</v>
      </c>
      <c r="BH214">
        <v>9.3105320713523843E-2</v>
      </c>
      <c r="BI214">
        <v>4.6552660356761907E-2</v>
      </c>
      <c r="BJ214">
        <v>0.56076541220755505</v>
      </c>
    </row>
    <row r="215" spans="1:62" x14ac:dyDescent="0.3">
      <c r="A215" s="2" t="s">
        <v>38</v>
      </c>
      <c r="B215" s="13" t="s">
        <v>714</v>
      </c>
      <c r="C215" s="13"/>
      <c r="F215" s="2">
        <v>3.9</v>
      </c>
      <c r="G215" s="2" t="s">
        <v>182</v>
      </c>
      <c r="H215" s="9" t="s">
        <v>545</v>
      </c>
      <c r="I215" t="s">
        <v>626</v>
      </c>
      <c r="J215"/>
      <c r="L215" s="25">
        <v>1</v>
      </c>
      <c r="M215">
        <v>1</v>
      </c>
      <c r="N215">
        <v>0</v>
      </c>
      <c r="T215" s="25">
        <v>5.8532381300000003</v>
      </c>
      <c r="U215" s="25">
        <v>5.8532371599999999</v>
      </c>
      <c r="V215" s="25">
        <v>11.912811489999999</v>
      </c>
      <c r="W215">
        <v>5.7946</v>
      </c>
      <c r="X215">
        <v>5.7946</v>
      </c>
      <c r="Y215">
        <v>11.787599999999999</v>
      </c>
      <c r="Z215">
        <v>0</v>
      </c>
      <c r="AA215"/>
      <c r="AB215"/>
      <c r="AD215">
        <v>30</v>
      </c>
      <c r="AE215" s="55">
        <f t="shared" si="10"/>
        <v>0</v>
      </c>
      <c r="AF215" s="57">
        <v>353.45760058531442</v>
      </c>
      <c r="AG215" s="55">
        <v>342.77011164986573</v>
      </c>
      <c r="AH215" s="55">
        <v>0</v>
      </c>
      <c r="AI215" s="52"/>
      <c r="AJ215" s="51">
        <v>8.487580957467307E-2</v>
      </c>
      <c r="AK215" s="52">
        <v>8.752221672887435E-2</v>
      </c>
      <c r="AL215" s="52"/>
      <c r="AM215" s="28">
        <v>1.833333333333333</v>
      </c>
      <c r="AN215" s="28">
        <v>2.5</v>
      </c>
      <c r="AO215" s="28">
        <v>0.66666666666666663</v>
      </c>
      <c r="AP215" s="28">
        <v>0</v>
      </c>
      <c r="AQ215" s="28">
        <v>0.36666666666666659</v>
      </c>
      <c r="AR215" s="28">
        <v>0.5</v>
      </c>
      <c r="AS215" s="28">
        <v>0.1333333333333333</v>
      </c>
      <c r="AT215" s="28">
        <v>0</v>
      </c>
      <c r="AU215" s="25">
        <v>0.89</v>
      </c>
      <c r="AV215" s="25">
        <v>3.44</v>
      </c>
      <c r="AW215" s="25">
        <v>2.5499999999999998</v>
      </c>
      <c r="AX215" s="25">
        <v>2.6020833333333329</v>
      </c>
      <c r="AY215">
        <v>2.6020833333333329</v>
      </c>
      <c r="AZ215">
        <v>5.9098726145833336</v>
      </c>
      <c r="BA215" s="75">
        <v>0.57410011132036598</v>
      </c>
      <c r="BB215" s="75">
        <v>0.59200041353179045</v>
      </c>
      <c r="BE215">
        <v>4.2437904787336528E-2</v>
      </c>
      <c r="BF215">
        <v>4.3761108364437168E-2</v>
      </c>
      <c r="BH215">
        <v>8.619901315177371E-2</v>
      </c>
      <c r="BI215">
        <v>4.3099506575886848E-2</v>
      </c>
      <c r="BJ215">
        <v>0.58305026242607827</v>
      </c>
    </row>
    <row r="216" spans="1:62" x14ac:dyDescent="0.3">
      <c r="A216" s="2" t="s">
        <v>48</v>
      </c>
      <c r="B216" s="13" t="s">
        <v>724</v>
      </c>
      <c r="C216" s="13"/>
      <c r="F216" s="2">
        <v>4.3</v>
      </c>
      <c r="G216" s="2" t="s">
        <v>183</v>
      </c>
      <c r="H216" s="9" t="s">
        <v>552</v>
      </c>
      <c r="I216" t="s">
        <v>630</v>
      </c>
      <c r="J216"/>
      <c r="L216" s="25">
        <v>2</v>
      </c>
      <c r="M216">
        <v>8</v>
      </c>
      <c r="N216">
        <v>0</v>
      </c>
      <c r="T216" s="25">
        <v>7.4836094600000003</v>
      </c>
      <c r="U216" s="25">
        <v>7.4836094600000003</v>
      </c>
      <c r="V216" s="25">
        <v>7.4836094600000003</v>
      </c>
      <c r="W216">
        <v>10.34</v>
      </c>
      <c r="X216">
        <v>10.34</v>
      </c>
      <c r="Y216">
        <v>10.34</v>
      </c>
      <c r="Z216">
        <v>0</v>
      </c>
      <c r="AA216"/>
      <c r="AB216"/>
      <c r="AD216">
        <v>14</v>
      </c>
      <c r="AE216" s="55">
        <f t="shared" si="10"/>
        <v>0</v>
      </c>
      <c r="AF216" s="57">
        <v>296.35915518228359</v>
      </c>
      <c r="AG216" s="55">
        <v>1105.507304</v>
      </c>
      <c r="AH216" s="55">
        <v>0</v>
      </c>
      <c r="AI216" s="52"/>
      <c r="AJ216" s="51">
        <v>9.4479956196318104E-2</v>
      </c>
      <c r="AK216" s="52">
        <v>0.1013109543417363</v>
      </c>
      <c r="AL216" s="52"/>
      <c r="AM216" s="28">
        <v>1.8181818181818179</v>
      </c>
      <c r="AN216" s="28">
        <v>2.545454545454545</v>
      </c>
      <c r="AO216" s="28">
        <v>0.72727272727272729</v>
      </c>
      <c r="AP216" s="28">
        <v>0</v>
      </c>
      <c r="AQ216" s="28">
        <v>0.35714285714285721</v>
      </c>
      <c r="AR216" s="28">
        <v>0.5</v>
      </c>
      <c r="AS216" s="28">
        <v>0.1428571428571429</v>
      </c>
      <c r="AT216" s="28">
        <v>0</v>
      </c>
      <c r="AU216" s="25">
        <v>1</v>
      </c>
      <c r="AV216" s="25">
        <v>3.44</v>
      </c>
      <c r="AW216" s="25">
        <v>2.44</v>
      </c>
      <c r="AX216" s="25">
        <v>2.6618181818181821</v>
      </c>
      <c r="AY216">
        <v>2.6618181818181821</v>
      </c>
      <c r="AZ216">
        <v>6.0537295018181814</v>
      </c>
      <c r="BA216" s="75">
        <v>0.50642227837041764</v>
      </c>
      <c r="BB216" s="75">
        <v>0.5430371307011983</v>
      </c>
      <c r="BE216">
        <v>4.7239978098159073E-2</v>
      </c>
      <c r="BF216">
        <v>5.0655477170868157E-2</v>
      </c>
      <c r="BH216">
        <v>9.789545526902721E-2</v>
      </c>
      <c r="BI216">
        <v>4.8947727634513619E-2</v>
      </c>
      <c r="BJ216">
        <v>0.52472970453580792</v>
      </c>
    </row>
    <row r="217" spans="1:62" x14ac:dyDescent="0.3">
      <c r="A217" s="2" t="s">
        <v>49</v>
      </c>
      <c r="B217" s="13" t="s">
        <v>725</v>
      </c>
      <c r="C217" s="13"/>
      <c r="F217" s="2">
        <v>4.0999999999999996</v>
      </c>
      <c r="G217" s="2" t="s">
        <v>183</v>
      </c>
      <c r="H217" s="9" t="s">
        <v>553</v>
      </c>
      <c r="I217" t="s">
        <v>631</v>
      </c>
      <c r="J217"/>
      <c r="L217" s="25">
        <v>8</v>
      </c>
      <c r="M217">
        <v>8</v>
      </c>
      <c r="N217">
        <v>0</v>
      </c>
      <c r="T217" s="25">
        <v>5.8017180100000001</v>
      </c>
      <c r="U217" s="25">
        <v>7.9756520899999996</v>
      </c>
      <c r="V217" s="25">
        <v>27.352093400000001</v>
      </c>
      <c r="W217">
        <v>26.646989999999999</v>
      </c>
      <c r="X217">
        <v>7.9359999999999999</v>
      </c>
      <c r="Y217">
        <v>5.7050000000000001</v>
      </c>
      <c r="Z217">
        <v>0</v>
      </c>
      <c r="AA217"/>
      <c r="AB217"/>
      <c r="AD217">
        <v>14</v>
      </c>
      <c r="AE217" s="55">
        <f t="shared" si="10"/>
        <v>0</v>
      </c>
      <c r="AF217" s="57">
        <v>1265.6493143942739</v>
      </c>
      <c r="AG217" s="55">
        <v>1206.4392746112001</v>
      </c>
      <c r="AH217" s="55">
        <v>0</v>
      </c>
      <c r="AI217" s="52"/>
      <c r="AJ217" s="51">
        <v>8.8492127105210025E-2</v>
      </c>
      <c r="AK217" s="52">
        <v>9.2835174017436004E-2</v>
      </c>
      <c r="AL217" s="52"/>
      <c r="AM217" s="28">
        <v>1.8181818181818179</v>
      </c>
      <c r="AN217" s="28">
        <v>2.545454545454545</v>
      </c>
      <c r="AO217" s="28">
        <v>0.72727272727272729</v>
      </c>
      <c r="AP217" s="28">
        <v>0</v>
      </c>
      <c r="AQ217" s="28">
        <v>0.35714285714285721</v>
      </c>
      <c r="AR217" s="28">
        <v>0.5</v>
      </c>
      <c r="AS217" s="28">
        <v>0.1428571428571429</v>
      </c>
      <c r="AT217" s="28">
        <v>0</v>
      </c>
      <c r="AU217" s="25">
        <v>0.95</v>
      </c>
      <c r="AV217" s="25">
        <v>3.44</v>
      </c>
      <c r="AW217" s="25">
        <v>2.4900000000000002</v>
      </c>
      <c r="AX217" s="25">
        <v>2.6527272727272719</v>
      </c>
      <c r="AY217">
        <v>2.6527272727272728</v>
      </c>
      <c r="AZ217">
        <v>6.0182046818181814</v>
      </c>
      <c r="BA217" s="75">
        <v>0.5176653673612065</v>
      </c>
      <c r="BB217" s="75">
        <v>0.54307152550012683</v>
      </c>
      <c r="BE217">
        <v>4.4246063552605013E-2</v>
      </c>
      <c r="BF217">
        <v>4.6417587008717988E-2</v>
      </c>
      <c r="BH217">
        <v>9.0663650561323014E-2</v>
      </c>
      <c r="BI217">
        <v>4.53318252806615E-2</v>
      </c>
      <c r="BJ217">
        <v>0.53036844643066661</v>
      </c>
    </row>
    <row r="218" spans="1:62" x14ac:dyDescent="0.3">
      <c r="A218" s="2" t="s">
        <v>46</v>
      </c>
      <c r="B218" s="13" t="s">
        <v>722</v>
      </c>
      <c r="C218" s="13"/>
      <c r="F218" s="2">
        <v>3.2</v>
      </c>
      <c r="G218" s="2" t="s">
        <v>183</v>
      </c>
      <c r="H218" s="9" t="s">
        <v>551</v>
      </c>
      <c r="I218" t="s">
        <v>629</v>
      </c>
      <c r="J218"/>
      <c r="L218" s="25">
        <v>2</v>
      </c>
      <c r="M218">
        <v>4</v>
      </c>
      <c r="N218">
        <v>0</v>
      </c>
      <c r="T218" s="25">
        <v>7.41544296</v>
      </c>
      <c r="U218" s="25">
        <v>7.4154429599999991</v>
      </c>
      <c r="V218" s="25">
        <v>7.41544296</v>
      </c>
      <c r="W218">
        <v>7.8</v>
      </c>
      <c r="X218">
        <v>13.010999999999999</v>
      </c>
      <c r="Y218">
        <v>5.5460000000000003</v>
      </c>
      <c r="Z218">
        <v>0</v>
      </c>
      <c r="AA218"/>
      <c r="AB218"/>
      <c r="AD218">
        <v>14</v>
      </c>
      <c r="AE218" s="55">
        <f t="shared" si="10"/>
        <v>0</v>
      </c>
      <c r="AF218" s="57">
        <v>288.33429290182369</v>
      </c>
      <c r="AG218" s="55">
        <v>556.51188553357167</v>
      </c>
      <c r="AH218" s="55">
        <v>0</v>
      </c>
      <c r="AI218" s="52"/>
      <c r="AJ218" s="51">
        <v>9.7109503410799117E-2</v>
      </c>
      <c r="AK218" s="52">
        <v>0.10062678166578309</v>
      </c>
      <c r="AL218" s="52"/>
      <c r="AM218" s="28">
        <v>2</v>
      </c>
      <c r="AN218" s="28">
        <v>2.545454545454545</v>
      </c>
      <c r="AO218" s="28">
        <v>0.54545454545454541</v>
      </c>
      <c r="AP218" s="28">
        <v>0</v>
      </c>
      <c r="AQ218" s="28">
        <v>0.39285714285714279</v>
      </c>
      <c r="AR218" s="28">
        <v>0.5</v>
      </c>
      <c r="AS218" s="28">
        <v>0.1071428571428571</v>
      </c>
      <c r="AT218" s="28">
        <v>0</v>
      </c>
      <c r="AU218" s="25">
        <v>1.1000000000000001</v>
      </c>
      <c r="AV218" s="25">
        <v>3.44</v>
      </c>
      <c r="AW218" s="25">
        <v>2.34</v>
      </c>
      <c r="AX218" s="25">
        <v>2.669090909090909</v>
      </c>
      <c r="AY218">
        <v>2.669090909090909</v>
      </c>
      <c r="AZ218">
        <v>5.9831974772727277</v>
      </c>
      <c r="BA218" s="75">
        <v>0.52442413903612473</v>
      </c>
      <c r="BB218" s="75">
        <v>0.54341863036636606</v>
      </c>
      <c r="BE218">
        <v>4.8554751705399558E-2</v>
      </c>
      <c r="BF218">
        <v>5.0313390832891547E-2</v>
      </c>
      <c r="BH218">
        <v>9.8868142538291098E-2</v>
      </c>
      <c r="BI218">
        <v>4.9434071269145549E-2</v>
      </c>
      <c r="BJ218">
        <v>0.53392138470124539</v>
      </c>
    </row>
    <row r="219" spans="1:62" x14ac:dyDescent="0.3">
      <c r="A219" s="2" t="s">
        <v>47</v>
      </c>
      <c r="B219" s="13" t="s">
        <v>723</v>
      </c>
      <c r="C219" s="13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L219" s="25">
        <v>0</v>
      </c>
      <c r="M219">
        <v>0</v>
      </c>
      <c r="N219">
        <v>2</v>
      </c>
      <c r="T219" s="25">
        <v>0</v>
      </c>
      <c r="U219" s="25"/>
      <c r="V219" s="25"/>
      <c r="W219">
        <v>0</v>
      </c>
      <c r="X219"/>
      <c r="Y219"/>
      <c r="Z219">
        <v>5.5170000000000003</v>
      </c>
      <c r="AA219">
        <v>31.274999999999999</v>
      </c>
      <c r="AB219">
        <v>3.8942000000000001</v>
      </c>
      <c r="AD219">
        <v>34</v>
      </c>
      <c r="AE219" s="55">
        <f t="shared" si="10"/>
        <v>0</v>
      </c>
      <c r="AF219" s="57">
        <v>0</v>
      </c>
      <c r="AG219" s="55">
        <v>0</v>
      </c>
      <c r="AH219" s="55">
        <v>671.92152628500003</v>
      </c>
      <c r="AI219" s="52"/>
      <c r="AJ219" s="51"/>
      <c r="AK219" s="52"/>
      <c r="AL219" s="52">
        <v>0.1012022942261822</v>
      </c>
      <c r="AM219" s="28">
        <v>2</v>
      </c>
      <c r="AN219" s="28">
        <v>2.518518518518519</v>
      </c>
      <c r="AO219" s="28">
        <v>0.51851851851851849</v>
      </c>
      <c r="AP219" s="28">
        <v>0</v>
      </c>
      <c r="AQ219" s="28">
        <v>0.39705882352941169</v>
      </c>
      <c r="AR219" s="28">
        <v>0.5</v>
      </c>
      <c r="AS219" s="28">
        <v>0.1029411764705882</v>
      </c>
      <c r="AT219" s="28">
        <v>0</v>
      </c>
      <c r="AU219" s="25">
        <v>1</v>
      </c>
      <c r="AV219" s="25">
        <v>3.44</v>
      </c>
      <c r="AW219" s="25">
        <v>2.44</v>
      </c>
      <c r="AX219" s="25">
        <v>2.6511111111111112</v>
      </c>
      <c r="AY219">
        <v>2.6511111111111112</v>
      </c>
      <c r="AZ219">
        <v>5.9544359512962952</v>
      </c>
      <c r="BG219">
        <v>5.0601147113091112E-2</v>
      </c>
      <c r="BH219">
        <v>0.1012022942261822</v>
      </c>
      <c r="BI219">
        <v>5.0601147113091112E-2</v>
      </c>
      <c r="BJ219">
        <v>0</v>
      </c>
    </row>
    <row r="220" spans="1:62" x14ac:dyDescent="0.3">
      <c r="A220" s="2" t="s">
        <v>8</v>
      </c>
      <c r="B220" s="13" t="s">
        <v>694</v>
      </c>
      <c r="C220" s="13"/>
      <c r="F220" s="2">
        <v>3.1</v>
      </c>
      <c r="G220" s="2" t="s">
        <v>183</v>
      </c>
      <c r="H220" s="9" t="s">
        <v>530</v>
      </c>
      <c r="I220" t="s">
        <v>612</v>
      </c>
      <c r="J220"/>
      <c r="L220" s="25">
        <v>30</v>
      </c>
      <c r="M220">
        <v>4</v>
      </c>
      <c r="N220">
        <v>0</v>
      </c>
      <c r="T220" s="25">
        <v>10.59112378</v>
      </c>
      <c r="U220" s="25">
        <v>10.784736629999999</v>
      </c>
      <c r="V220" s="25">
        <v>10.486176179999999</v>
      </c>
      <c r="W220">
        <v>3.73</v>
      </c>
      <c r="X220">
        <v>3.73</v>
      </c>
      <c r="Y220">
        <v>9.3699999999999992</v>
      </c>
      <c r="Z220">
        <v>0</v>
      </c>
      <c r="AA220"/>
      <c r="AB220"/>
      <c r="AD220">
        <v>4</v>
      </c>
      <c r="AE220" s="55">
        <f t="shared" si="10"/>
        <v>0</v>
      </c>
      <c r="AF220" s="57">
        <v>1182.741260108548</v>
      </c>
      <c r="AG220" s="55">
        <v>130.36387300000001</v>
      </c>
      <c r="AH220" s="55">
        <v>0</v>
      </c>
      <c r="AI220" s="52"/>
      <c r="AJ220" s="51">
        <v>0.1014592151701775</v>
      </c>
      <c r="AK220" s="52">
        <v>0.1227333894874388</v>
      </c>
      <c r="AL220" s="52"/>
      <c r="AM220" s="28">
        <v>2</v>
      </c>
      <c r="AN220" s="28">
        <v>2.666666666666667</v>
      </c>
      <c r="AO220" s="28">
        <v>0.66666666666666663</v>
      </c>
      <c r="AP220" s="28">
        <v>0</v>
      </c>
      <c r="AQ220" s="28">
        <v>0.375</v>
      </c>
      <c r="AR220" s="28">
        <v>0.5</v>
      </c>
      <c r="AS220" s="28">
        <v>0.125</v>
      </c>
      <c r="AT220" s="28">
        <v>0</v>
      </c>
      <c r="AU220" s="25">
        <v>1.54</v>
      </c>
      <c r="AV220" s="25">
        <v>3.44</v>
      </c>
      <c r="AW220" s="25">
        <v>1.9</v>
      </c>
      <c r="AX220" s="25">
        <v>2.8066666666666671</v>
      </c>
      <c r="AY220">
        <v>2.8066666666666662</v>
      </c>
      <c r="AZ220">
        <v>6.1769976</v>
      </c>
      <c r="BA220" s="75">
        <v>0.46900407026869628</v>
      </c>
      <c r="BB220" s="75">
        <v>0.56734579634715776</v>
      </c>
      <c r="BE220">
        <v>5.072960758508873E-2</v>
      </c>
      <c r="BF220">
        <v>6.136669474371937E-2</v>
      </c>
      <c r="BH220">
        <v>0.1120963023288082</v>
      </c>
      <c r="BI220">
        <v>5.604815116440405E-2</v>
      </c>
      <c r="BJ220">
        <v>0.51817493330792708</v>
      </c>
    </row>
    <row r="221" spans="1:62" x14ac:dyDescent="0.3">
      <c r="A221" s="2" t="s">
        <v>0</v>
      </c>
      <c r="B221" s="13" t="s">
        <v>685</v>
      </c>
      <c r="C221" s="13"/>
      <c r="F221" s="2">
        <v>3.3</v>
      </c>
      <c r="G221" s="2" t="s">
        <v>183</v>
      </c>
      <c r="H221" s="9" t="s">
        <v>523</v>
      </c>
      <c r="I221" t="s">
        <v>606</v>
      </c>
      <c r="J221"/>
      <c r="L221" s="25">
        <v>4</v>
      </c>
      <c r="M221">
        <v>4</v>
      </c>
      <c r="N221">
        <v>0</v>
      </c>
      <c r="T221" s="25">
        <v>6.6040679999999998</v>
      </c>
      <c r="U221" s="25">
        <v>7.9389519999999996</v>
      </c>
      <c r="V221" s="25">
        <v>33.703336</v>
      </c>
      <c r="W221">
        <v>7.83</v>
      </c>
      <c r="X221">
        <v>33.209989999999998</v>
      </c>
      <c r="Y221">
        <v>6.46</v>
      </c>
      <c r="Z221">
        <v>0</v>
      </c>
      <c r="AA221"/>
      <c r="AB221"/>
      <c r="AD221">
        <v>34</v>
      </c>
      <c r="AE221" s="55">
        <f t="shared" si="10"/>
        <v>0</v>
      </c>
      <c r="AF221" s="57">
        <v>1767.0449718798691</v>
      </c>
      <c r="AG221" s="55">
        <v>1679.8210721820001</v>
      </c>
      <c r="AH221" s="55">
        <v>0</v>
      </c>
      <c r="AI221" s="52"/>
      <c r="AJ221" s="51">
        <v>7.6964651247849417E-2</v>
      </c>
      <c r="AK221" s="52">
        <v>8.0961003676030277E-2</v>
      </c>
      <c r="AL221" s="52"/>
      <c r="AM221" s="28">
        <v>1.62962962962963</v>
      </c>
      <c r="AN221" s="28">
        <v>2.518518518518519</v>
      </c>
      <c r="AO221" s="28">
        <v>0.88888888888888884</v>
      </c>
      <c r="AP221" s="28">
        <v>0</v>
      </c>
      <c r="AQ221" s="28">
        <v>0.32352941176470579</v>
      </c>
      <c r="AR221" s="28">
        <v>0.5</v>
      </c>
      <c r="AS221" s="28">
        <v>0.1764705882352941</v>
      </c>
      <c r="AT221" s="28">
        <v>0</v>
      </c>
      <c r="AU221" s="25">
        <v>0.82</v>
      </c>
      <c r="AV221" s="25">
        <v>3.44</v>
      </c>
      <c r="AW221" s="25">
        <v>2.62</v>
      </c>
      <c r="AX221" s="25">
        <v>2.642962962962963</v>
      </c>
      <c r="AY221">
        <v>2.642962962962963</v>
      </c>
      <c r="AZ221">
        <v>5.9587362692592576</v>
      </c>
      <c r="BA221" s="75">
        <v>0.48264383878002159</v>
      </c>
      <c r="BB221" s="75">
        <v>0.50770488753139842</v>
      </c>
      <c r="BE221">
        <v>3.8482325623924708E-2</v>
      </c>
      <c r="BF221">
        <v>4.0480501838015132E-2</v>
      </c>
      <c r="BH221">
        <v>7.8962827461939847E-2</v>
      </c>
      <c r="BI221">
        <v>3.9481413730969923E-2</v>
      </c>
      <c r="BJ221">
        <v>0.49517436315571001</v>
      </c>
    </row>
    <row r="222" spans="1:62" x14ac:dyDescent="0.3">
      <c r="A222" s="5" t="s">
        <v>184</v>
      </c>
      <c r="B222" s="39" t="s">
        <v>798</v>
      </c>
      <c r="C222" s="39"/>
      <c r="D222" s="5"/>
      <c r="E222" s="5"/>
      <c r="F222" s="5">
        <v>3.5</v>
      </c>
      <c r="G222" s="5" t="s">
        <v>183</v>
      </c>
      <c r="H222" s="40">
        <v>-2</v>
      </c>
      <c r="I222" s="5">
        <v>-1</v>
      </c>
      <c r="J222" s="5"/>
      <c r="K222" s="5"/>
      <c r="L222" s="41">
        <v>0</v>
      </c>
      <c r="M222">
        <v>0</v>
      </c>
      <c r="N222">
        <v>0</v>
      </c>
      <c r="O222" s="5"/>
      <c r="P222" s="5"/>
      <c r="Q222" s="5"/>
      <c r="R222" s="5"/>
      <c r="S222" s="5"/>
      <c r="T222" s="41">
        <v>0</v>
      </c>
      <c r="U222" s="41"/>
      <c r="V222" s="41"/>
      <c r="W222">
        <v>0</v>
      </c>
      <c r="X222"/>
      <c r="Y222"/>
      <c r="Z222">
        <v>0</v>
      </c>
      <c r="AA222"/>
      <c r="AB222"/>
      <c r="AC222" s="5"/>
      <c r="AD222" s="5">
        <v>20</v>
      </c>
      <c r="AE222" s="55">
        <f t="shared" si="10"/>
        <v>0</v>
      </c>
      <c r="AF222" s="57">
        <v>0</v>
      </c>
      <c r="AG222" s="55">
        <v>0</v>
      </c>
      <c r="AH222" s="55">
        <v>0</v>
      </c>
      <c r="AI222" s="52"/>
      <c r="AJ222" s="51"/>
      <c r="AK222" s="52"/>
      <c r="AL222" s="52"/>
      <c r="AM222" s="5">
        <v>1.9375</v>
      </c>
      <c r="AN222" s="5">
        <v>2.5</v>
      </c>
      <c r="AO222" s="5">
        <v>0.5625</v>
      </c>
      <c r="AP222" s="5">
        <v>2.625</v>
      </c>
      <c r="AQ222" s="5">
        <v>0.25409836065573771</v>
      </c>
      <c r="AR222" s="5">
        <v>0.32786885245901642</v>
      </c>
      <c r="AS222" s="5">
        <v>7.3770491803278687E-2</v>
      </c>
      <c r="AT222" s="5">
        <v>0.34426229508196721</v>
      </c>
      <c r="AU222" s="41">
        <v>0.82</v>
      </c>
      <c r="AV222" s="41">
        <v>3.44</v>
      </c>
      <c r="AW222" s="41">
        <v>2.62</v>
      </c>
      <c r="AX222" s="41">
        <v>2.59375</v>
      </c>
      <c r="AY222" s="5">
        <v>2.59375</v>
      </c>
      <c r="AZ222" s="5">
        <v>5.9363868768750008</v>
      </c>
      <c r="BH222">
        <v>0</v>
      </c>
      <c r="BI222">
        <v>0</v>
      </c>
      <c r="BJ222">
        <v>0</v>
      </c>
    </row>
    <row r="223" spans="1:62" x14ac:dyDescent="0.3">
      <c r="A223" s="2" t="s">
        <v>185</v>
      </c>
      <c r="B223" s="13" t="s">
        <v>729</v>
      </c>
      <c r="C223" s="13"/>
      <c r="F223" s="2">
        <v>4.55</v>
      </c>
      <c r="G223" s="2" t="s">
        <v>192</v>
      </c>
      <c r="H223" s="9" t="s">
        <v>556</v>
      </c>
      <c r="I223" t="s">
        <v>633</v>
      </c>
      <c r="J223"/>
      <c r="K223" s="2">
        <v>4</v>
      </c>
      <c r="L223" s="25">
        <v>2</v>
      </c>
      <c r="M223">
        <v>4</v>
      </c>
      <c r="N223">
        <v>0</v>
      </c>
      <c r="O223" s="2">
        <v>3.9369999999999998</v>
      </c>
      <c r="P223" s="2">
        <v>27.198</v>
      </c>
      <c r="Q223" s="2">
        <v>5.6920000000000002</v>
      </c>
      <c r="T223" s="25">
        <v>13.81974189</v>
      </c>
      <c r="U223" s="25">
        <v>13.81974189</v>
      </c>
      <c r="V223" s="25">
        <v>5.7110870199999999</v>
      </c>
      <c r="W223">
        <v>3.94</v>
      </c>
      <c r="X223">
        <v>27.15</v>
      </c>
      <c r="Y223">
        <v>5.6920000000000002</v>
      </c>
      <c r="Z223">
        <v>0</v>
      </c>
      <c r="AA223"/>
      <c r="AB223"/>
      <c r="AD223">
        <v>14</v>
      </c>
      <c r="AE223" s="55">
        <f t="shared" si="10"/>
        <v>609.49096999200003</v>
      </c>
      <c r="AF223" s="57">
        <v>309.44138863753989</v>
      </c>
      <c r="AG223" s="55">
        <v>608.87893199999996</v>
      </c>
      <c r="AH223" s="55">
        <v>0</v>
      </c>
      <c r="AI223" s="52">
        <f t="shared" ref="AI223:AI236" si="12">K223*AD223/AE223</f>
        <v>9.1879950248869205E-2</v>
      </c>
      <c r="AJ223" s="51">
        <v>9.0485633235046756E-2</v>
      </c>
      <c r="AK223" s="52">
        <v>9.1972306901891634E-2</v>
      </c>
      <c r="AL223" s="52"/>
      <c r="AM223" s="28">
        <v>2</v>
      </c>
      <c r="AN223" s="28">
        <v>2.545454545454545</v>
      </c>
      <c r="AO223" s="28">
        <v>0.54545454545454541</v>
      </c>
      <c r="AP223" s="28">
        <v>2.545454545454545</v>
      </c>
      <c r="AQ223" s="28">
        <v>0.26190476190476192</v>
      </c>
      <c r="AR223" s="28">
        <v>0.33333333333333331</v>
      </c>
      <c r="AS223" s="28">
        <v>7.1428571428571425E-2</v>
      </c>
      <c r="AT223" s="28">
        <v>0.33333333333333331</v>
      </c>
      <c r="AU223" s="25">
        <v>0.95</v>
      </c>
      <c r="AV223" s="25">
        <v>3.44</v>
      </c>
      <c r="AW223" s="25">
        <v>2.4900000000000002</v>
      </c>
      <c r="AX223" s="25">
        <v>2.6345454545454539</v>
      </c>
      <c r="AY223">
        <v>2.6345454545454552</v>
      </c>
      <c r="AZ223">
        <v>6.036062318181818</v>
      </c>
      <c r="BA223" s="75">
        <v>0.52932707238284982</v>
      </c>
      <c r="BB223" s="75">
        <v>0.53802388525275069</v>
      </c>
      <c r="BD223">
        <v>4.5939975124434602E-2</v>
      </c>
      <c r="BE223">
        <v>4.5242816617523378E-2</v>
      </c>
      <c r="BF223">
        <v>4.5986153450945817E-2</v>
      </c>
      <c r="BH223">
        <v>9.1445963461935856E-2</v>
      </c>
      <c r="BI223">
        <v>4.5722981730967928E-2</v>
      </c>
      <c r="BJ223">
        <v>0.5336754788178002</v>
      </c>
    </row>
    <row r="224" spans="1:62" x14ac:dyDescent="0.3">
      <c r="A224" s="2" t="s">
        <v>1227</v>
      </c>
      <c r="B224" s="68" t="s">
        <v>1234</v>
      </c>
      <c r="C224" s="13"/>
      <c r="F224" s="2">
        <v>4.43</v>
      </c>
      <c r="G224" s="2" t="s">
        <v>192</v>
      </c>
      <c r="H224" s="9">
        <v>-1</v>
      </c>
      <c r="I224">
        <v>-1</v>
      </c>
      <c r="J224"/>
      <c r="K224" s="2">
        <v>4</v>
      </c>
      <c r="L224" s="25">
        <v>0</v>
      </c>
      <c r="M224">
        <v>0</v>
      </c>
      <c r="N224">
        <v>0</v>
      </c>
      <c r="O224" s="1">
        <v>3.9369999999999998</v>
      </c>
      <c r="P224" s="1">
        <v>27.198</v>
      </c>
      <c r="Q224" s="1">
        <v>5.6920000000000002</v>
      </c>
      <c r="T224" s="25">
        <v>0</v>
      </c>
      <c r="U224" s="25"/>
      <c r="V224" s="25"/>
      <c r="W224">
        <v>0</v>
      </c>
      <c r="X224"/>
      <c r="Y224"/>
      <c r="Z224">
        <v>0</v>
      </c>
      <c r="AA224"/>
      <c r="AB224"/>
      <c r="AD224">
        <v>14</v>
      </c>
      <c r="AE224" s="55">
        <f t="shared" si="10"/>
        <v>609.49096999200003</v>
      </c>
      <c r="AF224" s="57">
        <v>0</v>
      </c>
      <c r="AG224" s="55">
        <v>0</v>
      </c>
      <c r="AH224" s="55">
        <v>0</v>
      </c>
      <c r="AI224" s="52">
        <f t="shared" si="12"/>
        <v>9.1879950248869205E-2</v>
      </c>
      <c r="AJ224" s="51"/>
      <c r="AK224" s="52"/>
      <c r="AL224" s="52"/>
      <c r="AM224" s="28">
        <v>1.9950000000000001</v>
      </c>
      <c r="AN224" s="28">
        <v>2.8</v>
      </c>
      <c r="AO224" s="28">
        <v>0.30499999999999999</v>
      </c>
      <c r="AP224" s="28">
        <v>1.33</v>
      </c>
      <c r="AQ224" s="28">
        <v>0.31026438569206838</v>
      </c>
      <c r="AR224" s="28">
        <v>0.43545878693623641</v>
      </c>
      <c r="AS224" s="28">
        <v>4.7433903576982892E-2</v>
      </c>
      <c r="AT224" s="28">
        <v>0.20684292379471231</v>
      </c>
      <c r="AU224" s="25">
        <v>0.95</v>
      </c>
      <c r="AV224" s="25">
        <v>3.44</v>
      </c>
      <c r="AW224" s="25">
        <v>2.4900000000000002</v>
      </c>
      <c r="AX224" s="25">
        <v>2.7484999999999991</v>
      </c>
      <c r="AY224">
        <v>2.7484999999999999</v>
      </c>
      <c r="AZ224">
        <v>6.2455429149999997</v>
      </c>
      <c r="BD224">
        <v>4.5939975124434602E-2</v>
      </c>
      <c r="BH224">
        <v>9.1879950248869205E-2</v>
      </c>
      <c r="BI224">
        <v>4.5939975124434602E-2</v>
      </c>
      <c r="BJ224">
        <v>0</v>
      </c>
    </row>
    <row r="225" spans="1:62" x14ac:dyDescent="0.3">
      <c r="A225" s="2" t="s">
        <v>1228</v>
      </c>
      <c r="B225" s="68" t="s">
        <v>1235</v>
      </c>
      <c r="C225" s="13"/>
      <c r="F225" s="2">
        <v>4.34</v>
      </c>
      <c r="G225" s="2" t="s">
        <v>192</v>
      </c>
      <c r="H225" s="9">
        <v>-1</v>
      </c>
      <c r="I225">
        <v>-1</v>
      </c>
      <c r="J225"/>
      <c r="K225" s="2">
        <v>4</v>
      </c>
      <c r="L225" s="25">
        <v>0</v>
      </c>
      <c r="M225">
        <v>0</v>
      </c>
      <c r="N225">
        <v>0</v>
      </c>
      <c r="O225" s="1">
        <v>3.9369999999999998</v>
      </c>
      <c r="P225" s="1">
        <v>27.198</v>
      </c>
      <c r="Q225" s="1">
        <v>5.6920000000000002</v>
      </c>
      <c r="T225" s="25">
        <v>0</v>
      </c>
      <c r="U225" s="25"/>
      <c r="V225" s="25"/>
      <c r="W225">
        <v>0</v>
      </c>
      <c r="X225"/>
      <c r="Y225"/>
      <c r="Z225">
        <v>0</v>
      </c>
      <c r="AA225"/>
      <c r="AB225"/>
      <c r="AD225">
        <v>14</v>
      </c>
      <c r="AE225" s="55">
        <f t="shared" si="10"/>
        <v>609.49096999200003</v>
      </c>
      <c r="AF225" s="57">
        <v>0</v>
      </c>
      <c r="AG225" s="55">
        <v>0</v>
      </c>
      <c r="AH225" s="55">
        <v>0</v>
      </c>
      <c r="AI225" s="52">
        <f t="shared" si="12"/>
        <v>9.1879950248869205E-2</v>
      </c>
      <c r="AJ225" s="51"/>
      <c r="AK225" s="52"/>
      <c r="AL225" s="52"/>
      <c r="AM225" s="28">
        <v>1.99</v>
      </c>
      <c r="AN225" s="28">
        <v>2.8</v>
      </c>
      <c r="AO225" s="28">
        <v>0.31</v>
      </c>
      <c r="AP225" s="28">
        <v>1.26</v>
      </c>
      <c r="AQ225" s="28">
        <v>0.31289308176100628</v>
      </c>
      <c r="AR225" s="28">
        <v>0.44025157232704398</v>
      </c>
      <c r="AS225" s="28">
        <v>4.874213836477987E-2</v>
      </c>
      <c r="AT225" s="28">
        <v>0.1981132075471698</v>
      </c>
      <c r="AU225" s="25">
        <v>0.95</v>
      </c>
      <c r="AV225" s="25">
        <v>3.44</v>
      </c>
      <c r="AW225" s="25">
        <v>2.4900000000000002</v>
      </c>
      <c r="AX225" s="25">
        <v>2.7490000000000001</v>
      </c>
      <c r="AY225">
        <v>2.7490000000000001</v>
      </c>
      <c r="AZ225">
        <v>6.2450518300000004</v>
      </c>
      <c r="BD225">
        <v>4.5939975124434602E-2</v>
      </c>
      <c r="BH225">
        <v>9.1879950248869205E-2</v>
      </c>
      <c r="BI225">
        <v>4.5939975124434602E-2</v>
      </c>
      <c r="BJ225">
        <v>0</v>
      </c>
    </row>
    <row r="226" spans="1:62" x14ac:dyDescent="0.3">
      <c r="A226" s="2" t="s">
        <v>1229</v>
      </c>
      <c r="B226" s="68" t="s">
        <v>1236</v>
      </c>
      <c r="C226" s="13"/>
      <c r="F226" s="2">
        <v>4.2699999999999996</v>
      </c>
      <c r="G226" s="2" t="s">
        <v>192</v>
      </c>
      <c r="H226" s="9">
        <v>-1</v>
      </c>
      <c r="I226">
        <v>-1</v>
      </c>
      <c r="J226"/>
      <c r="K226" s="2">
        <v>4</v>
      </c>
      <c r="L226" s="25">
        <v>0</v>
      </c>
      <c r="M226">
        <v>0</v>
      </c>
      <c r="N226">
        <v>0</v>
      </c>
      <c r="O226" s="1">
        <v>3.9369999999999998</v>
      </c>
      <c r="P226" s="1">
        <v>27.198</v>
      </c>
      <c r="Q226" s="1">
        <v>5.6920000000000002</v>
      </c>
      <c r="T226" s="25">
        <v>0</v>
      </c>
      <c r="U226" s="25"/>
      <c r="V226" s="25"/>
      <c r="W226">
        <v>0</v>
      </c>
      <c r="X226"/>
      <c r="Y226"/>
      <c r="Z226">
        <v>0</v>
      </c>
      <c r="AA226"/>
      <c r="AB226"/>
      <c r="AD226">
        <v>14</v>
      </c>
      <c r="AE226" s="55">
        <f t="shared" si="10"/>
        <v>609.49096999200003</v>
      </c>
      <c r="AF226" s="57">
        <v>0</v>
      </c>
      <c r="AG226" s="55">
        <v>0</v>
      </c>
      <c r="AH226" s="55">
        <v>0</v>
      </c>
      <c r="AI226" s="52">
        <f t="shared" si="12"/>
        <v>9.1879950248869205E-2</v>
      </c>
      <c r="AJ226" s="51"/>
      <c r="AK226" s="52"/>
      <c r="AL226" s="52"/>
      <c r="AM226" s="28">
        <v>1.9850000000000001</v>
      </c>
      <c r="AN226" s="28">
        <v>2.8</v>
      </c>
      <c r="AO226" s="28">
        <v>0.315</v>
      </c>
      <c r="AP226" s="28">
        <v>1.19</v>
      </c>
      <c r="AQ226" s="28">
        <v>0.31558028616852152</v>
      </c>
      <c r="AR226" s="28">
        <v>0.4451510333863275</v>
      </c>
      <c r="AS226" s="28">
        <v>5.0079491255961853E-2</v>
      </c>
      <c r="AT226" s="28">
        <v>0.1891891891891892</v>
      </c>
      <c r="AU226" s="25">
        <v>0.95</v>
      </c>
      <c r="AV226" s="25">
        <v>3.44</v>
      </c>
      <c r="AW226" s="25">
        <v>2.4900000000000002</v>
      </c>
      <c r="AX226" s="25">
        <v>2.7494999999999989</v>
      </c>
      <c r="AY226">
        <v>2.7494999999999998</v>
      </c>
      <c r="AZ226">
        <v>6.2445607449999994</v>
      </c>
      <c r="BD226">
        <v>4.5939975124434602E-2</v>
      </c>
      <c r="BH226">
        <v>9.1879950248869205E-2</v>
      </c>
      <c r="BI226">
        <v>4.5939975124434602E-2</v>
      </c>
      <c r="BJ226">
        <v>0</v>
      </c>
    </row>
    <row r="227" spans="1:62" x14ac:dyDescent="0.3">
      <c r="A227" s="2" t="s">
        <v>1230</v>
      </c>
      <c r="B227" s="68" t="s">
        <v>1237</v>
      </c>
      <c r="C227" s="13"/>
      <c r="F227" s="2">
        <v>4.13</v>
      </c>
      <c r="G227" s="2" t="s">
        <v>192</v>
      </c>
      <c r="H227" s="9">
        <v>-1</v>
      </c>
      <c r="I227">
        <v>-1</v>
      </c>
      <c r="J227"/>
      <c r="K227" s="2">
        <v>4</v>
      </c>
      <c r="L227" s="25">
        <v>0</v>
      </c>
      <c r="M227">
        <v>0</v>
      </c>
      <c r="N227">
        <v>0</v>
      </c>
      <c r="O227" s="1">
        <v>3.9369999999999998</v>
      </c>
      <c r="P227" s="1">
        <v>27.198</v>
      </c>
      <c r="Q227" s="1">
        <v>5.6920000000000002</v>
      </c>
      <c r="T227" s="25">
        <v>0</v>
      </c>
      <c r="U227" s="25"/>
      <c r="V227" s="25"/>
      <c r="W227">
        <v>0</v>
      </c>
      <c r="X227"/>
      <c r="Y227"/>
      <c r="Z227">
        <v>0</v>
      </c>
      <c r="AA227"/>
      <c r="AB227"/>
      <c r="AD227">
        <v>14</v>
      </c>
      <c r="AE227" s="55">
        <f t="shared" si="10"/>
        <v>609.49096999200003</v>
      </c>
      <c r="AF227" s="57">
        <v>0</v>
      </c>
      <c r="AG227" s="55">
        <v>0</v>
      </c>
      <c r="AH227" s="55">
        <v>0</v>
      </c>
      <c r="AI227" s="52">
        <f t="shared" si="12"/>
        <v>9.1879950248869205E-2</v>
      </c>
      <c r="AJ227" s="51"/>
      <c r="AK227" s="52"/>
      <c r="AL227" s="52"/>
      <c r="AM227" s="28">
        <v>1.9750000000000001</v>
      </c>
      <c r="AN227" s="28">
        <v>2.8</v>
      </c>
      <c r="AO227" s="28">
        <v>0.32500000000000001</v>
      </c>
      <c r="AP227" s="28">
        <v>1.05</v>
      </c>
      <c r="AQ227" s="28">
        <v>0.32113821138211379</v>
      </c>
      <c r="AR227" s="28">
        <v>0.45528455284552838</v>
      </c>
      <c r="AS227" s="28">
        <v>5.2845528455284549E-2</v>
      </c>
      <c r="AT227" s="28">
        <v>0.17073170731707321</v>
      </c>
      <c r="AU227" s="25">
        <v>0.95</v>
      </c>
      <c r="AV227" s="25">
        <v>3.44</v>
      </c>
      <c r="AW227" s="25">
        <v>2.4900000000000002</v>
      </c>
      <c r="AX227" s="25">
        <v>2.7505000000000002</v>
      </c>
      <c r="AY227">
        <v>2.7505000000000002</v>
      </c>
      <c r="AZ227">
        <v>6.2435785749999999</v>
      </c>
      <c r="BD227">
        <v>4.5939975124434602E-2</v>
      </c>
      <c r="BH227">
        <v>9.1879950248869205E-2</v>
      </c>
      <c r="BI227">
        <v>4.5939975124434602E-2</v>
      </c>
      <c r="BJ227">
        <v>0</v>
      </c>
    </row>
    <row r="228" spans="1:62" x14ac:dyDescent="0.3">
      <c r="A228" s="2" t="s">
        <v>1231</v>
      </c>
      <c r="B228" s="68" t="s">
        <v>1238</v>
      </c>
      <c r="C228" s="13"/>
      <c r="F228" s="2">
        <v>4.07</v>
      </c>
      <c r="G228" s="2" t="s">
        <v>192</v>
      </c>
      <c r="H228" s="9">
        <v>-1</v>
      </c>
      <c r="I228">
        <v>-1</v>
      </c>
      <c r="J228"/>
      <c r="K228" s="2">
        <v>4</v>
      </c>
      <c r="L228" s="25">
        <v>0</v>
      </c>
      <c r="M228">
        <v>0</v>
      </c>
      <c r="N228">
        <v>0</v>
      </c>
      <c r="O228" s="1">
        <v>3.9369999999999998</v>
      </c>
      <c r="P228" s="1">
        <v>27.198</v>
      </c>
      <c r="Q228" s="1">
        <v>5.6920000000000002</v>
      </c>
      <c r="T228" s="25">
        <v>0</v>
      </c>
      <c r="U228" s="25"/>
      <c r="V228" s="25"/>
      <c r="W228">
        <v>0</v>
      </c>
      <c r="X228"/>
      <c r="Y228"/>
      <c r="Z228">
        <v>0</v>
      </c>
      <c r="AA228"/>
      <c r="AB228"/>
      <c r="AD228">
        <v>14</v>
      </c>
      <c r="AE228" s="55">
        <f t="shared" si="10"/>
        <v>609.49096999200003</v>
      </c>
      <c r="AF228" s="57">
        <v>0</v>
      </c>
      <c r="AG228" s="55">
        <v>0</v>
      </c>
      <c r="AH228" s="55">
        <v>0</v>
      </c>
      <c r="AI228" s="52">
        <f t="shared" si="12"/>
        <v>9.1879950248869205E-2</v>
      </c>
      <c r="AJ228" s="51"/>
      <c r="AK228" s="52"/>
      <c r="AL228" s="52"/>
      <c r="AM228" s="28">
        <v>1.9650000000000001</v>
      </c>
      <c r="AN228" s="28">
        <v>2.8</v>
      </c>
      <c r="AO228" s="28">
        <v>0.33500000000000002</v>
      </c>
      <c r="AP228" s="28">
        <v>0.90999999999999992</v>
      </c>
      <c r="AQ228" s="28">
        <v>0.32695507487520797</v>
      </c>
      <c r="AR228" s="28">
        <v>0.46589018302828622</v>
      </c>
      <c r="AS228" s="28">
        <v>5.5740432612312818E-2</v>
      </c>
      <c r="AT228" s="28">
        <v>0.15141430948419299</v>
      </c>
      <c r="AU228" s="25">
        <v>0.95</v>
      </c>
      <c r="AV228" s="25">
        <v>3.44</v>
      </c>
      <c r="AW228" s="25">
        <v>2.4900000000000002</v>
      </c>
      <c r="AX228" s="25">
        <v>2.7515000000000001</v>
      </c>
      <c r="AY228">
        <v>2.7515000000000001</v>
      </c>
      <c r="AZ228">
        <v>6.2425964049999996</v>
      </c>
      <c r="BD228">
        <v>4.5939975124434602E-2</v>
      </c>
      <c r="BH228">
        <v>9.1879950248869205E-2</v>
      </c>
      <c r="BI228">
        <v>4.5939975124434602E-2</v>
      </c>
      <c r="BJ228">
        <v>0</v>
      </c>
    </row>
    <row r="229" spans="1:62" x14ac:dyDescent="0.3">
      <c r="A229" s="2" t="s">
        <v>1232</v>
      </c>
      <c r="B229" s="68" t="s">
        <v>1239</v>
      </c>
      <c r="C229" s="13"/>
      <c r="F229" s="2">
        <v>4.03</v>
      </c>
      <c r="G229" s="2" t="s">
        <v>192</v>
      </c>
      <c r="H229" s="9">
        <v>-1</v>
      </c>
      <c r="I229">
        <v>-1</v>
      </c>
      <c r="J229"/>
      <c r="K229" s="2">
        <v>4</v>
      </c>
      <c r="L229" s="25">
        <v>0</v>
      </c>
      <c r="M229">
        <v>0</v>
      </c>
      <c r="N229">
        <v>0</v>
      </c>
      <c r="O229" s="1">
        <v>3.9369999999999998</v>
      </c>
      <c r="P229" s="1">
        <v>27.198</v>
      </c>
      <c r="Q229" s="1">
        <v>5.6920000000000002</v>
      </c>
      <c r="T229" s="25">
        <v>0</v>
      </c>
      <c r="U229" s="25"/>
      <c r="V229" s="25"/>
      <c r="W229">
        <v>0</v>
      </c>
      <c r="X229"/>
      <c r="Y229"/>
      <c r="Z229">
        <v>0</v>
      </c>
      <c r="AA229"/>
      <c r="AB229"/>
      <c r="AD229">
        <v>14</v>
      </c>
      <c r="AE229" s="55">
        <f t="shared" si="10"/>
        <v>609.49096999200003</v>
      </c>
      <c r="AF229" s="57">
        <v>0</v>
      </c>
      <c r="AG229" s="55">
        <v>0</v>
      </c>
      <c r="AH229" s="55">
        <v>0</v>
      </c>
      <c r="AI229" s="52">
        <f t="shared" si="12"/>
        <v>9.1879950248869205E-2</v>
      </c>
      <c r="AJ229" s="51"/>
      <c r="AK229" s="52"/>
      <c r="AL229" s="52"/>
      <c r="AM229" s="28">
        <v>1.95</v>
      </c>
      <c r="AN229" s="28">
        <v>2.8</v>
      </c>
      <c r="AO229" s="28">
        <v>0.35</v>
      </c>
      <c r="AP229" s="28">
        <v>0.7</v>
      </c>
      <c r="AQ229" s="28">
        <v>0.33620689655172409</v>
      </c>
      <c r="AR229" s="28">
        <v>0.48275862068965508</v>
      </c>
      <c r="AS229" s="28">
        <v>6.0344827586206892E-2</v>
      </c>
      <c r="AT229" s="28">
        <v>0.1206896551724138</v>
      </c>
      <c r="AU229" s="25">
        <v>0.95</v>
      </c>
      <c r="AV229" s="25">
        <v>3.44</v>
      </c>
      <c r="AW229" s="25">
        <v>2.4900000000000002</v>
      </c>
      <c r="AX229" s="25">
        <v>2.7530000000000001</v>
      </c>
      <c r="AY229">
        <v>2.7530000000000001</v>
      </c>
      <c r="AZ229">
        <v>6.24112315</v>
      </c>
      <c r="BD229">
        <v>4.5939975124434602E-2</v>
      </c>
      <c r="BH229">
        <v>9.1879950248869205E-2</v>
      </c>
      <c r="BI229">
        <v>4.5939975124434602E-2</v>
      </c>
      <c r="BJ229">
        <v>0</v>
      </c>
    </row>
    <row r="230" spans="1:62" x14ac:dyDescent="0.3">
      <c r="A230" s="2" t="s">
        <v>1233</v>
      </c>
      <c r="B230" s="68" t="s">
        <v>1240</v>
      </c>
      <c r="C230" s="13"/>
      <c r="F230" s="2">
        <v>3.96</v>
      </c>
      <c r="G230" s="2" t="s">
        <v>192</v>
      </c>
      <c r="H230" s="9">
        <v>-1</v>
      </c>
      <c r="I230">
        <v>-1</v>
      </c>
      <c r="J230"/>
      <c r="K230" s="2">
        <v>4</v>
      </c>
      <c r="L230" s="25">
        <v>0</v>
      </c>
      <c r="M230">
        <v>0</v>
      </c>
      <c r="N230">
        <v>0</v>
      </c>
      <c r="O230" s="1">
        <v>3.9369999999999998</v>
      </c>
      <c r="P230" s="1">
        <v>27.198</v>
      </c>
      <c r="Q230" s="1">
        <v>5.6920000000000002</v>
      </c>
      <c r="T230" s="25">
        <v>0</v>
      </c>
      <c r="U230" s="25"/>
      <c r="V230" s="25"/>
      <c r="W230">
        <v>0</v>
      </c>
      <c r="X230"/>
      <c r="Y230"/>
      <c r="Z230">
        <v>0</v>
      </c>
      <c r="AA230"/>
      <c r="AB230"/>
      <c r="AD230">
        <v>14</v>
      </c>
      <c r="AE230" s="55">
        <f t="shared" si="10"/>
        <v>609.49096999200003</v>
      </c>
      <c r="AF230" s="57">
        <v>0</v>
      </c>
      <c r="AG230" s="55">
        <v>0</v>
      </c>
      <c r="AH230" s="55">
        <v>0</v>
      </c>
      <c r="AI230" s="52">
        <f t="shared" si="12"/>
        <v>9.1879950248869205E-2</v>
      </c>
      <c r="AJ230" s="51"/>
      <c r="AK230" s="52"/>
      <c r="AL230" s="52"/>
      <c r="AM230" s="28">
        <v>1.92</v>
      </c>
      <c r="AN230" s="28">
        <v>2.8</v>
      </c>
      <c r="AO230" s="28">
        <v>0.38</v>
      </c>
      <c r="AP230" s="28">
        <v>0.28000000000000003</v>
      </c>
      <c r="AQ230" s="28">
        <v>0.35687732342007428</v>
      </c>
      <c r="AR230" s="28">
        <v>0.5204460966542751</v>
      </c>
      <c r="AS230" s="28">
        <v>7.0631970260223054E-2</v>
      </c>
      <c r="AT230" s="28">
        <v>5.2044609665427517E-2</v>
      </c>
      <c r="AU230" s="25">
        <v>0.95</v>
      </c>
      <c r="AV230" s="25">
        <v>3.44</v>
      </c>
      <c r="AW230" s="25">
        <v>2.4900000000000002</v>
      </c>
      <c r="AX230" s="25">
        <v>2.7559999999999998</v>
      </c>
      <c r="AY230">
        <v>2.7559999999999998</v>
      </c>
      <c r="AZ230">
        <v>6.2381766400000007</v>
      </c>
      <c r="BD230">
        <v>4.5939975124434602E-2</v>
      </c>
      <c r="BH230">
        <v>9.1879950248869205E-2</v>
      </c>
      <c r="BI230">
        <v>4.5939975124434602E-2</v>
      </c>
      <c r="BJ230">
        <v>0</v>
      </c>
    </row>
    <row r="231" spans="1:62" x14ac:dyDescent="0.3">
      <c r="A231" s="2" t="s">
        <v>49</v>
      </c>
      <c r="B231" s="13" t="s">
        <v>725</v>
      </c>
      <c r="C231" s="13"/>
      <c r="F231" s="2">
        <v>3.92</v>
      </c>
      <c r="G231" s="2" t="s">
        <v>192</v>
      </c>
      <c r="H231" s="9" t="s">
        <v>553</v>
      </c>
      <c r="I231" t="s">
        <v>631</v>
      </c>
      <c r="J231"/>
      <c r="L231" s="25">
        <v>8</v>
      </c>
      <c r="M231">
        <v>8</v>
      </c>
      <c r="N231">
        <v>0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T231" s="25">
        <v>5.8017180100000001</v>
      </c>
      <c r="U231" s="25">
        <v>7.9756520899999996</v>
      </c>
      <c r="V231" s="25">
        <v>27.352093400000001</v>
      </c>
      <c r="W231">
        <v>26.646989999999999</v>
      </c>
      <c r="X231">
        <v>7.9359999999999999</v>
      </c>
      <c r="Y231">
        <v>5.7050000000000001</v>
      </c>
      <c r="Z231">
        <v>0</v>
      </c>
      <c r="AA231"/>
      <c r="AB231"/>
      <c r="AD231">
        <v>14</v>
      </c>
      <c r="AE231" s="55">
        <f t="shared" si="10"/>
        <v>616.27961795399995</v>
      </c>
      <c r="AF231" s="57">
        <v>1265.6493143942739</v>
      </c>
      <c r="AG231" s="55">
        <v>1206.4392746112001</v>
      </c>
      <c r="AH231" s="55">
        <v>0</v>
      </c>
      <c r="AI231" s="52"/>
      <c r="AJ231" s="51">
        <v>8.8492127105210025E-2</v>
      </c>
      <c r="AK231" s="52">
        <v>9.2835174017436004E-2</v>
      </c>
      <c r="AL231" s="52"/>
      <c r="AM231" s="28">
        <v>1.8181818181818179</v>
      </c>
      <c r="AN231" s="28">
        <v>2.545454545454545</v>
      </c>
      <c r="AO231" s="28">
        <v>0.72727272727272729</v>
      </c>
      <c r="AP231" s="28">
        <v>0</v>
      </c>
      <c r="AQ231" s="28">
        <v>0.35714285714285721</v>
      </c>
      <c r="AR231" s="28">
        <v>0.5</v>
      </c>
      <c r="AS231" s="28">
        <v>0.1428571428571429</v>
      </c>
      <c r="AT231" s="28">
        <v>0</v>
      </c>
      <c r="AU231" s="25">
        <v>0.95</v>
      </c>
      <c r="AV231" s="25">
        <v>3.44</v>
      </c>
      <c r="AW231" s="25">
        <v>2.4900000000000002</v>
      </c>
      <c r="AX231" s="25">
        <v>2.6527272727272719</v>
      </c>
      <c r="AY231">
        <v>2.6527272727272728</v>
      </c>
      <c r="AZ231">
        <v>6.0182046818181814</v>
      </c>
      <c r="BA231" s="75">
        <v>0.5176653673612065</v>
      </c>
      <c r="BB231" s="75">
        <v>0.54307152550012683</v>
      </c>
      <c r="BE231">
        <v>4.4246063552605013E-2</v>
      </c>
      <c r="BF231">
        <v>4.6417587008717988E-2</v>
      </c>
      <c r="BH231">
        <v>9.0663650561323014E-2</v>
      </c>
      <c r="BI231">
        <v>4.53318252806615E-2</v>
      </c>
      <c r="BJ231">
        <v>0.53036844643066661</v>
      </c>
    </row>
    <row r="232" spans="1:62" x14ac:dyDescent="0.3">
      <c r="A232" s="2" t="s">
        <v>46</v>
      </c>
      <c r="B232" s="13" t="s">
        <v>722</v>
      </c>
      <c r="C232" s="13"/>
      <c r="F232" s="2">
        <v>3.82</v>
      </c>
      <c r="G232" s="2" t="s">
        <v>197</v>
      </c>
      <c r="H232" s="9" t="s">
        <v>551</v>
      </c>
      <c r="I232" t="s">
        <v>629</v>
      </c>
      <c r="J232"/>
      <c r="K232" s="2">
        <v>4</v>
      </c>
      <c r="L232" s="25">
        <v>2</v>
      </c>
      <c r="M232">
        <v>4</v>
      </c>
      <c r="N232">
        <v>0</v>
      </c>
      <c r="O232" s="2">
        <v>13.01</v>
      </c>
      <c r="P232" s="2">
        <v>5.5439999999999996</v>
      </c>
      <c r="Q232" s="2">
        <v>7.81</v>
      </c>
      <c r="R232" s="2" t="s">
        <v>1095</v>
      </c>
      <c r="T232" s="25">
        <v>7.41544296</v>
      </c>
      <c r="U232" s="25">
        <v>7.4154429599999991</v>
      </c>
      <c r="V232" s="25">
        <v>7.41544296</v>
      </c>
      <c r="W232">
        <v>7.8</v>
      </c>
      <c r="X232">
        <v>13.010999999999999</v>
      </c>
      <c r="Y232">
        <v>5.5460000000000003</v>
      </c>
      <c r="Z232">
        <v>0</v>
      </c>
      <c r="AA232"/>
      <c r="AB232"/>
      <c r="AD232">
        <v>14</v>
      </c>
      <c r="AE232" s="55">
        <f t="shared" si="10"/>
        <v>563.31530639999994</v>
      </c>
      <c r="AF232" s="57">
        <v>288.33429290182369</v>
      </c>
      <c r="AG232" s="55">
        <v>556.51188553357167</v>
      </c>
      <c r="AH232" s="55">
        <v>0</v>
      </c>
      <c r="AI232" s="52">
        <f t="shared" si="12"/>
        <v>9.9411465237614932E-2</v>
      </c>
      <c r="AJ232" s="51">
        <v>9.7109503410799117E-2</v>
      </c>
      <c r="AK232" s="52">
        <v>0.10062678166578309</v>
      </c>
      <c r="AL232" s="52"/>
      <c r="AM232" s="28">
        <v>2</v>
      </c>
      <c r="AN232" s="28">
        <v>2.545454545454545</v>
      </c>
      <c r="AO232" s="28">
        <v>0.54545454545454541</v>
      </c>
      <c r="AP232" s="28">
        <v>0</v>
      </c>
      <c r="AQ232" s="28">
        <v>0.39285714285714279</v>
      </c>
      <c r="AR232" s="28">
        <v>0.5</v>
      </c>
      <c r="AS232" s="28">
        <v>0.1071428571428571</v>
      </c>
      <c r="AT232" s="28">
        <v>0</v>
      </c>
      <c r="AU232" s="25">
        <v>1.1000000000000001</v>
      </c>
      <c r="AV232" s="25">
        <v>3.44</v>
      </c>
      <c r="AW232" s="25">
        <v>2.34</v>
      </c>
      <c r="AX232" s="25">
        <v>2.669090909090909</v>
      </c>
      <c r="AY232">
        <v>2.669090909090909</v>
      </c>
      <c r="AZ232">
        <v>5.9831974772727277</v>
      </c>
      <c r="BA232" s="75">
        <v>0.52442413903612473</v>
      </c>
      <c r="BB232" s="75">
        <v>0.54341863036636606</v>
      </c>
      <c r="BD232">
        <v>4.9705732618807473E-2</v>
      </c>
      <c r="BE232">
        <v>4.8554751705399558E-2</v>
      </c>
      <c r="BF232">
        <v>5.0313390832891547E-2</v>
      </c>
      <c r="BH232">
        <v>9.9049250104732381E-2</v>
      </c>
      <c r="BI232">
        <v>4.952462505236619E-2</v>
      </c>
      <c r="BJ232">
        <v>0.53392138470124539</v>
      </c>
    </row>
    <row r="233" spans="1:62" x14ac:dyDescent="0.3">
      <c r="A233" s="2" t="s">
        <v>193</v>
      </c>
      <c r="B233" s="13" t="s">
        <v>799</v>
      </c>
      <c r="C233" s="13"/>
      <c r="F233" s="2">
        <v>3.68</v>
      </c>
      <c r="G233" s="2" t="s">
        <v>197</v>
      </c>
      <c r="H233" s="9">
        <v>-1</v>
      </c>
      <c r="I233">
        <v>-1</v>
      </c>
      <c r="J233"/>
      <c r="K233" s="2">
        <v>4</v>
      </c>
      <c r="L233" s="25">
        <v>0</v>
      </c>
      <c r="M233">
        <v>0</v>
      </c>
      <c r="N23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T233" s="25">
        <v>0</v>
      </c>
      <c r="U233" s="25"/>
      <c r="V233" s="25"/>
      <c r="W233">
        <v>0</v>
      </c>
      <c r="X233"/>
      <c r="Y233"/>
      <c r="Z233">
        <v>0</v>
      </c>
      <c r="AA233"/>
      <c r="AB233"/>
      <c r="AD233">
        <v>14</v>
      </c>
      <c r="AE233" s="55">
        <f t="shared" si="10"/>
        <v>555.82952879999993</v>
      </c>
      <c r="AF233" s="57">
        <v>0</v>
      </c>
      <c r="AG233" s="55">
        <v>0</v>
      </c>
      <c r="AH233" s="55">
        <v>0</v>
      </c>
      <c r="AI233" s="52">
        <f t="shared" si="12"/>
        <v>0.10075031479687735</v>
      </c>
      <c r="AJ233" s="51"/>
      <c r="AK233" s="52"/>
      <c r="AL233" s="52"/>
      <c r="AM233" s="28">
        <v>2</v>
      </c>
      <c r="AN233" s="28">
        <v>2.545454545454545</v>
      </c>
      <c r="AO233" s="28">
        <v>0.45454545454545447</v>
      </c>
      <c r="AP233" s="28">
        <v>0.36363636363636359</v>
      </c>
      <c r="AQ233" s="28">
        <v>0.3728813559322034</v>
      </c>
      <c r="AR233" s="28">
        <v>0.47457627118644069</v>
      </c>
      <c r="AS233" s="28">
        <v>8.4745762711864403E-2</v>
      </c>
      <c r="AT233" s="28">
        <v>6.7796610169491525E-2</v>
      </c>
      <c r="AU233" s="25">
        <v>1.1000000000000001</v>
      </c>
      <c r="AV233" s="25">
        <v>3.44</v>
      </c>
      <c r="AW233" s="25">
        <v>2.34</v>
      </c>
      <c r="AX233" s="25">
        <v>2.672727272727272</v>
      </c>
      <c r="AY233">
        <v>2.6727272727272728</v>
      </c>
      <c r="AZ233">
        <v>5.9599268909090908</v>
      </c>
      <c r="BD233">
        <v>5.0375157398438668E-2</v>
      </c>
      <c r="BH233">
        <v>0.10075031479687729</v>
      </c>
      <c r="BI233">
        <v>5.0375157398438668E-2</v>
      </c>
      <c r="BJ233">
        <v>0</v>
      </c>
    </row>
    <row r="234" spans="1:62" x14ac:dyDescent="0.3">
      <c r="A234" s="2" t="s">
        <v>194</v>
      </c>
      <c r="B234" s="13" t="s">
        <v>800</v>
      </c>
      <c r="C234" s="13"/>
      <c r="F234" s="2">
        <v>3.65</v>
      </c>
      <c r="G234" s="2" t="s">
        <v>197</v>
      </c>
      <c r="H234" s="9" t="s">
        <v>582</v>
      </c>
      <c r="I234" t="s">
        <v>657</v>
      </c>
      <c r="J234"/>
      <c r="K234" s="2">
        <v>4</v>
      </c>
      <c r="L234" s="25">
        <v>2</v>
      </c>
      <c r="M234">
        <v>8</v>
      </c>
      <c r="N234">
        <v>0</v>
      </c>
      <c r="O234" s="2">
        <v>13.02</v>
      </c>
      <c r="P234" s="2">
        <v>5.48</v>
      </c>
      <c r="Q234" s="2">
        <v>7.68</v>
      </c>
      <c r="R234" s="2" t="s">
        <v>1095</v>
      </c>
      <c r="T234" s="25">
        <v>7.2854997800000012</v>
      </c>
      <c r="U234" s="25">
        <v>7.2855000099999998</v>
      </c>
      <c r="V234" s="25">
        <v>7.28550129</v>
      </c>
      <c r="W234">
        <v>7.6769999999999996</v>
      </c>
      <c r="X234">
        <v>5.4560000000000004</v>
      </c>
      <c r="Y234">
        <v>26.012989999999999</v>
      </c>
      <c r="Z234">
        <v>0</v>
      </c>
      <c r="AA234"/>
      <c r="AB234"/>
      <c r="AD234">
        <v>14</v>
      </c>
      <c r="AE234" s="55">
        <f t="shared" si="10"/>
        <v>547.9649280000001</v>
      </c>
      <c r="AF234" s="57">
        <v>273.44070809730869</v>
      </c>
      <c r="AG234" s="55">
        <v>1077.884035254056</v>
      </c>
      <c r="AH234" s="55">
        <v>0</v>
      </c>
      <c r="AI234" s="52">
        <f t="shared" si="12"/>
        <v>0.10219632158647933</v>
      </c>
      <c r="AJ234" s="51">
        <v>0.1023987986091511</v>
      </c>
      <c r="AK234" s="52">
        <v>0.1039072816155049</v>
      </c>
      <c r="AL234" s="52"/>
      <c r="AM234" s="28">
        <v>2</v>
      </c>
      <c r="AN234" s="28">
        <v>2.545454545454545</v>
      </c>
      <c r="AO234" s="28">
        <v>0.36363636363636359</v>
      </c>
      <c r="AP234" s="28">
        <v>0.72727272727272729</v>
      </c>
      <c r="AQ234" s="28">
        <v>0.35483870967741932</v>
      </c>
      <c r="AR234" s="28">
        <v>0.45161290322580638</v>
      </c>
      <c r="AS234" s="28">
        <v>6.4516129032258063E-2</v>
      </c>
      <c r="AT234" s="28">
        <v>0.1290322580645161</v>
      </c>
      <c r="AU234" s="25">
        <v>1.1399999999999999</v>
      </c>
      <c r="AV234" s="25">
        <v>3.44</v>
      </c>
      <c r="AW234" s="25">
        <v>2.2999999999999998</v>
      </c>
      <c r="AX234" s="25">
        <v>2.6763636363636358</v>
      </c>
      <c r="AY234">
        <v>2.6763636363636358</v>
      </c>
      <c r="AZ234">
        <v>5.9366563045454548</v>
      </c>
      <c r="BA234" s="75">
        <v>0.5411256777060568</v>
      </c>
      <c r="BB234" s="75">
        <v>0.54909724475770694</v>
      </c>
      <c r="BD234">
        <v>5.1098160793239672E-2</v>
      </c>
      <c r="BE234">
        <v>5.119939930457558E-2</v>
      </c>
      <c r="BF234">
        <v>5.1953640807752437E-2</v>
      </c>
      <c r="BH234">
        <v>0.1028341339370451</v>
      </c>
      <c r="BI234">
        <v>5.1417066968522558E-2</v>
      </c>
      <c r="BJ234">
        <v>0.54511146123188192</v>
      </c>
    </row>
    <row r="235" spans="1:62" x14ac:dyDescent="0.3">
      <c r="A235" s="2" t="s">
        <v>195</v>
      </c>
      <c r="B235" s="13" t="s">
        <v>801</v>
      </c>
      <c r="C235" s="13"/>
      <c r="F235" s="2">
        <v>2.99</v>
      </c>
      <c r="G235" s="2" t="s">
        <v>197</v>
      </c>
      <c r="H235" s="9" t="s">
        <v>583</v>
      </c>
      <c r="I235">
        <v>-1</v>
      </c>
      <c r="J235"/>
      <c r="K235" s="2">
        <v>4</v>
      </c>
      <c r="L235" s="25">
        <v>4</v>
      </c>
      <c r="M235">
        <v>0</v>
      </c>
      <c r="N235">
        <v>0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T235" s="25">
        <v>5.5191434299999997</v>
      </c>
      <c r="U235" s="25">
        <v>7.7203982699999987</v>
      </c>
      <c r="V235" s="25">
        <v>13.117043880000001</v>
      </c>
      <c r="W235">
        <v>0</v>
      </c>
      <c r="X235"/>
      <c r="Y235"/>
      <c r="Z235">
        <v>0</v>
      </c>
      <c r="AA235"/>
      <c r="AB235"/>
      <c r="AD235">
        <v>14</v>
      </c>
      <c r="AE235" s="55">
        <f t="shared" si="10"/>
        <v>549.16469424000002</v>
      </c>
      <c r="AF235" s="57">
        <v>552.74712386171507</v>
      </c>
      <c r="AG235" s="55">
        <v>0</v>
      </c>
      <c r="AH235" s="55">
        <v>0</v>
      </c>
      <c r="AI235" s="52">
        <f t="shared" si="12"/>
        <v>0.1019730521414883</v>
      </c>
      <c r="AJ235" s="51">
        <v>0.1013121508598025</v>
      </c>
      <c r="AK235" s="52"/>
      <c r="AL235" s="52"/>
      <c r="AM235" s="28">
        <v>2</v>
      </c>
      <c r="AN235" s="28">
        <v>2.545454545454545</v>
      </c>
      <c r="AO235" s="28">
        <v>0.36363636363636359</v>
      </c>
      <c r="AP235" s="28">
        <v>0.54545454545454541</v>
      </c>
      <c r="AQ235" s="28">
        <v>0.3666666666666667</v>
      </c>
      <c r="AR235" s="28">
        <v>0.46666666666666667</v>
      </c>
      <c r="AS235" s="28">
        <v>6.666666666666668E-2</v>
      </c>
      <c r="AT235" s="28">
        <v>0.1</v>
      </c>
      <c r="AU235" s="25">
        <v>1.1299999999999999</v>
      </c>
      <c r="AV235" s="25">
        <v>3.44</v>
      </c>
      <c r="AW235" s="25">
        <v>2.31</v>
      </c>
      <c r="AX235" s="25">
        <v>2.6745454545454539</v>
      </c>
      <c r="AY235">
        <v>2.6745454545454548</v>
      </c>
      <c r="AZ235">
        <v>5.9327418772727274</v>
      </c>
      <c r="BA235" s="75">
        <v>0.53699890088551772</v>
      </c>
      <c r="BD235">
        <v>5.0986526070744151E-2</v>
      </c>
      <c r="BE235">
        <v>5.0656075429901228E-2</v>
      </c>
      <c r="BH235">
        <v>0.1016426015006454</v>
      </c>
      <c r="BI235">
        <v>5.0821300750322693E-2</v>
      </c>
      <c r="BJ235">
        <v>0.53699890088551772</v>
      </c>
    </row>
    <row r="236" spans="1:62" x14ac:dyDescent="0.3">
      <c r="A236" s="2" t="s">
        <v>196</v>
      </c>
      <c r="B236" s="13" t="s">
        <v>802</v>
      </c>
      <c r="C236" s="13"/>
      <c r="F236" s="2">
        <v>2.98</v>
      </c>
      <c r="G236" s="2" t="s">
        <v>197</v>
      </c>
      <c r="H236" s="9">
        <v>-1</v>
      </c>
      <c r="I236">
        <v>-1</v>
      </c>
      <c r="J236"/>
      <c r="K236" s="2">
        <v>4</v>
      </c>
      <c r="L236" s="25">
        <v>0</v>
      </c>
      <c r="M236">
        <v>0</v>
      </c>
      <c r="N236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T236" s="25">
        <v>0</v>
      </c>
      <c r="U236" s="25"/>
      <c r="V236" s="25"/>
      <c r="W236">
        <v>0</v>
      </c>
      <c r="X236"/>
      <c r="Y236"/>
      <c r="Z236">
        <v>0</v>
      </c>
      <c r="AA236"/>
      <c r="AB236"/>
      <c r="AD236">
        <v>14</v>
      </c>
      <c r="AE236" s="55">
        <f t="shared" si="10"/>
        <v>556.266454565</v>
      </c>
      <c r="AF236" s="57">
        <v>0</v>
      </c>
      <c r="AG236" s="55">
        <v>0</v>
      </c>
      <c r="AH236" s="55">
        <v>0</v>
      </c>
      <c r="AI236" s="52">
        <f t="shared" si="12"/>
        <v>0.10067117932500884</v>
      </c>
      <c r="AJ236" s="51"/>
      <c r="AK236" s="52"/>
      <c r="AL236" s="52"/>
      <c r="AM236" s="28">
        <v>2</v>
      </c>
      <c r="AN236" s="28">
        <v>2.545454545454545</v>
      </c>
      <c r="AO236" s="28">
        <v>0.45454545454545447</v>
      </c>
      <c r="AP236" s="28">
        <v>0.27272727272727271</v>
      </c>
      <c r="AQ236" s="28">
        <v>0.37931034482758619</v>
      </c>
      <c r="AR236" s="28">
        <v>0.48275862068965519</v>
      </c>
      <c r="AS236" s="28">
        <v>8.6206896551724144E-2</v>
      </c>
      <c r="AT236" s="28">
        <v>5.1724137931034482E-2</v>
      </c>
      <c r="AU236" s="25">
        <v>1.1000000000000001</v>
      </c>
      <c r="AV236" s="25">
        <v>3.44</v>
      </c>
      <c r="AW236" s="25">
        <v>2.34</v>
      </c>
      <c r="AX236" s="25">
        <v>2.6718181818181819</v>
      </c>
      <c r="AY236">
        <v>2.6718181818181819</v>
      </c>
      <c r="AZ236">
        <v>5.9579696772727271</v>
      </c>
      <c r="BD236">
        <v>5.0335589662504419E-2</v>
      </c>
      <c r="BH236">
        <v>0.1006711793250088</v>
      </c>
      <c r="BI236">
        <v>5.0335589662504419E-2</v>
      </c>
      <c r="BJ236">
        <v>0</v>
      </c>
    </row>
    <row r="237" spans="1:62" x14ac:dyDescent="0.3">
      <c r="A237" s="2" t="s">
        <v>44</v>
      </c>
      <c r="B237" s="13" t="s">
        <v>720</v>
      </c>
      <c r="C237" s="13"/>
      <c r="F237" s="2">
        <v>2.1</v>
      </c>
      <c r="G237" s="2" t="s">
        <v>198</v>
      </c>
      <c r="H237" s="9" t="s">
        <v>549</v>
      </c>
      <c r="I237">
        <v>-1</v>
      </c>
      <c r="J237"/>
      <c r="L237" s="25">
        <v>1</v>
      </c>
      <c r="M237">
        <v>0</v>
      </c>
      <c r="N237">
        <v>0</v>
      </c>
      <c r="O237" s="2">
        <v>3.871</v>
      </c>
      <c r="P237" s="2">
        <v>3.871</v>
      </c>
      <c r="Q237" s="2">
        <v>29.783999999999999</v>
      </c>
      <c r="R237" s="2" t="s">
        <v>440</v>
      </c>
      <c r="T237" s="25">
        <v>15.28115725</v>
      </c>
      <c r="U237" s="25">
        <v>15.28115725</v>
      </c>
      <c r="V237" s="25">
        <v>15.28115725</v>
      </c>
      <c r="W237">
        <v>0</v>
      </c>
      <c r="X237"/>
      <c r="Y237"/>
      <c r="Z237">
        <v>0</v>
      </c>
      <c r="AA237"/>
      <c r="AB237"/>
      <c r="AD237">
        <v>20</v>
      </c>
      <c r="AE237" s="55">
        <f t="shared" si="10"/>
        <v>446.30254754399999</v>
      </c>
      <c r="AF237" s="57">
        <v>229.90248606119221</v>
      </c>
      <c r="AG237" s="55">
        <v>0</v>
      </c>
      <c r="AH237" s="55">
        <v>0</v>
      </c>
      <c r="AI237" s="52"/>
      <c r="AJ237" s="51">
        <v>8.6993404650164072E-2</v>
      </c>
      <c r="AK237" s="52"/>
      <c r="AL237" s="52"/>
      <c r="AM237" s="28">
        <v>1.882352941176471</v>
      </c>
      <c r="AN237" s="28">
        <v>2.3529411764705879</v>
      </c>
      <c r="AO237" s="28">
        <v>0.47058823529411759</v>
      </c>
      <c r="AP237" s="28">
        <v>0</v>
      </c>
      <c r="AQ237" s="28">
        <v>0.4</v>
      </c>
      <c r="AR237" s="28">
        <v>0.5</v>
      </c>
      <c r="AS237" s="28">
        <v>9.9999999999999992E-2</v>
      </c>
      <c r="AT237" s="28">
        <v>0</v>
      </c>
      <c r="AU237" s="25">
        <v>0.82</v>
      </c>
      <c r="AV237" s="25">
        <v>3.44</v>
      </c>
      <c r="AW237" s="25">
        <v>2.62</v>
      </c>
      <c r="AX237" s="25">
        <v>2.5211764705882351</v>
      </c>
      <c r="AY237">
        <v>2.521176470588236</v>
      </c>
      <c r="AZ237">
        <v>5.6898745917647062</v>
      </c>
      <c r="BA237" s="75">
        <v>0.57369840599679445</v>
      </c>
      <c r="BE237">
        <v>4.3496702325082043E-2</v>
      </c>
      <c r="BH237">
        <v>8.6993404650164072E-2</v>
      </c>
      <c r="BI237">
        <v>4.3496702325082043E-2</v>
      </c>
      <c r="BJ237">
        <v>0.57369840599679445</v>
      </c>
    </row>
    <row r="238" spans="1:62" x14ac:dyDescent="0.3">
      <c r="A238" s="2" t="s">
        <v>199</v>
      </c>
      <c r="B238" s="13" t="s">
        <v>867</v>
      </c>
      <c r="C238" s="13"/>
      <c r="F238" s="2">
        <v>2</v>
      </c>
      <c r="G238" s="2" t="s">
        <v>207</v>
      </c>
      <c r="H238" s="9">
        <v>-1</v>
      </c>
      <c r="I238">
        <v>-1</v>
      </c>
      <c r="J238"/>
      <c r="L238" s="25">
        <v>0</v>
      </c>
      <c r="M238">
        <v>0</v>
      </c>
      <c r="N238">
        <v>0</v>
      </c>
      <c r="O238" s="1">
        <v>3.871</v>
      </c>
      <c r="P238" s="1">
        <v>3.871</v>
      </c>
      <c r="Q238" s="2">
        <v>29.297000000000001</v>
      </c>
      <c r="T238" s="25">
        <v>0</v>
      </c>
      <c r="U238" s="25"/>
      <c r="V238" s="25"/>
      <c r="W238">
        <v>0</v>
      </c>
      <c r="X238"/>
      <c r="Y238"/>
      <c r="Z238">
        <v>0</v>
      </c>
      <c r="AA238"/>
      <c r="AB238"/>
      <c r="AD238">
        <v>20</v>
      </c>
      <c r="AE238" s="55">
        <f t="shared" si="10"/>
        <v>439.00502737700003</v>
      </c>
      <c r="AF238" s="57">
        <v>0</v>
      </c>
      <c r="AG238" s="55">
        <v>0</v>
      </c>
      <c r="AH238" s="55">
        <v>0</v>
      </c>
      <c r="AI238" s="52"/>
      <c r="AJ238" s="51"/>
      <c r="AK238" s="52"/>
      <c r="AL238" s="52"/>
      <c r="AM238" s="28">
        <v>1.882352941176471</v>
      </c>
      <c r="AN238" s="28">
        <v>2.3529411764705879</v>
      </c>
      <c r="AO238" s="28">
        <v>1.6470588235294119</v>
      </c>
      <c r="AP238" s="28">
        <v>0</v>
      </c>
      <c r="AQ238" s="28">
        <v>0.32</v>
      </c>
      <c r="AR238" s="28">
        <v>0.4</v>
      </c>
      <c r="AS238" s="28">
        <v>0.28000000000000003</v>
      </c>
      <c r="AT238" s="28">
        <v>0</v>
      </c>
      <c r="AU238" s="25">
        <v>1.1000000000000001</v>
      </c>
      <c r="AV238" s="25">
        <v>3.44</v>
      </c>
      <c r="AW238" s="25">
        <v>2.34</v>
      </c>
      <c r="AX238" s="25">
        <v>2.6482352941176468</v>
      </c>
      <c r="AY238">
        <v>2.6482352941176468</v>
      </c>
      <c r="AZ238">
        <v>5.9322299529411762</v>
      </c>
      <c r="BH238">
        <v>0</v>
      </c>
      <c r="BI238">
        <v>0</v>
      </c>
      <c r="BJ238">
        <v>0</v>
      </c>
    </row>
    <row r="239" spans="1:62" x14ac:dyDescent="0.3">
      <c r="A239" s="2" t="s">
        <v>200</v>
      </c>
      <c r="B239" s="13" t="s">
        <v>868</v>
      </c>
      <c r="C239" s="13"/>
      <c r="F239" s="2">
        <v>2.2000000000000002</v>
      </c>
      <c r="G239" s="2" t="s">
        <v>207</v>
      </c>
      <c r="H239" s="9">
        <v>-1</v>
      </c>
      <c r="I239">
        <v>-1</v>
      </c>
      <c r="J239"/>
      <c r="L239" s="25">
        <v>0</v>
      </c>
      <c r="M239">
        <v>0</v>
      </c>
      <c r="N239">
        <v>0</v>
      </c>
      <c r="O239" s="1">
        <v>6.6040679999999998</v>
      </c>
      <c r="P239" s="1">
        <v>7.93</v>
      </c>
      <c r="Q239" s="2">
        <v>31.28</v>
      </c>
      <c r="T239" s="25">
        <v>0</v>
      </c>
      <c r="U239" s="25"/>
      <c r="V239" s="25"/>
      <c r="W239">
        <v>0</v>
      </c>
      <c r="X239"/>
      <c r="Y239"/>
      <c r="Z239">
        <v>0</v>
      </c>
      <c r="AA239"/>
      <c r="AB239"/>
      <c r="AD239">
        <v>34</v>
      </c>
      <c r="AE239" s="55">
        <f t="shared" si="10"/>
        <v>1638.1417090272</v>
      </c>
      <c r="AF239" s="57">
        <v>0</v>
      </c>
      <c r="AG239" s="55">
        <v>0</v>
      </c>
      <c r="AH239" s="55">
        <v>0</v>
      </c>
      <c r="AI239" s="52"/>
      <c r="AJ239" s="51"/>
      <c r="AK239" s="52"/>
      <c r="AL239" s="52"/>
      <c r="AM239" s="28">
        <v>1.62962962962963</v>
      </c>
      <c r="AN239" s="28">
        <v>2.518518518518519</v>
      </c>
      <c r="AO239" s="28">
        <v>1.911111111111111</v>
      </c>
      <c r="AP239" s="28">
        <v>0</v>
      </c>
      <c r="AQ239" s="28">
        <v>0.26894865525672368</v>
      </c>
      <c r="AR239" s="28">
        <v>0.41564792176039123</v>
      </c>
      <c r="AS239" s="28">
        <v>0.31540342298288498</v>
      </c>
      <c r="AT239" s="28">
        <v>0</v>
      </c>
      <c r="AU239" s="25">
        <v>0.82</v>
      </c>
      <c r="AV239" s="25">
        <v>3.44</v>
      </c>
      <c r="AW239" s="25">
        <v>2.62</v>
      </c>
      <c r="AX239" s="25">
        <v>2.7533629629629628</v>
      </c>
      <c r="AY239">
        <v>2.7533629629629628</v>
      </c>
      <c r="AZ239">
        <v>6.1693161497481483</v>
      </c>
      <c r="BH239">
        <v>0</v>
      </c>
      <c r="BI239">
        <v>0</v>
      </c>
      <c r="BJ239">
        <v>0</v>
      </c>
    </row>
    <row r="240" spans="1:62" x14ac:dyDescent="0.3">
      <c r="A240" s="2" t="s">
        <v>0</v>
      </c>
      <c r="B240" s="13" t="s">
        <v>685</v>
      </c>
      <c r="C240" s="13"/>
      <c r="F240" s="2">
        <v>3.3</v>
      </c>
      <c r="G240" s="2" t="s">
        <v>207</v>
      </c>
      <c r="H240" s="9" t="s">
        <v>523</v>
      </c>
      <c r="I240" t="s">
        <v>606</v>
      </c>
      <c r="J240"/>
      <c r="L240" s="25">
        <v>4</v>
      </c>
      <c r="M240">
        <v>4</v>
      </c>
      <c r="N240">
        <v>0</v>
      </c>
      <c r="O240" s="1">
        <v>6.6040679999999998</v>
      </c>
      <c r="P240" s="1">
        <v>7.93</v>
      </c>
      <c r="Q240" s="2">
        <v>32.700000000000003</v>
      </c>
      <c r="T240" s="25">
        <v>6.6040679999999998</v>
      </c>
      <c r="U240" s="25">
        <v>7.9389519999999996</v>
      </c>
      <c r="V240" s="25">
        <v>33.703336</v>
      </c>
      <c r="W240">
        <v>7.83</v>
      </c>
      <c r="X240">
        <v>33.209989999999998</v>
      </c>
      <c r="Y240">
        <v>6.46</v>
      </c>
      <c r="Z240">
        <v>0</v>
      </c>
      <c r="AA240"/>
      <c r="AB240"/>
      <c r="AD240">
        <v>34</v>
      </c>
      <c r="AE240" s="55">
        <f t="shared" si="10"/>
        <v>1712.5074771479999</v>
      </c>
      <c r="AF240" s="57">
        <v>1767.0449718798691</v>
      </c>
      <c r="AG240" s="55">
        <v>1679.8210721820001</v>
      </c>
      <c r="AH240" s="55">
        <v>0</v>
      </c>
      <c r="AI240" s="52"/>
      <c r="AJ240" s="51">
        <v>7.6964651247849417E-2</v>
      </c>
      <c r="AK240" s="52">
        <v>8.0961003676030277E-2</v>
      </c>
      <c r="AL240" s="52"/>
      <c r="AM240" s="28">
        <v>1.62962962962963</v>
      </c>
      <c r="AN240" s="28">
        <v>2.518518518518519</v>
      </c>
      <c r="AO240" s="28">
        <v>0.88888888888888884</v>
      </c>
      <c r="AP240" s="28">
        <v>0</v>
      </c>
      <c r="AQ240" s="28">
        <v>0.32352941176470579</v>
      </c>
      <c r="AR240" s="28">
        <v>0.5</v>
      </c>
      <c r="AS240" s="28">
        <v>0.1764705882352941</v>
      </c>
      <c r="AT240" s="28">
        <v>0</v>
      </c>
      <c r="AU240" s="25">
        <v>0.82</v>
      </c>
      <c r="AV240" s="25">
        <v>3.44</v>
      </c>
      <c r="AW240" s="25">
        <v>2.62</v>
      </c>
      <c r="AX240" s="25">
        <v>2.642962962962963</v>
      </c>
      <c r="AY240">
        <v>2.642962962962963</v>
      </c>
      <c r="AZ240">
        <v>5.9587362692592576</v>
      </c>
      <c r="BA240" s="75">
        <v>0.48264383878002159</v>
      </c>
      <c r="BB240" s="75">
        <v>0.50770488753139842</v>
      </c>
      <c r="BE240">
        <v>3.8482325623924708E-2</v>
      </c>
      <c r="BF240">
        <v>4.0480501838015132E-2</v>
      </c>
      <c r="BH240">
        <v>7.8962827461939847E-2</v>
      </c>
      <c r="BI240">
        <v>3.9481413730969923E-2</v>
      </c>
      <c r="BJ240">
        <v>0.49517436315571001</v>
      </c>
    </row>
    <row r="241" spans="1:62" x14ac:dyDescent="0.3">
      <c r="A241" s="2" t="s">
        <v>201</v>
      </c>
      <c r="B241" s="13" t="s">
        <v>869</v>
      </c>
      <c r="C241" s="13"/>
      <c r="F241" s="2">
        <v>2.2999999999999998</v>
      </c>
      <c r="G241" s="2" t="s">
        <v>207</v>
      </c>
      <c r="H241" s="32" t="s">
        <v>524</v>
      </c>
      <c r="I241" s="1" t="s">
        <v>607</v>
      </c>
      <c r="J241"/>
      <c r="L241" s="25">
        <v>0</v>
      </c>
      <c r="M241">
        <v>1</v>
      </c>
      <c r="N241">
        <v>0</v>
      </c>
      <c r="O241" s="2">
        <v>-1</v>
      </c>
      <c r="T241" s="25">
        <v>0</v>
      </c>
      <c r="U241" s="25"/>
      <c r="V241" s="25"/>
      <c r="W241">
        <v>3.9060000000000001</v>
      </c>
      <c r="X241">
        <v>21.603000000000002</v>
      </c>
      <c r="Y241">
        <v>3.8879000000000001</v>
      </c>
      <c r="Z241">
        <v>0</v>
      </c>
      <c r="AA241"/>
      <c r="AB241"/>
      <c r="AD241">
        <v>14</v>
      </c>
      <c r="AE241" s="55">
        <f t="shared" si="10"/>
        <v>0</v>
      </c>
      <c r="AF241" s="57">
        <v>0</v>
      </c>
      <c r="AG241" s="55">
        <v>328.06612625219998</v>
      </c>
      <c r="AH241" s="55">
        <v>0</v>
      </c>
      <c r="AI241" s="52"/>
      <c r="AJ241" s="51"/>
      <c r="AK241" s="52">
        <v>4.2674323496713393E-2</v>
      </c>
      <c r="AL241" s="52"/>
      <c r="AM241" s="28">
        <v>1.7272727272727271</v>
      </c>
      <c r="AN241" s="28">
        <v>2.545454545454545</v>
      </c>
      <c r="AO241" s="28">
        <v>1.4090909090909089</v>
      </c>
      <c r="AP241" s="28">
        <v>0</v>
      </c>
      <c r="AQ241" s="28">
        <v>0.30399999999999999</v>
      </c>
      <c r="AR241" s="28">
        <v>0.44800000000000001</v>
      </c>
      <c r="AS241" s="28">
        <v>0.248</v>
      </c>
      <c r="AT241" s="28">
        <v>0</v>
      </c>
      <c r="AU241" s="25">
        <v>0.82</v>
      </c>
      <c r="AV241" s="25">
        <v>3.44</v>
      </c>
      <c r="AW241" s="25">
        <v>2.62</v>
      </c>
      <c r="AX241" s="25">
        <v>2.7183636363636361</v>
      </c>
      <c r="AY241">
        <v>2.718363636363637</v>
      </c>
      <c r="AZ241">
        <v>6.1164196318636357</v>
      </c>
      <c r="BA241" s="75">
        <v>0.48450364842179561</v>
      </c>
      <c r="BF241">
        <v>2.13371617483567E-2</v>
      </c>
      <c r="BH241">
        <v>4.2674323496713393E-2</v>
      </c>
      <c r="BI241">
        <v>2.13371617483567E-2</v>
      </c>
      <c r="BJ241">
        <v>0.48450364842179561</v>
      </c>
    </row>
    <row r="242" spans="1:62" x14ac:dyDescent="0.3">
      <c r="A242" s="2" t="s">
        <v>1</v>
      </c>
      <c r="B242" s="13" t="s">
        <v>686</v>
      </c>
      <c r="C242" s="13"/>
      <c r="F242" s="2">
        <v>3.2</v>
      </c>
      <c r="G242" s="2" t="s">
        <v>207</v>
      </c>
      <c r="H242" s="9" t="s">
        <v>524</v>
      </c>
      <c r="I242" t="s">
        <v>607</v>
      </c>
      <c r="J242"/>
      <c r="L242" s="25">
        <v>1</v>
      </c>
      <c r="M242">
        <v>1</v>
      </c>
      <c r="N242">
        <v>0</v>
      </c>
      <c r="O242" s="2">
        <v>-1</v>
      </c>
      <c r="T242" s="25">
        <v>3.9327019999999999</v>
      </c>
      <c r="U242" s="25">
        <v>3.9458000000000002</v>
      </c>
      <c r="V242" s="25">
        <v>11.356398779999999</v>
      </c>
      <c r="W242">
        <v>3.9060000000000001</v>
      </c>
      <c r="X242">
        <v>21.603000000000002</v>
      </c>
      <c r="Y242">
        <v>3.8879000000000001</v>
      </c>
      <c r="Z242">
        <v>0</v>
      </c>
      <c r="AA242"/>
      <c r="AB242"/>
      <c r="AD242">
        <v>14</v>
      </c>
      <c r="AE242" s="55">
        <f t="shared" si="10"/>
        <v>0</v>
      </c>
      <c r="AF242" s="57">
        <v>173.54502164551991</v>
      </c>
      <c r="AG242" s="55">
        <v>328.06612625219998</v>
      </c>
      <c r="AH242" s="55">
        <v>0</v>
      </c>
      <c r="AI242" s="52"/>
      <c r="AJ242" s="51">
        <v>8.0670709348241429E-2</v>
      </c>
      <c r="AK242" s="52">
        <v>4.2674323496713393E-2</v>
      </c>
      <c r="AL242" s="52"/>
      <c r="AM242" s="28">
        <v>1.7272727272727271</v>
      </c>
      <c r="AN242" s="28">
        <v>2.545454545454545</v>
      </c>
      <c r="AO242" s="28">
        <v>0.81818181818181823</v>
      </c>
      <c r="AP242" s="28">
        <v>0</v>
      </c>
      <c r="AQ242" s="28">
        <v>0.3392857142857143</v>
      </c>
      <c r="AR242" s="28">
        <v>0.5</v>
      </c>
      <c r="AS242" s="28">
        <v>0.1607142857142857</v>
      </c>
      <c r="AT242" s="28">
        <v>0</v>
      </c>
      <c r="AU242" s="25">
        <v>0.82</v>
      </c>
      <c r="AV242" s="25">
        <v>3.44</v>
      </c>
      <c r="AW242" s="25">
        <v>2.62</v>
      </c>
      <c r="AX242" s="25">
        <v>2.6545454545454539</v>
      </c>
      <c r="AY242">
        <v>2.6545454545454539</v>
      </c>
      <c r="AZ242">
        <v>5.9946911436363637</v>
      </c>
      <c r="BA242" s="75">
        <v>0.48450364842179561</v>
      </c>
      <c r="BE242">
        <v>4.0335354674120701E-2</v>
      </c>
      <c r="BF242">
        <v>2.13371617483567E-2</v>
      </c>
      <c r="BH242">
        <v>6.1672516422477411E-2</v>
      </c>
      <c r="BI242">
        <v>3.0836258211238698E-2</v>
      </c>
      <c r="BJ242">
        <v>0.48450364842179561</v>
      </c>
    </row>
    <row r="243" spans="1:62" x14ac:dyDescent="0.3">
      <c r="A243" s="2" t="s">
        <v>202</v>
      </c>
      <c r="B243" s="13" t="s">
        <v>870</v>
      </c>
      <c r="C243" s="13"/>
      <c r="F243" s="2">
        <v>2.8</v>
      </c>
      <c r="G243" s="2" t="s">
        <v>207</v>
      </c>
      <c r="H243" s="32" t="s">
        <v>584</v>
      </c>
      <c r="I243" s="1" t="s">
        <v>658</v>
      </c>
      <c r="J243"/>
      <c r="L243" s="25">
        <v>0</v>
      </c>
      <c r="M243">
        <v>1</v>
      </c>
      <c r="N243">
        <v>0</v>
      </c>
      <c r="O243" s="2">
        <v>-1</v>
      </c>
      <c r="T243" s="25">
        <v>0</v>
      </c>
      <c r="U243" s="25"/>
      <c r="V243" s="25"/>
      <c r="W243">
        <v>3.8573</v>
      </c>
      <c r="X243">
        <v>3.8573</v>
      </c>
      <c r="Y243">
        <v>15.044</v>
      </c>
      <c r="Z243">
        <v>0</v>
      </c>
      <c r="AA243"/>
      <c r="AB243"/>
      <c r="AD243">
        <v>20</v>
      </c>
      <c r="AE243" s="55">
        <f t="shared" si="10"/>
        <v>0</v>
      </c>
      <c r="AF243" s="57">
        <v>0</v>
      </c>
      <c r="AG243" s="55">
        <v>223.83611493475999</v>
      </c>
      <c r="AH243" s="55">
        <v>0</v>
      </c>
      <c r="AI243" s="52"/>
      <c r="AJ243" s="51"/>
      <c r="AK243" s="52">
        <v>8.9351086199066954E-2</v>
      </c>
      <c r="AL243" s="52"/>
      <c r="AM243" s="28">
        <v>1.9375</v>
      </c>
      <c r="AN243" s="28">
        <v>2.5</v>
      </c>
      <c r="AO243" s="28">
        <v>0.625</v>
      </c>
      <c r="AP243" s="28">
        <v>2.625</v>
      </c>
      <c r="AQ243" s="28">
        <v>0.25203252032520318</v>
      </c>
      <c r="AR243" s="28">
        <v>0.32520325203252032</v>
      </c>
      <c r="AS243" s="28">
        <v>8.1300813008130079E-2</v>
      </c>
      <c r="AT243" s="28">
        <v>0.34146341463414642</v>
      </c>
      <c r="AU243" s="25">
        <v>0.82</v>
      </c>
      <c r="AV243" s="25">
        <v>3.44</v>
      </c>
      <c r="AW243" s="25">
        <v>2.62</v>
      </c>
      <c r="AX243" s="25">
        <v>2.6142500000000002</v>
      </c>
      <c r="AY243">
        <v>2.6142500000000002</v>
      </c>
      <c r="AZ243">
        <v>5.9930639130937511</v>
      </c>
      <c r="BA243" s="75">
        <v>0.5100369583648936</v>
      </c>
      <c r="BB243" s="75">
        <v>0.54203706385343264</v>
      </c>
      <c r="BF243">
        <v>4.4675543099533477E-2</v>
      </c>
      <c r="BH243">
        <v>8.9351086199066954E-2</v>
      </c>
      <c r="BI243">
        <v>4.4675543099533477E-2</v>
      </c>
      <c r="BJ243">
        <v>0.52603701110916312</v>
      </c>
    </row>
    <row r="244" spans="1:62" x14ac:dyDescent="0.3">
      <c r="A244" s="2" t="s">
        <v>203</v>
      </c>
      <c r="B244" s="13" t="s">
        <v>803</v>
      </c>
      <c r="C244" s="13"/>
      <c r="F244" s="2">
        <v>4.5</v>
      </c>
      <c r="G244" s="2" t="s">
        <v>207</v>
      </c>
      <c r="H244" s="9" t="s">
        <v>584</v>
      </c>
      <c r="I244" t="s">
        <v>658</v>
      </c>
      <c r="J244"/>
      <c r="L244" s="25">
        <v>1</v>
      </c>
      <c r="M244">
        <v>1</v>
      </c>
      <c r="N244">
        <v>0</v>
      </c>
      <c r="O244" s="2">
        <v>-1</v>
      </c>
      <c r="Q244" s="2">
        <v>15.05</v>
      </c>
      <c r="T244" s="25">
        <v>3.9414189999999998</v>
      </c>
      <c r="U244" s="25">
        <v>3.9414189999999998</v>
      </c>
      <c r="V244" s="25">
        <v>15.312718</v>
      </c>
      <c r="W244">
        <v>3.8573</v>
      </c>
      <c r="X244">
        <v>3.8573</v>
      </c>
      <c r="Y244">
        <v>15.044</v>
      </c>
      <c r="Z244">
        <v>0</v>
      </c>
      <c r="AA244"/>
      <c r="AB244"/>
      <c r="AD244">
        <v>20</v>
      </c>
      <c r="AE244" s="55">
        <f t="shared" si="10"/>
        <v>0</v>
      </c>
      <c r="AF244" s="57">
        <v>237.8797625030067</v>
      </c>
      <c r="AG244" s="55">
        <v>223.83611493475999</v>
      </c>
      <c r="AH244" s="55">
        <v>0</v>
      </c>
      <c r="AI244" s="52"/>
      <c r="AJ244" s="51">
        <v>8.4076088648975381E-2</v>
      </c>
      <c r="AK244" s="52">
        <v>8.9351086199066954E-2</v>
      </c>
      <c r="AL244" s="52"/>
      <c r="AM244" s="28">
        <v>1.9375</v>
      </c>
      <c r="AN244" s="28">
        <v>2.5</v>
      </c>
      <c r="AO244" s="28">
        <v>0.5625</v>
      </c>
      <c r="AP244" s="28">
        <v>2.625</v>
      </c>
      <c r="AQ244" s="28">
        <v>0.25409836065573771</v>
      </c>
      <c r="AR244" s="28">
        <v>0.32786885245901642</v>
      </c>
      <c r="AS244" s="28">
        <v>7.3770491803278687E-2</v>
      </c>
      <c r="AT244" s="28">
        <v>0.34426229508196721</v>
      </c>
      <c r="AU244" s="25">
        <v>0.82</v>
      </c>
      <c r="AV244" s="25">
        <v>3.44</v>
      </c>
      <c r="AW244" s="25">
        <v>2.62</v>
      </c>
      <c r="AX244" s="25">
        <v>2.6074999999999999</v>
      </c>
      <c r="AY244">
        <v>2.6074999999999999</v>
      </c>
      <c r="AZ244">
        <v>5.9796291640625006</v>
      </c>
      <c r="BA244" s="75">
        <v>0.5100369583648936</v>
      </c>
      <c r="BB244" s="75">
        <v>0.54203706385343264</v>
      </c>
      <c r="BE244">
        <v>4.203804432448769E-2</v>
      </c>
      <c r="BF244">
        <v>4.4675543099533477E-2</v>
      </c>
      <c r="BH244">
        <v>8.671358742402116E-2</v>
      </c>
      <c r="BI244">
        <v>4.335679371201058E-2</v>
      </c>
      <c r="BJ244">
        <v>0.52603701110916312</v>
      </c>
    </row>
    <row r="245" spans="1:62" x14ac:dyDescent="0.3">
      <c r="A245" s="2" t="s">
        <v>204</v>
      </c>
      <c r="B245" s="13" t="s">
        <v>804</v>
      </c>
      <c r="C245" s="13"/>
      <c r="F245" s="2">
        <v>4.8</v>
      </c>
      <c r="G245" s="2" t="s">
        <v>207</v>
      </c>
      <c r="H245" s="9" t="s">
        <v>585</v>
      </c>
      <c r="I245" t="s">
        <v>659</v>
      </c>
      <c r="J245"/>
      <c r="L245" s="25">
        <v>2</v>
      </c>
      <c r="M245">
        <v>6</v>
      </c>
      <c r="N245">
        <v>0</v>
      </c>
      <c r="O245" s="2">
        <v>-1</v>
      </c>
      <c r="T245" s="25">
        <v>5.4445069999999998</v>
      </c>
      <c r="U245" s="25">
        <v>5.4445069999999998</v>
      </c>
      <c r="V245" s="25">
        <v>3.9426230000000002</v>
      </c>
      <c r="W245">
        <v>5.15428</v>
      </c>
      <c r="X245">
        <v>5.1542800000000009</v>
      </c>
      <c r="Y245">
        <v>13.7835</v>
      </c>
      <c r="Z245">
        <v>0</v>
      </c>
      <c r="AA245"/>
      <c r="AB245"/>
      <c r="AD245">
        <v>6</v>
      </c>
      <c r="AE245" s="55">
        <f t="shared" si="10"/>
        <v>0</v>
      </c>
      <c r="AF245" s="57">
        <v>116.8698191917419</v>
      </c>
      <c r="AG245" s="55">
        <v>317.12184318337751</v>
      </c>
      <c r="AH245" s="55">
        <v>0</v>
      </c>
      <c r="AI245" s="52"/>
      <c r="AJ245" s="51">
        <v>0.10267834829377349</v>
      </c>
      <c r="AK245" s="52">
        <v>0.1135210354437263</v>
      </c>
      <c r="AL245" s="52"/>
      <c r="AM245" s="28">
        <v>1.8</v>
      </c>
      <c r="AN245" s="28">
        <v>2.4</v>
      </c>
      <c r="AO245" s="28">
        <v>0.6</v>
      </c>
      <c r="AP245" s="28">
        <v>2.8</v>
      </c>
      <c r="AQ245" s="28">
        <v>0.23684210526315791</v>
      </c>
      <c r="AR245" s="28">
        <v>0.31578947368421051</v>
      </c>
      <c r="AS245" s="28">
        <v>7.8947368421052627E-2</v>
      </c>
      <c r="AT245" s="28">
        <v>0.36842105263157893</v>
      </c>
      <c r="AU245" s="25">
        <v>0.98</v>
      </c>
      <c r="AV245" s="25">
        <v>3.44</v>
      </c>
      <c r="AW245" s="25">
        <v>2.46</v>
      </c>
      <c r="AX245" s="25">
        <v>2.56</v>
      </c>
      <c r="AY245">
        <v>2.56</v>
      </c>
      <c r="AZ245">
        <v>5.9119936115999998</v>
      </c>
      <c r="BA245" s="75">
        <v>0.51645314797839414</v>
      </c>
      <c r="BB245" s="75">
        <v>0</v>
      </c>
      <c r="BE245">
        <v>5.1339174146886712E-2</v>
      </c>
      <c r="BF245">
        <v>5.6760517721863142E-2</v>
      </c>
      <c r="BH245">
        <v>0.1080996918687499</v>
      </c>
      <c r="BI245">
        <v>5.4049845934374917E-2</v>
      </c>
      <c r="BJ245">
        <v>0.25822657398919707</v>
      </c>
    </row>
    <row r="246" spans="1:62" x14ac:dyDescent="0.3">
      <c r="A246" s="2" t="s">
        <v>28</v>
      </c>
      <c r="B246" s="13" t="s">
        <v>805</v>
      </c>
      <c r="C246" s="13"/>
      <c r="F246" s="2">
        <v>4</v>
      </c>
      <c r="G246" s="2" t="s">
        <v>207</v>
      </c>
      <c r="H246" s="9" t="s">
        <v>586</v>
      </c>
      <c r="I246" t="s">
        <v>660</v>
      </c>
      <c r="J246"/>
      <c r="L246" s="25">
        <v>8</v>
      </c>
      <c r="M246">
        <v>4</v>
      </c>
      <c r="N246">
        <v>0</v>
      </c>
      <c r="O246" s="2">
        <v>-1</v>
      </c>
      <c r="T246" s="25">
        <v>7.5714817599999993</v>
      </c>
      <c r="U246" s="25">
        <v>7.4441355800000002</v>
      </c>
      <c r="V246" s="25">
        <v>14.785262019999999</v>
      </c>
      <c r="W246">
        <v>5.4767999999999999</v>
      </c>
      <c r="X246">
        <v>5.5212000000000003</v>
      </c>
      <c r="Y246">
        <v>7.7889999999999997</v>
      </c>
      <c r="Z246">
        <v>0</v>
      </c>
      <c r="AA246"/>
      <c r="AB246"/>
      <c r="AD246">
        <v>6</v>
      </c>
      <c r="AE246" s="55">
        <f t="shared" si="10"/>
        <v>0</v>
      </c>
      <c r="AF246" s="57">
        <v>583.54908217201648</v>
      </c>
      <c r="AG246" s="55">
        <v>235.52774005824</v>
      </c>
      <c r="AH246" s="55">
        <v>0</v>
      </c>
      <c r="AI246" s="52"/>
      <c r="AJ246" s="51">
        <v>8.2255291742281814E-2</v>
      </c>
      <c r="AK246" s="52">
        <v>0.10189882514078979</v>
      </c>
      <c r="AL246" s="52"/>
      <c r="AM246" s="28">
        <v>1.8</v>
      </c>
      <c r="AN246" s="28">
        <v>2.4</v>
      </c>
      <c r="AO246" s="28">
        <v>0.6</v>
      </c>
      <c r="AP246" s="28">
        <v>2.8</v>
      </c>
      <c r="AQ246" s="28">
        <v>0.23684210526315791</v>
      </c>
      <c r="AR246" s="28">
        <v>0.31578947368421051</v>
      </c>
      <c r="AS246" s="28">
        <v>7.8947368421052627E-2</v>
      </c>
      <c r="AT246" s="28">
        <v>0.36842105263157893</v>
      </c>
      <c r="AU246" s="25">
        <v>0.93</v>
      </c>
      <c r="AV246" s="25">
        <v>3.44</v>
      </c>
      <c r="AW246" s="25">
        <v>2.5099999999999998</v>
      </c>
      <c r="AX246" s="25">
        <v>2.5499999999999998</v>
      </c>
      <c r="AY246">
        <v>2.5499999999999998</v>
      </c>
      <c r="AZ246">
        <v>5.8797175109999991</v>
      </c>
      <c r="BA246" s="75">
        <v>0.46150059156666667</v>
      </c>
      <c r="BB246" s="75">
        <v>0.57171237359127625</v>
      </c>
      <c r="BE246">
        <v>4.1127645871140907E-2</v>
      </c>
      <c r="BF246">
        <v>5.0949412570394918E-2</v>
      </c>
      <c r="BH246">
        <v>9.2077058441535797E-2</v>
      </c>
      <c r="BI246">
        <v>4.6038529220767913E-2</v>
      </c>
      <c r="BJ246">
        <v>0.51660648257897146</v>
      </c>
    </row>
    <row r="247" spans="1:62" x14ac:dyDescent="0.3">
      <c r="A247" s="2" t="s">
        <v>205</v>
      </c>
      <c r="B247" s="13" t="s">
        <v>871</v>
      </c>
      <c r="C247" s="13"/>
      <c r="F247" s="2">
        <v>2.8</v>
      </c>
      <c r="G247" s="2" t="s">
        <v>207</v>
      </c>
      <c r="H247" s="32" t="s">
        <v>585</v>
      </c>
      <c r="I247" s="1" t="s">
        <v>659</v>
      </c>
      <c r="J247"/>
      <c r="L247" s="25">
        <v>0</v>
      </c>
      <c r="M247">
        <v>6</v>
      </c>
      <c r="N247">
        <v>0</v>
      </c>
      <c r="O247" s="2">
        <v>-1</v>
      </c>
      <c r="T247" s="25">
        <v>0</v>
      </c>
      <c r="U247" s="25"/>
      <c r="V247" s="25"/>
      <c r="W247">
        <v>5.15428</v>
      </c>
      <c r="X247">
        <v>5.1542800000000009</v>
      </c>
      <c r="Y247">
        <v>13.7835</v>
      </c>
      <c r="Z247">
        <v>0</v>
      </c>
      <c r="AA247"/>
      <c r="AB247"/>
      <c r="AD247">
        <v>6</v>
      </c>
      <c r="AE247" s="55">
        <f t="shared" si="10"/>
        <v>0</v>
      </c>
      <c r="AF247" s="57">
        <v>0</v>
      </c>
      <c r="AG247" s="55">
        <v>317.12184318337751</v>
      </c>
      <c r="AH247" s="55">
        <v>0</v>
      </c>
      <c r="AI247" s="52"/>
      <c r="AJ247" s="51"/>
      <c r="AK247" s="52">
        <v>0.1135210354437263</v>
      </c>
      <c r="AL247" s="52"/>
      <c r="AM247" s="28">
        <v>1.8</v>
      </c>
      <c r="AN247" s="28">
        <v>2.4</v>
      </c>
      <c r="AO247" s="28">
        <v>0.64</v>
      </c>
      <c r="AP247" s="28">
        <v>2.8</v>
      </c>
      <c r="AQ247" s="28">
        <v>0.2356020942408377</v>
      </c>
      <c r="AR247" s="28">
        <v>0.3141361256544502</v>
      </c>
      <c r="AS247" s="28">
        <v>8.3769633507853394E-2</v>
      </c>
      <c r="AT247" s="28">
        <v>0.36649214659685858</v>
      </c>
      <c r="AU247" s="25">
        <v>0.98</v>
      </c>
      <c r="AV247" s="25">
        <v>3.44</v>
      </c>
      <c r="AW247" s="25">
        <v>2.46</v>
      </c>
      <c r="AX247" s="25">
        <v>2.5636800000000002</v>
      </c>
      <c r="AY247">
        <v>2.5636800000000002</v>
      </c>
      <c r="AZ247">
        <v>5.9178984111680002</v>
      </c>
      <c r="BA247" s="75">
        <v>0.51645314797839414</v>
      </c>
      <c r="BB247" s="75">
        <v>0</v>
      </c>
      <c r="BF247">
        <v>5.6760517721863142E-2</v>
      </c>
      <c r="BH247">
        <v>0.1135210354437263</v>
      </c>
      <c r="BI247">
        <v>5.6760517721863142E-2</v>
      </c>
      <c r="BJ247">
        <v>0.25822657398919707</v>
      </c>
    </row>
    <row r="248" spans="1:62" x14ac:dyDescent="0.3">
      <c r="A248" s="2" t="s">
        <v>206</v>
      </c>
      <c r="B248" s="13" t="s">
        <v>872</v>
      </c>
      <c r="C248" s="13"/>
      <c r="F248" s="2">
        <v>2</v>
      </c>
      <c r="G248" s="2" t="s">
        <v>207</v>
      </c>
      <c r="H248" s="32" t="s">
        <v>586</v>
      </c>
      <c r="I248" s="1" t="s">
        <v>660</v>
      </c>
      <c r="J248"/>
      <c r="L248" s="25">
        <v>0</v>
      </c>
      <c r="M248">
        <v>4</v>
      </c>
      <c r="N248">
        <v>0</v>
      </c>
      <c r="O248" s="2">
        <v>-1</v>
      </c>
      <c r="T248" s="25">
        <v>0</v>
      </c>
      <c r="U248" s="25"/>
      <c r="V248" s="25"/>
      <c r="W248">
        <v>5.4767999999999999</v>
      </c>
      <c r="X248">
        <v>5.5212000000000003</v>
      </c>
      <c r="Y248">
        <v>7.7889999999999997</v>
      </c>
      <c r="Z248">
        <v>0</v>
      </c>
      <c r="AA248"/>
      <c r="AB248"/>
      <c r="AD248">
        <v>6</v>
      </c>
      <c r="AE248" s="55">
        <f t="shared" si="10"/>
        <v>0</v>
      </c>
      <c r="AF248" s="57">
        <v>0</v>
      </c>
      <c r="AG248" s="55">
        <v>235.52774005824</v>
      </c>
      <c r="AH248" s="55">
        <v>0</v>
      </c>
      <c r="AI248" s="52"/>
      <c r="AJ248" s="51"/>
      <c r="AK248" s="52">
        <v>0.10189882514078979</v>
      </c>
      <c r="AL248" s="52"/>
      <c r="AM248" s="28">
        <v>1.8</v>
      </c>
      <c r="AN248" s="28">
        <v>2.4</v>
      </c>
      <c r="AO248" s="28">
        <v>0.78</v>
      </c>
      <c r="AP248" s="28">
        <v>2.8</v>
      </c>
      <c r="AQ248" s="28">
        <v>0.23136246786632389</v>
      </c>
      <c r="AR248" s="28">
        <v>0.30848329048843193</v>
      </c>
      <c r="AS248" s="28">
        <v>0.10025706940874041</v>
      </c>
      <c r="AT248" s="28">
        <v>0.35989717223650391</v>
      </c>
      <c r="AU248" s="25">
        <v>0.93</v>
      </c>
      <c r="AV248" s="25">
        <v>3.44</v>
      </c>
      <c r="AW248" s="25">
        <v>2.5099999999999998</v>
      </c>
      <c r="AX248" s="25">
        <v>2.5674600000000001</v>
      </c>
      <c r="AY248">
        <v>2.5674600000000001</v>
      </c>
      <c r="AZ248">
        <v>5.9091939581100004</v>
      </c>
      <c r="BA248" s="75">
        <v>0.46150059156666667</v>
      </c>
      <c r="BB248" s="75">
        <v>0.57171237359127625</v>
      </c>
      <c r="BF248">
        <v>5.0949412570394918E-2</v>
      </c>
      <c r="BH248">
        <v>0.10189882514078979</v>
      </c>
      <c r="BI248">
        <v>5.0949412570394918E-2</v>
      </c>
      <c r="BJ248">
        <v>0.51660648257897146</v>
      </c>
    </row>
    <row r="249" spans="1:62" x14ac:dyDescent="0.3">
      <c r="A249" s="2" t="s">
        <v>153</v>
      </c>
      <c r="B249" s="13" t="s">
        <v>775</v>
      </c>
      <c r="C249" s="13"/>
      <c r="F249" s="2">
        <v>3.36</v>
      </c>
      <c r="G249" s="2" t="s">
        <v>208</v>
      </c>
      <c r="H249" s="9" t="s">
        <v>578</v>
      </c>
      <c r="I249">
        <v>-1</v>
      </c>
      <c r="J249"/>
      <c r="K249" s="2">
        <v>1</v>
      </c>
      <c r="L249" s="25">
        <v>1</v>
      </c>
      <c r="M249">
        <v>0</v>
      </c>
      <c r="N249">
        <v>0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T249" s="25">
        <v>3.9263319999999999</v>
      </c>
      <c r="U249" s="25">
        <v>3.9263319999999999</v>
      </c>
      <c r="V249" s="25">
        <v>10.74639</v>
      </c>
      <c r="W249">
        <v>0</v>
      </c>
      <c r="X249"/>
      <c r="Y249"/>
      <c r="Z249">
        <v>0</v>
      </c>
      <c r="AA249"/>
      <c r="AB249"/>
      <c r="AD249">
        <v>14</v>
      </c>
      <c r="AE249" s="55">
        <f t="shared" si="10"/>
        <v>159.28983610679998</v>
      </c>
      <c r="AF249" s="57">
        <v>165.66723991337099</v>
      </c>
      <c r="AG249" s="55">
        <v>0</v>
      </c>
      <c r="AH249" s="55">
        <v>0</v>
      </c>
      <c r="AI249" s="52"/>
      <c r="AJ249" s="51">
        <v>8.4506749839743392E-2</v>
      </c>
      <c r="AK249" s="52"/>
      <c r="AL249" s="52"/>
      <c r="AM249" s="28">
        <v>1.7272727272727271</v>
      </c>
      <c r="AN249" s="28">
        <v>2.545454545454545</v>
      </c>
      <c r="AO249" s="28">
        <v>0.81818181818181823</v>
      </c>
      <c r="AP249" s="28">
        <v>0</v>
      </c>
      <c r="AQ249" s="28">
        <v>0.3392857142857143</v>
      </c>
      <c r="AR249" s="28">
        <v>0.5</v>
      </c>
      <c r="AS249" s="28">
        <v>0.1607142857142857</v>
      </c>
      <c r="AT249" s="28">
        <v>0</v>
      </c>
      <c r="AU249" s="25">
        <v>1.1000000000000001</v>
      </c>
      <c r="AV249" s="25">
        <v>3.44</v>
      </c>
      <c r="AW249" s="25">
        <v>2.34</v>
      </c>
      <c r="AX249" s="25">
        <v>2.78</v>
      </c>
      <c r="AY249">
        <v>2.78</v>
      </c>
      <c r="AZ249">
        <v>6.4270052227137269</v>
      </c>
      <c r="BA249" s="75">
        <v>0.41874886813759421</v>
      </c>
      <c r="BD249">
        <v>4.3945051178950742E-2</v>
      </c>
      <c r="BE249">
        <v>4.2253374919871717E-2</v>
      </c>
      <c r="BH249">
        <v>8.4506749839743392E-2</v>
      </c>
      <c r="BI249">
        <v>4.3099213049411229E-2</v>
      </c>
      <c r="BJ249">
        <v>0.41874886813759421</v>
      </c>
    </row>
    <row r="250" spans="1:62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J250"/>
      <c r="K250" s="2">
        <v>1</v>
      </c>
      <c r="L250" s="25">
        <v>1</v>
      </c>
      <c r="M250">
        <v>0</v>
      </c>
      <c r="N250">
        <v>0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T250" s="25">
        <v>3.9263319999999999</v>
      </c>
      <c r="U250" s="25">
        <v>3.9263319999999999</v>
      </c>
      <c r="V250" s="25">
        <v>10.74639</v>
      </c>
      <c r="W250">
        <v>0</v>
      </c>
      <c r="X250"/>
      <c r="Y250"/>
      <c r="Z250">
        <v>0</v>
      </c>
      <c r="AA250"/>
      <c r="AB250"/>
      <c r="AD250">
        <v>14</v>
      </c>
      <c r="AE250" s="55">
        <f t="shared" si="10"/>
        <v>159.28983610679998</v>
      </c>
      <c r="AF250" s="57">
        <v>165.66723991337099</v>
      </c>
      <c r="AG250" s="55">
        <v>0</v>
      </c>
      <c r="AH250" s="55">
        <v>0</v>
      </c>
      <c r="AI250" s="52"/>
      <c r="AJ250" s="51">
        <v>8.4506749839743392E-2</v>
      </c>
      <c r="AK250" s="52"/>
      <c r="AL250" s="52"/>
      <c r="AM250" s="28">
        <v>1.7272727272727271</v>
      </c>
      <c r="AN250" s="28">
        <v>2.545454545454545</v>
      </c>
      <c r="AO250" s="28">
        <v>0.81818181818181823</v>
      </c>
      <c r="AP250" s="28">
        <v>0</v>
      </c>
      <c r="AQ250" s="28">
        <v>0.3392857142857143</v>
      </c>
      <c r="AR250" s="28">
        <v>0.5</v>
      </c>
      <c r="AS250" s="28">
        <v>0.1607142857142857</v>
      </c>
      <c r="AT250" s="28">
        <v>0</v>
      </c>
      <c r="AU250" s="25">
        <v>1.1000000000000001</v>
      </c>
      <c r="AV250" s="25">
        <v>3.44</v>
      </c>
      <c r="AW250" s="25">
        <v>2.34</v>
      </c>
      <c r="AX250" s="25">
        <v>2.78</v>
      </c>
      <c r="AY250">
        <v>2.78</v>
      </c>
      <c r="AZ250">
        <v>6.4270052227137269</v>
      </c>
      <c r="BA250" s="75">
        <v>0.41874886813759421</v>
      </c>
      <c r="BD250">
        <v>4.3945051178950742E-2</v>
      </c>
      <c r="BE250">
        <v>4.2253374919871717E-2</v>
      </c>
      <c r="BH250">
        <v>8.4506749839743392E-2</v>
      </c>
      <c r="BI250">
        <v>4.3099213049411229E-2</v>
      </c>
      <c r="BJ250">
        <v>0.41874886813759421</v>
      </c>
    </row>
    <row r="251" spans="1:62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J251"/>
      <c r="K251" s="2">
        <v>1</v>
      </c>
      <c r="L251" s="25">
        <v>1</v>
      </c>
      <c r="M251">
        <v>0</v>
      </c>
      <c r="N251">
        <v>0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T251" s="25">
        <v>3.9263319999999999</v>
      </c>
      <c r="U251" s="25">
        <v>3.9263319999999999</v>
      </c>
      <c r="V251" s="25">
        <v>10.74639</v>
      </c>
      <c r="W251">
        <v>0</v>
      </c>
      <c r="X251"/>
      <c r="Y251"/>
      <c r="Z251">
        <v>0</v>
      </c>
      <c r="AA251"/>
      <c r="AB251"/>
      <c r="AD251">
        <v>14</v>
      </c>
      <c r="AE251" s="55">
        <f t="shared" si="10"/>
        <v>159.28983610679998</v>
      </c>
      <c r="AF251" s="57">
        <v>165.66723991337099</v>
      </c>
      <c r="AG251" s="55">
        <v>0</v>
      </c>
      <c r="AH251" s="55">
        <v>0</v>
      </c>
      <c r="AI251" s="52"/>
      <c r="AJ251" s="51">
        <v>8.4506749839743392E-2</v>
      </c>
      <c r="AK251" s="52"/>
      <c r="AL251" s="52"/>
      <c r="AM251" s="28">
        <v>1.7272727272727271</v>
      </c>
      <c r="AN251" s="28">
        <v>2.545454545454545</v>
      </c>
      <c r="AO251" s="28">
        <v>0.81818181818181823</v>
      </c>
      <c r="AP251" s="28">
        <v>0</v>
      </c>
      <c r="AQ251" s="28">
        <v>0.3392857142857143</v>
      </c>
      <c r="AR251" s="28">
        <v>0.5</v>
      </c>
      <c r="AS251" s="28">
        <v>0.1607142857142857</v>
      </c>
      <c r="AT251" s="28">
        <v>0</v>
      </c>
      <c r="AU251" s="25">
        <v>1.1000000000000001</v>
      </c>
      <c r="AV251" s="25">
        <v>3.44</v>
      </c>
      <c r="AW251" s="25">
        <v>2.34</v>
      </c>
      <c r="AX251" s="25">
        <v>2.78</v>
      </c>
      <c r="AY251">
        <v>2.78</v>
      </c>
      <c r="AZ251">
        <v>6.4270052227137269</v>
      </c>
      <c r="BA251" s="75">
        <v>0.41874886813759421</v>
      </c>
      <c r="BD251">
        <v>4.3945051178950742E-2</v>
      </c>
      <c r="BE251">
        <v>4.2253374919871717E-2</v>
      </c>
      <c r="BH251">
        <v>8.4506749839743392E-2</v>
      </c>
      <c r="BI251">
        <v>4.3099213049411229E-2</v>
      </c>
      <c r="BJ251">
        <v>0.41874886813759421</v>
      </c>
    </row>
    <row r="252" spans="1:62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J252"/>
      <c r="K252" s="2">
        <v>1</v>
      </c>
      <c r="L252" s="25">
        <v>1</v>
      </c>
      <c r="M252">
        <v>0</v>
      </c>
      <c r="N252">
        <v>0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T252" s="25">
        <v>3.9263319999999999</v>
      </c>
      <c r="U252" s="25">
        <v>3.9263319999999999</v>
      </c>
      <c r="V252" s="25">
        <v>10.74639</v>
      </c>
      <c r="W252">
        <v>0</v>
      </c>
      <c r="X252"/>
      <c r="Y252"/>
      <c r="Z252">
        <v>0</v>
      </c>
      <c r="AA252"/>
      <c r="AB252"/>
      <c r="AD252">
        <v>14</v>
      </c>
      <c r="AE252" s="55">
        <f t="shared" si="10"/>
        <v>159.28983610679998</v>
      </c>
      <c r="AF252" s="57">
        <v>165.66723991337099</v>
      </c>
      <c r="AG252" s="55">
        <v>0</v>
      </c>
      <c r="AH252" s="55">
        <v>0</v>
      </c>
      <c r="AI252" s="52"/>
      <c r="AJ252" s="51">
        <v>8.4506749839743392E-2</v>
      </c>
      <c r="AK252" s="52"/>
      <c r="AL252" s="52"/>
      <c r="AM252" s="28">
        <v>1.7272727272727271</v>
      </c>
      <c r="AN252" s="28">
        <v>2.545454545454545</v>
      </c>
      <c r="AO252" s="28">
        <v>0.81818181818181823</v>
      </c>
      <c r="AP252" s="28">
        <v>0</v>
      </c>
      <c r="AQ252" s="28">
        <v>0.3392857142857143</v>
      </c>
      <c r="AR252" s="28">
        <v>0.5</v>
      </c>
      <c r="AS252" s="28">
        <v>0.1607142857142857</v>
      </c>
      <c r="AT252" s="28">
        <v>0</v>
      </c>
      <c r="AU252" s="25">
        <v>1.1000000000000001</v>
      </c>
      <c r="AV252" s="25">
        <v>3.44</v>
      </c>
      <c r="AW252" s="25">
        <v>2.34</v>
      </c>
      <c r="AX252" s="25">
        <v>2.78</v>
      </c>
      <c r="AY252">
        <v>2.78</v>
      </c>
      <c r="AZ252">
        <v>6.4270052227137269</v>
      </c>
      <c r="BA252" s="75">
        <v>0.41874886813759421</v>
      </c>
      <c r="BD252">
        <v>4.3945051178950742E-2</v>
      </c>
      <c r="BE252">
        <v>4.2253374919871717E-2</v>
      </c>
      <c r="BH252">
        <v>8.4506749839743392E-2</v>
      </c>
      <c r="BI252">
        <v>4.3099213049411229E-2</v>
      </c>
      <c r="BJ252">
        <v>0.41874886813759421</v>
      </c>
    </row>
    <row r="253" spans="1:62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J253"/>
      <c r="K253" s="2">
        <v>1</v>
      </c>
      <c r="L253" s="25">
        <v>1</v>
      </c>
      <c r="M253">
        <v>0</v>
      </c>
      <c r="N253">
        <v>0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T253" s="25">
        <v>3.9263319999999999</v>
      </c>
      <c r="U253" s="25">
        <v>3.9263319999999999</v>
      </c>
      <c r="V253" s="25">
        <v>10.74639</v>
      </c>
      <c r="W253">
        <v>0</v>
      </c>
      <c r="X253"/>
      <c r="Y253"/>
      <c r="Z253">
        <v>0</v>
      </c>
      <c r="AA253"/>
      <c r="AB253"/>
      <c r="AD253">
        <v>14</v>
      </c>
      <c r="AE253" s="55">
        <f t="shared" si="10"/>
        <v>159.28983610679998</v>
      </c>
      <c r="AF253" s="57">
        <v>165.66723991337099</v>
      </c>
      <c r="AG253" s="55">
        <v>0</v>
      </c>
      <c r="AH253" s="55">
        <v>0</v>
      </c>
      <c r="AI253" s="52"/>
      <c r="AJ253" s="51">
        <v>8.4506749839743392E-2</v>
      </c>
      <c r="AK253" s="52"/>
      <c r="AL253" s="52"/>
      <c r="AM253" s="28">
        <v>1.7272727272727271</v>
      </c>
      <c r="AN253" s="28">
        <v>2.545454545454545</v>
      </c>
      <c r="AO253" s="28">
        <v>0.81818181818181823</v>
      </c>
      <c r="AP253" s="28">
        <v>0</v>
      </c>
      <c r="AQ253" s="28">
        <v>0.3392857142857143</v>
      </c>
      <c r="AR253" s="28">
        <v>0.5</v>
      </c>
      <c r="AS253" s="28">
        <v>0.1607142857142857</v>
      </c>
      <c r="AT253" s="28">
        <v>0</v>
      </c>
      <c r="AU253" s="25">
        <v>1.1000000000000001</v>
      </c>
      <c r="AV253" s="25">
        <v>3.44</v>
      </c>
      <c r="AW253" s="25">
        <v>2.34</v>
      </c>
      <c r="AX253" s="25">
        <v>2.78</v>
      </c>
      <c r="AY253">
        <v>2.78</v>
      </c>
      <c r="AZ253">
        <v>6.4270052227137269</v>
      </c>
      <c r="BA253" s="75">
        <v>0.41874886813759421</v>
      </c>
      <c r="BD253">
        <v>4.3945051178950742E-2</v>
      </c>
      <c r="BE253">
        <v>4.2253374919871717E-2</v>
      </c>
      <c r="BH253">
        <v>8.4506749839743392E-2</v>
      </c>
      <c r="BI253">
        <v>4.3099213049411229E-2</v>
      </c>
      <c r="BJ253">
        <v>0.41874886813759421</v>
      </c>
    </row>
    <row r="254" spans="1:62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J254"/>
      <c r="K254" s="2">
        <v>1</v>
      </c>
      <c r="L254" s="25">
        <v>1</v>
      </c>
      <c r="M254">
        <v>0</v>
      </c>
      <c r="N254">
        <v>0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T254" s="25">
        <v>3.9263319999999999</v>
      </c>
      <c r="U254" s="25">
        <v>3.9263319999999999</v>
      </c>
      <c r="V254" s="25">
        <v>10.74639</v>
      </c>
      <c r="W254">
        <v>0</v>
      </c>
      <c r="X254"/>
      <c r="Y254"/>
      <c r="Z254">
        <v>0</v>
      </c>
      <c r="AA254"/>
      <c r="AB254"/>
      <c r="AD254">
        <v>14</v>
      </c>
      <c r="AE254" s="55">
        <f t="shared" si="10"/>
        <v>159.28983610679998</v>
      </c>
      <c r="AF254" s="57">
        <v>165.66723991337099</v>
      </c>
      <c r="AG254" s="55">
        <v>0</v>
      </c>
      <c r="AH254" s="55">
        <v>0</v>
      </c>
      <c r="AI254" s="52"/>
      <c r="AJ254" s="51">
        <v>8.4506749839743392E-2</v>
      </c>
      <c r="AK254" s="52"/>
      <c r="AL254" s="52"/>
      <c r="AM254" s="28">
        <v>1.7272727272727271</v>
      </c>
      <c r="AN254" s="28">
        <v>2.545454545454545</v>
      </c>
      <c r="AO254" s="28">
        <v>0.81818181818181823</v>
      </c>
      <c r="AP254" s="28">
        <v>0</v>
      </c>
      <c r="AQ254" s="28">
        <v>0.3392857142857143</v>
      </c>
      <c r="AR254" s="28">
        <v>0.5</v>
      </c>
      <c r="AS254" s="28">
        <v>0.1607142857142857</v>
      </c>
      <c r="AT254" s="28">
        <v>0</v>
      </c>
      <c r="AU254" s="25">
        <v>1.1000000000000001</v>
      </c>
      <c r="AV254" s="25">
        <v>3.44</v>
      </c>
      <c r="AW254" s="25">
        <v>2.34</v>
      </c>
      <c r="AX254" s="25">
        <v>2.78</v>
      </c>
      <c r="AY254">
        <v>2.78</v>
      </c>
      <c r="AZ254">
        <v>6.4270052227137269</v>
      </c>
      <c r="BA254" s="75">
        <v>0.41874886813759421</v>
      </c>
      <c r="BD254">
        <v>4.3945051178950742E-2</v>
      </c>
      <c r="BE254">
        <v>4.2253374919871717E-2</v>
      </c>
      <c r="BH254">
        <v>8.4506749839743392E-2</v>
      </c>
      <c r="BI254">
        <v>4.3099213049411229E-2</v>
      </c>
      <c r="BJ254">
        <v>0.41874886813759421</v>
      </c>
    </row>
    <row r="255" spans="1:62" x14ac:dyDescent="0.3">
      <c r="A255" s="2" t="s">
        <v>8</v>
      </c>
      <c r="B255" s="13" t="s">
        <v>694</v>
      </c>
      <c r="C255" s="13"/>
      <c r="F255" s="2">
        <v>3.2</v>
      </c>
      <c r="G255" s="2" t="s">
        <v>208</v>
      </c>
      <c r="H255" s="9" t="s">
        <v>530</v>
      </c>
      <c r="I255" t="s">
        <v>612</v>
      </c>
      <c r="J255"/>
      <c r="L255" s="25">
        <v>30</v>
      </c>
      <c r="M255">
        <v>4</v>
      </c>
      <c r="N255">
        <v>0</v>
      </c>
      <c r="O255" s="2">
        <v>-2</v>
      </c>
      <c r="T255" s="25">
        <v>10.59112378</v>
      </c>
      <c r="U255" s="25">
        <v>10.784736629999999</v>
      </c>
      <c r="V255" s="25">
        <v>10.486176179999999</v>
      </c>
      <c r="W255">
        <v>3.73</v>
      </c>
      <c r="X255">
        <v>3.73</v>
      </c>
      <c r="Y255">
        <v>9.3699999999999992</v>
      </c>
      <c r="Z255">
        <v>0</v>
      </c>
      <c r="AA255"/>
      <c r="AB255"/>
      <c r="AD255">
        <v>4</v>
      </c>
      <c r="AE255" s="55">
        <f t="shared" si="10"/>
        <v>0</v>
      </c>
      <c r="AF255" s="57">
        <v>1182.741260108548</v>
      </c>
      <c r="AG255" s="55">
        <v>130.36387300000001</v>
      </c>
      <c r="AH255" s="55">
        <v>0</v>
      </c>
      <c r="AI255" s="52"/>
      <c r="AJ255" s="51">
        <v>0.1014592151701775</v>
      </c>
      <c r="AK255" s="52">
        <v>0.1227333894874388</v>
      </c>
      <c r="AL255" s="52"/>
      <c r="AM255" s="28">
        <v>2</v>
      </c>
      <c r="AN255" s="28">
        <v>2.666666666666667</v>
      </c>
      <c r="AO255" s="28">
        <v>0.66666666666666663</v>
      </c>
      <c r="AP255" s="28">
        <v>0</v>
      </c>
      <c r="AQ255" s="28">
        <v>0.375</v>
      </c>
      <c r="AR255" s="28">
        <v>0.5</v>
      </c>
      <c r="AS255" s="28">
        <v>0.125</v>
      </c>
      <c r="AT255" s="28">
        <v>0</v>
      </c>
      <c r="AU255" s="25">
        <v>1.54</v>
      </c>
      <c r="AV255" s="25">
        <v>3.44</v>
      </c>
      <c r="AW255" s="25">
        <v>1.9</v>
      </c>
      <c r="AX255" s="25">
        <v>2.8066666666666671</v>
      </c>
      <c r="AY255">
        <v>2.8066666666666662</v>
      </c>
      <c r="AZ255">
        <v>6.1769976</v>
      </c>
      <c r="BA255" s="75">
        <v>0.46900407026869628</v>
      </c>
      <c r="BB255" s="75">
        <v>0.56734579634715776</v>
      </c>
      <c r="BE255">
        <v>5.072960758508873E-2</v>
      </c>
      <c r="BF255">
        <v>6.136669474371937E-2</v>
      </c>
      <c r="BH255">
        <v>0.1120963023288082</v>
      </c>
      <c r="BI255">
        <v>5.604815116440405E-2</v>
      </c>
      <c r="BJ255">
        <v>0.51817493330792708</v>
      </c>
    </row>
    <row r="256" spans="1:62" x14ac:dyDescent="0.3">
      <c r="A256" s="2" t="s">
        <v>153</v>
      </c>
      <c r="B256" s="13" t="s">
        <v>775</v>
      </c>
      <c r="C256" s="13"/>
      <c r="F256" s="2">
        <v>3.1</v>
      </c>
      <c r="G256" s="2" t="s">
        <v>209</v>
      </c>
      <c r="H256" s="9" t="s">
        <v>578</v>
      </c>
      <c r="I256">
        <v>-1</v>
      </c>
      <c r="J256"/>
      <c r="K256" s="2">
        <v>1</v>
      </c>
      <c r="L256" s="25">
        <v>1</v>
      </c>
      <c r="M256">
        <v>0</v>
      </c>
      <c r="N256">
        <v>0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T256" s="25">
        <v>3.9263319999999999</v>
      </c>
      <c r="U256" s="25">
        <v>3.9263319999999999</v>
      </c>
      <c r="V256" s="25">
        <v>10.74639</v>
      </c>
      <c r="W256">
        <v>0</v>
      </c>
      <c r="X256"/>
      <c r="Y256"/>
      <c r="Z256">
        <v>0</v>
      </c>
      <c r="AA256"/>
      <c r="AB256"/>
      <c r="AD256">
        <v>14</v>
      </c>
      <c r="AE256" s="55">
        <f t="shared" si="10"/>
        <v>159.28983610679998</v>
      </c>
      <c r="AF256" s="57">
        <v>165.66723991337099</v>
      </c>
      <c r="AG256" s="55">
        <v>0</v>
      </c>
      <c r="AH256" s="55">
        <v>0</v>
      </c>
      <c r="AI256" s="52">
        <f t="shared" ref="AI256:AI263" si="13">K256*AD256/AE256</f>
        <v>8.789010235790147E-2</v>
      </c>
      <c r="AJ256" s="51">
        <v>8.4506749839743392E-2</v>
      </c>
      <c r="AK256" s="52"/>
      <c r="AL256" s="52"/>
      <c r="AM256" s="28">
        <v>1.7272727272727271</v>
      </c>
      <c r="AN256" s="28">
        <v>2.545454545454545</v>
      </c>
      <c r="AO256" s="28">
        <v>0.81818181818181823</v>
      </c>
      <c r="AP256" s="28">
        <v>0</v>
      </c>
      <c r="AQ256" s="28">
        <v>0.3392857142857143</v>
      </c>
      <c r="AR256" s="28">
        <v>0.5</v>
      </c>
      <c r="AS256" s="28">
        <v>0.1607142857142857</v>
      </c>
      <c r="AT256" s="28">
        <v>0</v>
      </c>
      <c r="AU256" s="25">
        <v>1.1000000000000001</v>
      </c>
      <c r="AV256" s="25">
        <v>3.44</v>
      </c>
      <c r="AW256" s="25">
        <v>2.34</v>
      </c>
      <c r="AX256" s="25">
        <v>2.78</v>
      </c>
      <c r="AY256">
        <v>2.78</v>
      </c>
      <c r="AZ256">
        <v>6.4270052227137269</v>
      </c>
      <c r="BA256" s="75">
        <v>0.41874886813759421</v>
      </c>
      <c r="BD256">
        <v>4.3945051178950742E-2</v>
      </c>
      <c r="BE256">
        <v>4.2253374919871717E-2</v>
      </c>
      <c r="BH256">
        <v>8.6198426098822431E-2</v>
      </c>
      <c r="BI256">
        <v>4.3099213049411229E-2</v>
      </c>
      <c r="BJ256">
        <v>0.41874886813759421</v>
      </c>
    </row>
    <row r="257" spans="1:62" x14ac:dyDescent="0.3">
      <c r="A257" s="2" t="s">
        <v>210</v>
      </c>
      <c r="B257" s="17" t="s">
        <v>935</v>
      </c>
      <c r="C257" s="13"/>
      <c r="F257" s="2">
        <v>3.1</v>
      </c>
      <c r="G257" s="2" t="s">
        <v>209</v>
      </c>
      <c r="H257" s="32" t="s">
        <v>578</v>
      </c>
      <c r="I257">
        <v>-1</v>
      </c>
      <c r="J257"/>
      <c r="K257" s="2">
        <v>1</v>
      </c>
      <c r="L257" s="25">
        <v>0</v>
      </c>
      <c r="M257">
        <v>0</v>
      </c>
      <c r="N257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T257" s="25">
        <v>0</v>
      </c>
      <c r="U257" s="25"/>
      <c r="V257" s="25"/>
      <c r="W257">
        <v>0</v>
      </c>
      <c r="X257"/>
      <c r="Y257"/>
      <c r="Z257">
        <v>0</v>
      </c>
      <c r="AA257"/>
      <c r="AB257"/>
      <c r="AD257">
        <v>14</v>
      </c>
      <c r="AE257" s="55">
        <f t="shared" si="10"/>
        <v>159.28983610679998</v>
      </c>
      <c r="AF257" s="57">
        <v>0</v>
      </c>
      <c r="AG257" s="55">
        <v>0</v>
      </c>
      <c r="AH257" s="55">
        <v>0</v>
      </c>
      <c r="AI257" s="52">
        <f t="shared" si="13"/>
        <v>8.789010235790147E-2</v>
      </c>
      <c r="AJ257" s="51"/>
      <c r="AK257" s="52"/>
      <c r="AL257" s="52"/>
      <c r="AM257" s="28">
        <v>1.7285974499089249</v>
      </c>
      <c r="AN257" s="28">
        <v>2.5500910746812391</v>
      </c>
      <c r="AO257" s="28">
        <v>0.82149362477231325</v>
      </c>
      <c r="AP257" s="28">
        <v>0</v>
      </c>
      <c r="AQ257" s="28">
        <v>0.33892857142857141</v>
      </c>
      <c r="AR257" s="28">
        <v>0.5</v>
      </c>
      <c r="AS257" s="28">
        <v>0.16107142857142859</v>
      </c>
      <c r="AT257" s="28">
        <v>0</v>
      </c>
      <c r="AU257" s="25">
        <v>1.1000000000000001</v>
      </c>
      <c r="AV257" s="25">
        <v>3.44</v>
      </c>
      <c r="AW257" s="25">
        <v>2.34</v>
      </c>
      <c r="AX257" s="25">
        <v>2.7820765027322398</v>
      </c>
      <c r="AY257">
        <v>2.7820765027322398</v>
      </c>
      <c r="AZ257">
        <v>6.4257889029010924</v>
      </c>
      <c r="BA257" s="75">
        <v>0.41874886813759421</v>
      </c>
      <c r="BD257">
        <v>4.3945051178950742E-2</v>
      </c>
      <c r="BH257">
        <v>8.789010235790147E-2</v>
      </c>
      <c r="BI257">
        <v>4.3945051178950742E-2</v>
      </c>
      <c r="BJ257">
        <v>0.41874886813759421</v>
      </c>
    </row>
    <row r="258" spans="1:62" x14ac:dyDescent="0.3">
      <c r="A258" s="2" t="s">
        <v>211</v>
      </c>
      <c r="B258" s="17" t="s">
        <v>936</v>
      </c>
      <c r="C258" s="13"/>
      <c r="F258" s="2">
        <v>3.1</v>
      </c>
      <c r="G258" s="2" t="s">
        <v>209</v>
      </c>
      <c r="H258" s="32" t="s">
        <v>578</v>
      </c>
      <c r="I258">
        <v>-1</v>
      </c>
      <c r="J258"/>
      <c r="K258" s="2">
        <v>1</v>
      </c>
      <c r="L258" s="25">
        <v>0</v>
      </c>
      <c r="M258">
        <v>0</v>
      </c>
      <c r="N258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T258" s="25">
        <v>0</v>
      </c>
      <c r="U258" s="25"/>
      <c r="V258" s="25"/>
      <c r="W258">
        <v>0</v>
      </c>
      <c r="X258"/>
      <c r="Y258"/>
      <c r="Z258">
        <v>0</v>
      </c>
      <c r="AA258"/>
      <c r="AB258"/>
      <c r="AD258">
        <v>14</v>
      </c>
      <c r="AE258" s="55">
        <f t="shared" si="10"/>
        <v>159.28983610679998</v>
      </c>
      <c r="AF258" s="57">
        <v>0</v>
      </c>
      <c r="AG258" s="55">
        <v>0</v>
      </c>
      <c r="AH258" s="55">
        <v>0</v>
      </c>
      <c r="AI258" s="52">
        <f t="shared" si="13"/>
        <v>8.789010235790147E-2</v>
      </c>
      <c r="AJ258" s="51"/>
      <c r="AK258" s="52"/>
      <c r="AL258" s="52"/>
      <c r="AM258" s="28">
        <v>1.730593607305936</v>
      </c>
      <c r="AN258" s="28">
        <v>2.557077625570777</v>
      </c>
      <c r="AO258" s="28">
        <v>0.8264840182648403</v>
      </c>
      <c r="AP258" s="28">
        <v>0</v>
      </c>
      <c r="AQ258" s="28">
        <v>0.33839285714285711</v>
      </c>
      <c r="AR258" s="28">
        <v>0.5</v>
      </c>
      <c r="AS258" s="28">
        <v>0.16160714285714289</v>
      </c>
      <c r="AT258" s="28">
        <v>0</v>
      </c>
      <c r="AU258" s="25">
        <v>1.1000000000000001</v>
      </c>
      <c r="AV258" s="25">
        <v>3.44</v>
      </c>
      <c r="AW258" s="25">
        <v>2.34</v>
      </c>
      <c r="AX258" s="25">
        <v>2.7852054794520549</v>
      </c>
      <c r="AY258">
        <v>2.7852054794520549</v>
      </c>
      <c r="AZ258">
        <v>6.4239560922245156</v>
      </c>
      <c r="BA258" s="75">
        <v>0.41874886813759421</v>
      </c>
      <c r="BD258">
        <v>4.3945051178950742E-2</v>
      </c>
      <c r="BH258">
        <v>8.789010235790147E-2</v>
      </c>
      <c r="BI258">
        <v>4.3945051178950742E-2</v>
      </c>
      <c r="BJ258">
        <v>0.41874886813759421</v>
      </c>
    </row>
    <row r="259" spans="1:62" x14ac:dyDescent="0.3">
      <c r="A259" s="2" t="s">
        <v>212</v>
      </c>
      <c r="B259" s="17" t="s">
        <v>937</v>
      </c>
      <c r="C259" s="13"/>
      <c r="F259" s="2">
        <v>3.1</v>
      </c>
      <c r="G259" s="2" t="s">
        <v>209</v>
      </c>
      <c r="H259" s="32" t="s">
        <v>578</v>
      </c>
      <c r="I259">
        <v>-1</v>
      </c>
      <c r="J259"/>
      <c r="K259" s="2">
        <v>1</v>
      </c>
      <c r="L259" s="25">
        <v>0</v>
      </c>
      <c r="M259">
        <v>0</v>
      </c>
      <c r="N259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T259" s="25">
        <v>0</v>
      </c>
      <c r="U259" s="25"/>
      <c r="V259" s="25"/>
      <c r="W259">
        <v>0</v>
      </c>
      <c r="X259"/>
      <c r="Y259"/>
      <c r="Z259">
        <v>0</v>
      </c>
      <c r="AA259"/>
      <c r="AB259"/>
      <c r="AD259">
        <v>14</v>
      </c>
      <c r="AE259" s="55">
        <f t="shared" ref="AE259:AE322" si="14">O259*P259*Q259</f>
        <v>159.28983610679998</v>
      </c>
      <c r="AF259" s="57">
        <v>0</v>
      </c>
      <c r="AG259" s="55">
        <v>0</v>
      </c>
      <c r="AH259" s="55">
        <v>0</v>
      </c>
      <c r="AI259" s="52">
        <f t="shared" si="13"/>
        <v>8.789010235790147E-2</v>
      </c>
      <c r="AJ259" s="51"/>
      <c r="AK259" s="52"/>
      <c r="AL259" s="52"/>
      <c r="AM259" s="28">
        <v>1.7373271889400921</v>
      </c>
      <c r="AN259" s="28">
        <v>2.580645161290323</v>
      </c>
      <c r="AO259" s="28">
        <v>0.84331797235023043</v>
      </c>
      <c r="AP259" s="28">
        <v>0</v>
      </c>
      <c r="AQ259" s="28">
        <v>0.33660714285714288</v>
      </c>
      <c r="AR259" s="28">
        <v>0.5</v>
      </c>
      <c r="AS259" s="28">
        <v>0.16339285714285709</v>
      </c>
      <c r="AT259" s="28">
        <v>0</v>
      </c>
      <c r="AU259" s="25">
        <v>1.1000000000000001</v>
      </c>
      <c r="AV259" s="25">
        <v>3.44</v>
      </c>
      <c r="AW259" s="25">
        <v>2.34</v>
      </c>
      <c r="AX259" s="25">
        <v>2.7957603686635939</v>
      </c>
      <c r="AY259">
        <v>2.7957603686635939</v>
      </c>
      <c r="AZ259">
        <v>6.4177735234906308</v>
      </c>
      <c r="BA259" s="75">
        <v>0.41874886813759421</v>
      </c>
      <c r="BD259">
        <v>4.3945051178950742E-2</v>
      </c>
      <c r="BH259">
        <v>8.789010235790147E-2</v>
      </c>
      <c r="BI259">
        <v>4.3945051178950742E-2</v>
      </c>
      <c r="BJ259">
        <v>0.41874886813759421</v>
      </c>
    </row>
    <row r="260" spans="1:62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J260"/>
      <c r="K260" s="2">
        <v>1</v>
      </c>
      <c r="L260" s="25">
        <v>1</v>
      </c>
      <c r="M260">
        <v>0</v>
      </c>
      <c r="N260">
        <v>0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T260" s="25">
        <v>3.9263319999999999</v>
      </c>
      <c r="U260" s="25">
        <v>3.9263319999999999</v>
      </c>
      <c r="V260" s="25">
        <v>10.74639</v>
      </c>
      <c r="W260">
        <v>0</v>
      </c>
      <c r="X260"/>
      <c r="Y260"/>
      <c r="Z260">
        <v>0</v>
      </c>
      <c r="AA260"/>
      <c r="AB260"/>
      <c r="AD260">
        <v>14</v>
      </c>
      <c r="AE260" s="55">
        <f t="shared" si="14"/>
        <v>159.28983610679998</v>
      </c>
      <c r="AF260" s="57">
        <v>165.66723991337099</v>
      </c>
      <c r="AG260" s="55">
        <v>0</v>
      </c>
      <c r="AH260" s="55">
        <v>0</v>
      </c>
      <c r="AI260" s="52">
        <f t="shared" si="13"/>
        <v>8.789010235790147E-2</v>
      </c>
      <c r="AJ260" s="51">
        <v>8.4506749839743392E-2</v>
      </c>
      <c r="AK260" s="52"/>
      <c r="AL260" s="52"/>
      <c r="AM260" s="28">
        <v>1.7272727272727271</v>
      </c>
      <c r="AN260" s="28">
        <v>2.545454545454545</v>
      </c>
      <c r="AO260" s="28">
        <v>0.81818181818181823</v>
      </c>
      <c r="AP260" s="28">
        <v>0</v>
      </c>
      <c r="AQ260" s="28">
        <v>0.3392857142857143</v>
      </c>
      <c r="AR260" s="28">
        <v>0.5</v>
      </c>
      <c r="AS260" s="28">
        <v>0.1607142857142857</v>
      </c>
      <c r="AT260" s="28">
        <v>0</v>
      </c>
      <c r="AU260" s="25">
        <v>1.1000000000000001</v>
      </c>
      <c r="AV260" s="25">
        <v>3.44</v>
      </c>
      <c r="AW260" s="25">
        <v>2.34</v>
      </c>
      <c r="AX260" s="25">
        <v>2.78</v>
      </c>
      <c r="AY260">
        <v>2.78</v>
      </c>
      <c r="AZ260">
        <v>6.4270052227137269</v>
      </c>
      <c r="BA260" s="75">
        <v>0.41874886813759421</v>
      </c>
      <c r="BD260">
        <v>4.3945051178950742E-2</v>
      </c>
      <c r="BE260">
        <v>4.2253374919871717E-2</v>
      </c>
      <c r="BH260">
        <v>8.6198426098822431E-2</v>
      </c>
      <c r="BI260">
        <v>4.3099213049411229E-2</v>
      </c>
      <c r="BJ260">
        <v>0.41874886813759421</v>
      </c>
    </row>
    <row r="261" spans="1:62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J261"/>
      <c r="K261" s="2">
        <v>1</v>
      </c>
      <c r="L261" s="25">
        <v>0</v>
      </c>
      <c r="M261">
        <v>0</v>
      </c>
      <c r="N261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T261" s="25">
        <v>0</v>
      </c>
      <c r="U261" s="25"/>
      <c r="V261" s="25"/>
      <c r="W261">
        <v>0</v>
      </c>
      <c r="X261"/>
      <c r="Y261"/>
      <c r="Z261">
        <v>0</v>
      </c>
      <c r="AA261"/>
      <c r="AB261"/>
      <c r="AD261">
        <v>14</v>
      </c>
      <c r="AE261" s="55">
        <f t="shared" si="14"/>
        <v>159.28983610679998</v>
      </c>
      <c r="AF261" s="57">
        <v>0</v>
      </c>
      <c r="AG261" s="55">
        <v>0</v>
      </c>
      <c r="AH261" s="55">
        <v>0</v>
      </c>
      <c r="AI261" s="52">
        <f t="shared" si="13"/>
        <v>8.789010235790147E-2</v>
      </c>
      <c r="AJ261" s="51"/>
      <c r="AK261" s="52"/>
      <c r="AL261" s="52"/>
      <c r="AM261" s="28">
        <v>1.7285974499089249</v>
      </c>
      <c r="AN261" s="28">
        <v>2.5500910746812391</v>
      </c>
      <c r="AO261" s="28">
        <v>0.82149362477231325</v>
      </c>
      <c r="AP261" s="28">
        <v>0</v>
      </c>
      <c r="AQ261" s="28">
        <v>0.33892857142857141</v>
      </c>
      <c r="AR261" s="28">
        <v>0.5</v>
      </c>
      <c r="AS261" s="28">
        <v>0.16107142857142859</v>
      </c>
      <c r="AT261" s="28">
        <v>0</v>
      </c>
      <c r="AU261" s="25">
        <v>1.1000000000000001</v>
      </c>
      <c r="AV261" s="25">
        <v>3.44</v>
      </c>
      <c r="AW261" s="25">
        <v>2.34</v>
      </c>
      <c r="AX261" s="25">
        <v>2.7820765027322398</v>
      </c>
      <c r="AY261">
        <v>2.7820765027322398</v>
      </c>
      <c r="AZ261">
        <v>6.4257889029010924</v>
      </c>
      <c r="BA261" s="75">
        <v>0.41874886813759421</v>
      </c>
      <c r="BD261">
        <v>4.3945051178950742E-2</v>
      </c>
      <c r="BH261">
        <v>8.789010235790147E-2</v>
      </c>
      <c r="BI261">
        <v>4.3945051178950742E-2</v>
      </c>
      <c r="BJ261">
        <v>0.41874886813759421</v>
      </c>
    </row>
    <row r="262" spans="1:62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J262"/>
      <c r="K262" s="2">
        <v>1</v>
      </c>
      <c r="L262" s="25">
        <v>0</v>
      </c>
      <c r="M262">
        <v>0</v>
      </c>
      <c r="N262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T262" s="25">
        <v>0</v>
      </c>
      <c r="U262" s="25"/>
      <c r="V262" s="25"/>
      <c r="W262">
        <v>0</v>
      </c>
      <c r="X262"/>
      <c r="Y262"/>
      <c r="Z262">
        <v>0</v>
      </c>
      <c r="AA262"/>
      <c r="AB262"/>
      <c r="AD262">
        <v>14</v>
      </c>
      <c r="AE262" s="55">
        <f t="shared" si="14"/>
        <v>159.28983610679998</v>
      </c>
      <c r="AF262" s="57">
        <v>0</v>
      </c>
      <c r="AG262" s="55">
        <v>0</v>
      </c>
      <c r="AH262" s="55">
        <v>0</v>
      </c>
      <c r="AI262" s="52">
        <f t="shared" si="13"/>
        <v>8.789010235790147E-2</v>
      </c>
      <c r="AJ262" s="51"/>
      <c r="AK262" s="52"/>
      <c r="AL262" s="52"/>
      <c r="AM262" s="28">
        <v>1.730593607305936</v>
      </c>
      <c r="AN262" s="28">
        <v>2.557077625570777</v>
      </c>
      <c r="AO262" s="28">
        <v>0.8264840182648403</v>
      </c>
      <c r="AP262" s="28">
        <v>0</v>
      </c>
      <c r="AQ262" s="28">
        <v>0.33839285714285711</v>
      </c>
      <c r="AR262" s="28">
        <v>0.5</v>
      </c>
      <c r="AS262" s="28">
        <v>0.16160714285714289</v>
      </c>
      <c r="AT262" s="28">
        <v>0</v>
      </c>
      <c r="AU262" s="25">
        <v>1.1000000000000001</v>
      </c>
      <c r="AV262" s="25">
        <v>3.44</v>
      </c>
      <c r="AW262" s="25">
        <v>2.34</v>
      </c>
      <c r="AX262" s="25">
        <v>2.7852054794520549</v>
      </c>
      <c r="AY262">
        <v>2.7852054794520549</v>
      </c>
      <c r="AZ262">
        <v>6.4239560922245156</v>
      </c>
      <c r="BA262" s="75">
        <v>0.41874886813759421</v>
      </c>
      <c r="BD262">
        <v>4.3945051178950742E-2</v>
      </c>
      <c r="BH262">
        <v>8.789010235790147E-2</v>
      </c>
      <c r="BI262">
        <v>4.3945051178950742E-2</v>
      </c>
      <c r="BJ262">
        <v>0.41874886813759421</v>
      </c>
    </row>
    <row r="263" spans="1:62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J263"/>
      <c r="K263" s="2">
        <v>1</v>
      </c>
      <c r="L263" s="25">
        <v>0</v>
      </c>
      <c r="M263">
        <v>0</v>
      </c>
      <c r="N26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T263" s="25">
        <v>0</v>
      </c>
      <c r="U263" s="25"/>
      <c r="V263" s="25"/>
      <c r="W263">
        <v>0</v>
      </c>
      <c r="X263"/>
      <c r="Y263"/>
      <c r="Z263">
        <v>0</v>
      </c>
      <c r="AA263"/>
      <c r="AB263"/>
      <c r="AD263">
        <v>14</v>
      </c>
      <c r="AE263" s="55">
        <f t="shared" si="14"/>
        <v>159.28983610679998</v>
      </c>
      <c r="AF263" s="57">
        <v>0</v>
      </c>
      <c r="AG263" s="55">
        <v>0</v>
      </c>
      <c r="AH263" s="55">
        <v>0</v>
      </c>
      <c r="AI263" s="52">
        <f t="shared" si="13"/>
        <v>8.789010235790147E-2</v>
      </c>
      <c r="AJ263" s="51"/>
      <c r="AK263" s="52"/>
      <c r="AL263" s="52"/>
      <c r="AM263" s="28">
        <v>1.7373271889400921</v>
      </c>
      <c r="AN263" s="28">
        <v>2.580645161290323</v>
      </c>
      <c r="AO263" s="28">
        <v>0.84331797235023043</v>
      </c>
      <c r="AP263" s="28">
        <v>0</v>
      </c>
      <c r="AQ263" s="28">
        <v>0.33660714285714288</v>
      </c>
      <c r="AR263" s="28">
        <v>0.5</v>
      </c>
      <c r="AS263" s="28">
        <v>0.16339285714285709</v>
      </c>
      <c r="AT263" s="28">
        <v>0</v>
      </c>
      <c r="AU263" s="25">
        <v>1.1000000000000001</v>
      </c>
      <c r="AV263" s="25">
        <v>3.44</v>
      </c>
      <c r="AW263" s="25">
        <v>2.34</v>
      </c>
      <c r="AX263" s="25">
        <v>2.7957603686635939</v>
      </c>
      <c r="AY263">
        <v>2.7957603686635939</v>
      </c>
      <c r="AZ263">
        <v>6.4177735234906308</v>
      </c>
      <c r="BA263" s="75">
        <v>0.41874886813759421</v>
      </c>
      <c r="BD263">
        <v>4.3945051178950742E-2</v>
      </c>
      <c r="BH263">
        <v>8.789010235790147E-2</v>
      </c>
      <c r="BI263">
        <v>4.3945051178950742E-2</v>
      </c>
      <c r="BJ263">
        <v>0.41874886813759421</v>
      </c>
    </row>
    <row r="264" spans="1:62" x14ac:dyDescent="0.3">
      <c r="A264" s="2" t="s">
        <v>22</v>
      </c>
      <c r="B264" s="17" t="s">
        <v>876</v>
      </c>
      <c r="C264" s="13"/>
      <c r="F264" s="2">
        <v>2.74</v>
      </c>
      <c r="G264" s="2" t="s">
        <v>213</v>
      </c>
      <c r="H264" s="32" t="s">
        <v>541</v>
      </c>
      <c r="I264" s="1" t="s">
        <v>621</v>
      </c>
      <c r="J264"/>
      <c r="L264" s="25">
        <v>0</v>
      </c>
      <c r="M264">
        <v>4</v>
      </c>
      <c r="N264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T264" s="25">
        <v>0</v>
      </c>
      <c r="U264" s="25"/>
      <c r="V264" s="25"/>
      <c r="W264">
        <v>5.5453000000000001</v>
      </c>
      <c r="X264">
        <v>5.5453000000000001</v>
      </c>
      <c r="Y264">
        <v>25.686699999999998</v>
      </c>
      <c r="Z264">
        <v>0</v>
      </c>
      <c r="AA264"/>
      <c r="AB264"/>
      <c r="AD264">
        <v>18</v>
      </c>
      <c r="AE264" s="55">
        <f t="shared" si="14"/>
        <v>771.76370880000013</v>
      </c>
      <c r="AF264" s="57">
        <v>0</v>
      </c>
      <c r="AG264" s="55">
        <v>789.87506903020289</v>
      </c>
      <c r="AH264" s="55">
        <v>0</v>
      </c>
      <c r="AI264" s="52"/>
      <c r="AJ264" s="51"/>
      <c r="AK264" s="52">
        <v>9.1153655588092616E-2</v>
      </c>
      <c r="AL264" s="52"/>
      <c r="AM264" s="28">
        <v>1.871428571428571</v>
      </c>
      <c r="AN264" s="28">
        <v>3.1428571428571428</v>
      </c>
      <c r="AO264" s="28">
        <v>2.714285714285714</v>
      </c>
      <c r="AP264" s="28">
        <v>3.2</v>
      </c>
      <c r="AQ264" s="28">
        <v>0.17124183006535951</v>
      </c>
      <c r="AR264" s="28">
        <v>0.28758169934640521</v>
      </c>
      <c r="AS264" s="28">
        <v>0.2483660130718954</v>
      </c>
      <c r="AT264" s="28">
        <v>0.29281045751633977</v>
      </c>
      <c r="AU264" s="25">
        <v>1.6</v>
      </c>
      <c r="AV264" s="25">
        <v>3.44</v>
      </c>
      <c r="AW264" s="25">
        <v>1.84</v>
      </c>
      <c r="AX264" s="25">
        <v>2.9058571428571431</v>
      </c>
      <c r="AY264">
        <v>2.9058571428571431</v>
      </c>
      <c r="AZ264">
        <v>6.2676757950000006</v>
      </c>
      <c r="BA264" s="75">
        <v>0.51995616258071919</v>
      </c>
      <c r="BB264" s="75">
        <v>0.51988140722208986</v>
      </c>
      <c r="BF264">
        <v>4.5576827794046308E-2</v>
      </c>
      <c r="BH264">
        <v>9.1153655588092616E-2</v>
      </c>
      <c r="BI264">
        <v>4.5576827794046308E-2</v>
      </c>
      <c r="BJ264">
        <v>0.51991878490140453</v>
      </c>
    </row>
    <row r="265" spans="1:62" x14ac:dyDescent="0.3">
      <c r="A265" s="2" t="s">
        <v>23</v>
      </c>
      <c r="B265" s="17" t="s">
        <v>877</v>
      </c>
      <c r="C265" s="13"/>
      <c r="F265" s="2">
        <v>2.74</v>
      </c>
      <c r="G265" s="2" t="s">
        <v>213</v>
      </c>
      <c r="H265" s="32" t="s">
        <v>541</v>
      </c>
      <c r="I265" s="1" t="s">
        <v>621</v>
      </c>
      <c r="J265"/>
      <c r="L265" s="25">
        <v>0</v>
      </c>
      <c r="M265">
        <v>4</v>
      </c>
      <c r="N265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T265" s="25">
        <v>0</v>
      </c>
      <c r="U265" s="25"/>
      <c r="V265" s="25"/>
      <c r="W265">
        <v>5.5453000000000001</v>
      </c>
      <c r="X265">
        <v>5.5453000000000001</v>
      </c>
      <c r="Y265">
        <v>25.686699999999998</v>
      </c>
      <c r="Z265">
        <v>0</v>
      </c>
      <c r="AA265"/>
      <c r="AB265"/>
      <c r="AD265">
        <v>18</v>
      </c>
      <c r="AE265" s="55">
        <f t="shared" si="14"/>
        <v>771.76370880000013</v>
      </c>
      <c r="AF265" s="57">
        <v>0</v>
      </c>
      <c r="AG265" s="55">
        <v>789.87506903020289</v>
      </c>
      <c r="AH265" s="55">
        <v>0</v>
      </c>
      <c r="AI265" s="52"/>
      <c r="AJ265" s="51"/>
      <c r="AK265" s="52">
        <v>9.1153655588092616E-2</v>
      </c>
      <c r="AL265" s="52"/>
      <c r="AM265" s="28">
        <v>1.8678571428571431</v>
      </c>
      <c r="AN265" s="28">
        <v>3.1428571428571428</v>
      </c>
      <c r="AO265" s="28">
        <v>2.714285714285714</v>
      </c>
      <c r="AP265" s="28">
        <v>3.15</v>
      </c>
      <c r="AQ265" s="28">
        <v>0.1717569786535304</v>
      </c>
      <c r="AR265" s="28">
        <v>0.28899835796387519</v>
      </c>
      <c r="AS265" s="28">
        <v>0.24958949096880129</v>
      </c>
      <c r="AT265" s="28">
        <v>0.28965517241379313</v>
      </c>
      <c r="AU265" s="25">
        <v>1.6</v>
      </c>
      <c r="AV265" s="25">
        <v>3.44</v>
      </c>
      <c r="AW265" s="25">
        <v>1.84</v>
      </c>
      <c r="AX265" s="25">
        <v>2.903142857142857</v>
      </c>
      <c r="AY265">
        <v>2.903142857142857</v>
      </c>
      <c r="AZ265">
        <v>6.2658828646428582</v>
      </c>
      <c r="BA265" s="75">
        <v>0.51995616258071919</v>
      </c>
      <c r="BB265" s="75">
        <v>0.51988140722208986</v>
      </c>
      <c r="BF265">
        <v>4.5576827794046308E-2</v>
      </c>
      <c r="BH265">
        <v>9.1153655588092616E-2</v>
      </c>
      <c r="BI265">
        <v>4.5576827794046308E-2</v>
      </c>
      <c r="BJ265">
        <v>0.51991878490140453</v>
      </c>
    </row>
    <row r="266" spans="1:62" x14ac:dyDescent="0.3">
      <c r="A266" s="2" t="s">
        <v>24</v>
      </c>
      <c r="B266" s="17" t="s">
        <v>878</v>
      </c>
      <c r="C266" s="13"/>
      <c r="F266" s="2">
        <v>2.75</v>
      </c>
      <c r="G266" s="2" t="s">
        <v>213</v>
      </c>
      <c r="H266" s="32" t="s">
        <v>541</v>
      </c>
      <c r="I266" s="1" t="s">
        <v>621</v>
      </c>
      <c r="J266"/>
      <c r="L266" s="25">
        <v>0</v>
      </c>
      <c r="M266">
        <v>4</v>
      </c>
      <c r="N266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T266" s="25">
        <v>0</v>
      </c>
      <c r="U266" s="25"/>
      <c r="V266" s="25"/>
      <c r="W266">
        <v>5.5453000000000001</v>
      </c>
      <c r="X266">
        <v>5.5453000000000001</v>
      </c>
      <c r="Y266">
        <v>25.686699999999998</v>
      </c>
      <c r="Z266">
        <v>0</v>
      </c>
      <c r="AA266"/>
      <c r="AB266"/>
      <c r="AD266">
        <v>18</v>
      </c>
      <c r="AE266" s="55">
        <f t="shared" si="14"/>
        <v>771.76370880000013</v>
      </c>
      <c r="AF266" s="57">
        <v>0</v>
      </c>
      <c r="AG266" s="55">
        <v>789.87506903020289</v>
      </c>
      <c r="AH266" s="55">
        <v>0</v>
      </c>
      <c r="AI266" s="52"/>
      <c r="AJ266" s="51"/>
      <c r="AK266" s="52">
        <v>9.1153655588092616E-2</v>
      </c>
      <c r="AL266" s="52"/>
      <c r="AM266" s="28">
        <v>1.8642857142857141</v>
      </c>
      <c r="AN266" s="28">
        <v>3.1428571428571428</v>
      </c>
      <c r="AO266" s="28">
        <v>2.714285714285714</v>
      </c>
      <c r="AP266" s="28">
        <v>3.1</v>
      </c>
      <c r="AQ266" s="28">
        <v>0.17227722772277229</v>
      </c>
      <c r="AR266" s="28">
        <v>0.29042904290429039</v>
      </c>
      <c r="AS266" s="28">
        <v>0.25082508250825092</v>
      </c>
      <c r="AT266" s="28">
        <v>0.28646864686468648</v>
      </c>
      <c r="AU266" s="25">
        <v>1.6</v>
      </c>
      <c r="AV266" s="25">
        <v>3.44</v>
      </c>
      <c r="AW266" s="25">
        <v>1.84</v>
      </c>
      <c r="AX266" s="25">
        <v>2.9004285714285709</v>
      </c>
      <c r="AY266">
        <v>2.9004285714285718</v>
      </c>
      <c r="AZ266">
        <v>6.2640899342857157</v>
      </c>
      <c r="BA266" s="75">
        <v>0.51995616258071919</v>
      </c>
      <c r="BB266" s="75">
        <v>0.51988140722208986</v>
      </c>
      <c r="BF266">
        <v>4.5576827794046308E-2</v>
      </c>
      <c r="BH266">
        <v>9.1153655588092616E-2</v>
      </c>
      <c r="BI266">
        <v>4.5576827794046308E-2</v>
      </c>
      <c r="BJ266">
        <v>0.51991878490140453</v>
      </c>
    </row>
    <row r="267" spans="1:62" x14ac:dyDescent="0.3">
      <c r="A267" s="2" t="s">
        <v>25</v>
      </c>
      <c r="B267" s="13" t="s">
        <v>708</v>
      </c>
      <c r="C267" s="13"/>
      <c r="F267" s="2">
        <v>2.88</v>
      </c>
      <c r="G267" s="2" t="s">
        <v>213</v>
      </c>
      <c r="H267" s="9" t="s">
        <v>541</v>
      </c>
      <c r="I267" t="s">
        <v>621</v>
      </c>
      <c r="J267"/>
      <c r="L267" s="25">
        <v>1</v>
      </c>
      <c r="M267">
        <v>4</v>
      </c>
      <c r="N267">
        <v>0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T267" s="25">
        <v>12.868820120000001</v>
      </c>
      <c r="U267" s="25">
        <v>12.868820120000001</v>
      </c>
      <c r="V267" s="25">
        <v>12.868820120000001</v>
      </c>
      <c r="W267">
        <v>5.5453000000000001</v>
      </c>
      <c r="X267">
        <v>5.5453000000000001</v>
      </c>
      <c r="Y267">
        <v>25.686699999999998</v>
      </c>
      <c r="Z267">
        <v>0</v>
      </c>
      <c r="AA267"/>
      <c r="AB267"/>
      <c r="AD267">
        <v>18</v>
      </c>
      <c r="AE267" s="55">
        <f t="shared" si="14"/>
        <v>771.76370880000013</v>
      </c>
      <c r="AF267" s="57">
        <v>197.4403766939285</v>
      </c>
      <c r="AG267" s="55">
        <v>789.87506903020289</v>
      </c>
      <c r="AH267" s="55">
        <v>0</v>
      </c>
      <c r="AI267" s="52"/>
      <c r="AJ267" s="51">
        <v>9.1166762854710051E-2</v>
      </c>
      <c r="AK267" s="52">
        <v>9.1153655588092616E-2</v>
      </c>
      <c r="AL267" s="52"/>
      <c r="AM267" s="28">
        <v>1.857142857142857</v>
      </c>
      <c r="AN267" s="28">
        <v>3.1428571428571428</v>
      </c>
      <c r="AO267" s="28">
        <v>2.714285714285714</v>
      </c>
      <c r="AP267" s="28">
        <v>3</v>
      </c>
      <c r="AQ267" s="28">
        <v>0.17333333333333331</v>
      </c>
      <c r="AR267" s="28">
        <v>0.29333333333333328</v>
      </c>
      <c r="AS267" s="28">
        <v>0.25333333333333341</v>
      </c>
      <c r="AT267" s="28">
        <v>0.28000000000000003</v>
      </c>
      <c r="AU267" s="25">
        <v>1.6</v>
      </c>
      <c r="AV267" s="25">
        <v>3.44</v>
      </c>
      <c r="AW267" s="25">
        <v>1.84</v>
      </c>
      <c r="AX267" s="25">
        <v>2.895</v>
      </c>
      <c r="AY267">
        <v>2.895</v>
      </c>
      <c r="AZ267">
        <v>6.260504073571429</v>
      </c>
      <c r="BA267" s="75">
        <v>0.51995616258071919</v>
      </c>
      <c r="BB267" s="75">
        <v>0.51988140722208986</v>
      </c>
      <c r="BE267">
        <v>4.5583381427355033E-2</v>
      </c>
      <c r="BF267">
        <v>4.5576827794046308E-2</v>
      </c>
      <c r="BH267">
        <v>9.1160209221401334E-2</v>
      </c>
      <c r="BI267">
        <v>4.5580104610700667E-2</v>
      </c>
      <c r="BJ267">
        <v>0.51991878490140453</v>
      </c>
    </row>
    <row r="268" spans="1:62" x14ac:dyDescent="0.3">
      <c r="A268" s="2" t="s">
        <v>26</v>
      </c>
      <c r="B268" s="17" t="s">
        <v>879</v>
      </c>
      <c r="C268" s="13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36">
        <v>0</v>
      </c>
      <c r="M268">
        <v>4</v>
      </c>
      <c r="N268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T268" s="25">
        <v>0</v>
      </c>
      <c r="U268" s="25"/>
      <c r="V268" s="25"/>
      <c r="W268">
        <v>5.5453000000000001</v>
      </c>
      <c r="X268">
        <v>5.5453000000000001</v>
      </c>
      <c r="Y268">
        <v>25.686699999999998</v>
      </c>
      <c r="Z268">
        <v>0</v>
      </c>
      <c r="AA268"/>
      <c r="AB268"/>
      <c r="AD268">
        <v>18</v>
      </c>
      <c r="AE268" s="55">
        <f t="shared" si="14"/>
        <v>771.76370880000013</v>
      </c>
      <c r="AF268" s="57">
        <v>0</v>
      </c>
      <c r="AG268" s="55">
        <v>789.87506903020289</v>
      </c>
      <c r="AH268" s="55">
        <v>0</v>
      </c>
      <c r="AI268" s="52"/>
      <c r="AJ268" s="51"/>
      <c r="AK268" s="52">
        <v>9.1153655588092616E-2</v>
      </c>
      <c r="AL268" s="52"/>
      <c r="AM268" s="28">
        <v>1.8642857142857141</v>
      </c>
      <c r="AN268" s="28">
        <v>3.1428571428571428</v>
      </c>
      <c r="AO268" s="28">
        <v>2.7</v>
      </c>
      <c r="AP268" s="28">
        <v>3</v>
      </c>
      <c r="AQ268" s="28">
        <v>0.1741160773849233</v>
      </c>
      <c r="AR268" s="28">
        <v>0.29352901934623082</v>
      </c>
      <c r="AS268" s="28">
        <v>0.25216811207471651</v>
      </c>
      <c r="AT268" s="28">
        <v>0.28018679119412943</v>
      </c>
      <c r="AU268" s="25">
        <v>1.54</v>
      </c>
      <c r="AV268" s="25">
        <v>3.44</v>
      </c>
      <c r="AW268" s="25">
        <v>1.9</v>
      </c>
      <c r="AX268" s="25">
        <v>2.894571428571429</v>
      </c>
      <c r="AY268">
        <v>2.894571428571429</v>
      </c>
      <c r="AZ268">
        <v>6.2577448164285716</v>
      </c>
      <c r="BA268" s="75">
        <v>0.51995616258071919</v>
      </c>
      <c r="BB268" s="75">
        <v>0.51988140722208986</v>
      </c>
      <c r="BF268">
        <v>4.5576827794046308E-2</v>
      </c>
      <c r="BH268">
        <v>9.1153655588092616E-2</v>
      </c>
      <c r="BI268">
        <v>4.5576827794046308E-2</v>
      </c>
      <c r="BJ268">
        <v>0.51991878490140453</v>
      </c>
    </row>
    <row r="269" spans="1:62" x14ac:dyDescent="0.3">
      <c r="A269" s="2" t="s">
        <v>107</v>
      </c>
      <c r="B269" s="13" t="s">
        <v>727</v>
      </c>
      <c r="C269" s="13"/>
      <c r="F269" s="2">
        <v>3.08</v>
      </c>
      <c r="G269" s="2" t="s">
        <v>214</v>
      </c>
      <c r="H269" s="9" t="s">
        <v>555</v>
      </c>
      <c r="I269" t="s">
        <v>632</v>
      </c>
      <c r="J269"/>
      <c r="L269" s="25">
        <v>1</v>
      </c>
      <c r="M269">
        <v>4</v>
      </c>
      <c r="N269">
        <v>0</v>
      </c>
      <c r="T269" s="25">
        <v>3.86469438</v>
      </c>
      <c r="U269" s="25">
        <v>3.86469438</v>
      </c>
      <c r="V269" s="25">
        <v>16.978874730000001</v>
      </c>
      <c r="W269">
        <v>32.83</v>
      </c>
      <c r="X269">
        <v>5.4109999999999996</v>
      </c>
      <c r="Y269">
        <v>5.4480000000000004</v>
      </c>
      <c r="Z269">
        <v>0</v>
      </c>
      <c r="AA269"/>
      <c r="AB269"/>
      <c r="AD269">
        <v>24</v>
      </c>
      <c r="AE269" s="55">
        <f t="shared" si="14"/>
        <v>0</v>
      </c>
      <c r="AF269" s="57">
        <v>251.01098912285789</v>
      </c>
      <c r="AG269" s="55">
        <v>967.79977224000004</v>
      </c>
      <c r="AH269" s="55">
        <v>0</v>
      </c>
      <c r="AI269" s="52"/>
      <c r="AJ269" s="51">
        <v>9.5613343797681868E-2</v>
      </c>
      <c r="AK269" s="52">
        <v>9.919407170122109E-2</v>
      </c>
      <c r="AL269" s="52"/>
      <c r="AM269" s="28">
        <v>2</v>
      </c>
      <c r="AN269" s="28">
        <v>3.1578947368421049</v>
      </c>
      <c r="AO269" s="28">
        <v>2.4210526315789469</v>
      </c>
      <c r="AP269" s="28">
        <v>2.947368421052631</v>
      </c>
      <c r="AQ269" s="28">
        <v>0.19</v>
      </c>
      <c r="AR269" s="28">
        <v>0.3</v>
      </c>
      <c r="AS269" s="28">
        <v>0.23</v>
      </c>
      <c r="AT269" s="28">
        <v>0.28000000000000003</v>
      </c>
      <c r="AU269" s="25">
        <v>1.54</v>
      </c>
      <c r="AV269" s="25">
        <v>3.44</v>
      </c>
      <c r="AW269" s="25">
        <v>1.9</v>
      </c>
      <c r="AX269" s="25">
        <v>2.8410526315789468</v>
      </c>
      <c r="AY269">
        <v>2.8410526315789468</v>
      </c>
      <c r="AZ269">
        <v>6.1729587136842099</v>
      </c>
      <c r="BA269" s="75">
        <v>0.52818907539878324</v>
      </c>
      <c r="BB269" s="75">
        <v>0.54796980145127927</v>
      </c>
      <c r="BE269">
        <v>4.7806671898840941E-2</v>
      </c>
      <c r="BF269">
        <v>4.9597035850610538E-2</v>
      </c>
      <c r="BH269">
        <v>9.7403707749451479E-2</v>
      </c>
      <c r="BI269">
        <v>4.870185387472574E-2</v>
      </c>
      <c r="BJ269">
        <v>0.53807943842503125</v>
      </c>
    </row>
    <row r="270" spans="1:62" x14ac:dyDescent="0.3">
      <c r="A270" s="2" t="s">
        <v>215</v>
      </c>
      <c r="B270" s="13" t="s">
        <v>734</v>
      </c>
      <c r="C270" s="13"/>
      <c r="F270" s="2">
        <v>3.8</v>
      </c>
      <c r="G270" s="2" t="s">
        <v>216</v>
      </c>
      <c r="H270" s="9" t="s">
        <v>587</v>
      </c>
      <c r="I270" t="s">
        <v>636</v>
      </c>
      <c r="J270"/>
      <c r="L270" s="25">
        <v>1</v>
      </c>
      <c r="M270">
        <v>1</v>
      </c>
      <c r="N270">
        <v>0</v>
      </c>
      <c r="T270" s="25">
        <v>3.950634</v>
      </c>
      <c r="U270" s="25">
        <v>3.950634</v>
      </c>
      <c r="V270" s="25">
        <v>15.513552000000001</v>
      </c>
      <c r="W270">
        <v>3.8658999999999999</v>
      </c>
      <c r="X270">
        <v>3.8658999999999999</v>
      </c>
      <c r="Y270">
        <v>15.2538</v>
      </c>
      <c r="Z270">
        <v>0</v>
      </c>
      <c r="AA270"/>
      <c r="AB270"/>
      <c r="AD270">
        <v>20</v>
      </c>
      <c r="AE270" s="55">
        <f t="shared" si="14"/>
        <v>0</v>
      </c>
      <c r="AF270" s="57">
        <v>242.1279024923125</v>
      </c>
      <c r="AG270" s="55">
        <v>227.970829547178</v>
      </c>
      <c r="AH270" s="55">
        <v>0</v>
      </c>
      <c r="AI270" s="52"/>
      <c r="AJ270" s="51">
        <v>8.2600971611006269E-2</v>
      </c>
      <c r="AK270" s="52">
        <v>8.7730522539775438E-2</v>
      </c>
      <c r="AL270" s="52"/>
      <c r="AM270" s="28">
        <v>1.9375</v>
      </c>
      <c r="AN270" s="28">
        <v>2.5</v>
      </c>
      <c r="AO270" s="28">
        <v>0.5625</v>
      </c>
      <c r="AP270" s="28">
        <v>2.625</v>
      </c>
      <c r="AQ270" s="28">
        <v>0.25409836065573771</v>
      </c>
      <c r="AR270" s="28">
        <v>0.32786885245901642</v>
      </c>
      <c r="AS270" s="28">
        <v>7.3770491803278687E-2</v>
      </c>
      <c r="AT270" s="28">
        <v>0.34426229508196721</v>
      </c>
      <c r="AU270" s="25">
        <v>0.79</v>
      </c>
      <c r="AV270" s="25">
        <v>3.44</v>
      </c>
      <c r="AW270" s="25">
        <v>2.65</v>
      </c>
      <c r="AX270" s="25">
        <v>2.6056249999999999</v>
      </c>
      <c r="AY270">
        <v>2.6056249999999999</v>
      </c>
      <c r="AZ270">
        <v>5.9703320286696879</v>
      </c>
      <c r="BA270" s="75">
        <v>0.52453741991489755</v>
      </c>
      <c r="BB270" s="75">
        <v>0.55711138795694093</v>
      </c>
      <c r="BE270">
        <v>4.1300485805503127E-2</v>
      </c>
      <c r="BF270">
        <v>4.3865261269887712E-2</v>
      </c>
      <c r="BH270">
        <v>8.5165747075390846E-2</v>
      </c>
      <c r="BI270">
        <v>4.2582873537695423E-2</v>
      </c>
      <c r="BJ270">
        <v>0.54082440393591924</v>
      </c>
    </row>
    <row r="271" spans="1:62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J271"/>
      <c r="L271" s="25">
        <v>1</v>
      </c>
      <c r="M271">
        <v>1</v>
      </c>
      <c r="N271">
        <v>0</v>
      </c>
      <c r="T271" s="25">
        <v>3.950634</v>
      </c>
      <c r="U271" s="25">
        <v>3.950634</v>
      </c>
      <c r="V271" s="25">
        <v>15.513552000000001</v>
      </c>
      <c r="W271">
        <v>3.8658999999999999</v>
      </c>
      <c r="X271">
        <v>3.8658999999999999</v>
      </c>
      <c r="Y271">
        <v>15.2538</v>
      </c>
      <c r="Z271">
        <v>0</v>
      </c>
      <c r="AA271"/>
      <c r="AB271"/>
      <c r="AD271">
        <v>20</v>
      </c>
      <c r="AE271" s="55">
        <f t="shared" si="14"/>
        <v>0</v>
      </c>
      <c r="AF271" s="57">
        <v>242.1279024923125</v>
      </c>
      <c r="AG271" s="55">
        <v>227.970829547178</v>
      </c>
      <c r="AH271" s="55">
        <v>0</v>
      </c>
      <c r="AI271" s="52"/>
      <c r="AJ271" s="51">
        <v>8.2600971611006269E-2</v>
      </c>
      <c r="AK271" s="52">
        <v>8.7730522539775438E-2</v>
      </c>
      <c r="AL271" s="52"/>
      <c r="AM271" s="28">
        <v>1.9375</v>
      </c>
      <c r="AN271" s="28">
        <v>2.5</v>
      </c>
      <c r="AO271" s="28">
        <v>0.5625</v>
      </c>
      <c r="AP271" s="28">
        <v>2.625</v>
      </c>
      <c r="AQ271" s="28">
        <v>0.25409836065573771</v>
      </c>
      <c r="AR271" s="28">
        <v>0.32786885245901642</v>
      </c>
      <c r="AS271" s="28">
        <v>7.3770491803278687E-2</v>
      </c>
      <c r="AT271" s="28">
        <v>0.34426229508196721</v>
      </c>
      <c r="AU271" s="25">
        <v>0.79</v>
      </c>
      <c r="AV271" s="25">
        <v>3.44</v>
      </c>
      <c r="AW271" s="25">
        <v>2.65</v>
      </c>
      <c r="AX271" s="25">
        <v>2.6056249999999999</v>
      </c>
      <c r="AY271">
        <v>2.6056249999999999</v>
      </c>
      <c r="AZ271">
        <v>5.9703320286696879</v>
      </c>
      <c r="BA271" s="75">
        <v>0.52453741991489755</v>
      </c>
      <c r="BB271" s="75">
        <v>0.55711138795694093</v>
      </c>
      <c r="BE271">
        <v>4.1300485805503127E-2</v>
      </c>
      <c r="BF271">
        <v>4.3865261269887712E-2</v>
      </c>
      <c r="BH271">
        <v>8.5165747075390846E-2</v>
      </c>
      <c r="BI271">
        <v>4.2582873537695423E-2</v>
      </c>
      <c r="BJ271">
        <v>0.54082440393591924</v>
      </c>
    </row>
    <row r="272" spans="1:62" x14ac:dyDescent="0.3">
      <c r="A272" s="2" t="s">
        <v>217</v>
      </c>
      <c r="B272" s="13" t="s">
        <v>806</v>
      </c>
      <c r="C272" s="13"/>
      <c r="F272" s="2">
        <v>2.58</v>
      </c>
      <c r="G272" s="2" t="s">
        <v>218</v>
      </c>
      <c r="H272" s="9">
        <v>-1</v>
      </c>
      <c r="I272">
        <v>-1</v>
      </c>
      <c r="J272"/>
      <c r="K272" s="2">
        <v>1</v>
      </c>
      <c r="L272" s="25">
        <v>0</v>
      </c>
      <c r="M272">
        <v>0</v>
      </c>
      <c r="N272">
        <v>0</v>
      </c>
      <c r="O272" s="2">
        <v>3.93</v>
      </c>
      <c r="P272" s="2">
        <v>3.93</v>
      </c>
      <c r="Q272" s="2">
        <v>15.3</v>
      </c>
      <c r="T272" s="25">
        <v>0</v>
      </c>
      <c r="U272" s="25"/>
      <c r="V272" s="25"/>
      <c r="W272">
        <v>0</v>
      </c>
      <c r="X272"/>
      <c r="Y272"/>
      <c r="Z272">
        <v>0</v>
      </c>
      <c r="AA272"/>
      <c r="AB272"/>
      <c r="AD272">
        <v>20</v>
      </c>
      <c r="AE272" s="55">
        <f t="shared" si="14"/>
        <v>236.30697000000001</v>
      </c>
      <c r="AF272" s="57">
        <v>0</v>
      </c>
      <c r="AG272" s="55">
        <v>0</v>
      </c>
      <c r="AH272" s="55">
        <v>0</v>
      </c>
      <c r="AI272" s="52">
        <f t="shared" ref="AI272:AI273" si="15">K272*AD272/AE272</f>
        <v>8.4635675367510321E-2</v>
      </c>
      <c r="AJ272" s="51"/>
      <c r="AK272" s="52"/>
      <c r="AL272" s="52"/>
      <c r="AM272" s="28">
        <v>1.75</v>
      </c>
      <c r="AN272" s="28">
        <v>2.75</v>
      </c>
      <c r="AO272" s="28">
        <v>2</v>
      </c>
      <c r="AP272" s="28">
        <v>1.75</v>
      </c>
      <c r="AQ272" s="28">
        <v>0.2121212121212121</v>
      </c>
      <c r="AR272" s="28">
        <v>0.33333333333333331</v>
      </c>
      <c r="AS272" s="28">
        <v>0.2424242424242424</v>
      </c>
      <c r="AT272" s="28">
        <v>0.2121212121212121</v>
      </c>
      <c r="AU272" s="25">
        <v>1.6</v>
      </c>
      <c r="AV272" s="25">
        <v>3.44</v>
      </c>
      <c r="AW272" s="25">
        <v>1.84</v>
      </c>
      <c r="AX272" s="25">
        <v>2.8787500000000001</v>
      </c>
      <c r="AY272">
        <v>2.8787500000000001</v>
      </c>
      <c r="AZ272">
        <v>6.3662565249906873</v>
      </c>
      <c r="BD272">
        <v>4.2317837683755161E-2</v>
      </c>
      <c r="BH272">
        <v>8.4635675367510321E-2</v>
      </c>
      <c r="BI272">
        <v>4.2317837683755161E-2</v>
      </c>
      <c r="BJ272">
        <v>0</v>
      </c>
    </row>
    <row r="273" spans="1:62" x14ac:dyDescent="0.3">
      <c r="A273" s="2" t="s">
        <v>873</v>
      </c>
      <c r="B273" s="13" t="s">
        <v>874</v>
      </c>
      <c r="C273" s="13"/>
      <c r="F273" s="2">
        <v>2.29</v>
      </c>
      <c r="G273" s="2" t="s">
        <v>218</v>
      </c>
      <c r="H273" s="9">
        <v>-1</v>
      </c>
      <c r="I273">
        <v>-1</v>
      </c>
      <c r="J273"/>
      <c r="K273" s="2">
        <v>1</v>
      </c>
      <c r="L273" s="25">
        <v>0</v>
      </c>
      <c r="M273">
        <v>0</v>
      </c>
      <c r="N273">
        <v>0</v>
      </c>
      <c r="O273" s="2">
        <v>3.93</v>
      </c>
      <c r="P273" s="2">
        <v>3.93</v>
      </c>
      <c r="Q273" s="2">
        <v>15.3</v>
      </c>
      <c r="T273" s="25">
        <v>0</v>
      </c>
      <c r="U273" s="25"/>
      <c r="V273" s="25"/>
      <c r="W273">
        <v>0</v>
      </c>
      <c r="X273"/>
      <c r="Y273"/>
      <c r="Z273">
        <v>0</v>
      </c>
      <c r="AA273"/>
      <c r="AB273"/>
      <c r="AD273">
        <v>20</v>
      </c>
      <c r="AE273" s="55">
        <f t="shared" si="14"/>
        <v>236.30697000000001</v>
      </c>
      <c r="AF273" s="57">
        <v>0</v>
      </c>
      <c r="AG273" s="55">
        <v>0</v>
      </c>
      <c r="AH273" s="55">
        <v>0</v>
      </c>
      <c r="AI273" s="52">
        <f t="shared" si="15"/>
        <v>8.4635675367510321E-2</v>
      </c>
      <c r="AJ273" s="51"/>
      <c r="AK273" s="52"/>
      <c r="AL273" s="52"/>
      <c r="AM273" s="28">
        <v>1.714285714285714</v>
      </c>
      <c r="AN273" s="28">
        <v>2.6190476190476191</v>
      </c>
      <c r="AO273" s="28">
        <v>1.9285714285714279</v>
      </c>
      <c r="AP273" s="28">
        <v>1.666666666666667</v>
      </c>
      <c r="AQ273" s="28">
        <v>0.2162162162162162</v>
      </c>
      <c r="AR273" s="28">
        <v>0.33033033033033038</v>
      </c>
      <c r="AS273" s="28">
        <v>0.2432432432432432</v>
      </c>
      <c r="AT273" s="28">
        <v>0.21021021021021019</v>
      </c>
      <c r="AU273" s="25">
        <v>1.6</v>
      </c>
      <c r="AV273" s="25">
        <v>3.44</v>
      </c>
      <c r="AW273" s="25">
        <v>1.84</v>
      </c>
      <c r="AX273" s="25">
        <v>2.847857142857142</v>
      </c>
      <c r="AY273">
        <v>2.8478571428571429</v>
      </c>
      <c r="AZ273">
        <v>6.402055730936417</v>
      </c>
      <c r="BD273">
        <v>4.2317837683755161E-2</v>
      </c>
      <c r="BH273">
        <v>8.4635675367510321E-2</v>
      </c>
      <c r="BI273">
        <v>4.2317837683755161E-2</v>
      </c>
      <c r="BJ273">
        <v>0</v>
      </c>
    </row>
    <row r="274" spans="1:62" x14ac:dyDescent="0.3">
      <c r="A274" s="2" t="s">
        <v>220</v>
      </c>
      <c r="B274" s="13" t="s">
        <v>807</v>
      </c>
      <c r="C274" s="13"/>
      <c r="F274" s="2">
        <v>4.05</v>
      </c>
      <c r="G274" s="2" t="s">
        <v>219</v>
      </c>
      <c r="H274" s="9" t="s">
        <v>588</v>
      </c>
      <c r="I274" t="s">
        <v>661</v>
      </c>
      <c r="J274"/>
      <c r="L274" s="25">
        <v>1</v>
      </c>
      <c r="M274">
        <v>1</v>
      </c>
      <c r="N274">
        <v>0</v>
      </c>
      <c r="T274" s="25">
        <v>5.81978595</v>
      </c>
      <c r="U274" s="25">
        <v>5.81978595</v>
      </c>
      <c r="V274" s="25">
        <v>11.88463337</v>
      </c>
      <c r="W274">
        <v>5.7759999999999998</v>
      </c>
      <c r="X274">
        <v>5.7759999999999998</v>
      </c>
      <c r="Y274">
        <v>11.82</v>
      </c>
      <c r="Z274">
        <v>0</v>
      </c>
      <c r="AA274"/>
      <c r="AB274"/>
      <c r="AD274">
        <v>30</v>
      </c>
      <c r="AE274" s="55">
        <f t="shared" si="14"/>
        <v>0</v>
      </c>
      <c r="AF274" s="57">
        <v>348.60249769877402</v>
      </c>
      <c r="AG274" s="55">
        <v>341.5092547488552</v>
      </c>
      <c r="AH274" s="55">
        <v>0</v>
      </c>
      <c r="AI274" s="52"/>
      <c r="AJ274" s="51">
        <v>8.6057903193576313E-2</v>
      </c>
      <c r="AK274" s="52">
        <v>8.7845349965879851E-2</v>
      </c>
      <c r="AL274" s="52"/>
      <c r="AM274" s="28">
        <v>2</v>
      </c>
      <c r="AN274" s="28">
        <v>2.5</v>
      </c>
      <c r="AO274" s="28">
        <v>0.5</v>
      </c>
      <c r="AP274" s="28">
        <v>2.333333333333333</v>
      </c>
      <c r="AQ274" s="28">
        <v>0.27272727272727282</v>
      </c>
      <c r="AR274" s="28">
        <v>0.34090909090909088</v>
      </c>
      <c r="AS274" s="28">
        <v>6.8181818181818191E-2</v>
      </c>
      <c r="AT274" s="28">
        <v>0.31818181818181818</v>
      </c>
      <c r="AU274" s="25">
        <v>0.89</v>
      </c>
      <c r="AV274" s="25">
        <v>3.44</v>
      </c>
      <c r="AW274" s="25">
        <v>2.5499999999999998</v>
      </c>
      <c r="AX274" s="25">
        <v>2.5854166666666671</v>
      </c>
      <c r="AY274">
        <v>2.5854166666666671</v>
      </c>
      <c r="AZ274">
        <v>5.9262421145833333</v>
      </c>
      <c r="BA274" s="75">
        <v>0.58209579444379334</v>
      </c>
      <c r="BB274" s="75">
        <v>0.59418608726221844</v>
      </c>
      <c r="BE274">
        <v>4.3028951596788149E-2</v>
      </c>
      <c r="BF274">
        <v>4.3922674982939933E-2</v>
      </c>
      <c r="BH274">
        <v>8.6951626579728075E-2</v>
      </c>
      <c r="BI274">
        <v>4.3475813289864038E-2</v>
      </c>
      <c r="BJ274">
        <v>0.58814094085300583</v>
      </c>
    </row>
    <row r="275" spans="1:62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J275"/>
      <c r="L275" s="25">
        <v>1</v>
      </c>
      <c r="M275">
        <v>1</v>
      </c>
      <c r="N275">
        <v>0</v>
      </c>
      <c r="T275" s="25">
        <v>5.81978595</v>
      </c>
      <c r="U275" s="25">
        <v>5.81978595</v>
      </c>
      <c r="V275" s="25">
        <v>11.88463337</v>
      </c>
      <c r="W275">
        <v>5.7759999999999998</v>
      </c>
      <c r="X275">
        <v>5.7759999999999998</v>
      </c>
      <c r="Y275">
        <v>11.82</v>
      </c>
      <c r="Z275">
        <v>0</v>
      </c>
      <c r="AA275"/>
      <c r="AB275"/>
      <c r="AD275">
        <v>30</v>
      </c>
      <c r="AE275" s="55">
        <f t="shared" si="14"/>
        <v>0</v>
      </c>
      <c r="AF275" s="57">
        <v>348.60249769877402</v>
      </c>
      <c r="AG275" s="55">
        <v>341.5092547488552</v>
      </c>
      <c r="AH275" s="55">
        <v>0</v>
      </c>
      <c r="AI275" s="52"/>
      <c r="AJ275" s="51">
        <v>8.6057903193576313E-2</v>
      </c>
      <c r="AK275" s="52">
        <v>8.7845349965879851E-2</v>
      </c>
      <c r="AL275" s="52"/>
      <c r="AM275" s="28">
        <v>2</v>
      </c>
      <c r="AN275" s="28">
        <v>2.5</v>
      </c>
      <c r="AO275" s="28">
        <v>0.5</v>
      </c>
      <c r="AP275" s="28">
        <v>2.333333333333333</v>
      </c>
      <c r="AQ275" s="28">
        <v>0.27272727272727282</v>
      </c>
      <c r="AR275" s="28">
        <v>0.34090909090909088</v>
      </c>
      <c r="AS275" s="28">
        <v>6.8181818181818191E-2</v>
      </c>
      <c r="AT275" s="28">
        <v>0.31818181818181818</v>
      </c>
      <c r="AU275" s="25">
        <v>0.89</v>
      </c>
      <c r="AV275" s="25">
        <v>3.44</v>
      </c>
      <c r="AW275" s="25">
        <v>2.5499999999999998</v>
      </c>
      <c r="AX275" s="25">
        <v>2.5854166666666671</v>
      </c>
      <c r="AY275">
        <v>2.5854166666666671</v>
      </c>
      <c r="AZ275">
        <v>5.9262421145833333</v>
      </c>
      <c r="BA275" s="75">
        <v>0.58209579444379334</v>
      </c>
      <c r="BB275" s="75">
        <v>0.59418608726221844</v>
      </c>
      <c r="BE275">
        <v>4.3028951596788149E-2</v>
      </c>
      <c r="BF275">
        <v>4.3922674982939933E-2</v>
      </c>
      <c r="BH275">
        <v>8.6951626579728075E-2</v>
      </c>
      <c r="BI275">
        <v>4.3475813289864038E-2</v>
      </c>
      <c r="BJ275">
        <v>0.58814094085300583</v>
      </c>
    </row>
    <row r="276" spans="1:62" x14ac:dyDescent="0.3">
      <c r="A276" s="2" t="s">
        <v>221</v>
      </c>
      <c r="B276" s="13" t="s">
        <v>808</v>
      </c>
      <c r="C276" s="13"/>
      <c r="F276" s="2">
        <v>4.51</v>
      </c>
      <c r="G276" s="2" t="s">
        <v>222</v>
      </c>
      <c r="H276" s="9" t="s">
        <v>589</v>
      </c>
      <c r="I276">
        <v>-1</v>
      </c>
      <c r="J276"/>
      <c r="L276" s="25">
        <v>1</v>
      </c>
      <c r="M276">
        <v>0</v>
      </c>
      <c r="N276">
        <v>0</v>
      </c>
      <c r="T276" s="25">
        <v>5.6694849300000003</v>
      </c>
      <c r="U276" s="25">
        <v>5.6694842000000003</v>
      </c>
      <c r="V276" s="25">
        <v>11.54266629</v>
      </c>
      <c r="W276">
        <v>0</v>
      </c>
      <c r="X276"/>
      <c r="Y276"/>
      <c r="Z276">
        <v>0</v>
      </c>
      <c r="AA276"/>
      <c r="AB276"/>
      <c r="AD276">
        <v>30</v>
      </c>
      <c r="AE276" s="55">
        <f t="shared" si="14"/>
        <v>0</v>
      </c>
      <c r="AF276" s="57">
        <v>321.30962315738361</v>
      </c>
      <c r="AG276" s="55">
        <v>0</v>
      </c>
      <c r="AH276" s="55">
        <v>0</v>
      </c>
      <c r="AI276" s="52"/>
      <c r="AJ276" s="51">
        <v>9.3367885173191417E-2</v>
      </c>
      <c r="AK276" s="52"/>
      <c r="AL276" s="52"/>
      <c r="AM276" s="28">
        <v>2</v>
      </c>
      <c r="AN276" s="28">
        <v>2.5</v>
      </c>
      <c r="AO276" s="28">
        <v>0.5</v>
      </c>
      <c r="AP276" s="28">
        <v>2.333333333333333</v>
      </c>
      <c r="AQ276" s="28">
        <v>0.27272727272727282</v>
      </c>
      <c r="AR276" s="28">
        <v>0.34090909090909088</v>
      </c>
      <c r="AS276" s="28">
        <v>6.8181818181818191E-2</v>
      </c>
      <c r="AT276" s="28">
        <v>0.31818181818181818</v>
      </c>
      <c r="AU276" s="25">
        <v>0.95</v>
      </c>
      <c r="AV276" s="25">
        <v>3.44</v>
      </c>
      <c r="AW276" s="25">
        <v>2.4900000000000002</v>
      </c>
      <c r="AX276" s="25">
        <v>2.5979166666666669</v>
      </c>
      <c r="AY276">
        <v>2.597916666666666</v>
      </c>
      <c r="AZ276">
        <v>5.966934078125</v>
      </c>
      <c r="BA276" s="75">
        <v>0.56583721757051464</v>
      </c>
      <c r="BE276">
        <v>4.6683942586595709E-2</v>
      </c>
      <c r="BH276">
        <v>9.3367885173191417E-2</v>
      </c>
      <c r="BI276">
        <v>4.6683942586595709E-2</v>
      </c>
      <c r="BJ276">
        <v>0.56583721757051464</v>
      </c>
    </row>
    <row r="277" spans="1:62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J277"/>
      <c r="L277" s="25">
        <v>1</v>
      </c>
      <c r="M277">
        <v>0</v>
      </c>
      <c r="N277">
        <v>0</v>
      </c>
      <c r="T277" s="25">
        <v>5.6694849300000003</v>
      </c>
      <c r="U277" s="25">
        <v>5.6694842000000003</v>
      </c>
      <c r="V277" s="25">
        <v>11.54266629</v>
      </c>
      <c r="W277">
        <v>0</v>
      </c>
      <c r="X277"/>
      <c r="Y277"/>
      <c r="Z277">
        <v>0</v>
      </c>
      <c r="AA277"/>
      <c r="AB277"/>
      <c r="AD277">
        <v>30</v>
      </c>
      <c r="AE277" s="55">
        <f t="shared" si="14"/>
        <v>0</v>
      </c>
      <c r="AF277" s="57">
        <v>321.30962315738361</v>
      </c>
      <c r="AG277" s="55">
        <v>0</v>
      </c>
      <c r="AH277" s="55">
        <v>0</v>
      </c>
      <c r="AI277" s="52"/>
      <c r="AJ277" s="51">
        <v>9.3367885173191417E-2</v>
      </c>
      <c r="AK277" s="52"/>
      <c r="AL277" s="52"/>
      <c r="AM277" s="28">
        <v>2</v>
      </c>
      <c r="AN277" s="28">
        <v>2.5</v>
      </c>
      <c r="AO277" s="28">
        <v>0.5</v>
      </c>
      <c r="AP277" s="28">
        <v>2.333333333333333</v>
      </c>
      <c r="AQ277" s="28">
        <v>0.27272727272727282</v>
      </c>
      <c r="AR277" s="28">
        <v>0.34090909090909088</v>
      </c>
      <c r="AS277" s="28">
        <v>6.8181818181818191E-2</v>
      </c>
      <c r="AT277" s="28">
        <v>0.31818181818181818</v>
      </c>
      <c r="AU277" s="25">
        <v>0.95</v>
      </c>
      <c r="AV277" s="25">
        <v>3.44</v>
      </c>
      <c r="AW277" s="25">
        <v>2.4900000000000002</v>
      </c>
      <c r="AX277" s="25">
        <v>2.5979166666666669</v>
      </c>
      <c r="AY277">
        <v>2.597916666666666</v>
      </c>
      <c r="AZ277">
        <v>5.966934078125</v>
      </c>
      <c r="BA277" s="75">
        <v>0.56583721757051464</v>
      </c>
      <c r="BE277">
        <v>4.6683942586595709E-2</v>
      </c>
      <c r="BH277">
        <v>9.3367885173191417E-2</v>
      </c>
      <c r="BI277">
        <v>4.6683942586595709E-2</v>
      </c>
      <c r="BJ277">
        <v>0.56583721757051464</v>
      </c>
    </row>
    <row r="278" spans="1:62" x14ac:dyDescent="0.3">
      <c r="A278" s="2" t="s">
        <v>185</v>
      </c>
      <c r="B278" s="13" t="s">
        <v>729</v>
      </c>
      <c r="C278" s="13"/>
      <c r="F278" s="2">
        <v>4.2</v>
      </c>
      <c r="G278" s="2" t="s">
        <v>223</v>
      </c>
      <c r="H278" s="9" t="s">
        <v>556</v>
      </c>
      <c r="I278" t="s">
        <v>633</v>
      </c>
      <c r="J278"/>
      <c r="L278" s="25">
        <v>2</v>
      </c>
      <c r="M278">
        <v>4</v>
      </c>
      <c r="N278">
        <v>0</v>
      </c>
      <c r="T278" s="25">
        <v>13.81974189</v>
      </c>
      <c r="U278" s="25">
        <v>13.81974189</v>
      </c>
      <c r="V278" s="25">
        <v>5.7110870199999999</v>
      </c>
      <c r="W278">
        <v>3.94</v>
      </c>
      <c r="X278">
        <v>27.15</v>
      </c>
      <c r="Y278">
        <v>5.6920000000000002</v>
      </c>
      <c r="Z278">
        <v>0</v>
      </c>
      <c r="AA278"/>
      <c r="AB278"/>
      <c r="AD278">
        <v>14</v>
      </c>
      <c r="AE278" s="55">
        <f t="shared" si="14"/>
        <v>0</v>
      </c>
      <c r="AF278" s="57">
        <v>309.44138863753989</v>
      </c>
      <c r="AG278" s="55">
        <v>608.87893199999996</v>
      </c>
      <c r="AH278" s="55">
        <v>0</v>
      </c>
      <c r="AI278" s="52"/>
      <c r="AJ278" s="51">
        <v>9.0485633235046756E-2</v>
      </c>
      <c r="AK278" s="52">
        <v>9.1972306901891634E-2</v>
      </c>
      <c r="AL278" s="52"/>
      <c r="AM278" s="28">
        <v>2</v>
      </c>
      <c r="AN278" s="28">
        <v>2.545454545454545</v>
      </c>
      <c r="AO278" s="28">
        <v>0.54545454545454541</v>
      </c>
      <c r="AP278" s="28">
        <v>2.545454545454545</v>
      </c>
      <c r="AQ278" s="28">
        <v>0.26190476190476192</v>
      </c>
      <c r="AR278" s="28">
        <v>0.33333333333333331</v>
      </c>
      <c r="AS278" s="28">
        <v>7.1428571428571425E-2</v>
      </c>
      <c r="AT278" s="28">
        <v>0.33333333333333331</v>
      </c>
      <c r="AU278" s="25">
        <v>0.95</v>
      </c>
      <c r="AV278" s="25">
        <v>3.44</v>
      </c>
      <c r="AW278" s="25">
        <v>2.4900000000000002</v>
      </c>
      <c r="AX278" s="25">
        <v>2.6345454545454539</v>
      </c>
      <c r="AY278">
        <v>2.6345454545454552</v>
      </c>
      <c r="AZ278">
        <v>6.036062318181818</v>
      </c>
      <c r="BA278" s="75">
        <v>0.52932707238284982</v>
      </c>
      <c r="BB278" s="75">
        <v>0.53802388525275069</v>
      </c>
      <c r="BE278">
        <v>4.5242816617523378E-2</v>
      </c>
      <c r="BF278">
        <v>4.5986153450945817E-2</v>
      </c>
      <c r="BH278">
        <v>9.1228970068469195E-2</v>
      </c>
      <c r="BI278">
        <v>4.5614485034234598E-2</v>
      </c>
      <c r="BJ278">
        <v>0.5336754788178002</v>
      </c>
    </row>
    <row r="279" spans="1:62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J279"/>
      <c r="L279" s="25">
        <v>2</v>
      </c>
      <c r="M279">
        <v>4</v>
      </c>
      <c r="N279">
        <v>0</v>
      </c>
      <c r="T279" s="25">
        <v>13.81974189</v>
      </c>
      <c r="U279" s="25">
        <v>13.81974189</v>
      </c>
      <c r="V279" s="25">
        <v>5.7110870199999999</v>
      </c>
      <c r="W279">
        <v>3.94</v>
      </c>
      <c r="X279">
        <v>27.15</v>
      </c>
      <c r="Y279">
        <v>5.6920000000000002</v>
      </c>
      <c r="Z279">
        <v>0</v>
      </c>
      <c r="AA279"/>
      <c r="AB279"/>
      <c r="AD279">
        <v>14</v>
      </c>
      <c r="AE279" s="55">
        <f t="shared" si="14"/>
        <v>0</v>
      </c>
      <c r="AF279" s="57">
        <v>309.44138863753989</v>
      </c>
      <c r="AG279" s="55">
        <v>608.87893199999996</v>
      </c>
      <c r="AH279" s="55">
        <v>0</v>
      </c>
      <c r="AI279" s="52"/>
      <c r="AJ279" s="51">
        <v>9.0485633235046756E-2</v>
      </c>
      <c r="AK279" s="52">
        <v>9.1972306901891634E-2</v>
      </c>
      <c r="AL279" s="52"/>
      <c r="AM279" s="28">
        <v>2</v>
      </c>
      <c r="AN279" s="28">
        <v>2.545454545454545</v>
      </c>
      <c r="AO279" s="28">
        <v>0.54545454545454541</v>
      </c>
      <c r="AP279" s="28">
        <v>2.545454545454545</v>
      </c>
      <c r="AQ279" s="28">
        <v>0.26190476190476192</v>
      </c>
      <c r="AR279" s="28">
        <v>0.33333333333333331</v>
      </c>
      <c r="AS279" s="28">
        <v>7.1428571428571425E-2</v>
      </c>
      <c r="AT279" s="28">
        <v>0.33333333333333331</v>
      </c>
      <c r="AU279" s="25">
        <v>0.95</v>
      </c>
      <c r="AV279" s="25">
        <v>3.44</v>
      </c>
      <c r="AW279" s="25">
        <v>2.4900000000000002</v>
      </c>
      <c r="AX279" s="25">
        <v>2.6345454545454539</v>
      </c>
      <c r="AY279">
        <v>2.6345454545454552</v>
      </c>
      <c r="AZ279">
        <v>6.036062318181818</v>
      </c>
      <c r="BA279" s="75">
        <v>0.52932707238284982</v>
      </c>
      <c r="BB279" s="75">
        <v>0.53802388525275069</v>
      </c>
      <c r="BE279">
        <v>4.5242816617523378E-2</v>
      </c>
      <c r="BF279">
        <v>4.5986153450945817E-2</v>
      </c>
      <c r="BH279">
        <v>9.1228970068469195E-2</v>
      </c>
      <c r="BI279">
        <v>4.5614485034234598E-2</v>
      </c>
      <c r="BJ279">
        <v>0.5336754788178002</v>
      </c>
    </row>
    <row r="280" spans="1:62" x14ac:dyDescent="0.3">
      <c r="A280" s="2" t="s">
        <v>46</v>
      </c>
      <c r="B280" s="13" t="s">
        <v>722</v>
      </c>
      <c r="C280" s="13"/>
      <c r="F280" s="2">
        <v>3.82</v>
      </c>
      <c r="G280" s="2" t="s">
        <v>224</v>
      </c>
      <c r="H280" s="9" t="s">
        <v>551</v>
      </c>
      <c r="I280" t="s">
        <v>629</v>
      </c>
      <c r="J280"/>
      <c r="L280" s="25">
        <v>2</v>
      </c>
      <c r="M280">
        <v>4</v>
      </c>
      <c r="N280">
        <v>0</v>
      </c>
      <c r="T280" s="25">
        <v>7.41544296</v>
      </c>
      <c r="U280" s="25">
        <v>7.4154429599999991</v>
      </c>
      <c r="V280" s="25">
        <v>7.41544296</v>
      </c>
      <c r="W280">
        <v>7.8</v>
      </c>
      <c r="X280">
        <v>13.010999999999999</v>
      </c>
      <c r="Y280">
        <v>5.5460000000000003</v>
      </c>
      <c r="Z280">
        <v>0</v>
      </c>
      <c r="AA280"/>
      <c r="AB280"/>
      <c r="AD280">
        <v>14</v>
      </c>
      <c r="AE280" s="55">
        <f t="shared" si="14"/>
        <v>0</v>
      </c>
      <c r="AF280" s="57">
        <v>288.33429290182369</v>
      </c>
      <c r="AG280" s="55">
        <v>556.51188553357167</v>
      </c>
      <c r="AH280" s="55">
        <v>0</v>
      </c>
      <c r="AI280" s="52"/>
      <c r="AJ280" s="51">
        <v>9.7109503410799117E-2</v>
      </c>
      <c r="AK280" s="52">
        <v>0.10062678166578309</v>
      </c>
      <c r="AL280" s="52"/>
      <c r="AM280" s="28">
        <v>2</v>
      </c>
      <c r="AN280" s="28">
        <v>2.545454545454545</v>
      </c>
      <c r="AO280" s="28">
        <v>0.54545454545454541</v>
      </c>
      <c r="AP280" s="28">
        <v>0</v>
      </c>
      <c r="AQ280" s="28">
        <v>0.39285714285714279</v>
      </c>
      <c r="AR280" s="28">
        <v>0.5</v>
      </c>
      <c r="AS280" s="28">
        <v>0.1071428571428571</v>
      </c>
      <c r="AT280" s="28">
        <v>0</v>
      </c>
      <c r="AU280" s="25">
        <v>1.1000000000000001</v>
      </c>
      <c r="AV280" s="25">
        <v>3.44</v>
      </c>
      <c r="AW280" s="25">
        <v>2.34</v>
      </c>
      <c r="AX280" s="25">
        <v>2.669090909090909</v>
      </c>
      <c r="AY280">
        <v>2.669090909090909</v>
      </c>
      <c r="AZ280">
        <v>5.9831974772727277</v>
      </c>
      <c r="BA280" s="75">
        <v>0.52442413903612473</v>
      </c>
      <c r="BB280" s="75">
        <v>0.54341863036636606</v>
      </c>
      <c r="BE280">
        <v>4.8554751705399558E-2</v>
      </c>
      <c r="BF280">
        <v>5.0313390832891547E-2</v>
      </c>
      <c r="BH280">
        <v>9.8868142538291098E-2</v>
      </c>
      <c r="BI280">
        <v>4.9434071269145549E-2</v>
      </c>
      <c r="BJ280">
        <v>0.53392138470124539</v>
      </c>
    </row>
    <row r="281" spans="1:62" x14ac:dyDescent="0.3">
      <c r="A281" s="2" t="s">
        <v>46</v>
      </c>
      <c r="B281" s="13" t="s">
        <v>722</v>
      </c>
      <c r="C281" s="13"/>
      <c r="F281" s="2">
        <v>3.82</v>
      </c>
      <c r="G281" s="2" t="s">
        <v>225</v>
      </c>
      <c r="H281" s="9" t="s">
        <v>551</v>
      </c>
      <c r="I281" t="s">
        <v>629</v>
      </c>
      <c r="J281"/>
      <c r="L281" s="25">
        <v>2</v>
      </c>
      <c r="M281">
        <v>4</v>
      </c>
      <c r="N281">
        <v>0</v>
      </c>
      <c r="T281" s="25">
        <v>7.41544296</v>
      </c>
      <c r="U281" s="25">
        <v>7.4154429599999991</v>
      </c>
      <c r="V281" s="25">
        <v>7.41544296</v>
      </c>
      <c r="W281">
        <v>7.8</v>
      </c>
      <c r="X281">
        <v>13.010999999999999</v>
      </c>
      <c r="Y281">
        <v>5.5460000000000003</v>
      </c>
      <c r="Z281">
        <v>0</v>
      </c>
      <c r="AA281"/>
      <c r="AB281"/>
      <c r="AD281">
        <v>14</v>
      </c>
      <c r="AE281" s="55">
        <f t="shared" si="14"/>
        <v>0</v>
      </c>
      <c r="AF281" s="57">
        <v>288.33429290182369</v>
      </c>
      <c r="AG281" s="55">
        <v>556.51188553357167</v>
      </c>
      <c r="AH281" s="55">
        <v>0</v>
      </c>
      <c r="AI281" s="52"/>
      <c r="AJ281" s="51">
        <v>9.7109503410799117E-2</v>
      </c>
      <c r="AK281" s="52">
        <v>0.10062678166578309</v>
      </c>
      <c r="AL281" s="52"/>
      <c r="AM281" s="28">
        <v>2</v>
      </c>
      <c r="AN281" s="28">
        <v>2.545454545454545</v>
      </c>
      <c r="AO281" s="28">
        <v>0.54545454545454541</v>
      </c>
      <c r="AP281" s="28">
        <v>0</v>
      </c>
      <c r="AQ281" s="28">
        <v>0.39285714285714279</v>
      </c>
      <c r="AR281" s="28">
        <v>0.5</v>
      </c>
      <c r="AS281" s="28">
        <v>0.1071428571428571</v>
      </c>
      <c r="AT281" s="28">
        <v>0</v>
      </c>
      <c r="AU281" s="25">
        <v>1.1000000000000001</v>
      </c>
      <c r="AV281" s="25">
        <v>3.44</v>
      </c>
      <c r="AW281" s="25">
        <v>2.34</v>
      </c>
      <c r="AX281" s="25">
        <v>2.669090909090909</v>
      </c>
      <c r="AY281">
        <v>2.669090909090909</v>
      </c>
      <c r="AZ281">
        <v>5.9831974772727277</v>
      </c>
      <c r="BA281" s="75">
        <v>0.52442413903612473</v>
      </c>
      <c r="BB281" s="75">
        <v>0.54341863036636606</v>
      </c>
      <c r="BE281">
        <v>4.8554751705399558E-2</v>
      </c>
      <c r="BF281">
        <v>5.0313390832891547E-2</v>
      </c>
      <c r="BH281">
        <v>9.8868142538291098E-2</v>
      </c>
      <c r="BI281">
        <v>4.9434071269145549E-2</v>
      </c>
      <c r="BJ281">
        <v>0.53392138470124539</v>
      </c>
    </row>
    <row r="282" spans="1:62" x14ac:dyDescent="0.3">
      <c r="A282" s="2" t="s">
        <v>226</v>
      </c>
      <c r="B282" s="37" t="s">
        <v>938</v>
      </c>
      <c r="C282" s="13"/>
      <c r="F282" s="2">
        <v>2.6</v>
      </c>
      <c r="G282" s="2" t="s">
        <v>225</v>
      </c>
      <c r="H282" s="32" t="s">
        <v>551</v>
      </c>
      <c r="I282" s="1" t="s">
        <v>629</v>
      </c>
      <c r="J282"/>
      <c r="L282" s="25">
        <v>0</v>
      </c>
      <c r="M282">
        <v>4</v>
      </c>
      <c r="N282">
        <v>0</v>
      </c>
      <c r="O282" s="2">
        <v>-1</v>
      </c>
      <c r="T282" s="25">
        <v>0</v>
      </c>
      <c r="U282" s="25"/>
      <c r="V282" s="25"/>
      <c r="W282">
        <v>7.8</v>
      </c>
      <c r="X282">
        <v>13.010999999999999</v>
      </c>
      <c r="Y282">
        <v>5.5460000000000003</v>
      </c>
      <c r="Z282">
        <v>0</v>
      </c>
      <c r="AA282"/>
      <c r="AB282"/>
      <c r="AD282">
        <v>14</v>
      </c>
      <c r="AE282" s="55">
        <f t="shared" si="14"/>
        <v>0</v>
      </c>
      <c r="AF282" s="57">
        <v>0</v>
      </c>
      <c r="AG282" s="55">
        <v>556.51188553357167</v>
      </c>
      <c r="AH282" s="55">
        <v>0</v>
      </c>
      <c r="AI282" s="52"/>
      <c r="AJ282" s="51"/>
      <c r="AK282" s="52">
        <v>0.10062678166578309</v>
      </c>
      <c r="AL282" s="52"/>
      <c r="AM282" s="28">
        <v>2</v>
      </c>
      <c r="AN282" s="28">
        <v>2.545454545454545</v>
      </c>
      <c r="AO282" s="28">
        <v>0.55454545454545456</v>
      </c>
      <c r="AP282" s="28">
        <v>0</v>
      </c>
      <c r="AQ282" s="28">
        <v>0.39215686274509798</v>
      </c>
      <c r="AR282" s="28">
        <v>0.49910873440285197</v>
      </c>
      <c r="AS282" s="28">
        <v>0.1087344028520499</v>
      </c>
      <c r="AT282" s="28">
        <v>0</v>
      </c>
      <c r="AU282" s="25">
        <v>1.1000000000000001</v>
      </c>
      <c r="AV282" s="25">
        <v>3.44</v>
      </c>
      <c r="AW282" s="25">
        <v>2.34</v>
      </c>
      <c r="AX282" s="25">
        <v>2.670418181818182</v>
      </c>
      <c r="AY282">
        <v>2.670418181818182</v>
      </c>
      <c r="AZ282">
        <v>5.9849440756727272</v>
      </c>
      <c r="BA282" s="75">
        <v>0.52442413903612473</v>
      </c>
      <c r="BB282" s="75">
        <v>0.54341863036636606</v>
      </c>
      <c r="BF282">
        <v>5.0313390832891547E-2</v>
      </c>
      <c r="BH282">
        <v>0.10062678166578309</v>
      </c>
      <c r="BI282">
        <v>5.0313390832891547E-2</v>
      </c>
      <c r="BJ282">
        <v>0.53392138470124539</v>
      </c>
    </row>
    <row r="283" spans="1:62" x14ac:dyDescent="0.3">
      <c r="A283" s="2" t="s">
        <v>227</v>
      </c>
      <c r="B283" s="17" t="s">
        <v>939</v>
      </c>
      <c r="C283" s="13"/>
      <c r="F283" s="2">
        <v>2.2000000000000002</v>
      </c>
      <c r="G283" s="2" t="s">
        <v>225</v>
      </c>
      <c r="H283" s="32" t="s">
        <v>551</v>
      </c>
      <c r="I283" s="1" t="s">
        <v>629</v>
      </c>
      <c r="J283"/>
      <c r="L283" s="25">
        <v>0</v>
      </c>
      <c r="M283">
        <v>4</v>
      </c>
      <c r="N283">
        <v>0</v>
      </c>
      <c r="O283" s="2">
        <v>-1</v>
      </c>
      <c r="T283" s="25">
        <v>0</v>
      </c>
      <c r="U283" s="25"/>
      <c r="V283" s="25"/>
      <c r="W283">
        <v>7.8</v>
      </c>
      <c r="X283">
        <v>13.010999999999999</v>
      </c>
      <c r="Y283">
        <v>5.5460000000000003</v>
      </c>
      <c r="Z283">
        <v>0</v>
      </c>
      <c r="AA283"/>
      <c r="AB283"/>
      <c r="AD283">
        <v>14</v>
      </c>
      <c r="AE283" s="55">
        <f t="shared" si="14"/>
        <v>0</v>
      </c>
      <c r="AF283" s="57">
        <v>0</v>
      </c>
      <c r="AG283" s="55">
        <v>556.51188553357167</v>
      </c>
      <c r="AH283" s="55">
        <v>0</v>
      </c>
      <c r="AI283" s="52"/>
      <c r="AJ283" s="51"/>
      <c r="AK283" s="52">
        <v>0.10062678166578309</v>
      </c>
      <c r="AL283" s="52"/>
      <c r="AM283" s="28">
        <v>1.9981818181818181</v>
      </c>
      <c r="AN283" s="28">
        <v>2.545454545454545</v>
      </c>
      <c r="AO283" s="28">
        <v>0.55272727272727273</v>
      </c>
      <c r="AP283" s="28">
        <v>0</v>
      </c>
      <c r="AQ283" s="28">
        <v>0.39207991437745271</v>
      </c>
      <c r="AR283" s="28">
        <v>0.49946485907955762</v>
      </c>
      <c r="AS283" s="28">
        <v>0.1084552265429897</v>
      </c>
      <c r="AT283" s="28">
        <v>0</v>
      </c>
      <c r="AU283" s="25">
        <v>1.1000000000000001</v>
      </c>
      <c r="AV283" s="25">
        <v>3.44</v>
      </c>
      <c r="AW283" s="25">
        <v>2.34</v>
      </c>
      <c r="AX283" s="25">
        <v>2.670109090909091</v>
      </c>
      <c r="AY283">
        <v>2.670109090909091</v>
      </c>
      <c r="AZ283">
        <v>5.9843864818181816</v>
      </c>
      <c r="BA283" s="75">
        <v>0.52442413903612473</v>
      </c>
      <c r="BB283" s="75">
        <v>0.54341863036636606</v>
      </c>
      <c r="BF283">
        <v>5.0313390832891547E-2</v>
      </c>
      <c r="BH283">
        <v>0.10062678166578309</v>
      </c>
      <c r="BI283">
        <v>5.0313390832891547E-2</v>
      </c>
      <c r="BJ283">
        <v>0.53392138470124539</v>
      </c>
    </row>
    <row r="284" spans="1:62" x14ac:dyDescent="0.3">
      <c r="A284" s="2" t="s">
        <v>49</v>
      </c>
      <c r="B284" s="13" t="s">
        <v>725</v>
      </c>
      <c r="C284" s="13"/>
      <c r="F284" s="2">
        <v>4</v>
      </c>
      <c r="G284" s="2" t="s">
        <v>228</v>
      </c>
      <c r="H284" s="9" t="s">
        <v>553</v>
      </c>
      <c r="I284" t="s">
        <v>631</v>
      </c>
      <c r="J284"/>
      <c r="L284" s="25">
        <v>8</v>
      </c>
      <c r="M284">
        <v>8</v>
      </c>
      <c r="N284">
        <v>0</v>
      </c>
      <c r="T284" s="25">
        <v>5.8017180100000001</v>
      </c>
      <c r="U284" s="25">
        <v>7.9756520899999996</v>
      </c>
      <c r="V284" s="25">
        <v>27.352093400000001</v>
      </c>
      <c r="W284">
        <v>26.646989999999999</v>
      </c>
      <c r="X284">
        <v>7.9359999999999999</v>
      </c>
      <c r="Y284">
        <v>5.7050000000000001</v>
      </c>
      <c r="Z284">
        <v>0</v>
      </c>
      <c r="AA284"/>
      <c r="AB284"/>
      <c r="AD284">
        <v>14</v>
      </c>
      <c r="AE284" s="55">
        <f t="shared" si="14"/>
        <v>0</v>
      </c>
      <c r="AF284" s="57">
        <v>1265.6493143942739</v>
      </c>
      <c r="AG284" s="55">
        <v>1206.4392746112001</v>
      </c>
      <c r="AH284" s="55">
        <v>0</v>
      </c>
      <c r="AI284" s="52"/>
      <c r="AJ284" s="51">
        <v>8.8492127105210025E-2</v>
      </c>
      <c r="AK284" s="52">
        <v>9.2835174017436004E-2</v>
      </c>
      <c r="AL284" s="52"/>
      <c r="AM284" s="28">
        <v>1.8181818181818179</v>
      </c>
      <c r="AN284" s="28">
        <v>2.545454545454545</v>
      </c>
      <c r="AO284" s="28">
        <v>0.72727272727272729</v>
      </c>
      <c r="AP284" s="28">
        <v>0</v>
      </c>
      <c r="AQ284" s="28">
        <v>0.35714285714285721</v>
      </c>
      <c r="AR284" s="28">
        <v>0.5</v>
      </c>
      <c r="AS284" s="28">
        <v>0.1428571428571429</v>
      </c>
      <c r="AT284" s="28">
        <v>0</v>
      </c>
      <c r="AU284" s="25">
        <v>0.95</v>
      </c>
      <c r="AV284" s="25">
        <v>3.44</v>
      </c>
      <c r="AW284" s="25">
        <v>2.4900000000000002</v>
      </c>
      <c r="AX284" s="25">
        <v>2.6527272727272719</v>
      </c>
      <c r="AY284">
        <v>2.6527272727272728</v>
      </c>
      <c r="AZ284">
        <v>6.0182046818181814</v>
      </c>
      <c r="BA284" s="75">
        <v>0.5176653673612065</v>
      </c>
      <c r="BB284" s="75">
        <v>0.54307152550012683</v>
      </c>
      <c r="BE284">
        <v>4.4246063552605013E-2</v>
      </c>
      <c r="BF284">
        <v>4.6417587008717988E-2</v>
      </c>
      <c r="BH284">
        <v>9.0663650561323014E-2</v>
      </c>
      <c r="BI284">
        <v>4.53318252806615E-2</v>
      </c>
      <c r="BJ284">
        <v>0.53036844643066661</v>
      </c>
    </row>
    <row r="285" spans="1:62" x14ac:dyDescent="0.3">
      <c r="A285" s="2" t="s">
        <v>46</v>
      </c>
      <c r="B285" s="13" t="s">
        <v>722</v>
      </c>
      <c r="C285" s="13"/>
      <c r="F285" s="2">
        <v>3.9</v>
      </c>
      <c r="G285" s="2" t="s">
        <v>229</v>
      </c>
      <c r="H285" s="12" t="s">
        <v>551</v>
      </c>
      <c r="I285" t="s">
        <v>629</v>
      </c>
      <c r="J285"/>
      <c r="L285" s="25">
        <v>2</v>
      </c>
      <c r="M285">
        <v>4</v>
      </c>
      <c r="N285">
        <v>0</v>
      </c>
      <c r="T285" s="25">
        <v>7.41544296</v>
      </c>
      <c r="U285" s="25">
        <v>7.4154429599999991</v>
      </c>
      <c r="V285" s="25">
        <v>7.41544296</v>
      </c>
      <c r="W285">
        <v>7.8</v>
      </c>
      <c r="X285">
        <v>13.010999999999999</v>
      </c>
      <c r="Y285">
        <v>5.5460000000000003</v>
      </c>
      <c r="Z285">
        <v>0</v>
      </c>
      <c r="AA285"/>
      <c r="AB285"/>
      <c r="AD285">
        <v>14</v>
      </c>
      <c r="AE285" s="55">
        <f t="shared" si="14"/>
        <v>0</v>
      </c>
      <c r="AF285" s="57">
        <v>288.33429290182369</v>
      </c>
      <c r="AG285" s="55">
        <v>556.51188553357167</v>
      </c>
      <c r="AH285" s="55">
        <v>0</v>
      </c>
      <c r="AI285" s="52"/>
      <c r="AJ285" s="51">
        <v>9.7109503410799117E-2</v>
      </c>
      <c r="AK285" s="52">
        <v>0.10062678166578309</v>
      </c>
      <c r="AL285" s="52"/>
      <c r="AM285" s="28">
        <v>2</v>
      </c>
      <c r="AN285" s="28">
        <v>2.545454545454545</v>
      </c>
      <c r="AO285" s="28">
        <v>0.54545454545454541</v>
      </c>
      <c r="AP285" s="28">
        <v>0</v>
      </c>
      <c r="AQ285" s="28">
        <v>0.39285714285714279</v>
      </c>
      <c r="AR285" s="28">
        <v>0.5</v>
      </c>
      <c r="AS285" s="28">
        <v>0.1071428571428571</v>
      </c>
      <c r="AT285" s="28">
        <v>0</v>
      </c>
      <c r="AU285" s="25">
        <v>1.1000000000000001</v>
      </c>
      <c r="AV285" s="25">
        <v>3.44</v>
      </c>
      <c r="AW285" s="25">
        <v>2.34</v>
      </c>
      <c r="AX285" s="25">
        <v>2.669090909090909</v>
      </c>
      <c r="AY285">
        <v>2.669090909090909</v>
      </c>
      <c r="AZ285">
        <v>5.9831974772727277</v>
      </c>
      <c r="BA285" s="75">
        <v>0.52442413903612473</v>
      </c>
      <c r="BB285" s="75">
        <v>0.54341863036636606</v>
      </c>
      <c r="BE285">
        <v>4.8554751705399558E-2</v>
      </c>
      <c r="BF285">
        <v>5.0313390832891547E-2</v>
      </c>
      <c r="BH285">
        <v>9.8868142538291098E-2</v>
      </c>
      <c r="BI285">
        <v>4.9434071269145549E-2</v>
      </c>
      <c r="BJ285">
        <v>0.53392138470124539</v>
      </c>
    </row>
    <row r="286" spans="1:62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J286"/>
      <c r="L286" s="25">
        <v>2</v>
      </c>
      <c r="M286">
        <v>4</v>
      </c>
      <c r="N286">
        <v>0</v>
      </c>
      <c r="T286" s="25">
        <v>7.41544296</v>
      </c>
      <c r="U286" s="25">
        <v>7.4154429599999991</v>
      </c>
      <c r="V286" s="25">
        <v>7.41544296</v>
      </c>
      <c r="W286">
        <v>7.8</v>
      </c>
      <c r="X286">
        <v>13.010999999999999</v>
      </c>
      <c r="Y286">
        <v>5.5460000000000003</v>
      </c>
      <c r="Z286">
        <v>0</v>
      </c>
      <c r="AA286"/>
      <c r="AB286"/>
      <c r="AD286">
        <v>14</v>
      </c>
      <c r="AE286" s="55">
        <f t="shared" si="14"/>
        <v>0</v>
      </c>
      <c r="AF286" s="57">
        <v>288.33429290182369</v>
      </c>
      <c r="AG286" s="55">
        <v>556.51188553357167</v>
      </c>
      <c r="AH286" s="55">
        <v>0</v>
      </c>
      <c r="AI286" s="52"/>
      <c r="AJ286" s="51">
        <v>9.7109503410799117E-2</v>
      </c>
      <c r="AK286" s="52">
        <v>0.10062678166578309</v>
      </c>
      <c r="AL286" s="52"/>
      <c r="AM286" s="28">
        <v>2</v>
      </c>
      <c r="AN286" s="28">
        <v>2.545454545454545</v>
      </c>
      <c r="AO286" s="28">
        <v>0.54545454545454541</v>
      </c>
      <c r="AP286" s="28">
        <v>0</v>
      </c>
      <c r="AQ286" s="28">
        <v>0.39285714285714279</v>
      </c>
      <c r="AR286" s="28">
        <v>0.5</v>
      </c>
      <c r="AS286" s="28">
        <v>0.1071428571428571</v>
      </c>
      <c r="AT286" s="28">
        <v>0</v>
      </c>
      <c r="AU286" s="25">
        <v>1.1000000000000001</v>
      </c>
      <c r="AV286" s="25">
        <v>3.44</v>
      </c>
      <c r="AW286" s="25">
        <v>2.34</v>
      </c>
      <c r="AX286" s="25">
        <v>2.669090909090909</v>
      </c>
      <c r="AY286">
        <v>2.669090909090909</v>
      </c>
      <c r="AZ286">
        <v>5.9831974772727277</v>
      </c>
      <c r="BA286" s="75">
        <v>0.52442413903612473</v>
      </c>
      <c r="BB286" s="75">
        <v>0.54341863036636606</v>
      </c>
      <c r="BE286">
        <v>4.8554751705399558E-2</v>
      </c>
      <c r="BF286">
        <v>5.0313390832891547E-2</v>
      </c>
      <c r="BH286">
        <v>9.8868142538291098E-2</v>
      </c>
      <c r="BI286">
        <v>4.9434071269145549E-2</v>
      </c>
      <c r="BJ286">
        <v>0.53392138470124539</v>
      </c>
    </row>
    <row r="287" spans="1:62" x14ac:dyDescent="0.3">
      <c r="A287" s="2" t="s">
        <v>44</v>
      </c>
      <c r="B287" s="13" t="s">
        <v>720</v>
      </c>
      <c r="C287" s="13"/>
      <c r="F287" s="2">
        <v>3.5</v>
      </c>
      <c r="G287" s="7" t="s">
        <v>230</v>
      </c>
      <c r="H287" s="12" t="s">
        <v>549</v>
      </c>
      <c r="I287">
        <v>-1</v>
      </c>
      <c r="J287"/>
      <c r="K287" s="7"/>
      <c r="L287" s="25">
        <v>1</v>
      </c>
      <c r="M287">
        <v>0</v>
      </c>
      <c r="N287">
        <v>0</v>
      </c>
      <c r="T287" s="25">
        <v>15.28115725</v>
      </c>
      <c r="U287" s="25">
        <v>15.28115725</v>
      </c>
      <c r="V287" s="25">
        <v>15.28115725</v>
      </c>
      <c r="W287">
        <v>0</v>
      </c>
      <c r="X287"/>
      <c r="Y287"/>
      <c r="Z287">
        <v>0</v>
      </c>
      <c r="AA287"/>
      <c r="AB287"/>
      <c r="AD287">
        <v>20</v>
      </c>
      <c r="AE287" s="55">
        <f t="shared" si="14"/>
        <v>0</v>
      </c>
      <c r="AF287" s="57">
        <v>229.90248606119221</v>
      </c>
      <c r="AG287" s="55">
        <v>0</v>
      </c>
      <c r="AH287" s="55">
        <v>0</v>
      </c>
      <c r="AI287" s="52"/>
      <c r="AJ287" s="51">
        <v>8.6993404650164072E-2</v>
      </c>
      <c r="AK287" s="52"/>
      <c r="AL287" s="52"/>
      <c r="AM287" s="28">
        <v>1.882352941176471</v>
      </c>
      <c r="AN287" s="28">
        <v>2.3529411764705879</v>
      </c>
      <c r="AO287" s="28">
        <v>0.47058823529411759</v>
      </c>
      <c r="AP287" s="28">
        <v>0</v>
      </c>
      <c r="AQ287" s="28">
        <v>0.4</v>
      </c>
      <c r="AR287" s="28">
        <v>0.5</v>
      </c>
      <c r="AS287" s="28">
        <v>9.9999999999999992E-2</v>
      </c>
      <c r="AT287" s="28">
        <v>0</v>
      </c>
      <c r="AU287" s="25">
        <v>0.82</v>
      </c>
      <c r="AV287" s="25">
        <v>3.44</v>
      </c>
      <c r="AW287" s="25">
        <v>2.62</v>
      </c>
      <c r="AX287" s="25">
        <v>2.5211764705882351</v>
      </c>
      <c r="AY287">
        <v>2.521176470588236</v>
      </c>
      <c r="AZ287">
        <v>5.6898745917647062</v>
      </c>
      <c r="BA287" s="75">
        <v>0.57369840599679445</v>
      </c>
      <c r="BE287">
        <v>4.3496702325082043E-2</v>
      </c>
      <c r="BH287">
        <v>8.6993404650164072E-2</v>
      </c>
      <c r="BI287">
        <v>4.3496702325082043E-2</v>
      </c>
      <c r="BJ287">
        <v>0.57369840599679445</v>
      </c>
    </row>
    <row r="288" spans="1:62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J288"/>
      <c r="K288" s="7"/>
      <c r="L288" s="25">
        <v>1</v>
      </c>
      <c r="M288">
        <v>0</v>
      </c>
      <c r="N288">
        <v>0</v>
      </c>
      <c r="T288" s="25">
        <v>15.28115725</v>
      </c>
      <c r="U288" s="25">
        <v>15.28115725</v>
      </c>
      <c r="V288" s="25">
        <v>15.28115725</v>
      </c>
      <c r="W288">
        <v>0</v>
      </c>
      <c r="X288"/>
      <c r="Y288"/>
      <c r="Z288">
        <v>0</v>
      </c>
      <c r="AA288"/>
      <c r="AB288"/>
      <c r="AD288">
        <v>20</v>
      </c>
      <c r="AE288" s="55">
        <f t="shared" si="14"/>
        <v>0</v>
      </c>
      <c r="AF288" s="57">
        <v>229.90248606119221</v>
      </c>
      <c r="AG288" s="55">
        <v>0</v>
      </c>
      <c r="AH288" s="55">
        <v>0</v>
      </c>
      <c r="AI288" s="52"/>
      <c r="AJ288" s="51">
        <v>8.6993404650164072E-2</v>
      </c>
      <c r="AK288" s="52"/>
      <c r="AL288" s="52"/>
      <c r="AM288" s="28">
        <v>1.882352941176471</v>
      </c>
      <c r="AN288" s="28">
        <v>2.3529411764705879</v>
      </c>
      <c r="AO288" s="28">
        <v>0.47058823529411759</v>
      </c>
      <c r="AP288" s="28">
        <v>0</v>
      </c>
      <c r="AQ288" s="28">
        <v>0.4</v>
      </c>
      <c r="AR288" s="28">
        <v>0.5</v>
      </c>
      <c r="AS288" s="28">
        <v>9.9999999999999992E-2</v>
      </c>
      <c r="AT288" s="28">
        <v>0</v>
      </c>
      <c r="AU288" s="25">
        <v>0.82</v>
      </c>
      <c r="AV288" s="25">
        <v>3.44</v>
      </c>
      <c r="AW288" s="25">
        <v>2.62</v>
      </c>
      <c r="AX288" s="25">
        <v>2.5211764705882351</v>
      </c>
      <c r="AY288">
        <v>2.521176470588236</v>
      </c>
      <c r="AZ288">
        <v>5.6898745917647062</v>
      </c>
      <c r="BA288" s="75">
        <v>0.57369840599679445</v>
      </c>
      <c r="BE288">
        <v>4.3496702325082043E-2</v>
      </c>
      <c r="BH288">
        <v>8.6993404650164072E-2</v>
      </c>
      <c r="BI288">
        <v>4.3496702325082043E-2</v>
      </c>
      <c r="BJ288">
        <v>0.57369840599679445</v>
      </c>
    </row>
    <row r="289" spans="1:62" x14ac:dyDescent="0.3">
      <c r="A289" s="2" t="s">
        <v>8</v>
      </c>
      <c r="B289" s="13" t="s">
        <v>694</v>
      </c>
      <c r="C289" s="13"/>
      <c r="F289" s="2">
        <v>3.26</v>
      </c>
      <c r="G289" s="2" t="s">
        <v>231</v>
      </c>
      <c r="H289" s="9" t="s">
        <v>530</v>
      </c>
      <c r="I289" t="s">
        <v>612</v>
      </c>
      <c r="J289"/>
      <c r="L289" s="25">
        <v>30</v>
      </c>
      <c r="M289">
        <v>4</v>
      </c>
      <c r="N289">
        <v>0</v>
      </c>
      <c r="T289" s="25">
        <v>10.59112378</v>
      </c>
      <c r="U289" s="25">
        <v>10.784736629999999</v>
      </c>
      <c r="V289" s="25">
        <v>10.486176179999999</v>
      </c>
      <c r="W289">
        <v>3.73</v>
      </c>
      <c r="X289">
        <v>3.73</v>
      </c>
      <c r="Y289">
        <v>9.3699999999999992</v>
      </c>
      <c r="Z289">
        <v>0</v>
      </c>
      <c r="AA289"/>
      <c r="AB289"/>
      <c r="AD289">
        <v>4</v>
      </c>
      <c r="AE289" s="55">
        <f t="shared" si="14"/>
        <v>0</v>
      </c>
      <c r="AF289" s="57">
        <v>1182.741260108548</v>
      </c>
      <c r="AG289" s="55">
        <v>130.36387300000001</v>
      </c>
      <c r="AH289" s="55">
        <v>0</v>
      </c>
      <c r="AI289" s="52"/>
      <c r="AJ289" s="51">
        <v>0.1014592151701775</v>
      </c>
      <c r="AK289" s="52">
        <v>0.1227333894874388</v>
      </c>
      <c r="AL289" s="52"/>
      <c r="AM289" s="28">
        <v>2</v>
      </c>
      <c r="AN289" s="28">
        <v>2.666666666666667</v>
      </c>
      <c r="AO289" s="28">
        <v>0.66666666666666663</v>
      </c>
      <c r="AP289" s="28">
        <v>0</v>
      </c>
      <c r="AQ289" s="28">
        <v>0.375</v>
      </c>
      <c r="AR289" s="28">
        <v>0.5</v>
      </c>
      <c r="AS289" s="28">
        <v>0.125</v>
      </c>
      <c r="AT289" s="28">
        <v>0</v>
      </c>
      <c r="AU289" s="25">
        <v>1.54</v>
      </c>
      <c r="AV289" s="25">
        <v>3.44</v>
      </c>
      <c r="AW289" s="25">
        <v>1.9</v>
      </c>
      <c r="AX289" s="25">
        <v>2.8066666666666671</v>
      </c>
      <c r="AY289">
        <v>2.8066666666666662</v>
      </c>
      <c r="AZ289">
        <v>6.1769976</v>
      </c>
      <c r="BA289" s="75">
        <v>0.46900407026869628</v>
      </c>
      <c r="BB289" s="75">
        <v>0.56734579634715776</v>
      </c>
      <c r="BE289">
        <v>5.072960758508873E-2</v>
      </c>
      <c r="BF289">
        <v>6.136669474371937E-2</v>
      </c>
      <c r="BH289">
        <v>0.1120963023288082</v>
      </c>
      <c r="BI289">
        <v>5.604815116440405E-2</v>
      </c>
      <c r="BJ289">
        <v>0.51817493330792708</v>
      </c>
    </row>
    <row r="290" spans="1:62" x14ac:dyDescent="0.3">
      <c r="A290" s="2" t="s">
        <v>153</v>
      </c>
      <c r="B290" s="13" t="s">
        <v>775</v>
      </c>
      <c r="C290" s="13"/>
      <c r="F290" s="2">
        <v>3.1</v>
      </c>
      <c r="G290" s="2" t="s">
        <v>231</v>
      </c>
      <c r="H290" s="9" t="s">
        <v>578</v>
      </c>
      <c r="I290">
        <v>-1</v>
      </c>
      <c r="J290"/>
      <c r="L290" s="25">
        <v>1</v>
      </c>
      <c r="M290">
        <v>0</v>
      </c>
      <c r="N290">
        <v>0</v>
      </c>
      <c r="T290" s="25">
        <v>3.9263319999999999</v>
      </c>
      <c r="U290" s="25">
        <v>3.9263319999999999</v>
      </c>
      <c r="V290" s="25">
        <v>10.74639</v>
      </c>
      <c r="W290">
        <v>0</v>
      </c>
      <c r="X290"/>
      <c r="Y290"/>
      <c r="Z290">
        <v>0</v>
      </c>
      <c r="AA290"/>
      <c r="AB290"/>
      <c r="AD290">
        <v>14</v>
      </c>
      <c r="AE290" s="55">
        <f t="shared" si="14"/>
        <v>0</v>
      </c>
      <c r="AF290" s="57">
        <v>165.66723991337099</v>
      </c>
      <c r="AG290" s="55">
        <v>0</v>
      </c>
      <c r="AH290" s="55">
        <v>0</v>
      </c>
      <c r="AI290" s="52"/>
      <c r="AJ290" s="51">
        <v>8.4506749839743392E-2</v>
      </c>
      <c r="AK290" s="52"/>
      <c r="AL290" s="52"/>
      <c r="AM290" s="28">
        <v>1.7272727272727271</v>
      </c>
      <c r="AN290" s="28">
        <v>2.545454545454545</v>
      </c>
      <c r="AO290" s="28">
        <v>0.81818181818181823</v>
      </c>
      <c r="AP290" s="28">
        <v>0</v>
      </c>
      <c r="AQ290" s="28">
        <v>0.3392857142857143</v>
      </c>
      <c r="AR290" s="28">
        <v>0.5</v>
      </c>
      <c r="AS290" s="28">
        <v>0.1607142857142857</v>
      </c>
      <c r="AT290" s="28">
        <v>0</v>
      </c>
      <c r="AU290" s="25">
        <v>1.1000000000000001</v>
      </c>
      <c r="AV290" s="25">
        <v>3.44</v>
      </c>
      <c r="AW290" s="25">
        <v>2.34</v>
      </c>
      <c r="AX290" s="25">
        <v>2.78</v>
      </c>
      <c r="AY290">
        <v>2.78</v>
      </c>
      <c r="AZ290">
        <v>6.4270052227137269</v>
      </c>
      <c r="BA290" s="75">
        <v>0.41874886813759421</v>
      </c>
      <c r="BE290">
        <v>4.2253374919871717E-2</v>
      </c>
      <c r="BH290">
        <v>8.4506749839743392E-2</v>
      </c>
      <c r="BI290">
        <v>4.2253374919871717E-2</v>
      </c>
      <c r="BJ290">
        <v>0.41874886813759421</v>
      </c>
    </row>
    <row r="291" spans="1:62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J291"/>
      <c r="L291" s="25">
        <v>1</v>
      </c>
      <c r="M291">
        <v>0</v>
      </c>
      <c r="N291">
        <v>0</v>
      </c>
      <c r="T291" s="25">
        <v>3.9263319999999999</v>
      </c>
      <c r="U291" s="25">
        <v>3.9263319999999999</v>
      </c>
      <c r="V291" s="25">
        <v>10.74639</v>
      </c>
      <c r="W291">
        <v>0</v>
      </c>
      <c r="X291"/>
      <c r="Y291"/>
      <c r="Z291">
        <v>0</v>
      </c>
      <c r="AA291"/>
      <c r="AB291"/>
      <c r="AD291">
        <v>14</v>
      </c>
      <c r="AE291" s="55">
        <f t="shared" si="14"/>
        <v>0</v>
      </c>
      <c r="AF291" s="57">
        <v>165.66723991337099</v>
      </c>
      <c r="AG291" s="55">
        <v>0</v>
      </c>
      <c r="AH291" s="55">
        <v>0</v>
      </c>
      <c r="AI291" s="52"/>
      <c r="AJ291" s="51">
        <v>8.4506749839743392E-2</v>
      </c>
      <c r="AK291" s="52"/>
      <c r="AL291" s="52"/>
      <c r="AM291" s="28">
        <v>1.7272727272727271</v>
      </c>
      <c r="AN291" s="28">
        <v>2.545454545454545</v>
      </c>
      <c r="AO291" s="28">
        <v>0.81818181818181823</v>
      </c>
      <c r="AP291" s="28">
        <v>0</v>
      </c>
      <c r="AQ291" s="28">
        <v>0.3392857142857143</v>
      </c>
      <c r="AR291" s="28">
        <v>0.5</v>
      </c>
      <c r="AS291" s="28">
        <v>0.1607142857142857</v>
      </c>
      <c r="AT291" s="28">
        <v>0</v>
      </c>
      <c r="AU291" s="25">
        <v>1.1000000000000001</v>
      </c>
      <c r="AV291" s="25">
        <v>3.44</v>
      </c>
      <c r="AW291" s="25">
        <v>2.34</v>
      </c>
      <c r="AX291" s="25">
        <v>2.78</v>
      </c>
      <c r="AY291">
        <v>2.78</v>
      </c>
      <c r="AZ291">
        <v>6.4270052227137269</v>
      </c>
      <c r="BA291" s="75">
        <v>0.41874886813759421</v>
      </c>
      <c r="BE291">
        <v>4.2253374919871717E-2</v>
      </c>
      <c r="BH291">
        <v>8.4506749839743392E-2</v>
      </c>
      <c r="BI291">
        <v>4.2253374919871717E-2</v>
      </c>
      <c r="BJ291">
        <v>0.41874886813759421</v>
      </c>
    </row>
    <row r="292" spans="1:62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J292"/>
      <c r="L292" s="25">
        <v>1</v>
      </c>
      <c r="M292">
        <v>0</v>
      </c>
      <c r="N292">
        <v>0</v>
      </c>
      <c r="T292" s="25">
        <v>3.9263319999999999</v>
      </c>
      <c r="U292" s="25">
        <v>3.9263319999999999</v>
      </c>
      <c r="V292" s="25">
        <v>10.74639</v>
      </c>
      <c r="W292">
        <v>0</v>
      </c>
      <c r="X292"/>
      <c r="Y292"/>
      <c r="Z292">
        <v>0</v>
      </c>
      <c r="AA292"/>
      <c r="AB292"/>
      <c r="AD292">
        <v>14</v>
      </c>
      <c r="AE292" s="55">
        <f t="shared" si="14"/>
        <v>0</v>
      </c>
      <c r="AF292" s="57">
        <v>165.66723991337099</v>
      </c>
      <c r="AG292" s="55">
        <v>0</v>
      </c>
      <c r="AH292" s="55">
        <v>0</v>
      </c>
      <c r="AI292" s="52"/>
      <c r="AJ292" s="51">
        <v>8.4506749839743392E-2</v>
      </c>
      <c r="AK292" s="52"/>
      <c r="AL292" s="52"/>
      <c r="AM292" s="28">
        <v>1.7272727272727271</v>
      </c>
      <c r="AN292" s="28">
        <v>2.545454545454545</v>
      </c>
      <c r="AO292" s="28">
        <v>0.81818181818181823</v>
      </c>
      <c r="AP292" s="28">
        <v>0</v>
      </c>
      <c r="AQ292" s="28">
        <v>0.3392857142857143</v>
      </c>
      <c r="AR292" s="28">
        <v>0.5</v>
      </c>
      <c r="AS292" s="28">
        <v>0.1607142857142857</v>
      </c>
      <c r="AT292" s="28">
        <v>0</v>
      </c>
      <c r="AU292" s="25">
        <v>1.1000000000000001</v>
      </c>
      <c r="AV292" s="25">
        <v>3.44</v>
      </c>
      <c r="AW292" s="25">
        <v>2.34</v>
      </c>
      <c r="AX292" s="25">
        <v>2.78</v>
      </c>
      <c r="AY292">
        <v>2.78</v>
      </c>
      <c r="AZ292">
        <v>6.4270052227137269</v>
      </c>
      <c r="BA292" s="75">
        <v>0.41874886813759421</v>
      </c>
      <c r="BE292">
        <v>4.2253374919871717E-2</v>
      </c>
      <c r="BH292">
        <v>8.4506749839743392E-2</v>
      </c>
      <c r="BI292">
        <v>4.2253374919871717E-2</v>
      </c>
      <c r="BJ292">
        <v>0.41874886813759421</v>
      </c>
    </row>
    <row r="293" spans="1:62" x14ac:dyDescent="0.3">
      <c r="A293" s="2" t="s">
        <v>63</v>
      </c>
      <c r="B293" s="13" t="s">
        <v>773</v>
      </c>
      <c r="C293" s="13"/>
      <c r="F293" s="2">
        <v>3.66</v>
      </c>
      <c r="G293" s="2" t="s">
        <v>233</v>
      </c>
      <c r="H293" s="9">
        <v>-1</v>
      </c>
      <c r="I293">
        <v>-1</v>
      </c>
      <c r="J293"/>
      <c r="K293" s="2">
        <v>1</v>
      </c>
      <c r="L293" s="25">
        <v>0</v>
      </c>
      <c r="M293">
        <v>0</v>
      </c>
      <c r="N293">
        <v>0</v>
      </c>
      <c r="O293" s="2">
        <v>3.85</v>
      </c>
      <c r="P293" s="2">
        <v>3.85</v>
      </c>
      <c r="Q293" s="2">
        <v>14.379</v>
      </c>
      <c r="T293" s="25">
        <v>0</v>
      </c>
      <c r="U293" s="25"/>
      <c r="V293" s="25"/>
      <c r="W293">
        <v>0</v>
      </c>
      <c r="X293"/>
      <c r="Y293"/>
      <c r="Z293">
        <v>0</v>
      </c>
      <c r="AA293"/>
      <c r="AB293"/>
      <c r="AD293">
        <v>20</v>
      </c>
      <c r="AE293" s="55">
        <f t="shared" si="14"/>
        <v>213.13272750000002</v>
      </c>
      <c r="AF293" s="57">
        <v>0</v>
      </c>
      <c r="AG293" s="55">
        <v>0</v>
      </c>
      <c r="AH293" s="55">
        <v>0</v>
      </c>
      <c r="AI293" s="52">
        <f t="shared" ref="AI293:AI296" si="16">K293*AD293/AE293</f>
        <v>9.3838239835784945E-2</v>
      </c>
      <c r="AJ293" s="51"/>
      <c r="AK293" s="52"/>
      <c r="AL293" s="52"/>
      <c r="AM293" s="28">
        <v>1.75</v>
      </c>
      <c r="AN293" s="28">
        <v>2.5</v>
      </c>
      <c r="AO293" s="28">
        <v>0.75</v>
      </c>
      <c r="AP293" s="28">
        <v>0</v>
      </c>
      <c r="AQ293" s="28">
        <v>0.35</v>
      </c>
      <c r="AR293" s="28">
        <v>0.5</v>
      </c>
      <c r="AS293" s="28">
        <v>0.15</v>
      </c>
      <c r="AT293" s="28">
        <v>0</v>
      </c>
      <c r="AU293" s="25">
        <v>1</v>
      </c>
      <c r="AV293" s="25">
        <v>3.44</v>
      </c>
      <c r="AW293" s="25">
        <v>2.44</v>
      </c>
      <c r="AX293" s="25">
        <v>2.7124999999999999</v>
      </c>
      <c r="AY293">
        <v>2.7124999999999999</v>
      </c>
      <c r="AZ293">
        <v>6.264025610615688</v>
      </c>
      <c r="BD293">
        <v>4.6919119917892473E-2</v>
      </c>
      <c r="BH293">
        <v>9.3838239835784945E-2</v>
      </c>
      <c r="BI293">
        <v>4.6919119917892473E-2</v>
      </c>
      <c r="BJ293">
        <v>0</v>
      </c>
    </row>
    <row r="294" spans="1:62" x14ac:dyDescent="0.3">
      <c r="A294" s="2" t="s">
        <v>232</v>
      </c>
      <c r="B294" s="13" t="s">
        <v>809</v>
      </c>
      <c r="C294" s="13"/>
      <c r="F294" s="2">
        <v>3.65</v>
      </c>
      <c r="G294" s="2" t="s">
        <v>233</v>
      </c>
      <c r="H294" s="9">
        <v>-1</v>
      </c>
      <c r="I294">
        <v>-1</v>
      </c>
      <c r="J294"/>
      <c r="K294" s="2">
        <v>1</v>
      </c>
      <c r="L294" s="25">
        <v>0</v>
      </c>
      <c r="M294">
        <v>0</v>
      </c>
      <c r="N294">
        <v>0</v>
      </c>
      <c r="O294" s="1">
        <v>3.85</v>
      </c>
      <c r="P294" s="1">
        <v>3.85</v>
      </c>
      <c r="Q294" s="1">
        <v>14.379</v>
      </c>
      <c r="T294" s="25">
        <v>0</v>
      </c>
      <c r="U294" s="25"/>
      <c r="V294" s="25"/>
      <c r="W294">
        <v>0</v>
      </c>
      <c r="X294"/>
      <c r="Y294"/>
      <c r="Z294">
        <v>0</v>
      </c>
      <c r="AA294"/>
      <c r="AB294"/>
      <c r="AD294">
        <v>20</v>
      </c>
      <c r="AE294" s="55">
        <f t="shared" si="14"/>
        <v>213.13272750000002</v>
      </c>
      <c r="AF294" s="57">
        <v>0</v>
      </c>
      <c r="AG294" s="55">
        <v>0</v>
      </c>
      <c r="AH294" s="55">
        <v>0</v>
      </c>
      <c r="AI294" s="52">
        <f t="shared" si="16"/>
        <v>9.3838239835784945E-2</v>
      </c>
      <c r="AJ294" s="51"/>
      <c r="AK294" s="52"/>
      <c r="AL294" s="52"/>
      <c r="AM294" s="28">
        <v>1.8125</v>
      </c>
      <c r="AN294" s="28">
        <v>2.5</v>
      </c>
      <c r="AO294" s="28">
        <v>0.6875</v>
      </c>
      <c r="AP294" s="28">
        <v>0.875</v>
      </c>
      <c r="AQ294" s="28">
        <v>0.30851063829787229</v>
      </c>
      <c r="AR294" s="28">
        <v>0.42553191489361702</v>
      </c>
      <c r="AS294" s="28">
        <v>0.1170212765957447</v>
      </c>
      <c r="AT294" s="28">
        <v>0.14893617021276601</v>
      </c>
      <c r="AU294" s="25">
        <v>1</v>
      </c>
      <c r="AV294" s="25">
        <v>3.44</v>
      </c>
      <c r="AW294" s="25">
        <v>2.44</v>
      </c>
      <c r="AX294" s="25">
        <v>2.7062499999999998</v>
      </c>
      <c r="AY294">
        <v>2.7062499999999998</v>
      </c>
      <c r="AZ294">
        <v>6.2701641731156874</v>
      </c>
      <c r="BD294">
        <v>4.6919119917892473E-2</v>
      </c>
      <c r="BH294">
        <v>9.3838239835784945E-2</v>
      </c>
      <c r="BI294">
        <v>4.6919119917892473E-2</v>
      </c>
      <c r="BJ294">
        <v>0</v>
      </c>
    </row>
    <row r="295" spans="1:62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J295"/>
      <c r="K295" s="2">
        <v>1</v>
      </c>
      <c r="L295" s="25">
        <v>0</v>
      </c>
      <c r="M295">
        <v>0</v>
      </c>
      <c r="N295">
        <v>0</v>
      </c>
      <c r="O295" s="1">
        <v>3.85</v>
      </c>
      <c r="P295" s="1">
        <v>3.85</v>
      </c>
      <c r="Q295" s="1">
        <v>14.379</v>
      </c>
      <c r="T295" s="25">
        <v>0</v>
      </c>
      <c r="U295" s="25"/>
      <c r="V295" s="25"/>
      <c r="W295">
        <v>0</v>
      </c>
      <c r="X295"/>
      <c r="Y295"/>
      <c r="Z295">
        <v>0</v>
      </c>
      <c r="AA295"/>
      <c r="AB295"/>
      <c r="AD295">
        <v>20</v>
      </c>
      <c r="AE295" s="55">
        <f t="shared" si="14"/>
        <v>213.13272750000002</v>
      </c>
      <c r="AF295" s="57">
        <v>0</v>
      </c>
      <c r="AG295" s="55">
        <v>0</v>
      </c>
      <c r="AH295" s="55">
        <v>0</v>
      </c>
      <c r="AI295" s="52">
        <f t="shared" si="16"/>
        <v>9.3838239835784945E-2</v>
      </c>
      <c r="AJ295" s="51"/>
      <c r="AK295" s="52"/>
      <c r="AL295" s="52"/>
      <c r="AM295" s="28">
        <v>1.75</v>
      </c>
      <c r="AN295" s="28">
        <v>2.5</v>
      </c>
      <c r="AO295" s="28">
        <v>0.75</v>
      </c>
      <c r="AP295" s="28">
        <v>0</v>
      </c>
      <c r="AQ295" s="28">
        <v>0.35</v>
      </c>
      <c r="AR295" s="28">
        <v>0.5</v>
      </c>
      <c r="AS295" s="28">
        <v>0.15</v>
      </c>
      <c r="AT295" s="28">
        <v>0</v>
      </c>
      <c r="AU295" s="25">
        <v>1</v>
      </c>
      <c r="AV295" s="25">
        <v>3.44</v>
      </c>
      <c r="AW295" s="25">
        <v>2.44</v>
      </c>
      <c r="AX295" s="25">
        <v>2.7124999999999999</v>
      </c>
      <c r="AY295">
        <v>2.7124999999999999</v>
      </c>
      <c r="AZ295">
        <v>6.264025610615688</v>
      </c>
      <c r="BD295">
        <v>4.6919119917892473E-2</v>
      </c>
      <c r="BH295">
        <v>9.3838239835784945E-2</v>
      </c>
      <c r="BI295">
        <v>4.6919119917892473E-2</v>
      </c>
      <c r="BJ295">
        <v>0</v>
      </c>
    </row>
    <row r="296" spans="1:62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J296"/>
      <c r="K296" s="2">
        <v>1</v>
      </c>
      <c r="L296" s="25">
        <v>0</v>
      </c>
      <c r="M296">
        <v>0</v>
      </c>
      <c r="N296">
        <v>0</v>
      </c>
      <c r="O296" s="1">
        <v>3.85</v>
      </c>
      <c r="P296" s="1">
        <v>3.85</v>
      </c>
      <c r="Q296" s="1">
        <v>14.379</v>
      </c>
      <c r="T296" s="25">
        <v>0</v>
      </c>
      <c r="U296" s="25"/>
      <c r="V296" s="25"/>
      <c r="W296">
        <v>0</v>
      </c>
      <c r="X296"/>
      <c r="Y296"/>
      <c r="Z296">
        <v>0</v>
      </c>
      <c r="AA296"/>
      <c r="AB296"/>
      <c r="AD296">
        <v>20</v>
      </c>
      <c r="AE296" s="55">
        <f t="shared" si="14"/>
        <v>213.13272750000002</v>
      </c>
      <c r="AF296" s="57">
        <v>0</v>
      </c>
      <c r="AG296" s="55">
        <v>0</v>
      </c>
      <c r="AH296" s="55">
        <v>0</v>
      </c>
      <c r="AI296" s="52">
        <f t="shared" si="16"/>
        <v>9.3838239835784945E-2</v>
      </c>
      <c r="AJ296" s="51"/>
      <c r="AK296" s="52"/>
      <c r="AL296" s="52"/>
      <c r="AM296" s="28">
        <v>1.8125</v>
      </c>
      <c r="AN296" s="28">
        <v>2.5</v>
      </c>
      <c r="AO296" s="28">
        <v>0.6875</v>
      </c>
      <c r="AP296" s="28">
        <v>0.875</v>
      </c>
      <c r="AQ296" s="28">
        <v>0.30851063829787229</v>
      </c>
      <c r="AR296" s="28">
        <v>0.42553191489361702</v>
      </c>
      <c r="AS296" s="28">
        <v>0.1170212765957447</v>
      </c>
      <c r="AT296" s="28">
        <v>0.14893617021276601</v>
      </c>
      <c r="AU296" s="25">
        <v>1</v>
      </c>
      <c r="AV296" s="25">
        <v>3.44</v>
      </c>
      <c r="AW296" s="25">
        <v>2.44</v>
      </c>
      <c r="AX296" s="25">
        <v>2.7062499999999998</v>
      </c>
      <c r="AY296">
        <v>2.7062499999999998</v>
      </c>
      <c r="AZ296">
        <v>6.2701641731156874</v>
      </c>
      <c r="BD296">
        <v>4.6919119917892473E-2</v>
      </c>
      <c r="BH296">
        <v>9.3838239835784945E-2</v>
      </c>
      <c r="BI296">
        <v>4.6919119917892473E-2</v>
      </c>
      <c r="BJ296">
        <v>0</v>
      </c>
    </row>
    <row r="297" spans="1:62" x14ac:dyDescent="0.3">
      <c r="A297" s="2" t="s">
        <v>46</v>
      </c>
      <c r="B297" s="13" t="s">
        <v>722</v>
      </c>
      <c r="C297" s="13"/>
      <c r="F297" s="2">
        <v>3.87</v>
      </c>
      <c r="G297" s="2" t="s">
        <v>234</v>
      </c>
      <c r="H297" s="9" t="s">
        <v>551</v>
      </c>
      <c r="I297" t="s">
        <v>629</v>
      </c>
      <c r="J297"/>
      <c r="L297" s="25">
        <v>2</v>
      </c>
      <c r="M297">
        <v>4</v>
      </c>
      <c r="N297">
        <v>0</v>
      </c>
      <c r="T297" s="25">
        <v>7.41544296</v>
      </c>
      <c r="U297" s="25">
        <v>7.4154429599999991</v>
      </c>
      <c r="V297" s="25">
        <v>7.41544296</v>
      </c>
      <c r="W297">
        <v>7.8</v>
      </c>
      <c r="X297">
        <v>13.010999999999999</v>
      </c>
      <c r="Y297">
        <v>5.5460000000000003</v>
      </c>
      <c r="Z297">
        <v>0</v>
      </c>
      <c r="AA297"/>
      <c r="AB297"/>
      <c r="AD297">
        <v>14</v>
      </c>
      <c r="AE297" s="55">
        <f t="shared" si="14"/>
        <v>0</v>
      </c>
      <c r="AF297" s="57">
        <v>288.33429290182369</v>
      </c>
      <c r="AG297" s="55">
        <v>556.51188553357167</v>
      </c>
      <c r="AH297" s="55">
        <v>0</v>
      </c>
      <c r="AI297" s="52"/>
      <c r="AJ297" s="51">
        <v>9.7109503410799117E-2</v>
      </c>
      <c r="AK297" s="52">
        <v>0.10062678166578309</v>
      </c>
      <c r="AL297" s="52"/>
      <c r="AM297" s="28">
        <v>2</v>
      </c>
      <c r="AN297" s="28">
        <v>2.545454545454545</v>
      </c>
      <c r="AO297" s="28">
        <v>0.54545454545454541</v>
      </c>
      <c r="AP297" s="28">
        <v>0</v>
      </c>
      <c r="AQ297" s="28">
        <v>0.39285714285714279</v>
      </c>
      <c r="AR297" s="28">
        <v>0.5</v>
      </c>
      <c r="AS297" s="28">
        <v>0.1071428571428571</v>
      </c>
      <c r="AT297" s="28">
        <v>0</v>
      </c>
      <c r="AU297" s="25">
        <v>1.1000000000000001</v>
      </c>
      <c r="AV297" s="25">
        <v>3.44</v>
      </c>
      <c r="AW297" s="25">
        <v>2.34</v>
      </c>
      <c r="AX297" s="25">
        <v>2.669090909090909</v>
      </c>
      <c r="AY297">
        <v>2.669090909090909</v>
      </c>
      <c r="AZ297">
        <v>5.9831974772727277</v>
      </c>
      <c r="BA297" s="75">
        <v>0.52442413903612473</v>
      </c>
      <c r="BB297" s="75">
        <v>0.54341863036636606</v>
      </c>
      <c r="BE297">
        <v>4.8554751705399558E-2</v>
      </c>
      <c r="BF297">
        <v>5.0313390832891547E-2</v>
      </c>
      <c r="BH297">
        <v>9.8868142538291098E-2</v>
      </c>
      <c r="BI297">
        <v>4.9434071269145549E-2</v>
      </c>
      <c r="BJ297">
        <v>0.53392138470124539</v>
      </c>
    </row>
    <row r="298" spans="1:62" x14ac:dyDescent="0.3">
      <c r="A298" s="5" t="s">
        <v>19</v>
      </c>
      <c r="B298" s="38" t="s">
        <v>705</v>
      </c>
      <c r="C298" s="39"/>
      <c r="D298" s="5"/>
      <c r="E298" s="5"/>
      <c r="F298" s="5">
        <v>3.53</v>
      </c>
      <c r="G298" s="5" t="s">
        <v>235</v>
      </c>
      <c r="H298" s="40">
        <v>-2</v>
      </c>
      <c r="I298" s="5" t="s">
        <v>1167</v>
      </c>
      <c r="J298" s="5"/>
      <c r="K298" s="5"/>
      <c r="L298" s="41">
        <v>0</v>
      </c>
      <c r="M298">
        <v>0</v>
      </c>
      <c r="N298">
        <v>4</v>
      </c>
      <c r="O298" s="5"/>
      <c r="P298" s="5"/>
      <c r="Q298" s="5"/>
      <c r="R298" s="5" t="s">
        <v>450</v>
      </c>
      <c r="S298" s="5"/>
      <c r="T298" s="41">
        <v>0</v>
      </c>
      <c r="U298" s="41"/>
      <c r="V298" s="41"/>
      <c r="W298">
        <v>0</v>
      </c>
      <c r="X298"/>
      <c r="Y298"/>
      <c r="Z298">
        <v>24.8627</v>
      </c>
      <c r="AA298">
        <v>5.4355000000000002</v>
      </c>
      <c r="AB298">
        <v>5.4478</v>
      </c>
      <c r="AC298" s="5"/>
      <c r="AD298" s="5">
        <v>18</v>
      </c>
      <c r="AE298" s="55">
        <f t="shared" si="14"/>
        <v>0</v>
      </c>
      <c r="AF298" s="57">
        <v>0</v>
      </c>
      <c r="AG298" s="55">
        <v>0</v>
      </c>
      <c r="AH298" s="55">
        <f t="shared" ref="AH298:AH303" si="17">Z298*AA298*AB298</f>
        <v>736.22226122963002</v>
      </c>
      <c r="AI298" s="52"/>
      <c r="AJ298" s="51"/>
      <c r="AK298" s="52"/>
      <c r="AL298" s="67">
        <f t="shared" ref="AL298:AL303" si="18">N298*AD298/AH298</f>
        <v>9.7796553828386576E-2</v>
      </c>
      <c r="AM298" s="5">
        <v>1.8666666666666669</v>
      </c>
      <c r="AN298" s="5">
        <v>2.8</v>
      </c>
      <c r="AO298" s="5">
        <v>1.8666666666666669</v>
      </c>
      <c r="AP298" s="5">
        <v>1.8666666666666669</v>
      </c>
      <c r="AQ298" s="5">
        <v>0.22222222222222221</v>
      </c>
      <c r="AR298" s="5">
        <v>0.33333333333333331</v>
      </c>
      <c r="AS298" s="5">
        <v>0.22222222222222221</v>
      </c>
      <c r="AT298" s="5">
        <v>0.22222222222222221</v>
      </c>
      <c r="AU298" s="41">
        <v>1</v>
      </c>
      <c r="AV298" s="41">
        <v>3.44</v>
      </c>
      <c r="AW298" s="41">
        <v>2.44</v>
      </c>
      <c r="AX298" s="41">
        <v>2.68</v>
      </c>
      <c r="AY298" s="5">
        <v>2.68</v>
      </c>
      <c r="AZ298" s="5">
        <v>5.9932041966666656</v>
      </c>
      <c r="BG298">
        <v>4.8898276914193288E-2</v>
      </c>
      <c r="BH298">
        <v>9.7796553828386576E-2</v>
      </c>
      <c r="BI298">
        <v>4.8898276914193288E-2</v>
      </c>
      <c r="BJ298">
        <v>0</v>
      </c>
    </row>
    <row r="299" spans="1:62" x14ac:dyDescent="0.3">
      <c r="A299" s="5" t="s">
        <v>20</v>
      </c>
      <c r="B299" s="38" t="s">
        <v>706</v>
      </c>
      <c r="C299" s="39"/>
      <c r="D299" s="5"/>
      <c r="E299" s="5"/>
      <c r="F299" s="5">
        <v>3.42</v>
      </c>
      <c r="G299" s="5" t="s">
        <v>235</v>
      </c>
      <c r="H299" s="40">
        <v>-2</v>
      </c>
      <c r="I299" s="5" t="s">
        <v>1168</v>
      </c>
      <c r="J299" s="5"/>
      <c r="K299" s="5"/>
      <c r="L299" s="41">
        <v>0</v>
      </c>
      <c r="M299">
        <v>0</v>
      </c>
      <c r="N299">
        <v>4</v>
      </c>
      <c r="O299" s="5"/>
      <c r="P299" s="5"/>
      <c r="Q299" s="5"/>
      <c r="R299" s="5" t="s">
        <v>450</v>
      </c>
      <c r="S299" s="5"/>
      <c r="T299" s="41">
        <v>0</v>
      </c>
      <c r="U299" s="41"/>
      <c r="V299" s="41"/>
      <c r="W299">
        <v>0</v>
      </c>
      <c r="X299"/>
      <c r="Y299"/>
      <c r="Z299">
        <v>24.556999999999999</v>
      </c>
      <c r="AA299">
        <v>5.5289999999999999</v>
      </c>
      <c r="AB299">
        <v>5.5289999999999999</v>
      </c>
      <c r="AC299" s="5"/>
      <c r="AD299" s="5">
        <v>18</v>
      </c>
      <c r="AE299" s="55">
        <f t="shared" si="14"/>
        <v>0</v>
      </c>
      <c r="AF299" s="57">
        <v>0</v>
      </c>
      <c r="AG299" s="55">
        <v>0</v>
      </c>
      <c r="AH299" s="55">
        <f t="shared" si="17"/>
        <v>750.7035854369999</v>
      </c>
      <c r="AI299" s="52"/>
      <c r="AJ299" s="51"/>
      <c r="AK299" s="52"/>
      <c r="AL299" s="67">
        <f t="shared" si="18"/>
        <v>9.5910025470422294E-2</v>
      </c>
      <c r="AM299" s="5">
        <v>1.8666666666666669</v>
      </c>
      <c r="AN299" s="5">
        <v>2.8</v>
      </c>
      <c r="AO299" s="5">
        <v>1.8666666666666669</v>
      </c>
      <c r="AP299" s="5">
        <v>1.8666666666666669</v>
      </c>
      <c r="AQ299" s="5">
        <v>0.22222222222222221</v>
      </c>
      <c r="AR299" s="5">
        <v>0.33333333333333331</v>
      </c>
      <c r="AS299" s="5">
        <v>0.22222222222222221</v>
      </c>
      <c r="AT299" s="5">
        <v>0.22222222222222221</v>
      </c>
      <c r="AU299" s="41">
        <v>0.95</v>
      </c>
      <c r="AV299" s="41">
        <v>3.44</v>
      </c>
      <c r="AW299" s="41">
        <v>2.4900000000000002</v>
      </c>
      <c r="AX299" s="41">
        <v>2.6733333333333329</v>
      </c>
      <c r="AY299" s="5">
        <v>2.6733333333333329</v>
      </c>
      <c r="AZ299" s="5">
        <v>5.9671526619999993</v>
      </c>
      <c r="BG299">
        <v>4.7955012735211147E-2</v>
      </c>
      <c r="BH299">
        <v>9.5910025470422294E-2</v>
      </c>
      <c r="BI299">
        <v>4.7955012735211147E-2</v>
      </c>
      <c r="BJ299">
        <v>0</v>
      </c>
    </row>
    <row r="300" spans="1:62" x14ac:dyDescent="0.3">
      <c r="A300" s="5" t="s">
        <v>21</v>
      </c>
      <c r="B300" s="38" t="s">
        <v>707</v>
      </c>
      <c r="C300" s="39"/>
      <c r="D300" s="5"/>
      <c r="E300" s="5"/>
      <c r="F300" s="5">
        <v>2.82</v>
      </c>
      <c r="G300" s="5" t="s">
        <v>235</v>
      </c>
      <c r="H300" s="40">
        <v>-2</v>
      </c>
      <c r="I300" s="5" t="s">
        <v>1169</v>
      </c>
      <c r="J300" s="5"/>
      <c r="K300" s="5"/>
      <c r="L300" s="41">
        <v>0</v>
      </c>
      <c r="M300">
        <v>0</v>
      </c>
      <c r="N300">
        <v>4</v>
      </c>
      <c r="O300" s="5"/>
      <c r="P300" s="5"/>
      <c r="Q300" s="5"/>
      <c r="R300" s="5" t="s">
        <v>440</v>
      </c>
      <c r="S300" s="5"/>
      <c r="T300" s="41">
        <v>0</v>
      </c>
      <c r="U300" s="41"/>
      <c r="V300" s="41"/>
      <c r="W300">
        <v>0</v>
      </c>
      <c r="X300"/>
      <c r="Y300"/>
      <c r="Z300">
        <v>25.574999999999999</v>
      </c>
      <c r="AA300">
        <v>5.5629999999999997</v>
      </c>
      <c r="AB300">
        <v>5.5629999999999997</v>
      </c>
      <c r="AC300" s="5"/>
      <c r="AD300" s="5">
        <v>18</v>
      </c>
      <c r="AE300" s="55">
        <f t="shared" si="14"/>
        <v>0</v>
      </c>
      <c r="AF300" s="57">
        <v>0</v>
      </c>
      <c r="AG300" s="55">
        <v>0</v>
      </c>
      <c r="AH300" s="55">
        <f t="shared" si="17"/>
        <v>791.4687321749999</v>
      </c>
      <c r="AI300" s="52"/>
      <c r="AJ300" s="51"/>
      <c r="AK300" s="52"/>
      <c r="AL300" s="67">
        <f t="shared" si="18"/>
        <v>9.0970112997565952E-2</v>
      </c>
      <c r="AM300" s="5">
        <v>1.8666666666666669</v>
      </c>
      <c r="AN300" s="5">
        <v>2.8</v>
      </c>
      <c r="AO300" s="5">
        <v>1.8666666666666669</v>
      </c>
      <c r="AP300" s="5">
        <v>1.8666666666666669</v>
      </c>
      <c r="AQ300" s="5">
        <v>0.22222222222222221</v>
      </c>
      <c r="AR300" s="5">
        <v>0.33333333333333331</v>
      </c>
      <c r="AS300" s="5">
        <v>0.22222222222222221</v>
      </c>
      <c r="AT300" s="5">
        <v>0.22222222222222221</v>
      </c>
      <c r="AU300" s="41">
        <v>0.89</v>
      </c>
      <c r="AV300" s="41">
        <v>3.44</v>
      </c>
      <c r="AW300" s="41">
        <v>2.5499999999999998</v>
      </c>
      <c r="AX300" s="41">
        <v>2.6653333333333342</v>
      </c>
      <c r="AY300" s="5">
        <v>2.6653333333333329</v>
      </c>
      <c r="AZ300" s="5">
        <v>5.9411098053333333</v>
      </c>
      <c r="BG300">
        <v>4.5485056498782983E-2</v>
      </c>
      <c r="BH300">
        <v>9.0970112997565952E-2</v>
      </c>
      <c r="BI300">
        <v>4.5485056498782983E-2</v>
      </c>
      <c r="BJ300">
        <v>0</v>
      </c>
    </row>
    <row r="301" spans="1:62" x14ac:dyDescent="0.3">
      <c r="A301" s="2" t="s">
        <v>19</v>
      </c>
      <c r="B301" s="37" t="s">
        <v>705</v>
      </c>
      <c r="C301" s="13"/>
      <c r="F301" s="2">
        <v>3.51</v>
      </c>
      <c r="G301" s="2" t="s">
        <v>235</v>
      </c>
      <c r="H301" s="9">
        <v>-1</v>
      </c>
      <c r="I301" t="s">
        <v>1167</v>
      </c>
      <c r="J301"/>
      <c r="L301" s="25">
        <v>0</v>
      </c>
      <c r="M301">
        <v>0</v>
      </c>
      <c r="N301">
        <v>4</v>
      </c>
      <c r="R301" s="2" t="s">
        <v>450</v>
      </c>
      <c r="T301" s="25">
        <v>0</v>
      </c>
      <c r="U301" s="25"/>
      <c r="V301" s="25"/>
      <c r="W301">
        <v>0</v>
      </c>
      <c r="X301"/>
      <c r="Y301"/>
      <c r="Z301">
        <v>24.8627</v>
      </c>
      <c r="AA301">
        <v>5.4355000000000002</v>
      </c>
      <c r="AB301">
        <v>5.4478</v>
      </c>
      <c r="AD301">
        <v>18</v>
      </c>
      <c r="AE301" s="55">
        <f t="shared" si="14"/>
        <v>0</v>
      </c>
      <c r="AF301" s="57">
        <v>0</v>
      </c>
      <c r="AG301" s="55">
        <v>0</v>
      </c>
      <c r="AH301" s="55">
        <f t="shared" si="17"/>
        <v>736.22226122963002</v>
      </c>
      <c r="AI301" s="52"/>
      <c r="AJ301" s="51"/>
      <c r="AK301" s="52"/>
      <c r="AL301" s="67">
        <f t="shared" si="18"/>
        <v>9.7796553828386576E-2</v>
      </c>
      <c r="AM301" s="28">
        <v>1.8666666666666669</v>
      </c>
      <c r="AN301" s="28">
        <v>2.8</v>
      </c>
      <c r="AO301" s="28">
        <v>1.8666666666666669</v>
      </c>
      <c r="AP301" s="28">
        <v>1.8666666666666669</v>
      </c>
      <c r="AQ301" s="28">
        <v>0.22222222222222221</v>
      </c>
      <c r="AR301" s="28">
        <v>0.33333333333333331</v>
      </c>
      <c r="AS301" s="28">
        <v>0.22222222222222221</v>
      </c>
      <c r="AT301" s="28">
        <v>0.22222222222222221</v>
      </c>
      <c r="AU301" s="25">
        <v>1</v>
      </c>
      <c r="AV301" s="25">
        <v>3.44</v>
      </c>
      <c r="AW301" s="25">
        <v>2.44</v>
      </c>
      <c r="AX301" s="25">
        <v>2.68</v>
      </c>
      <c r="AY301">
        <v>2.68</v>
      </c>
      <c r="AZ301">
        <v>5.9932041966666656</v>
      </c>
      <c r="BG301">
        <v>4.8898276914193288E-2</v>
      </c>
      <c r="BH301">
        <v>9.7796553828386576E-2</v>
      </c>
      <c r="BI301">
        <v>4.8898276914193288E-2</v>
      </c>
      <c r="BJ301">
        <v>0</v>
      </c>
    </row>
    <row r="302" spans="1:62" x14ac:dyDescent="0.3">
      <c r="A302" s="2" t="s">
        <v>20</v>
      </c>
      <c r="B302" s="37" t="s">
        <v>706</v>
      </c>
      <c r="C302" s="13"/>
      <c r="F302" s="2">
        <v>3.48</v>
      </c>
      <c r="G302" s="2" t="s">
        <v>235</v>
      </c>
      <c r="H302" s="9">
        <v>-1</v>
      </c>
      <c r="I302" t="s">
        <v>1168</v>
      </c>
      <c r="J302"/>
      <c r="L302" s="25">
        <v>0</v>
      </c>
      <c r="M302">
        <v>0</v>
      </c>
      <c r="N302">
        <v>4</v>
      </c>
      <c r="R302" s="2" t="s">
        <v>450</v>
      </c>
      <c r="T302" s="25">
        <v>0</v>
      </c>
      <c r="U302" s="25"/>
      <c r="V302" s="25"/>
      <c r="W302">
        <v>0</v>
      </c>
      <c r="X302"/>
      <c r="Y302"/>
      <c r="Z302">
        <v>24.556999999999999</v>
      </c>
      <c r="AA302">
        <v>5.5289999999999999</v>
      </c>
      <c r="AB302">
        <v>5.5289999999999999</v>
      </c>
      <c r="AD302">
        <v>18</v>
      </c>
      <c r="AE302" s="55">
        <f t="shared" si="14"/>
        <v>0</v>
      </c>
      <c r="AF302" s="57">
        <v>0</v>
      </c>
      <c r="AG302" s="55">
        <v>0</v>
      </c>
      <c r="AH302" s="55">
        <f t="shared" si="17"/>
        <v>750.7035854369999</v>
      </c>
      <c r="AI302" s="52"/>
      <c r="AJ302" s="51"/>
      <c r="AK302" s="52"/>
      <c r="AL302" s="67">
        <f t="shared" si="18"/>
        <v>9.5910025470422294E-2</v>
      </c>
      <c r="AM302" s="28">
        <v>1.8666666666666669</v>
      </c>
      <c r="AN302" s="28">
        <v>2.8</v>
      </c>
      <c r="AO302" s="28">
        <v>1.8666666666666669</v>
      </c>
      <c r="AP302" s="28">
        <v>1.8666666666666669</v>
      </c>
      <c r="AQ302" s="28">
        <v>0.22222222222222221</v>
      </c>
      <c r="AR302" s="28">
        <v>0.33333333333333331</v>
      </c>
      <c r="AS302" s="28">
        <v>0.22222222222222221</v>
      </c>
      <c r="AT302" s="28">
        <v>0.22222222222222221</v>
      </c>
      <c r="AU302" s="25">
        <v>0.95</v>
      </c>
      <c r="AV302" s="25">
        <v>3.44</v>
      </c>
      <c r="AW302" s="25">
        <v>2.4900000000000002</v>
      </c>
      <c r="AX302" s="25">
        <v>2.6733333333333329</v>
      </c>
      <c r="AY302">
        <v>2.6733333333333329</v>
      </c>
      <c r="AZ302">
        <v>5.9671526619999993</v>
      </c>
      <c r="BG302">
        <v>4.7955012735211147E-2</v>
      </c>
      <c r="BH302">
        <v>9.5910025470422294E-2</v>
      </c>
      <c r="BI302">
        <v>4.7955012735211147E-2</v>
      </c>
      <c r="BJ302">
        <v>0</v>
      </c>
    </row>
    <row r="303" spans="1:62" x14ac:dyDescent="0.3">
      <c r="A303" s="2" t="s">
        <v>21</v>
      </c>
      <c r="B303" s="37" t="s">
        <v>707</v>
      </c>
      <c r="C303" s="13"/>
      <c r="F303" s="2">
        <v>3.08</v>
      </c>
      <c r="G303" s="2" t="s">
        <v>235</v>
      </c>
      <c r="H303" s="9">
        <v>-1</v>
      </c>
      <c r="I303" t="s">
        <v>1169</v>
      </c>
      <c r="J303"/>
      <c r="L303" s="25">
        <v>0</v>
      </c>
      <c r="M303">
        <v>0</v>
      </c>
      <c r="N303">
        <v>4</v>
      </c>
      <c r="R303" s="2" t="s">
        <v>440</v>
      </c>
      <c r="T303" s="25">
        <v>0</v>
      </c>
      <c r="U303" s="25"/>
      <c r="V303" s="25"/>
      <c r="W303">
        <v>0</v>
      </c>
      <c r="X303"/>
      <c r="Y303"/>
      <c r="Z303">
        <v>25.574999999999999</v>
      </c>
      <c r="AA303">
        <v>5.5629999999999997</v>
      </c>
      <c r="AB303">
        <v>5.5629999999999997</v>
      </c>
      <c r="AD303">
        <v>18</v>
      </c>
      <c r="AE303" s="55">
        <f t="shared" si="14"/>
        <v>0</v>
      </c>
      <c r="AF303" s="57">
        <v>0</v>
      </c>
      <c r="AG303" s="55">
        <v>0</v>
      </c>
      <c r="AH303" s="55">
        <f t="shared" si="17"/>
        <v>791.4687321749999</v>
      </c>
      <c r="AI303" s="52"/>
      <c r="AJ303" s="51"/>
      <c r="AK303" s="52"/>
      <c r="AL303" s="67">
        <f t="shared" si="18"/>
        <v>9.0970112997565952E-2</v>
      </c>
      <c r="AM303" s="28">
        <v>1.8666666666666669</v>
      </c>
      <c r="AN303" s="28">
        <v>2.8</v>
      </c>
      <c r="AO303" s="28">
        <v>1.8666666666666669</v>
      </c>
      <c r="AP303" s="28">
        <v>1.8666666666666669</v>
      </c>
      <c r="AQ303" s="28">
        <v>0.22222222222222221</v>
      </c>
      <c r="AR303" s="28">
        <v>0.33333333333333331</v>
      </c>
      <c r="AS303" s="28">
        <v>0.22222222222222221</v>
      </c>
      <c r="AT303" s="28">
        <v>0.22222222222222221</v>
      </c>
      <c r="AU303" s="25">
        <v>0.89</v>
      </c>
      <c r="AV303" s="25">
        <v>3.44</v>
      </c>
      <c r="AW303" s="25">
        <v>2.5499999999999998</v>
      </c>
      <c r="AX303" s="25">
        <v>2.6653333333333342</v>
      </c>
      <c r="AY303">
        <v>2.6653333333333329</v>
      </c>
      <c r="AZ303">
        <v>5.9411098053333333</v>
      </c>
      <c r="BG303">
        <v>4.5485056498782983E-2</v>
      </c>
      <c r="BH303">
        <v>9.0970112997565952E-2</v>
      </c>
      <c r="BI303">
        <v>4.5485056498782983E-2</v>
      </c>
      <c r="BJ303">
        <v>0</v>
      </c>
    </row>
    <row r="304" spans="1:62" x14ac:dyDescent="0.3">
      <c r="A304" s="2" t="s">
        <v>236</v>
      </c>
      <c r="B304" s="13" t="s">
        <v>810</v>
      </c>
      <c r="C304" s="13"/>
      <c r="F304" s="2">
        <v>4.5999999999999996</v>
      </c>
      <c r="G304" s="2" t="s">
        <v>238</v>
      </c>
      <c r="H304" s="9" t="s">
        <v>586</v>
      </c>
      <c r="I304" t="s">
        <v>662</v>
      </c>
      <c r="J304"/>
      <c r="L304" s="25">
        <v>8</v>
      </c>
      <c r="M304">
        <v>1</v>
      </c>
      <c r="N304">
        <v>0</v>
      </c>
      <c r="T304" s="25">
        <v>7.5714817599999993</v>
      </c>
      <c r="U304" s="25">
        <v>7.4441355800000002</v>
      </c>
      <c r="V304" s="25">
        <v>14.785262019999999</v>
      </c>
      <c r="W304">
        <v>10.442</v>
      </c>
      <c r="X304">
        <v>10.442</v>
      </c>
      <c r="Y304">
        <v>10.442</v>
      </c>
      <c r="Z304">
        <v>0</v>
      </c>
      <c r="AA304"/>
      <c r="AB304"/>
      <c r="AD304">
        <v>12</v>
      </c>
      <c r="AE304" s="55">
        <f t="shared" si="14"/>
        <v>0</v>
      </c>
      <c r="AF304" s="57">
        <v>583.54908217201648</v>
      </c>
      <c r="AG304" s="55">
        <v>1138.547270888</v>
      </c>
      <c r="AH304" s="55">
        <v>0</v>
      </c>
      <c r="AI304" s="52"/>
      <c r="AJ304" s="51">
        <v>0.1645105834845636</v>
      </c>
      <c r="AK304" s="52">
        <v>1.053974683953237E-2</v>
      </c>
      <c r="AL304" s="52"/>
      <c r="AM304" s="28">
        <v>1.8</v>
      </c>
      <c r="AN304" s="28">
        <v>2.4</v>
      </c>
      <c r="AO304" s="28">
        <v>0.6</v>
      </c>
      <c r="AP304" s="28">
        <v>2.8</v>
      </c>
      <c r="AQ304" s="28">
        <v>0.23684210526315791</v>
      </c>
      <c r="AR304" s="28">
        <v>0.31578947368421051</v>
      </c>
      <c r="AS304" s="28">
        <v>7.8947368421052627E-2</v>
      </c>
      <c r="AT304" s="28">
        <v>0.36842105263157893</v>
      </c>
      <c r="AU304" s="25">
        <v>0.93</v>
      </c>
      <c r="AV304" s="25">
        <v>3.44</v>
      </c>
      <c r="AW304" s="25">
        <v>2.5099999999999998</v>
      </c>
      <c r="AX304" s="25">
        <v>2.5499999999999998</v>
      </c>
      <c r="AY304">
        <v>2.5499999999999998</v>
      </c>
      <c r="AZ304">
        <v>5.8797175109999991</v>
      </c>
      <c r="BA304" s="75">
        <v>0.46150059156666667</v>
      </c>
      <c r="BE304">
        <v>8.2255291742281814E-2</v>
      </c>
      <c r="BF304">
        <v>5.2698734197661841E-3</v>
      </c>
      <c r="BH304">
        <v>8.7525165162047988E-2</v>
      </c>
      <c r="BI304">
        <v>4.3762582581024001E-2</v>
      </c>
      <c r="BJ304">
        <v>0.46150059156666667</v>
      </c>
    </row>
    <row r="305" spans="1:62" x14ac:dyDescent="0.3">
      <c r="A305" s="2" t="s">
        <v>237</v>
      </c>
      <c r="B305" s="13" t="s">
        <v>811</v>
      </c>
      <c r="C305" s="13"/>
      <c r="F305" s="2">
        <v>4.5</v>
      </c>
      <c r="G305" s="2" t="s">
        <v>238</v>
      </c>
      <c r="H305" s="9" t="s">
        <v>563</v>
      </c>
      <c r="I305">
        <v>-1</v>
      </c>
      <c r="J305"/>
      <c r="L305" s="25">
        <v>1</v>
      </c>
      <c r="M305">
        <v>0</v>
      </c>
      <c r="N305">
        <v>0</v>
      </c>
      <c r="T305" s="25">
        <v>3.9948813699999999</v>
      </c>
      <c r="U305" s="25">
        <v>3.9948813699999999</v>
      </c>
      <c r="V305" s="25">
        <v>3.9948813699999999</v>
      </c>
      <c r="W305">
        <v>0</v>
      </c>
      <c r="X305"/>
      <c r="Y305"/>
      <c r="Z305">
        <v>0</v>
      </c>
      <c r="AA305"/>
      <c r="AB305"/>
      <c r="AD305">
        <v>12</v>
      </c>
      <c r="AE305" s="55">
        <f t="shared" si="14"/>
        <v>0</v>
      </c>
      <c r="AF305" s="57">
        <v>63.754620030366901</v>
      </c>
      <c r="AG305" s="55">
        <v>0</v>
      </c>
      <c r="AH305" s="55">
        <v>0</v>
      </c>
      <c r="AI305" s="52"/>
      <c r="AJ305" s="51">
        <v>0.18822165349404149</v>
      </c>
      <c r="AK305" s="52"/>
      <c r="AL305" s="52"/>
      <c r="AM305" s="28">
        <v>1.8</v>
      </c>
      <c r="AN305" s="28">
        <v>2.4</v>
      </c>
      <c r="AO305" s="28">
        <v>0.6</v>
      </c>
      <c r="AP305" s="28">
        <v>2.8</v>
      </c>
      <c r="AQ305" s="28">
        <v>0.23684210526315791</v>
      </c>
      <c r="AR305" s="28">
        <v>0.31578947368421051</v>
      </c>
      <c r="AS305" s="28">
        <v>7.8947368421052627E-2</v>
      </c>
      <c r="AT305" s="28">
        <v>0.36842105263157893</v>
      </c>
      <c r="AU305" s="25">
        <v>0.82</v>
      </c>
      <c r="AV305" s="25">
        <v>3.44</v>
      </c>
      <c r="AW305" s="25">
        <v>2.62</v>
      </c>
      <c r="AX305" s="25">
        <v>2.528</v>
      </c>
      <c r="AY305">
        <v>2.528</v>
      </c>
      <c r="AZ305">
        <v>5.7952294759999994</v>
      </c>
      <c r="BA305" s="75">
        <v>0.65619545508850963</v>
      </c>
      <c r="BE305">
        <v>9.4110826747020773E-2</v>
      </c>
      <c r="BH305">
        <v>0.18822165349404149</v>
      </c>
      <c r="BI305">
        <v>9.4110826747020773E-2</v>
      </c>
      <c r="BJ305">
        <v>0.65619545508850963</v>
      </c>
    </row>
    <row r="306" spans="1:62" x14ac:dyDescent="0.3">
      <c r="A306" s="2" t="s">
        <v>239</v>
      </c>
      <c r="B306" s="13" t="s">
        <v>812</v>
      </c>
      <c r="C306" s="13"/>
      <c r="F306" s="2">
        <v>4.4000000000000004</v>
      </c>
      <c r="G306" s="2" t="s">
        <v>238</v>
      </c>
      <c r="H306" s="9" t="s">
        <v>590</v>
      </c>
      <c r="I306" t="s">
        <v>663</v>
      </c>
      <c r="J306"/>
      <c r="L306" s="25">
        <v>16</v>
      </c>
      <c r="M306">
        <v>8</v>
      </c>
      <c r="N306">
        <v>0</v>
      </c>
      <c r="T306" s="25">
        <v>7.4248940299999999</v>
      </c>
      <c r="U306" s="25">
        <v>7.4248940300000008</v>
      </c>
      <c r="V306" s="25">
        <v>48.809404000000001</v>
      </c>
      <c r="W306">
        <v>10.37</v>
      </c>
      <c r="X306">
        <v>10.37</v>
      </c>
      <c r="Y306">
        <v>10.37</v>
      </c>
      <c r="Z306">
        <v>0</v>
      </c>
      <c r="AA306"/>
      <c r="AB306"/>
      <c r="AD306">
        <v>14</v>
      </c>
      <c r="AE306" s="55">
        <f t="shared" si="14"/>
        <v>0</v>
      </c>
      <c r="AF306" s="57">
        <v>2333.5692942103669</v>
      </c>
      <c r="AG306" s="55">
        <v>1115.157653</v>
      </c>
      <c r="AH306" s="55">
        <v>0</v>
      </c>
      <c r="AI306" s="52"/>
      <c r="AJ306" s="51">
        <v>9.5990292876988306E-2</v>
      </c>
      <c r="AK306" s="52">
        <v>0.10043422981378219</v>
      </c>
      <c r="AL306" s="52"/>
      <c r="AM306" s="28">
        <v>2</v>
      </c>
      <c r="AN306" s="28">
        <v>2.545454545454545</v>
      </c>
      <c r="AO306" s="28">
        <v>0.54545454545454541</v>
      </c>
      <c r="AP306" s="28">
        <v>2.545454545454545</v>
      </c>
      <c r="AQ306" s="28">
        <v>0.26190476190476192</v>
      </c>
      <c r="AR306" s="28">
        <v>0.33333333333333331</v>
      </c>
      <c r="AS306" s="28">
        <v>7.1428571428571425E-2</v>
      </c>
      <c r="AT306" s="28">
        <v>0.33333333333333331</v>
      </c>
      <c r="AU306" s="25">
        <v>1</v>
      </c>
      <c r="AV306" s="25">
        <v>3.44</v>
      </c>
      <c r="AW306" s="25">
        <v>2.44</v>
      </c>
      <c r="AX306" s="25">
        <v>2.643636363636364</v>
      </c>
      <c r="AY306">
        <v>2.643636363636364</v>
      </c>
      <c r="AZ306">
        <v>6.0715871381818181</v>
      </c>
      <c r="BA306" s="75">
        <v>0.51451783825131059</v>
      </c>
      <c r="BB306" s="75">
        <v>0.53833779709834217</v>
      </c>
      <c r="BE306">
        <v>4.7995146438494153E-2</v>
      </c>
      <c r="BF306">
        <v>5.0217114906891097E-2</v>
      </c>
      <c r="BH306">
        <v>9.8212261345385243E-2</v>
      </c>
      <c r="BI306">
        <v>4.9106130672692622E-2</v>
      </c>
      <c r="BJ306">
        <v>0.52642781767482638</v>
      </c>
    </row>
    <row r="307" spans="1:62" x14ac:dyDescent="0.3">
      <c r="A307" s="2" t="s">
        <v>48</v>
      </c>
      <c r="B307" s="13" t="s">
        <v>724</v>
      </c>
      <c r="C307" s="13"/>
      <c r="F307" s="2">
        <v>4.0999999999999996</v>
      </c>
      <c r="G307" s="2" t="s">
        <v>238</v>
      </c>
      <c r="H307" s="9" t="s">
        <v>552</v>
      </c>
      <c r="I307" t="s">
        <v>630</v>
      </c>
      <c r="J307"/>
      <c r="L307" s="25">
        <v>2</v>
      </c>
      <c r="M307">
        <v>8</v>
      </c>
      <c r="N307">
        <v>0</v>
      </c>
      <c r="T307" s="25">
        <v>7.4836094600000003</v>
      </c>
      <c r="U307" s="25">
        <v>7.4836094600000003</v>
      </c>
      <c r="V307" s="25">
        <v>7.4836094600000003</v>
      </c>
      <c r="W307">
        <v>10.34</v>
      </c>
      <c r="X307">
        <v>10.34</v>
      </c>
      <c r="Y307">
        <v>10.34</v>
      </c>
      <c r="Z307">
        <v>0</v>
      </c>
      <c r="AA307"/>
      <c r="AB307"/>
      <c r="AD307">
        <v>14</v>
      </c>
      <c r="AE307" s="55">
        <f t="shared" si="14"/>
        <v>0</v>
      </c>
      <c r="AF307" s="57">
        <v>296.35915518228359</v>
      </c>
      <c r="AG307" s="55">
        <v>1105.507304</v>
      </c>
      <c r="AH307" s="55">
        <v>0</v>
      </c>
      <c r="AI307" s="52"/>
      <c r="AJ307" s="51">
        <v>9.4479956196318104E-2</v>
      </c>
      <c r="AK307" s="52">
        <v>0.1013109543417363</v>
      </c>
      <c r="AL307" s="52"/>
      <c r="AM307" s="28">
        <v>1.8181818181818179</v>
      </c>
      <c r="AN307" s="28">
        <v>2.545454545454545</v>
      </c>
      <c r="AO307" s="28">
        <v>0.72727272727272729</v>
      </c>
      <c r="AP307" s="28">
        <v>0</v>
      </c>
      <c r="AQ307" s="28">
        <v>0.35714285714285721</v>
      </c>
      <c r="AR307" s="28">
        <v>0.5</v>
      </c>
      <c r="AS307" s="28">
        <v>0.1428571428571429</v>
      </c>
      <c r="AT307" s="28">
        <v>0</v>
      </c>
      <c r="AU307" s="25">
        <v>1</v>
      </c>
      <c r="AV307" s="25">
        <v>3.44</v>
      </c>
      <c r="AW307" s="25">
        <v>2.44</v>
      </c>
      <c r="AX307" s="25">
        <v>2.6618181818181821</v>
      </c>
      <c r="AY307">
        <v>2.6618181818181821</v>
      </c>
      <c r="AZ307">
        <v>6.0537295018181814</v>
      </c>
      <c r="BA307" s="75">
        <v>0.50642227837041764</v>
      </c>
      <c r="BB307" s="75">
        <v>0.5430371307011983</v>
      </c>
      <c r="BE307">
        <v>4.7239978098159073E-2</v>
      </c>
      <c r="BF307">
        <v>5.0655477170868157E-2</v>
      </c>
      <c r="BH307">
        <v>9.789545526902721E-2</v>
      </c>
      <c r="BI307">
        <v>4.8947727634513619E-2</v>
      </c>
      <c r="BJ307">
        <v>0.52472970453580792</v>
      </c>
    </row>
    <row r="308" spans="1:62" x14ac:dyDescent="0.3">
      <c r="A308" s="2" t="s">
        <v>46</v>
      </c>
      <c r="B308" s="13" t="s">
        <v>722</v>
      </c>
      <c r="C308" s="13"/>
      <c r="F308" s="2">
        <v>3.31</v>
      </c>
      <c r="G308" s="2" t="s">
        <v>240</v>
      </c>
      <c r="H308" s="9" t="s">
        <v>551</v>
      </c>
      <c r="I308" t="s">
        <v>629</v>
      </c>
      <c r="J308"/>
      <c r="L308" s="25">
        <v>2</v>
      </c>
      <c r="M308">
        <v>4</v>
      </c>
      <c r="N308">
        <v>0</v>
      </c>
      <c r="T308" s="25">
        <v>7.41544296</v>
      </c>
      <c r="U308" s="25">
        <v>7.4154429599999991</v>
      </c>
      <c r="V308" s="25">
        <v>7.41544296</v>
      </c>
      <c r="W308">
        <v>7.8</v>
      </c>
      <c r="X308">
        <v>13.010999999999999</v>
      </c>
      <c r="Y308">
        <v>5.5460000000000003</v>
      </c>
      <c r="Z308">
        <v>0</v>
      </c>
      <c r="AA308"/>
      <c r="AB308"/>
      <c r="AD308">
        <v>14</v>
      </c>
      <c r="AE308" s="55">
        <f t="shared" si="14"/>
        <v>0</v>
      </c>
      <c r="AF308" s="57">
        <v>288.33429290182369</v>
      </c>
      <c r="AG308" s="55">
        <v>556.51188553357167</v>
      </c>
      <c r="AH308" s="55">
        <v>0</v>
      </c>
      <c r="AI308" s="52"/>
      <c r="AJ308" s="51">
        <v>9.7109503410799117E-2</v>
      </c>
      <c r="AK308" s="52">
        <v>0.10062678166578309</v>
      </c>
      <c r="AL308" s="52"/>
      <c r="AM308" s="28">
        <v>2</v>
      </c>
      <c r="AN308" s="28">
        <v>2.545454545454545</v>
      </c>
      <c r="AO308" s="28">
        <v>0.54545454545454541</v>
      </c>
      <c r="AP308" s="28">
        <v>0</v>
      </c>
      <c r="AQ308" s="28">
        <v>0.39285714285714279</v>
      </c>
      <c r="AR308" s="28">
        <v>0.5</v>
      </c>
      <c r="AS308" s="28">
        <v>0.1071428571428571</v>
      </c>
      <c r="AT308" s="28">
        <v>0</v>
      </c>
      <c r="AU308" s="25">
        <v>1.1000000000000001</v>
      </c>
      <c r="AV308" s="25">
        <v>3.44</v>
      </c>
      <c r="AW308" s="25">
        <v>2.34</v>
      </c>
      <c r="AX308" s="25">
        <v>2.669090909090909</v>
      </c>
      <c r="AY308">
        <v>2.669090909090909</v>
      </c>
      <c r="AZ308">
        <v>5.9831974772727277</v>
      </c>
      <c r="BA308" s="75">
        <v>0.52442413903612473</v>
      </c>
      <c r="BB308" s="75">
        <v>0.54341863036636606</v>
      </c>
      <c r="BE308">
        <v>4.8554751705399558E-2</v>
      </c>
      <c r="BF308">
        <v>5.0313390832891547E-2</v>
      </c>
      <c r="BH308">
        <v>9.8868142538291098E-2</v>
      </c>
      <c r="BI308">
        <v>4.9434071269145549E-2</v>
      </c>
      <c r="BJ308">
        <v>0.53392138470124539</v>
      </c>
    </row>
    <row r="309" spans="1:62" x14ac:dyDescent="0.3">
      <c r="A309" s="2" t="s">
        <v>220</v>
      </c>
      <c r="B309" s="13" t="s">
        <v>807</v>
      </c>
      <c r="C309" s="13"/>
      <c r="F309" s="2">
        <v>4.5</v>
      </c>
      <c r="G309" s="2" t="s">
        <v>242</v>
      </c>
      <c r="H309" s="9" t="s">
        <v>588</v>
      </c>
      <c r="I309" t="s">
        <v>661</v>
      </c>
      <c r="J309"/>
      <c r="L309" s="25">
        <v>1</v>
      </c>
      <c r="M309">
        <v>1</v>
      </c>
      <c r="N309">
        <v>0</v>
      </c>
      <c r="T309" s="25">
        <v>5.81978595</v>
      </c>
      <c r="U309" s="25">
        <v>5.81978595</v>
      </c>
      <c r="V309" s="25">
        <v>11.88463337</v>
      </c>
      <c r="W309">
        <v>5.7759999999999998</v>
      </c>
      <c r="X309">
        <v>5.7759999999999998</v>
      </c>
      <c r="Y309">
        <v>11.82</v>
      </c>
      <c r="Z309">
        <v>0</v>
      </c>
      <c r="AA309"/>
      <c r="AB309"/>
      <c r="AD309">
        <v>30</v>
      </c>
      <c r="AE309" s="55">
        <f t="shared" si="14"/>
        <v>0</v>
      </c>
      <c r="AF309" s="57">
        <v>348.60249769877402</v>
      </c>
      <c r="AG309" s="55">
        <v>341.5092547488552</v>
      </c>
      <c r="AH309" s="55">
        <v>0</v>
      </c>
      <c r="AI309" s="52"/>
      <c r="AJ309" s="51">
        <v>8.6057903193576313E-2</v>
      </c>
      <c r="AK309" s="52">
        <v>8.7845349965879851E-2</v>
      </c>
      <c r="AL309" s="52"/>
      <c r="AM309" s="28">
        <v>2</v>
      </c>
      <c r="AN309" s="28">
        <v>2.5</v>
      </c>
      <c r="AO309" s="28">
        <v>0.5</v>
      </c>
      <c r="AP309" s="28">
        <v>2.333333333333333</v>
      </c>
      <c r="AQ309" s="28">
        <v>0.27272727272727282</v>
      </c>
      <c r="AR309" s="28">
        <v>0.34090909090909088</v>
      </c>
      <c r="AS309" s="28">
        <v>6.8181818181818191E-2</v>
      </c>
      <c r="AT309" s="28">
        <v>0.31818181818181818</v>
      </c>
      <c r="AU309" s="25">
        <v>0.89</v>
      </c>
      <c r="AV309" s="25">
        <v>3.44</v>
      </c>
      <c r="AW309" s="25">
        <v>2.5499999999999998</v>
      </c>
      <c r="AX309" s="25">
        <v>2.5854166666666671</v>
      </c>
      <c r="AY309">
        <v>2.5854166666666671</v>
      </c>
      <c r="AZ309">
        <v>5.9262421145833333</v>
      </c>
      <c r="BA309" s="75">
        <v>0.58209579444379334</v>
      </c>
      <c r="BB309" s="75">
        <v>0.59418608726221844</v>
      </c>
      <c r="BE309">
        <v>4.3028951596788149E-2</v>
      </c>
      <c r="BF309">
        <v>4.3922674982939933E-2</v>
      </c>
      <c r="BH309">
        <v>8.6951626579728075E-2</v>
      </c>
      <c r="BI309">
        <v>4.3475813289864038E-2</v>
      </c>
      <c r="BJ309">
        <v>0.58814094085300583</v>
      </c>
    </row>
    <row r="310" spans="1:62" x14ac:dyDescent="0.3">
      <c r="A310" s="2" t="s">
        <v>241</v>
      </c>
      <c r="B310" s="13" t="s">
        <v>813</v>
      </c>
      <c r="C310" s="13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L310" s="25">
        <v>0</v>
      </c>
      <c r="M310">
        <v>1</v>
      </c>
      <c r="N310">
        <v>0</v>
      </c>
      <c r="O310" s="2">
        <v>-1</v>
      </c>
      <c r="T310" s="25">
        <v>0</v>
      </c>
      <c r="U310" s="25"/>
      <c r="V310" s="25"/>
      <c r="W310">
        <v>5.7946999999999997</v>
      </c>
      <c r="X310">
        <v>5.7946999999999997</v>
      </c>
      <c r="Y310">
        <v>11.803000000000001</v>
      </c>
      <c r="Z310">
        <v>0</v>
      </c>
      <c r="AA310"/>
      <c r="AB310"/>
      <c r="AD310">
        <v>30</v>
      </c>
      <c r="AE310" s="55">
        <f t="shared" si="14"/>
        <v>0</v>
      </c>
      <c r="AF310" s="57">
        <v>0</v>
      </c>
      <c r="AG310" s="55">
        <v>343.22977251102628</v>
      </c>
      <c r="AH310" s="55">
        <v>0</v>
      </c>
      <c r="AI310" s="52"/>
      <c r="AJ310" s="51"/>
      <c r="AK310" s="52">
        <v>8.7405005051058762E-2</v>
      </c>
      <c r="AL310" s="52"/>
      <c r="AM310" s="28">
        <v>1.916666666666667</v>
      </c>
      <c r="AN310" s="28">
        <v>2.5</v>
      </c>
      <c r="AO310" s="28">
        <v>0.58333333333333337</v>
      </c>
      <c r="AP310" s="28">
        <v>1.166666666666667</v>
      </c>
      <c r="AQ310" s="28">
        <v>0.3108108108108108</v>
      </c>
      <c r="AR310" s="28">
        <v>0.40540540540540537</v>
      </c>
      <c r="AS310" s="28">
        <v>9.45945945945946E-2</v>
      </c>
      <c r="AT310" s="28">
        <v>0.1891891891891892</v>
      </c>
      <c r="AU310" s="25">
        <v>0.89</v>
      </c>
      <c r="AV310" s="25">
        <v>3.44</v>
      </c>
      <c r="AW310" s="25">
        <v>2.5499999999999998</v>
      </c>
      <c r="AX310" s="25">
        <v>2.59375</v>
      </c>
      <c r="AY310">
        <v>2.59375</v>
      </c>
      <c r="AZ310">
        <v>5.9180573645833334</v>
      </c>
      <c r="BB310" s="75">
        <v>0</v>
      </c>
      <c r="BF310">
        <v>4.3702502525529381E-2</v>
      </c>
      <c r="BH310">
        <v>8.7405005051058762E-2</v>
      </c>
      <c r="BI310">
        <v>4.3702502525529381E-2</v>
      </c>
      <c r="BJ310">
        <v>0</v>
      </c>
    </row>
    <row r="311" spans="1:62" x14ac:dyDescent="0.3">
      <c r="A311" s="2" t="s">
        <v>38</v>
      </c>
      <c r="B311" s="13" t="s">
        <v>714</v>
      </c>
      <c r="C311" s="13"/>
      <c r="F311" s="2">
        <v>3.9</v>
      </c>
      <c r="G311" s="2" t="s">
        <v>242</v>
      </c>
      <c r="H311" s="9" t="s">
        <v>545</v>
      </c>
      <c r="I311" t="s">
        <v>626</v>
      </c>
      <c r="J311"/>
      <c r="L311" s="25">
        <v>1</v>
      </c>
      <c r="M311">
        <v>1</v>
      </c>
      <c r="N311">
        <v>0</v>
      </c>
      <c r="T311" s="25">
        <v>5.8532381300000003</v>
      </c>
      <c r="U311" s="25">
        <v>5.8532371599999999</v>
      </c>
      <c r="V311" s="25">
        <v>11.912811489999999</v>
      </c>
      <c r="W311">
        <v>5.7946</v>
      </c>
      <c r="X311">
        <v>5.7946</v>
      </c>
      <c r="Y311">
        <v>11.787599999999999</v>
      </c>
      <c r="Z311">
        <v>0</v>
      </c>
      <c r="AA311"/>
      <c r="AB311"/>
      <c r="AD311">
        <v>30</v>
      </c>
      <c r="AE311" s="55">
        <f t="shared" si="14"/>
        <v>0</v>
      </c>
      <c r="AF311" s="57">
        <v>353.45760058531442</v>
      </c>
      <c r="AG311" s="55">
        <v>342.77011164986573</v>
      </c>
      <c r="AH311" s="55">
        <v>0</v>
      </c>
      <c r="AI311" s="52"/>
      <c r="AJ311" s="51">
        <v>8.487580957467307E-2</v>
      </c>
      <c r="AK311" s="52">
        <v>8.752221672887435E-2</v>
      </c>
      <c r="AL311" s="52"/>
      <c r="AM311" s="28">
        <v>1.833333333333333</v>
      </c>
      <c r="AN311" s="28">
        <v>2.5</v>
      </c>
      <c r="AO311" s="28">
        <v>0.66666666666666663</v>
      </c>
      <c r="AP311" s="28">
        <v>0</v>
      </c>
      <c r="AQ311" s="28">
        <v>0.36666666666666659</v>
      </c>
      <c r="AR311" s="28">
        <v>0.5</v>
      </c>
      <c r="AS311" s="28">
        <v>0.1333333333333333</v>
      </c>
      <c r="AT311" s="28">
        <v>0</v>
      </c>
      <c r="AU311" s="25">
        <v>0.89</v>
      </c>
      <c r="AV311" s="25">
        <v>3.44</v>
      </c>
      <c r="AW311" s="25">
        <v>2.5499999999999998</v>
      </c>
      <c r="AX311" s="25">
        <v>2.6020833333333329</v>
      </c>
      <c r="AY311">
        <v>2.6020833333333329</v>
      </c>
      <c r="AZ311">
        <v>5.9098726145833336</v>
      </c>
      <c r="BA311" s="75">
        <v>0.57410011132036598</v>
      </c>
      <c r="BB311" s="75">
        <v>0.59200041353179045</v>
      </c>
      <c r="BE311">
        <v>4.2437904787336528E-2</v>
      </c>
      <c r="BF311">
        <v>4.3761108364437168E-2</v>
      </c>
      <c r="BH311">
        <v>8.619901315177371E-2</v>
      </c>
      <c r="BI311">
        <v>4.3099506575886848E-2</v>
      </c>
      <c r="BJ311">
        <v>0.58305026242607827</v>
      </c>
    </row>
    <row r="312" spans="1:62" x14ac:dyDescent="0.3">
      <c r="A312" s="2" t="s">
        <v>244</v>
      </c>
      <c r="B312" s="13" t="s">
        <v>814</v>
      </c>
      <c r="C312" s="13"/>
      <c r="F312" s="2">
        <v>3.03</v>
      </c>
      <c r="G312" s="2" t="s">
        <v>243</v>
      </c>
      <c r="H312" s="9" t="s">
        <v>591</v>
      </c>
      <c r="I312" t="s">
        <v>665</v>
      </c>
      <c r="J312"/>
      <c r="L312" s="25">
        <v>40</v>
      </c>
      <c r="M312">
        <v>2</v>
      </c>
      <c r="N312">
        <v>0</v>
      </c>
      <c r="T312" s="25">
        <v>10.442762460000001</v>
      </c>
      <c r="U312" s="25">
        <v>9.9768317300000007</v>
      </c>
      <c r="V312" s="25">
        <v>10.791803529999999</v>
      </c>
      <c r="W312">
        <v>3.22</v>
      </c>
      <c r="X312">
        <v>3.22</v>
      </c>
      <c r="Y312">
        <v>5.2</v>
      </c>
      <c r="Z312">
        <v>0</v>
      </c>
      <c r="AA312"/>
      <c r="AB312"/>
      <c r="AD312">
        <v>2</v>
      </c>
      <c r="AE312" s="55">
        <f t="shared" si="14"/>
        <v>0</v>
      </c>
      <c r="AF312" s="57">
        <v>1118.3380703947059</v>
      </c>
      <c r="AG312" s="55">
        <v>46.692348542312601</v>
      </c>
      <c r="AH312" s="55">
        <v>0</v>
      </c>
      <c r="AI312" s="52"/>
      <c r="AJ312" s="51">
        <v>7.1534719346328615E-2</v>
      </c>
      <c r="AK312" s="52">
        <v>8.566714086731364E-2</v>
      </c>
      <c r="AL312" s="52"/>
      <c r="AM312" s="28">
        <v>2</v>
      </c>
      <c r="AN312" s="28">
        <v>2</v>
      </c>
      <c r="AO312" s="28">
        <v>5</v>
      </c>
      <c r="AP312" s="28">
        <v>0</v>
      </c>
      <c r="AQ312" s="28">
        <v>0.22222222222222221</v>
      </c>
      <c r="AR312" s="28">
        <v>0.22222222222222221</v>
      </c>
      <c r="AS312" s="28">
        <v>0.55555555555555558</v>
      </c>
      <c r="AT312" s="28">
        <v>0</v>
      </c>
      <c r="AU312" s="25">
        <v>1.65</v>
      </c>
      <c r="AV312" s="25">
        <v>3.44</v>
      </c>
      <c r="AW312" s="25">
        <v>1.79</v>
      </c>
      <c r="AX312" s="25">
        <v>2.5449999999999999</v>
      </c>
      <c r="AY312">
        <v>2.5449999999999999</v>
      </c>
      <c r="AZ312">
        <v>5.9633393249999997</v>
      </c>
      <c r="BA312" s="75">
        <v>0.40179973947095132</v>
      </c>
      <c r="BB312" s="75">
        <v>0.48117942163247568</v>
      </c>
      <c r="BE312">
        <v>3.5767359673164308E-2</v>
      </c>
      <c r="BF312">
        <v>4.283357043365682E-2</v>
      </c>
      <c r="BH312">
        <v>7.8600930106821121E-2</v>
      </c>
      <c r="BI312">
        <v>3.930046505341056E-2</v>
      </c>
      <c r="BJ312">
        <v>0.4414895805517135</v>
      </c>
    </row>
    <row r="313" spans="1:62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J313"/>
      <c r="L313" s="25">
        <v>40</v>
      </c>
      <c r="M313">
        <v>2</v>
      </c>
      <c r="N313">
        <v>0</v>
      </c>
      <c r="T313" s="25">
        <v>10.442762460000001</v>
      </c>
      <c r="U313" s="25">
        <v>9.9768317300000007</v>
      </c>
      <c r="V313" s="25">
        <v>10.791803529999999</v>
      </c>
      <c r="W313">
        <v>3.22</v>
      </c>
      <c r="X313">
        <v>3.22</v>
      </c>
      <c r="Y313">
        <v>5.2</v>
      </c>
      <c r="Z313">
        <v>0</v>
      </c>
      <c r="AA313"/>
      <c r="AB313"/>
      <c r="AD313">
        <v>2</v>
      </c>
      <c r="AE313" s="55">
        <f t="shared" si="14"/>
        <v>0</v>
      </c>
      <c r="AF313" s="57">
        <v>1118.3380703947059</v>
      </c>
      <c r="AG313" s="55">
        <v>46.692348542312601</v>
      </c>
      <c r="AH313" s="55">
        <v>0</v>
      </c>
      <c r="AI313" s="52"/>
      <c r="AJ313" s="51">
        <v>7.1534719346328615E-2</v>
      </c>
      <c r="AK313" s="52">
        <v>8.566714086731364E-2</v>
      </c>
      <c r="AL313" s="52"/>
      <c r="AM313" s="28">
        <v>2</v>
      </c>
      <c r="AN313" s="28">
        <v>2</v>
      </c>
      <c r="AO313" s="28">
        <v>5</v>
      </c>
      <c r="AP313" s="28">
        <v>0</v>
      </c>
      <c r="AQ313" s="28">
        <v>0.22222222222222221</v>
      </c>
      <c r="AR313" s="28">
        <v>0.22222222222222221</v>
      </c>
      <c r="AS313" s="28">
        <v>0.55555555555555558</v>
      </c>
      <c r="AT313" s="28">
        <v>0</v>
      </c>
      <c r="AU313" s="25">
        <v>1.65</v>
      </c>
      <c r="AV313" s="25">
        <v>3.44</v>
      </c>
      <c r="AW313" s="25">
        <v>1.79</v>
      </c>
      <c r="AX313" s="25">
        <v>2.5449999999999999</v>
      </c>
      <c r="AY313">
        <v>2.5449999999999999</v>
      </c>
      <c r="AZ313">
        <v>5.9633393249999997</v>
      </c>
      <c r="BA313" s="75">
        <v>0.40179973947095132</v>
      </c>
      <c r="BB313" s="75">
        <v>0.48117942163247568</v>
      </c>
      <c r="BE313">
        <v>3.5767359673164308E-2</v>
      </c>
      <c r="BF313">
        <v>4.283357043365682E-2</v>
      </c>
      <c r="BH313">
        <v>7.8600930106821121E-2</v>
      </c>
      <c r="BI313">
        <v>3.930046505341056E-2</v>
      </c>
      <c r="BJ313">
        <v>0.4414895805517135</v>
      </c>
    </row>
    <row r="314" spans="1:62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J314"/>
      <c r="L314" s="25">
        <v>40</v>
      </c>
      <c r="M314">
        <v>2</v>
      </c>
      <c r="N314">
        <v>0</v>
      </c>
      <c r="T314" s="25">
        <v>10.442762460000001</v>
      </c>
      <c r="U314" s="25">
        <v>9.9768317300000007</v>
      </c>
      <c r="V314" s="25">
        <v>10.791803529999999</v>
      </c>
      <c r="W314">
        <v>3.22</v>
      </c>
      <c r="X314">
        <v>3.22</v>
      </c>
      <c r="Y314">
        <v>5.2</v>
      </c>
      <c r="Z314">
        <v>0</v>
      </c>
      <c r="AA314"/>
      <c r="AB314"/>
      <c r="AD314">
        <v>2</v>
      </c>
      <c r="AE314" s="55">
        <f t="shared" si="14"/>
        <v>0</v>
      </c>
      <c r="AF314" s="57">
        <v>1118.3380703947059</v>
      </c>
      <c r="AG314" s="55">
        <v>46.692348542312601</v>
      </c>
      <c r="AH314" s="55">
        <v>0</v>
      </c>
      <c r="AI314" s="52"/>
      <c r="AJ314" s="51">
        <v>7.1534719346328615E-2</v>
      </c>
      <c r="AK314" s="52">
        <v>8.566714086731364E-2</v>
      </c>
      <c r="AL314" s="52"/>
      <c r="AM314" s="28">
        <v>2</v>
      </c>
      <c r="AN314" s="28">
        <v>2</v>
      </c>
      <c r="AO314" s="28">
        <v>5</v>
      </c>
      <c r="AP314" s="28">
        <v>0</v>
      </c>
      <c r="AQ314" s="28">
        <v>0.22222222222222221</v>
      </c>
      <c r="AR314" s="28">
        <v>0.22222222222222221</v>
      </c>
      <c r="AS314" s="28">
        <v>0.55555555555555558</v>
      </c>
      <c r="AT314" s="28">
        <v>0</v>
      </c>
      <c r="AU314" s="25">
        <v>1.65</v>
      </c>
      <c r="AV314" s="25">
        <v>3.44</v>
      </c>
      <c r="AW314" s="25">
        <v>1.79</v>
      </c>
      <c r="AX314" s="25">
        <v>2.5449999999999999</v>
      </c>
      <c r="AY314">
        <v>2.5449999999999999</v>
      </c>
      <c r="AZ314">
        <v>5.9633393249999997</v>
      </c>
      <c r="BA314" s="75">
        <v>0.40179973947095132</v>
      </c>
      <c r="BB314" s="75">
        <v>0.48117942163247568</v>
      </c>
      <c r="BE314">
        <v>3.5767359673164308E-2</v>
      </c>
      <c r="BF314">
        <v>4.283357043365682E-2</v>
      </c>
      <c r="BH314">
        <v>7.8600930106821121E-2</v>
      </c>
      <c r="BI314">
        <v>3.930046505341056E-2</v>
      </c>
      <c r="BJ314">
        <v>0.4414895805517135</v>
      </c>
    </row>
    <row r="315" spans="1:62" x14ac:dyDescent="0.3">
      <c r="A315" s="2" t="s">
        <v>246</v>
      </c>
      <c r="B315" s="13" t="s">
        <v>815</v>
      </c>
      <c r="C315" s="13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L315" s="25">
        <v>1</v>
      </c>
      <c r="M315">
        <v>2</v>
      </c>
      <c r="N315">
        <v>2</v>
      </c>
      <c r="T315" s="25">
        <v>4.2561477500000002</v>
      </c>
      <c r="U315" s="25">
        <v>4.2561477500000002</v>
      </c>
      <c r="V315" s="25">
        <v>5.9211799999999997</v>
      </c>
      <c r="W315">
        <v>4.1500000000000004</v>
      </c>
      <c r="X315">
        <v>4.1500000000000004</v>
      </c>
      <c r="Y315">
        <v>6.7370000000000001</v>
      </c>
      <c r="Z315">
        <v>0</v>
      </c>
      <c r="AA315"/>
      <c r="AB315"/>
      <c r="AD315">
        <v>2</v>
      </c>
      <c r="AE315" s="55">
        <f t="shared" si="14"/>
        <v>0</v>
      </c>
      <c r="AF315" s="57">
        <v>92.890714642371009</v>
      </c>
      <c r="AG315" s="55">
        <v>100.4831803948563</v>
      </c>
      <c r="AH315" s="55">
        <v>100.1</v>
      </c>
      <c r="AI315" s="52"/>
      <c r="AJ315" s="51">
        <f>L315*AD315/AF315</f>
        <v>2.1530677287821442E-2</v>
      </c>
      <c r="AK315" s="52"/>
      <c r="AL315" s="67">
        <f>N315*AD315/AH315</f>
        <v>3.996003996003996E-2</v>
      </c>
      <c r="AM315" s="28">
        <v>2</v>
      </c>
      <c r="AN315" s="28">
        <v>2</v>
      </c>
      <c r="AO315" s="28">
        <v>5</v>
      </c>
      <c r="AP315" s="28">
        <v>0</v>
      </c>
      <c r="AQ315" s="28">
        <v>0.22222222222222221</v>
      </c>
      <c r="AR315" s="28">
        <v>0.22222222222222221</v>
      </c>
      <c r="AS315" s="28">
        <v>0.55555555555555558</v>
      </c>
      <c r="AT315" s="28">
        <v>0</v>
      </c>
      <c r="AU315" s="25">
        <v>1.69</v>
      </c>
      <c r="AV315" s="25">
        <v>2.58</v>
      </c>
      <c r="AW315" s="25">
        <v>0.89000000000000012</v>
      </c>
      <c r="AX315" s="25">
        <v>2.1349999999999998</v>
      </c>
      <c r="AY315">
        <v>2.1349999999999998</v>
      </c>
      <c r="AZ315">
        <v>5.1777336280000004</v>
      </c>
      <c r="BA315" s="75">
        <v>0.2799432770686035</v>
      </c>
      <c r="BB315" s="75">
        <v>0.51758176769574038</v>
      </c>
      <c r="BC315" s="75">
        <v>0.51949166816826697</v>
      </c>
      <c r="BE315">
        <v>0</v>
      </c>
      <c r="BF315">
        <v>0</v>
      </c>
      <c r="BG315">
        <v>0</v>
      </c>
      <c r="BH315">
        <v>3.0745358623930699E-2</v>
      </c>
      <c r="BI315">
        <v>0</v>
      </c>
      <c r="BJ315">
        <v>0.43900557097753701</v>
      </c>
    </row>
    <row r="316" spans="1:62" x14ac:dyDescent="0.3">
      <c r="A316" s="5" t="s">
        <v>247</v>
      </c>
      <c r="B316" s="46" t="s">
        <v>940</v>
      </c>
      <c r="C316" s="39"/>
      <c r="D316" s="5"/>
      <c r="E316" s="5"/>
      <c r="F316" s="5">
        <v>2.41</v>
      </c>
      <c r="G316" s="5" t="s">
        <v>245</v>
      </c>
      <c r="H316" s="40">
        <v>-2</v>
      </c>
      <c r="I316" s="5">
        <v>-1</v>
      </c>
      <c r="J316" s="5"/>
      <c r="K316" s="5"/>
      <c r="L316" s="41">
        <v>0</v>
      </c>
      <c r="M316">
        <v>0</v>
      </c>
      <c r="N316">
        <v>0</v>
      </c>
      <c r="O316" s="5">
        <v>-1</v>
      </c>
      <c r="P316" s="5"/>
      <c r="Q316" s="5"/>
      <c r="R316" s="5"/>
      <c r="S316" s="5"/>
      <c r="T316" s="41">
        <v>0</v>
      </c>
      <c r="U316" s="41"/>
      <c r="V316" s="41"/>
      <c r="W316">
        <v>0</v>
      </c>
      <c r="X316"/>
      <c r="Y316"/>
      <c r="Z316">
        <v>0</v>
      </c>
      <c r="AA316"/>
      <c r="AB316"/>
      <c r="AC316" s="5"/>
      <c r="AD316" s="5">
        <v>0</v>
      </c>
      <c r="AE316" s="55">
        <f t="shared" si="14"/>
        <v>0</v>
      </c>
      <c r="AF316" s="57">
        <v>0</v>
      </c>
      <c r="AG316" s="55">
        <v>0</v>
      </c>
      <c r="AH316" s="55">
        <v>0</v>
      </c>
      <c r="AI316" s="52"/>
      <c r="AJ316" s="51"/>
      <c r="AK316" s="52"/>
      <c r="AL316" s="52"/>
      <c r="AM316" s="5">
        <v>2</v>
      </c>
      <c r="AN316" s="5">
        <v>0</v>
      </c>
      <c r="AO316" s="5">
        <v>10</v>
      </c>
      <c r="AP316" s="5">
        <v>0</v>
      </c>
      <c r="AQ316" s="5">
        <v>0.16666666666666671</v>
      </c>
      <c r="AR316" s="5">
        <v>0</v>
      </c>
      <c r="AS316" s="5">
        <v>0.83333333333333337</v>
      </c>
      <c r="AT316" s="5">
        <v>0</v>
      </c>
      <c r="AU316" s="41">
        <v>1.65</v>
      </c>
      <c r="AV316" s="41">
        <v>1.69</v>
      </c>
      <c r="AW316" s="41">
        <v>4.0000000000000042E-2</v>
      </c>
      <c r="AX316" s="41">
        <v>1.6859999999999999</v>
      </c>
      <c r="AY316" s="5">
        <v>1.6859999999999999</v>
      </c>
      <c r="AZ316" s="5">
        <v>4.1619288499999998</v>
      </c>
      <c r="BH316">
        <v>0</v>
      </c>
      <c r="BI316">
        <v>0</v>
      </c>
      <c r="BJ316">
        <v>0</v>
      </c>
    </row>
    <row r="317" spans="1:62" x14ac:dyDescent="0.3">
      <c r="A317" s="5" t="s">
        <v>252</v>
      </c>
      <c r="B317" s="46" t="s">
        <v>941</v>
      </c>
      <c r="C317" s="39"/>
      <c r="D317" s="5"/>
      <c r="E317" s="5"/>
      <c r="F317" s="5">
        <v>2.54</v>
      </c>
      <c r="G317" s="5" t="s">
        <v>245</v>
      </c>
      <c r="H317" s="40">
        <v>-2</v>
      </c>
      <c r="I317" s="5">
        <v>-1</v>
      </c>
      <c r="J317" s="5"/>
      <c r="K317" s="5"/>
      <c r="L317" s="41">
        <v>0</v>
      </c>
      <c r="M317">
        <v>0</v>
      </c>
      <c r="N317">
        <v>0</v>
      </c>
      <c r="O317" s="5">
        <v>-1</v>
      </c>
      <c r="P317" s="5"/>
      <c r="Q317" s="5"/>
      <c r="R317" s="5"/>
      <c r="S317" s="5"/>
      <c r="T317" s="41">
        <v>0</v>
      </c>
      <c r="U317" s="41"/>
      <c r="V317" s="41"/>
      <c r="W317">
        <v>0</v>
      </c>
      <c r="X317"/>
      <c r="Y317"/>
      <c r="Z317">
        <v>0</v>
      </c>
      <c r="AA317"/>
      <c r="AB317"/>
      <c r="AC317" s="5"/>
      <c r="AD317" s="5">
        <v>0</v>
      </c>
      <c r="AE317" s="55">
        <f t="shared" si="14"/>
        <v>0</v>
      </c>
      <c r="AF317" s="57">
        <v>0</v>
      </c>
      <c r="AG317" s="55">
        <v>0</v>
      </c>
      <c r="AH317" s="55">
        <v>0</v>
      </c>
      <c r="AI317" s="52"/>
      <c r="AJ317" s="51"/>
      <c r="AK317" s="52"/>
      <c r="AL317" s="52"/>
      <c r="AM317" s="5">
        <v>2</v>
      </c>
      <c r="AN317" s="5">
        <v>0</v>
      </c>
      <c r="AO317" s="5">
        <v>10</v>
      </c>
      <c r="AP317" s="5">
        <v>0</v>
      </c>
      <c r="AQ317" s="5">
        <v>0.16666666666666671</v>
      </c>
      <c r="AR317" s="5">
        <v>0</v>
      </c>
      <c r="AS317" s="5">
        <v>0.83333333333333348</v>
      </c>
      <c r="AT317" s="5">
        <v>0</v>
      </c>
      <c r="AU317" s="41">
        <v>1.65</v>
      </c>
      <c r="AV317" s="41">
        <v>1.69</v>
      </c>
      <c r="AW317" s="41">
        <v>4.0000000000000042E-2</v>
      </c>
      <c r="AX317" s="41">
        <v>1.6779999999999999</v>
      </c>
      <c r="AY317" s="5">
        <v>1.6779999999999999</v>
      </c>
      <c r="AZ317" s="5">
        <v>4.2119665499999996</v>
      </c>
      <c r="BH317">
        <v>0</v>
      </c>
      <c r="BI317">
        <v>0</v>
      </c>
      <c r="BJ317">
        <v>0</v>
      </c>
    </row>
    <row r="318" spans="1:62" x14ac:dyDescent="0.3">
      <c r="A318" s="5" t="s">
        <v>251</v>
      </c>
      <c r="B318" s="46" t="s">
        <v>942</v>
      </c>
      <c r="C318" s="39"/>
      <c r="D318" s="5"/>
      <c r="E318" s="5"/>
      <c r="F318" s="5">
        <v>2.68</v>
      </c>
      <c r="G318" s="5" t="s">
        <v>245</v>
      </c>
      <c r="H318" s="40">
        <v>-2</v>
      </c>
      <c r="I318" s="5">
        <v>-1</v>
      </c>
      <c r="J318" s="5"/>
      <c r="K318" s="5"/>
      <c r="L318" s="41">
        <v>0</v>
      </c>
      <c r="M318">
        <v>0</v>
      </c>
      <c r="N318">
        <v>0</v>
      </c>
      <c r="O318" s="5">
        <v>-1</v>
      </c>
      <c r="P318" s="5"/>
      <c r="Q318" s="5"/>
      <c r="R318" s="5"/>
      <c r="S318" s="5"/>
      <c r="T318" s="41">
        <v>0</v>
      </c>
      <c r="U318" s="41"/>
      <c r="V318" s="41"/>
      <c r="W318">
        <v>0</v>
      </c>
      <c r="X318"/>
      <c r="Y318"/>
      <c r="Z318">
        <v>0</v>
      </c>
      <c r="AA318"/>
      <c r="AB318"/>
      <c r="AC318" s="5"/>
      <c r="AD318" s="5">
        <v>0</v>
      </c>
      <c r="AE318" s="55">
        <f t="shared" si="14"/>
        <v>0</v>
      </c>
      <c r="AF318" s="57">
        <v>0</v>
      </c>
      <c r="AG318" s="55">
        <v>0</v>
      </c>
      <c r="AH318" s="55">
        <v>0</v>
      </c>
      <c r="AI318" s="52"/>
      <c r="AJ318" s="51"/>
      <c r="AK318" s="52"/>
      <c r="AL318" s="52"/>
      <c r="AM318" s="5">
        <v>2</v>
      </c>
      <c r="AN318" s="5">
        <v>0</v>
      </c>
      <c r="AO318" s="5">
        <v>10</v>
      </c>
      <c r="AP318" s="5">
        <v>0</v>
      </c>
      <c r="AQ318" s="5">
        <v>0.16666666666666671</v>
      </c>
      <c r="AR318" s="5">
        <v>0</v>
      </c>
      <c r="AS318" s="5">
        <v>0.83333333333333337</v>
      </c>
      <c r="AT318" s="5">
        <v>0</v>
      </c>
      <c r="AU318" s="41">
        <v>1.65</v>
      </c>
      <c r="AV318" s="41">
        <v>1.69</v>
      </c>
      <c r="AW318" s="41">
        <v>4.0000000000000042E-2</v>
      </c>
      <c r="AX318" s="41">
        <v>1.67</v>
      </c>
      <c r="AY318" s="5">
        <v>1.67</v>
      </c>
      <c r="AZ318" s="5">
        <v>4.2620042500000004</v>
      </c>
      <c r="BH318">
        <v>0</v>
      </c>
      <c r="BI318">
        <v>0</v>
      </c>
      <c r="BJ318">
        <v>0</v>
      </c>
    </row>
    <row r="319" spans="1:62" x14ac:dyDescent="0.3">
      <c r="A319" s="5" t="s">
        <v>250</v>
      </c>
      <c r="B319" s="46" t="s">
        <v>943</v>
      </c>
      <c r="C319" s="39"/>
      <c r="D319" s="5"/>
      <c r="E319" s="5"/>
      <c r="F319" s="5">
        <v>2.91</v>
      </c>
      <c r="G319" s="5" t="s">
        <v>245</v>
      </c>
      <c r="H319" s="40">
        <v>-2</v>
      </c>
      <c r="I319" s="5">
        <v>-1</v>
      </c>
      <c r="J319" s="5"/>
      <c r="K319" s="5"/>
      <c r="L319" s="41">
        <v>0</v>
      </c>
      <c r="M319">
        <v>0</v>
      </c>
      <c r="N319">
        <v>0</v>
      </c>
      <c r="O319" s="5">
        <v>-1</v>
      </c>
      <c r="P319" s="5"/>
      <c r="Q319" s="5"/>
      <c r="R319" s="5"/>
      <c r="S319" s="5"/>
      <c r="T319" s="41">
        <v>0</v>
      </c>
      <c r="U319" s="41"/>
      <c r="V319" s="41"/>
      <c r="W319">
        <v>0</v>
      </c>
      <c r="X319"/>
      <c r="Y319"/>
      <c r="Z319">
        <v>0</v>
      </c>
      <c r="AA319"/>
      <c r="AB319"/>
      <c r="AC319" s="5"/>
      <c r="AD319" s="5">
        <v>0</v>
      </c>
      <c r="AE319" s="55">
        <f t="shared" si="14"/>
        <v>0</v>
      </c>
      <c r="AF319" s="57">
        <v>0</v>
      </c>
      <c r="AG319" s="55">
        <v>0</v>
      </c>
      <c r="AH319" s="55">
        <v>0</v>
      </c>
      <c r="AI319" s="52"/>
      <c r="AJ319" s="51"/>
      <c r="AK319" s="52"/>
      <c r="AL319" s="52"/>
      <c r="AM319" s="5">
        <v>2</v>
      </c>
      <c r="AN319" s="5">
        <v>0</v>
      </c>
      <c r="AO319" s="5">
        <v>10</v>
      </c>
      <c r="AP319" s="5">
        <v>0</v>
      </c>
      <c r="AQ319" s="5">
        <v>0.16666666666666671</v>
      </c>
      <c r="AR319" s="5">
        <v>0</v>
      </c>
      <c r="AS319" s="5">
        <v>0.83333333333333348</v>
      </c>
      <c r="AT319" s="5">
        <v>0</v>
      </c>
      <c r="AU319" s="41">
        <v>1.65</v>
      </c>
      <c r="AV319" s="41">
        <v>1.69</v>
      </c>
      <c r="AW319" s="41">
        <v>4.0000000000000042E-2</v>
      </c>
      <c r="AX319" s="41">
        <v>1.6619999999999999</v>
      </c>
      <c r="AY319" s="5">
        <v>1.6619999999999999</v>
      </c>
      <c r="AZ319" s="5">
        <v>4.3120419500000002</v>
      </c>
      <c r="BH319">
        <v>0</v>
      </c>
      <c r="BI319">
        <v>0</v>
      </c>
      <c r="BJ319">
        <v>0</v>
      </c>
    </row>
    <row r="320" spans="1:62" x14ac:dyDescent="0.3">
      <c r="A320" s="5" t="s">
        <v>249</v>
      </c>
      <c r="B320" s="46" t="s">
        <v>944</v>
      </c>
      <c r="C320" s="39"/>
      <c r="D320" s="5"/>
      <c r="E320" s="5"/>
      <c r="F320" s="5">
        <v>3.36</v>
      </c>
      <c r="G320" s="5" t="s">
        <v>245</v>
      </c>
      <c r="H320" s="40">
        <v>-2</v>
      </c>
      <c r="I320" s="5">
        <v>-1</v>
      </c>
      <c r="J320" s="5"/>
      <c r="K320" s="5"/>
      <c r="L320" s="41">
        <v>0</v>
      </c>
      <c r="M320">
        <v>0</v>
      </c>
      <c r="N320">
        <v>0</v>
      </c>
      <c r="O320" s="5">
        <v>-1</v>
      </c>
      <c r="P320" s="5"/>
      <c r="Q320" s="5"/>
      <c r="R320" s="5"/>
      <c r="S320" s="5"/>
      <c r="T320" s="41">
        <v>0</v>
      </c>
      <c r="U320" s="41"/>
      <c r="V320" s="41"/>
      <c r="W320">
        <v>0</v>
      </c>
      <c r="X320"/>
      <c r="Y320"/>
      <c r="Z320">
        <v>0</v>
      </c>
      <c r="AA320"/>
      <c r="AB320"/>
      <c r="AC320" s="5"/>
      <c r="AD320" s="5">
        <v>0</v>
      </c>
      <c r="AE320" s="55">
        <f t="shared" si="14"/>
        <v>0</v>
      </c>
      <c r="AF320" s="57">
        <v>0</v>
      </c>
      <c r="AG320" s="55">
        <v>0</v>
      </c>
      <c r="AH320" s="55">
        <v>0</v>
      </c>
      <c r="AI320" s="52"/>
      <c r="AJ320" s="51"/>
      <c r="AK320" s="52"/>
      <c r="AL320" s="52"/>
      <c r="AM320" s="5">
        <v>2</v>
      </c>
      <c r="AN320" s="5">
        <v>0</v>
      </c>
      <c r="AO320" s="5">
        <v>10</v>
      </c>
      <c r="AP320" s="5">
        <v>0</v>
      </c>
      <c r="AQ320" s="5">
        <v>0.16666666666666671</v>
      </c>
      <c r="AR320" s="5">
        <v>0</v>
      </c>
      <c r="AS320" s="5">
        <v>0.83333333333333337</v>
      </c>
      <c r="AT320" s="5">
        <v>0</v>
      </c>
      <c r="AU320" s="41">
        <v>1.65</v>
      </c>
      <c r="AV320" s="41">
        <v>1.69</v>
      </c>
      <c r="AW320" s="41">
        <v>4.0000000000000042E-2</v>
      </c>
      <c r="AX320" s="41">
        <v>1.6539999999999999</v>
      </c>
      <c r="AY320" s="5">
        <v>1.6539999999999999</v>
      </c>
      <c r="AZ320" s="5">
        <v>4.3620796500000001</v>
      </c>
      <c r="BH320">
        <v>0</v>
      </c>
      <c r="BI320">
        <v>0</v>
      </c>
      <c r="BJ320">
        <v>0</v>
      </c>
    </row>
    <row r="321" spans="1:62" x14ac:dyDescent="0.3">
      <c r="A321" s="2" t="s">
        <v>248</v>
      </c>
      <c r="B321" s="13" t="s">
        <v>816</v>
      </c>
      <c r="C321" s="13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L321" s="25">
        <v>50</v>
      </c>
      <c r="M321">
        <v>2</v>
      </c>
      <c r="N321">
        <v>0</v>
      </c>
      <c r="T321" s="25">
        <v>12.345150759999999</v>
      </c>
      <c r="U321" s="25">
        <v>15.34169717</v>
      </c>
      <c r="V321" s="25">
        <v>13.410947439999999</v>
      </c>
      <c r="W321">
        <v>3.8</v>
      </c>
      <c r="X321">
        <v>3.8</v>
      </c>
      <c r="Y321">
        <v>6.23</v>
      </c>
      <c r="Z321">
        <v>0</v>
      </c>
      <c r="AA321"/>
      <c r="AB321"/>
      <c r="AD321">
        <v>0</v>
      </c>
      <c r="AE321" s="55">
        <f t="shared" si="14"/>
        <v>0</v>
      </c>
      <c r="AF321" s="57">
        <v>2502.9167389596269</v>
      </c>
      <c r="AG321" s="55">
        <v>77.908684554932648</v>
      </c>
      <c r="AH321" s="55">
        <v>0</v>
      </c>
      <c r="AI321" s="52"/>
      <c r="AJ321" s="51">
        <v>0</v>
      </c>
      <c r="AK321" s="52">
        <v>0</v>
      </c>
      <c r="AL321" s="52"/>
      <c r="AM321" s="28">
        <v>2</v>
      </c>
      <c r="AN321" s="28">
        <v>2</v>
      </c>
      <c r="AO321" s="28">
        <v>5</v>
      </c>
      <c r="AP321" s="28">
        <v>0</v>
      </c>
      <c r="AQ321" s="28">
        <v>0.22222222222222221</v>
      </c>
      <c r="AR321" s="28">
        <v>0.22222222222222221</v>
      </c>
      <c r="AS321" s="28">
        <v>0.55555555555555558</v>
      </c>
      <c r="AT321" s="28">
        <v>0</v>
      </c>
      <c r="AU321" s="25">
        <v>1.65</v>
      </c>
      <c r="AV321" s="25">
        <v>2.58</v>
      </c>
      <c r="AW321" s="25">
        <v>0.93000000000000016</v>
      </c>
      <c r="AX321" s="25">
        <v>2.1150000000000002</v>
      </c>
      <c r="AY321">
        <v>2.1150000000000002</v>
      </c>
      <c r="AZ321">
        <v>5.3028278780000004</v>
      </c>
      <c r="BA321" s="75">
        <v>0.46813521899838401</v>
      </c>
      <c r="BB321" s="75">
        <v>0.6015778510039812</v>
      </c>
      <c r="BE321">
        <v>0</v>
      </c>
      <c r="BF321">
        <v>0</v>
      </c>
      <c r="BH321">
        <v>0</v>
      </c>
      <c r="BI321">
        <v>0</v>
      </c>
      <c r="BJ321">
        <v>0.53485653500118258</v>
      </c>
    </row>
    <row r="322" spans="1:62" x14ac:dyDescent="0.3">
      <c r="A322" s="2" t="s">
        <v>15</v>
      </c>
      <c r="B322" s="13" t="s">
        <v>700</v>
      </c>
      <c r="C322" s="13"/>
      <c r="F322" s="2">
        <v>4.49</v>
      </c>
      <c r="G322" s="2" t="s">
        <v>253</v>
      </c>
      <c r="H322" s="9" t="s">
        <v>533</v>
      </c>
      <c r="I322" t="s">
        <v>614</v>
      </c>
      <c r="J322"/>
      <c r="L322" s="25">
        <v>4</v>
      </c>
      <c r="M322">
        <v>4</v>
      </c>
      <c r="N322">
        <v>0</v>
      </c>
      <c r="T322" s="25">
        <v>5.63450966</v>
      </c>
      <c r="U322" s="25">
        <v>7.6422105</v>
      </c>
      <c r="V322" s="25">
        <v>11.066420430000001</v>
      </c>
      <c r="W322">
        <v>11.013</v>
      </c>
      <c r="X322">
        <v>7.6319999999999997</v>
      </c>
      <c r="Y322">
        <v>5.6210000000000004</v>
      </c>
      <c r="Z322">
        <v>0</v>
      </c>
      <c r="AA322"/>
      <c r="AB322"/>
      <c r="AD322">
        <v>12</v>
      </c>
      <c r="AE322" s="55">
        <f t="shared" si="14"/>
        <v>0</v>
      </c>
      <c r="AF322" s="57">
        <v>476.5212686940929</v>
      </c>
      <c r="AG322" s="55">
        <v>472.45188513599999</v>
      </c>
      <c r="AH322" s="55">
        <v>0</v>
      </c>
      <c r="AI322" s="52"/>
      <c r="AJ322" s="51">
        <v>0.1007300264509579</v>
      </c>
      <c r="AK322" s="52">
        <v>0.1015976473163669</v>
      </c>
      <c r="AL322" s="52"/>
      <c r="AM322" s="28">
        <v>2</v>
      </c>
      <c r="AN322" s="28">
        <v>2.666666666666667</v>
      </c>
      <c r="AO322" s="28">
        <v>0.66666666666666663</v>
      </c>
      <c r="AP322" s="28">
        <v>3.1111111111111112</v>
      </c>
      <c r="AQ322" s="28">
        <v>0.23684210526315791</v>
      </c>
      <c r="AR322" s="28">
        <v>0.31578947368421051</v>
      </c>
      <c r="AS322" s="28">
        <v>7.8947368421052627E-2</v>
      </c>
      <c r="AT322" s="28">
        <v>0.36842105263157893</v>
      </c>
      <c r="AU322" s="25">
        <v>0.95</v>
      </c>
      <c r="AV322" s="25">
        <v>3.44</v>
      </c>
      <c r="AW322" s="25">
        <v>2.4900000000000002</v>
      </c>
      <c r="AX322" s="25">
        <v>2.7322222222222221</v>
      </c>
      <c r="AY322">
        <v>2.7322222222222221</v>
      </c>
      <c r="AZ322">
        <v>6.2204042916666662</v>
      </c>
      <c r="BA322" s="75">
        <v>0.5362582325986015</v>
      </c>
      <c r="BB322" s="75">
        <v>0.54087720122437066</v>
      </c>
      <c r="BE322">
        <v>5.0365013225478962E-2</v>
      </c>
      <c r="BF322">
        <v>5.0798823658183438E-2</v>
      </c>
      <c r="BH322">
        <v>0.1011638368836624</v>
      </c>
      <c r="BI322">
        <v>5.05819184418312E-2</v>
      </c>
      <c r="BJ322">
        <v>0.53856771691148608</v>
      </c>
    </row>
    <row r="323" spans="1:62" x14ac:dyDescent="0.3">
      <c r="A323" s="2" t="s">
        <v>254</v>
      </c>
      <c r="B323" s="13" t="s">
        <v>817</v>
      </c>
      <c r="C323" s="13"/>
      <c r="F323" s="2">
        <v>4.8099999999999996</v>
      </c>
      <c r="G323" s="2" t="s">
        <v>253</v>
      </c>
      <c r="H323" s="9" t="s">
        <v>594</v>
      </c>
      <c r="I323">
        <v>-1</v>
      </c>
      <c r="J323"/>
      <c r="L323" s="25">
        <v>4</v>
      </c>
      <c r="M323">
        <v>0</v>
      </c>
      <c r="N323">
        <v>0</v>
      </c>
      <c r="T323" s="25">
        <v>5.8119930000000002</v>
      </c>
      <c r="U323" s="25">
        <v>10.228956</v>
      </c>
      <c r="V323" s="25">
        <v>17.904929589999998</v>
      </c>
      <c r="W323">
        <v>0</v>
      </c>
      <c r="X323"/>
      <c r="Y323"/>
      <c r="Z323">
        <v>0</v>
      </c>
      <c r="AA323"/>
      <c r="AB323"/>
      <c r="AD323">
        <v>18</v>
      </c>
      <c r="AE323" s="55">
        <f t="shared" ref="AE323:AE386" si="19">O323*P323*Q323</f>
        <v>0</v>
      </c>
      <c r="AF323" s="57">
        <v>882.26177591634428</v>
      </c>
      <c r="AG323" s="55">
        <v>0</v>
      </c>
      <c r="AH323" s="55">
        <v>0</v>
      </c>
      <c r="AI323" s="52"/>
      <c r="AJ323" s="51">
        <v>8.1608431834438916E-2</v>
      </c>
      <c r="AK323" s="52"/>
      <c r="AL323" s="52"/>
      <c r="AM323" s="28">
        <v>2</v>
      </c>
      <c r="AN323" s="28">
        <v>2.4</v>
      </c>
      <c r="AO323" s="28">
        <v>0.4</v>
      </c>
      <c r="AP323" s="28">
        <v>1.8666666666666669</v>
      </c>
      <c r="AQ323" s="28">
        <v>0.3</v>
      </c>
      <c r="AR323" s="28">
        <v>0.36</v>
      </c>
      <c r="AS323" s="28">
        <v>0.06</v>
      </c>
      <c r="AT323" s="28">
        <v>0.28000000000000003</v>
      </c>
      <c r="AU323" s="25">
        <v>0.95</v>
      </c>
      <c r="AV323" s="25">
        <v>3.44</v>
      </c>
      <c r="AW323" s="25">
        <v>2.4900000000000002</v>
      </c>
      <c r="AX323" s="25">
        <v>2.5173333333333332</v>
      </c>
      <c r="AY323">
        <v>2.5173333333333341</v>
      </c>
      <c r="AZ323">
        <v>5.8148519500000004</v>
      </c>
      <c r="BA323" s="75">
        <v>0.53464553504946077</v>
      </c>
      <c r="BE323">
        <v>4.0804215917219458E-2</v>
      </c>
      <c r="BH323">
        <v>8.1608431834438916E-2</v>
      </c>
      <c r="BI323">
        <v>4.0804215917219458E-2</v>
      </c>
      <c r="BJ323">
        <v>0.53464553504946077</v>
      </c>
    </row>
    <row r="324" spans="1:62" x14ac:dyDescent="0.3">
      <c r="A324" s="2" t="s">
        <v>221</v>
      </c>
      <c r="B324" s="13" t="s">
        <v>808</v>
      </c>
      <c r="C324" s="13"/>
      <c r="F324" s="2">
        <v>4.75</v>
      </c>
      <c r="G324" s="2" t="s">
        <v>253</v>
      </c>
      <c r="H324" s="9" t="s">
        <v>589</v>
      </c>
      <c r="I324">
        <v>-1</v>
      </c>
      <c r="J324"/>
      <c r="L324" s="25">
        <v>1</v>
      </c>
      <c r="M324">
        <v>0</v>
      </c>
      <c r="N324">
        <v>0</v>
      </c>
      <c r="T324" s="25">
        <v>5.6694849300000003</v>
      </c>
      <c r="U324" s="25">
        <v>5.6694842000000003</v>
      </c>
      <c r="V324" s="25">
        <v>11.54266629</v>
      </c>
      <c r="W324">
        <v>0</v>
      </c>
      <c r="X324"/>
      <c r="Y324"/>
      <c r="Z324">
        <v>0</v>
      </c>
      <c r="AA324"/>
      <c r="AB324"/>
      <c r="AD324">
        <v>30</v>
      </c>
      <c r="AE324" s="55">
        <f t="shared" si="19"/>
        <v>0</v>
      </c>
      <c r="AF324" s="57">
        <v>321.30962315738361</v>
      </c>
      <c r="AG324" s="55">
        <v>0</v>
      </c>
      <c r="AH324" s="55">
        <v>0</v>
      </c>
      <c r="AI324" s="52"/>
      <c r="AJ324" s="51">
        <v>9.3367885173191417E-2</v>
      </c>
      <c r="AK324" s="52"/>
      <c r="AL324" s="52"/>
      <c r="AM324" s="28">
        <v>2</v>
      </c>
      <c r="AN324" s="28">
        <v>2.5</v>
      </c>
      <c r="AO324" s="28">
        <v>0.5</v>
      </c>
      <c r="AP324" s="28">
        <v>2.333333333333333</v>
      </c>
      <c r="AQ324" s="28">
        <v>0.27272727272727282</v>
      </c>
      <c r="AR324" s="28">
        <v>0.34090909090909088</v>
      </c>
      <c r="AS324" s="28">
        <v>6.8181818181818191E-2</v>
      </c>
      <c r="AT324" s="28">
        <v>0.31818181818181818</v>
      </c>
      <c r="AU324" s="25">
        <v>0.95</v>
      </c>
      <c r="AV324" s="25">
        <v>3.44</v>
      </c>
      <c r="AW324" s="25">
        <v>2.4900000000000002</v>
      </c>
      <c r="AX324" s="25">
        <v>2.5979166666666669</v>
      </c>
      <c r="AY324">
        <v>2.597916666666666</v>
      </c>
      <c r="AZ324">
        <v>5.966934078125</v>
      </c>
      <c r="BA324" s="75">
        <v>0.56583721757051464</v>
      </c>
      <c r="BE324">
        <v>4.6683942586595709E-2</v>
      </c>
      <c r="BH324">
        <v>9.3367885173191417E-2</v>
      </c>
      <c r="BI324">
        <v>4.6683942586595709E-2</v>
      </c>
      <c r="BJ324">
        <v>0.56583721757051464</v>
      </c>
    </row>
    <row r="325" spans="1:62" x14ac:dyDescent="0.3">
      <c r="A325" s="2" t="s">
        <v>255</v>
      </c>
      <c r="B325" s="13" t="s">
        <v>818</v>
      </c>
      <c r="C325" s="13"/>
      <c r="F325" s="2">
        <v>1.55</v>
      </c>
      <c r="G325" s="2" t="s">
        <v>256</v>
      </c>
      <c r="H325" s="9" t="s">
        <v>595</v>
      </c>
      <c r="I325" t="s">
        <v>668</v>
      </c>
      <c r="J325"/>
      <c r="L325" s="25">
        <v>2</v>
      </c>
      <c r="M325">
        <v>4</v>
      </c>
      <c r="N325">
        <v>0</v>
      </c>
      <c r="T325" s="25">
        <v>6.8866614799999999</v>
      </c>
      <c r="U325" s="25">
        <v>6.8866614799999999</v>
      </c>
      <c r="V325" s="25">
        <v>6.8866614799999999</v>
      </c>
      <c r="W325">
        <v>8.51</v>
      </c>
      <c r="X325">
        <v>8.51</v>
      </c>
      <c r="Y325">
        <v>5.8140000000000001</v>
      </c>
      <c r="Z325">
        <v>0</v>
      </c>
      <c r="AA325"/>
      <c r="AB325"/>
      <c r="AD325">
        <v>8</v>
      </c>
      <c r="AE325" s="55">
        <f t="shared" si="19"/>
        <v>0</v>
      </c>
      <c r="AF325" s="57">
        <v>222.33131811857061</v>
      </c>
      <c r="AG325" s="55">
        <v>421.05046140000002</v>
      </c>
      <c r="AH325" s="55">
        <v>0</v>
      </c>
      <c r="AI325" s="52"/>
      <c r="AJ325" s="51">
        <v>7.1964670274059672E-2</v>
      </c>
      <c r="AK325" s="52">
        <v>7.6000391719318994E-2</v>
      </c>
      <c r="AL325" s="52"/>
      <c r="AM325" s="28">
        <v>1.857142857142857</v>
      </c>
      <c r="AN325" s="28">
        <v>3.1428571428571428</v>
      </c>
      <c r="AO325" s="28">
        <v>4.2857142857142856</v>
      </c>
      <c r="AP325" s="28">
        <v>4</v>
      </c>
      <c r="AQ325" s="28">
        <v>0.1397849462365591</v>
      </c>
      <c r="AR325" s="28">
        <v>0.23655913978494619</v>
      </c>
      <c r="AS325" s="28">
        <v>0.32258064516129031</v>
      </c>
      <c r="AT325" s="28">
        <v>0.30107526881720431</v>
      </c>
      <c r="AU325" s="25">
        <v>1.9</v>
      </c>
      <c r="AV325" s="25">
        <v>3.44</v>
      </c>
      <c r="AW325" s="25">
        <v>1.54</v>
      </c>
      <c r="AX325" s="25">
        <v>2.8142857142857141</v>
      </c>
      <c r="AY325">
        <v>2.8142857142857141</v>
      </c>
      <c r="AZ325">
        <v>6.1238972471428568</v>
      </c>
      <c r="BA325" s="75">
        <v>0.44701389447074941</v>
      </c>
      <c r="BB325" s="75">
        <v>0.47208207797488139</v>
      </c>
      <c r="BE325">
        <v>3.5982335137029829E-2</v>
      </c>
      <c r="BF325">
        <v>3.800019585965949E-2</v>
      </c>
      <c r="BH325">
        <v>7.3982530996689333E-2</v>
      </c>
      <c r="BI325">
        <v>3.699126549834466E-2</v>
      </c>
      <c r="BJ325">
        <v>0.4595479862228154</v>
      </c>
    </row>
    <row r="326" spans="1:62" x14ac:dyDescent="0.3">
      <c r="A326" s="2" t="s">
        <v>0</v>
      </c>
      <c r="B326" s="13" t="s">
        <v>685</v>
      </c>
      <c r="C326" s="13"/>
      <c r="F326" s="2">
        <v>3.3</v>
      </c>
      <c r="G326" s="2" t="s">
        <v>257</v>
      </c>
      <c r="H326" s="9" t="s">
        <v>523</v>
      </c>
      <c r="I326" t="s">
        <v>606</v>
      </c>
      <c r="J326"/>
      <c r="L326" s="25">
        <v>4</v>
      </c>
      <c r="M326">
        <v>4</v>
      </c>
      <c r="N326">
        <v>0</v>
      </c>
      <c r="T326" s="25">
        <v>6.6040679999999998</v>
      </c>
      <c r="U326" s="25">
        <v>7.9389519999999996</v>
      </c>
      <c r="V326" s="25">
        <v>33.703336</v>
      </c>
      <c r="W326">
        <v>7.83</v>
      </c>
      <c r="X326">
        <v>33.209989999999998</v>
      </c>
      <c r="Y326">
        <v>6.46</v>
      </c>
      <c r="Z326">
        <v>0</v>
      </c>
      <c r="AA326"/>
      <c r="AB326"/>
      <c r="AD326">
        <v>34</v>
      </c>
      <c r="AE326" s="55">
        <f t="shared" si="19"/>
        <v>0</v>
      </c>
      <c r="AF326" s="57">
        <v>1767.0449718798691</v>
      </c>
      <c r="AG326" s="55">
        <v>1679.8210721820001</v>
      </c>
      <c r="AH326" s="55">
        <v>0</v>
      </c>
      <c r="AI326" s="52"/>
      <c r="AJ326" s="51">
        <v>7.6964651247849417E-2</v>
      </c>
      <c r="AK326" s="52">
        <v>8.0961003676030277E-2</v>
      </c>
      <c r="AL326" s="52"/>
      <c r="AM326" s="28">
        <v>1.62962962962963</v>
      </c>
      <c r="AN326" s="28">
        <v>2.518518518518519</v>
      </c>
      <c r="AO326" s="28">
        <v>0.88888888888888884</v>
      </c>
      <c r="AP326" s="28">
        <v>0</v>
      </c>
      <c r="AQ326" s="28">
        <v>0.32352941176470579</v>
      </c>
      <c r="AR326" s="28">
        <v>0.5</v>
      </c>
      <c r="AS326" s="28">
        <v>0.1764705882352941</v>
      </c>
      <c r="AT326" s="28">
        <v>0</v>
      </c>
      <c r="AU326" s="25">
        <v>0.82</v>
      </c>
      <c r="AV326" s="25">
        <v>3.44</v>
      </c>
      <c r="AW326" s="25">
        <v>2.62</v>
      </c>
      <c r="AX326" s="25">
        <v>2.642962962962963</v>
      </c>
      <c r="AY326">
        <v>2.642962962962963</v>
      </c>
      <c r="AZ326">
        <v>5.9587362692592576</v>
      </c>
      <c r="BA326" s="75">
        <v>0.48264383878002159</v>
      </c>
      <c r="BB326" s="75">
        <v>0.50770488753139842</v>
      </c>
      <c r="BE326">
        <v>3.8482325623924708E-2</v>
      </c>
      <c r="BF326">
        <v>4.0480501838015132E-2</v>
      </c>
      <c r="BH326">
        <v>7.8962827461939847E-2</v>
      </c>
      <c r="BI326">
        <v>3.9481413730969923E-2</v>
      </c>
      <c r="BJ326">
        <v>0.49517436315571001</v>
      </c>
    </row>
    <row r="327" spans="1:62" x14ac:dyDescent="0.3">
      <c r="A327" s="2" t="s">
        <v>215</v>
      </c>
      <c r="B327" s="13" t="s">
        <v>734</v>
      </c>
      <c r="C327" s="13"/>
      <c r="F327" s="2">
        <v>4.13</v>
      </c>
      <c r="G327" s="2" t="s">
        <v>258</v>
      </c>
      <c r="H327" s="9" t="s">
        <v>587</v>
      </c>
      <c r="I327" t="s">
        <v>636</v>
      </c>
      <c r="J327"/>
      <c r="L327" s="25">
        <v>1</v>
      </c>
      <c r="M327">
        <v>1</v>
      </c>
      <c r="N327">
        <v>0</v>
      </c>
      <c r="T327" s="25">
        <v>3.950634</v>
      </c>
      <c r="U327" s="25">
        <v>3.950634</v>
      </c>
      <c r="V327" s="25">
        <v>15.513552000000001</v>
      </c>
      <c r="W327">
        <v>3.8658999999999999</v>
      </c>
      <c r="X327">
        <v>3.8658999999999999</v>
      </c>
      <c r="Y327">
        <v>15.2538</v>
      </c>
      <c r="Z327">
        <v>0</v>
      </c>
      <c r="AA327"/>
      <c r="AB327"/>
      <c r="AD327">
        <v>20</v>
      </c>
      <c r="AE327" s="55">
        <f t="shared" si="19"/>
        <v>0</v>
      </c>
      <c r="AF327" s="57">
        <v>242.1279024923125</v>
      </c>
      <c r="AG327" s="55">
        <v>227.970829547178</v>
      </c>
      <c r="AH327" s="55">
        <v>0</v>
      </c>
      <c r="AI327" s="52"/>
      <c r="AJ327" s="51">
        <v>8.2600971611006269E-2</v>
      </c>
      <c r="AK327" s="52">
        <v>8.7730522539775438E-2</v>
      </c>
      <c r="AL327" s="52"/>
      <c r="AM327" s="28">
        <v>1.9375</v>
      </c>
      <c r="AN327" s="28">
        <v>2.5</v>
      </c>
      <c r="AO327" s="28">
        <v>0.5625</v>
      </c>
      <c r="AP327" s="28">
        <v>2.625</v>
      </c>
      <c r="AQ327" s="28">
        <v>0.25409836065573771</v>
      </c>
      <c r="AR327" s="28">
        <v>0.32786885245901642</v>
      </c>
      <c r="AS327" s="28">
        <v>7.3770491803278687E-2</v>
      </c>
      <c r="AT327" s="28">
        <v>0.34426229508196721</v>
      </c>
      <c r="AU327" s="25">
        <v>0.79</v>
      </c>
      <c r="AV327" s="25">
        <v>3.44</v>
      </c>
      <c r="AW327" s="25">
        <v>2.65</v>
      </c>
      <c r="AX327" s="25">
        <v>2.6056249999999999</v>
      </c>
      <c r="AY327">
        <v>2.6056249999999999</v>
      </c>
      <c r="AZ327">
        <v>5.9703320286696879</v>
      </c>
      <c r="BA327" s="75">
        <v>0.52453741991489755</v>
      </c>
      <c r="BB327" s="75">
        <v>0.55711138795694093</v>
      </c>
      <c r="BE327">
        <v>4.1300485805503127E-2</v>
      </c>
      <c r="BF327">
        <v>4.3865261269887712E-2</v>
      </c>
      <c r="BH327">
        <v>8.5165747075390846E-2</v>
      </c>
      <c r="BI327">
        <v>4.2582873537695423E-2</v>
      </c>
      <c r="BJ327">
        <v>0.54082440393591924</v>
      </c>
    </row>
    <row r="328" spans="1:62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J328"/>
      <c r="L328" s="25">
        <v>1</v>
      </c>
      <c r="M328">
        <v>1</v>
      </c>
      <c r="N328">
        <v>0</v>
      </c>
      <c r="T328" s="25">
        <v>3.950634</v>
      </c>
      <c r="U328" s="25">
        <v>3.950634</v>
      </c>
      <c r="V328" s="25">
        <v>15.513552000000001</v>
      </c>
      <c r="W328">
        <v>3.8658999999999999</v>
      </c>
      <c r="X328">
        <v>3.8658999999999999</v>
      </c>
      <c r="Y328">
        <v>15.2538</v>
      </c>
      <c r="Z328">
        <v>0</v>
      </c>
      <c r="AA328"/>
      <c r="AB328"/>
      <c r="AD328">
        <v>20</v>
      </c>
      <c r="AE328" s="55">
        <f t="shared" si="19"/>
        <v>0</v>
      </c>
      <c r="AF328" s="57">
        <v>242.1279024923125</v>
      </c>
      <c r="AG328" s="55">
        <v>227.970829547178</v>
      </c>
      <c r="AH328" s="55">
        <v>0</v>
      </c>
      <c r="AI328" s="52"/>
      <c r="AJ328" s="51">
        <v>8.2600971611006269E-2</v>
      </c>
      <c r="AK328" s="52">
        <v>8.7730522539775438E-2</v>
      </c>
      <c r="AL328" s="52"/>
      <c r="AM328" s="28">
        <v>1.9375</v>
      </c>
      <c r="AN328" s="28">
        <v>2.5</v>
      </c>
      <c r="AO328" s="28">
        <v>0.5625</v>
      </c>
      <c r="AP328" s="28">
        <v>2.625</v>
      </c>
      <c r="AQ328" s="28">
        <v>0.25409836065573771</v>
      </c>
      <c r="AR328" s="28">
        <v>0.32786885245901642</v>
      </c>
      <c r="AS328" s="28">
        <v>7.3770491803278687E-2</v>
      </c>
      <c r="AT328" s="28">
        <v>0.34426229508196721</v>
      </c>
      <c r="AU328" s="25">
        <v>0.79</v>
      </c>
      <c r="AV328" s="25">
        <v>3.44</v>
      </c>
      <c r="AW328" s="25">
        <v>2.65</v>
      </c>
      <c r="AX328" s="25">
        <v>2.6056249999999999</v>
      </c>
      <c r="AY328">
        <v>2.6056249999999999</v>
      </c>
      <c r="AZ328">
        <v>5.9703320286696879</v>
      </c>
      <c r="BA328" s="75">
        <v>0.52453741991489755</v>
      </c>
      <c r="BB328" s="75">
        <v>0.55711138795694093</v>
      </c>
      <c r="BE328">
        <v>4.1300485805503127E-2</v>
      </c>
      <c r="BF328">
        <v>4.3865261269887712E-2</v>
      </c>
      <c r="BH328">
        <v>8.5165747075390846E-2</v>
      </c>
      <c r="BI328">
        <v>4.2582873537695423E-2</v>
      </c>
      <c r="BJ328">
        <v>0.54082440393591924</v>
      </c>
    </row>
    <row r="329" spans="1:62" x14ac:dyDescent="0.3">
      <c r="A329" s="2" t="s">
        <v>4</v>
      </c>
      <c r="B329" s="13" t="s">
        <v>689</v>
      </c>
      <c r="C329" s="13"/>
      <c r="F329" s="2">
        <v>3.35</v>
      </c>
      <c r="G329" s="2" t="s">
        <v>260</v>
      </c>
      <c r="H329" s="9" t="s">
        <v>527</v>
      </c>
      <c r="I329" t="s">
        <v>609</v>
      </c>
      <c r="J329"/>
      <c r="L329" s="25">
        <v>4</v>
      </c>
      <c r="M329">
        <v>4</v>
      </c>
      <c r="N329">
        <v>0</v>
      </c>
      <c r="T329" s="25">
        <v>7.8084429999999996</v>
      </c>
      <c r="U329" s="25">
        <v>7.8548809999999998</v>
      </c>
      <c r="V329" s="25">
        <v>15.19056011</v>
      </c>
      <c r="W329">
        <v>3.8801999999999999</v>
      </c>
      <c r="X329">
        <v>29.507999999999999</v>
      </c>
      <c r="Y329">
        <v>7.7140000000000004</v>
      </c>
      <c r="Z329">
        <v>0</v>
      </c>
      <c r="AA329"/>
      <c r="AB329"/>
      <c r="AD329">
        <v>20</v>
      </c>
      <c r="AE329" s="55">
        <f t="shared" si="19"/>
        <v>0</v>
      </c>
      <c r="AF329" s="57">
        <v>924.74694800021894</v>
      </c>
      <c r="AG329" s="55">
        <v>883.22940750240002</v>
      </c>
      <c r="AH329" s="55">
        <v>0</v>
      </c>
      <c r="AI329" s="52"/>
      <c r="AJ329" s="51">
        <v>8.6510153045653584E-2</v>
      </c>
      <c r="AK329" s="52">
        <v>9.0576694254581439E-2</v>
      </c>
      <c r="AL329" s="52"/>
      <c r="AM329" s="28">
        <v>1.75</v>
      </c>
      <c r="AN329" s="28">
        <v>2.5</v>
      </c>
      <c r="AO329" s="28">
        <v>0.75</v>
      </c>
      <c r="AP329" s="28">
        <v>0</v>
      </c>
      <c r="AQ329" s="28">
        <v>0.35</v>
      </c>
      <c r="AR329" s="28">
        <v>0.5</v>
      </c>
      <c r="AS329" s="28">
        <v>0.15</v>
      </c>
      <c r="AT329" s="28">
        <v>0</v>
      </c>
      <c r="AU329" s="25">
        <v>0.82</v>
      </c>
      <c r="AV329" s="25">
        <v>3.44</v>
      </c>
      <c r="AW329" s="25">
        <v>2.62</v>
      </c>
      <c r="AX329" s="25">
        <v>2.6262500000000002</v>
      </c>
      <c r="AY329">
        <v>2.6262500000000002</v>
      </c>
      <c r="AZ329">
        <v>5.96680968125</v>
      </c>
      <c r="BA329" s="75">
        <v>0.50555206026575039</v>
      </c>
      <c r="BB329" s="75">
        <v>0</v>
      </c>
      <c r="BE329">
        <v>4.3255076522826792E-2</v>
      </c>
      <c r="BF329">
        <v>4.5288347127290719E-2</v>
      </c>
      <c r="BH329">
        <v>8.8543423650117511E-2</v>
      </c>
      <c r="BI329">
        <v>4.4271711825058763E-2</v>
      </c>
      <c r="BJ329">
        <v>0.2527760301328752</v>
      </c>
    </row>
    <row r="330" spans="1:62" x14ac:dyDescent="0.3">
      <c r="A330" s="2" t="s">
        <v>38</v>
      </c>
      <c r="B330" s="13" t="s">
        <v>714</v>
      </c>
      <c r="C330" s="13"/>
      <c r="F330" s="2">
        <v>3.92</v>
      </c>
      <c r="G330" s="2" t="s">
        <v>261</v>
      </c>
      <c r="H330" s="9" t="s">
        <v>545</v>
      </c>
      <c r="I330" t="s">
        <v>626</v>
      </c>
      <c r="J330"/>
      <c r="L330" s="25">
        <v>1</v>
      </c>
      <c r="M330">
        <v>1</v>
      </c>
      <c r="N330">
        <v>0</v>
      </c>
      <c r="T330" s="25">
        <v>5.8532381300000003</v>
      </c>
      <c r="U330" s="25">
        <v>5.8532371599999999</v>
      </c>
      <c r="V330" s="25">
        <v>11.912811489999999</v>
      </c>
      <c r="W330">
        <v>5.7946</v>
      </c>
      <c r="X330">
        <v>5.7946</v>
      </c>
      <c r="Y330">
        <v>11.787599999999999</v>
      </c>
      <c r="Z330">
        <v>0</v>
      </c>
      <c r="AA330"/>
      <c r="AB330"/>
      <c r="AD330">
        <v>30</v>
      </c>
      <c r="AE330" s="55">
        <f t="shared" si="19"/>
        <v>0</v>
      </c>
      <c r="AF330" s="57">
        <v>353.45760058531442</v>
      </c>
      <c r="AG330" s="55">
        <v>342.77011164986573</v>
      </c>
      <c r="AH330" s="55">
        <v>0</v>
      </c>
      <c r="AI330" s="52"/>
      <c r="AJ330" s="51">
        <v>8.487580957467307E-2</v>
      </c>
      <c r="AK330" s="52">
        <v>8.752221672887435E-2</v>
      </c>
      <c r="AL330" s="52"/>
      <c r="AM330" s="28">
        <v>1.833333333333333</v>
      </c>
      <c r="AN330" s="28">
        <v>2.5</v>
      </c>
      <c r="AO330" s="28">
        <v>0.66666666666666663</v>
      </c>
      <c r="AP330" s="28">
        <v>0</v>
      </c>
      <c r="AQ330" s="28">
        <v>0.36666666666666659</v>
      </c>
      <c r="AR330" s="28">
        <v>0.5</v>
      </c>
      <c r="AS330" s="28">
        <v>0.1333333333333333</v>
      </c>
      <c r="AT330" s="28">
        <v>0</v>
      </c>
      <c r="AU330" s="25">
        <v>0.89</v>
      </c>
      <c r="AV330" s="25">
        <v>3.44</v>
      </c>
      <c r="AW330" s="25">
        <v>2.5499999999999998</v>
      </c>
      <c r="AX330" s="25">
        <v>2.6020833333333329</v>
      </c>
      <c r="AY330">
        <v>2.6020833333333329</v>
      </c>
      <c r="AZ330">
        <v>5.9098726145833336</v>
      </c>
      <c r="BA330" s="75">
        <v>0.57410011132036598</v>
      </c>
      <c r="BB330" s="75">
        <v>0.59200041353179045</v>
      </c>
      <c r="BE330">
        <v>4.2437904787336528E-2</v>
      </c>
      <c r="BF330">
        <v>4.3761108364437168E-2</v>
      </c>
      <c r="BH330">
        <v>8.619901315177371E-2</v>
      </c>
      <c r="BI330">
        <v>4.3099506575886848E-2</v>
      </c>
      <c r="BJ330">
        <v>0.58305026242607827</v>
      </c>
    </row>
    <row r="331" spans="1:62" x14ac:dyDescent="0.3">
      <c r="A331" s="2" t="s">
        <v>4</v>
      </c>
      <c r="B331" s="20" t="s">
        <v>689</v>
      </c>
      <c r="C331" s="13"/>
      <c r="F331" s="2">
        <v>3.55</v>
      </c>
      <c r="G331" s="2" t="s">
        <v>263</v>
      </c>
      <c r="H331" s="9">
        <v>-1</v>
      </c>
      <c r="I331">
        <v>-1</v>
      </c>
      <c r="J331"/>
      <c r="K331" s="2">
        <v>4</v>
      </c>
      <c r="L331" s="25">
        <v>0</v>
      </c>
      <c r="M331">
        <v>0</v>
      </c>
      <c r="N331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T331" s="25">
        <v>0</v>
      </c>
      <c r="U331" s="25"/>
      <c r="V331" s="25"/>
      <c r="W331">
        <v>0</v>
      </c>
      <c r="X331"/>
      <c r="Y331"/>
      <c r="Z331">
        <v>0</v>
      </c>
      <c r="AA331"/>
      <c r="AB331"/>
      <c r="AD331">
        <v>20</v>
      </c>
      <c r="AE331" s="55">
        <f t="shared" si="19"/>
        <v>864.21104350000007</v>
      </c>
      <c r="AF331" s="57">
        <v>0</v>
      </c>
      <c r="AG331" s="55">
        <v>0</v>
      </c>
      <c r="AH331" s="55">
        <v>0</v>
      </c>
      <c r="AI331" s="52">
        <f t="shared" ref="AI331:AI332" si="20">K331*AD331/AE331</f>
        <v>9.256998114257492E-2</v>
      </c>
      <c r="AJ331" s="51"/>
      <c r="AK331" s="52"/>
      <c r="AL331" s="52"/>
      <c r="AM331" s="28">
        <v>1.75</v>
      </c>
      <c r="AN331" s="28">
        <v>2.5</v>
      </c>
      <c r="AO331" s="28">
        <v>0.75</v>
      </c>
      <c r="AP331" s="28">
        <v>0</v>
      </c>
      <c r="AQ331" s="28">
        <v>0.35</v>
      </c>
      <c r="AR331" s="28">
        <v>0.5</v>
      </c>
      <c r="AS331" s="28">
        <v>0.15</v>
      </c>
      <c r="AT331" s="28">
        <v>0</v>
      </c>
      <c r="AU331" s="25">
        <v>0.82</v>
      </c>
      <c r="AV331" s="25">
        <v>3.44</v>
      </c>
      <c r="AW331" s="25">
        <v>2.62</v>
      </c>
      <c r="AX331" s="25">
        <v>2.6262500000000002</v>
      </c>
      <c r="AY331">
        <v>2.7466666666666661</v>
      </c>
      <c r="AZ331">
        <v>6.2031928980000002</v>
      </c>
      <c r="BD331">
        <v>4.628499057128746E-2</v>
      </c>
      <c r="BH331">
        <v>9.256998114257492E-2</v>
      </c>
      <c r="BI331">
        <v>4.628499057128746E-2</v>
      </c>
      <c r="BJ331">
        <v>0</v>
      </c>
    </row>
    <row r="332" spans="1:62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J332"/>
      <c r="K332" s="2">
        <v>4</v>
      </c>
      <c r="L332" s="25">
        <v>0</v>
      </c>
      <c r="M332">
        <v>0</v>
      </c>
      <c r="N332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T332" s="25">
        <v>0</v>
      </c>
      <c r="U332" s="25"/>
      <c r="V332" s="25"/>
      <c r="W332">
        <v>0</v>
      </c>
      <c r="X332"/>
      <c r="Y332"/>
      <c r="Z332">
        <v>0</v>
      </c>
      <c r="AA332"/>
      <c r="AB332"/>
      <c r="AD332">
        <v>20</v>
      </c>
      <c r="AE332" s="55">
        <f t="shared" si="19"/>
        <v>868.30576344000008</v>
      </c>
      <c r="AF332" s="57">
        <v>0</v>
      </c>
      <c r="AG332" s="55">
        <v>0</v>
      </c>
      <c r="AH332" s="55">
        <v>0</v>
      </c>
      <c r="AI332" s="52">
        <f t="shared" si="20"/>
        <v>9.2133443503888482E-2</v>
      </c>
      <c r="AJ332" s="51"/>
      <c r="AK332" s="52"/>
      <c r="AL332" s="52"/>
      <c r="AM332" s="28">
        <v>1.75</v>
      </c>
      <c r="AN332" s="28">
        <v>2.5</v>
      </c>
      <c r="AO332" s="28">
        <v>0.75</v>
      </c>
      <c r="AP332" s="28">
        <v>0</v>
      </c>
      <c r="AQ332" s="28">
        <v>0.35</v>
      </c>
      <c r="AR332" s="28">
        <v>0.5</v>
      </c>
      <c r="AS332" s="28">
        <v>0.15</v>
      </c>
      <c r="AT332" s="28">
        <v>0</v>
      </c>
      <c r="AU332" s="25">
        <v>0.82</v>
      </c>
      <c r="AV332" s="25">
        <v>3.44</v>
      </c>
      <c r="AW332" s="25">
        <v>2.62</v>
      </c>
      <c r="AX332" s="25">
        <v>2.6262500000000002</v>
      </c>
      <c r="AY332">
        <v>2.7466666666666661</v>
      </c>
      <c r="AZ332">
        <v>6.2031928980000002</v>
      </c>
      <c r="BD332">
        <v>4.6066721751944241E-2</v>
      </c>
      <c r="BH332">
        <v>9.2133443503888482E-2</v>
      </c>
      <c r="BI332">
        <v>4.6066721751944241E-2</v>
      </c>
      <c r="BJ332">
        <v>0</v>
      </c>
    </row>
    <row r="333" spans="1:62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>
        <v>1</v>
      </c>
      <c r="L333" s="25">
        <v>0</v>
      </c>
      <c r="M333">
        <v>0</v>
      </c>
      <c r="N333">
        <v>1</v>
      </c>
      <c r="O333" s="2">
        <v>3.899</v>
      </c>
      <c r="P333" s="2">
        <v>3.899</v>
      </c>
      <c r="Q333" s="2">
        <v>15.5359</v>
      </c>
      <c r="T333" s="25">
        <v>0</v>
      </c>
      <c r="U333" s="25"/>
      <c r="V333" s="25"/>
      <c r="W333">
        <v>0</v>
      </c>
      <c r="X333"/>
      <c r="Y333"/>
      <c r="Z333">
        <v>0</v>
      </c>
      <c r="AA333"/>
      <c r="AB333"/>
      <c r="AD333">
        <v>20</v>
      </c>
      <c r="AE333" s="55">
        <f t="shared" si="19"/>
        <v>236.1798745159</v>
      </c>
      <c r="AF333" s="57">
        <v>0</v>
      </c>
      <c r="AG333" s="55">
        <v>0</v>
      </c>
      <c r="AH333" s="55">
        <v>236.2</v>
      </c>
      <c r="AI333" s="52"/>
      <c r="AJ333" s="51"/>
      <c r="AK333" s="52"/>
      <c r="AL333" s="67">
        <f>N333*AD333/AH333</f>
        <v>8.4674005080440304E-2</v>
      </c>
      <c r="AM333" s="28">
        <v>1.9375</v>
      </c>
      <c r="AN333" s="28">
        <v>2.5</v>
      </c>
      <c r="AO333" s="28">
        <v>0.5625</v>
      </c>
      <c r="AP333" s="28">
        <v>2.625</v>
      </c>
      <c r="AQ333" s="28">
        <v>0.25409836065573771</v>
      </c>
      <c r="AR333" s="28">
        <v>0.32786885245901642</v>
      </c>
      <c r="AS333" s="28">
        <v>7.3770491803278687E-2</v>
      </c>
      <c r="AT333" s="28">
        <v>0.34426229508196721</v>
      </c>
      <c r="AU333" s="25">
        <v>0.79</v>
      </c>
      <c r="AV333" s="25">
        <v>3.44</v>
      </c>
      <c r="AW333" s="25">
        <v>2.65</v>
      </c>
      <c r="AX333" s="25">
        <v>2.5975000000000001</v>
      </c>
      <c r="AY333">
        <v>2.5975000000000001</v>
      </c>
      <c r="AZ333">
        <v>5.9398049203884389</v>
      </c>
      <c r="BC333" s="75">
        <v>0.56677800513792698</v>
      </c>
      <c r="BD333">
        <v>4.2340610183221959E-2</v>
      </c>
      <c r="BG333">
        <v>4.2337002540220152E-2</v>
      </c>
      <c r="BH333">
        <v>8.4674005080440304E-2</v>
      </c>
      <c r="BI333">
        <v>4.2338806361721062E-2</v>
      </c>
      <c r="BJ333">
        <v>0.56677800513792698</v>
      </c>
    </row>
    <row r="334" spans="1:62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J334"/>
      <c r="L334" s="25">
        <v>4</v>
      </c>
      <c r="M334">
        <v>4</v>
      </c>
      <c r="N334">
        <v>0</v>
      </c>
      <c r="T334" s="25">
        <v>7.8084429999999996</v>
      </c>
      <c r="U334" s="25">
        <v>7.8548809999999998</v>
      </c>
      <c r="V334" s="25">
        <v>15.19056011</v>
      </c>
      <c r="W334">
        <v>3.8801999999999999</v>
      </c>
      <c r="X334">
        <v>29.507999999999999</v>
      </c>
      <c r="Y334">
        <v>7.7140000000000004</v>
      </c>
      <c r="Z334">
        <v>0</v>
      </c>
      <c r="AA334"/>
      <c r="AB334"/>
      <c r="AD334">
        <v>20</v>
      </c>
      <c r="AE334" s="55">
        <f t="shared" si="19"/>
        <v>0</v>
      </c>
      <c r="AF334" s="57">
        <v>924.74694800021894</v>
      </c>
      <c r="AG334" s="55">
        <v>883.22940750240002</v>
      </c>
      <c r="AH334" s="55">
        <v>0</v>
      </c>
      <c r="AI334" s="52"/>
      <c r="AJ334" s="51">
        <v>8.6510153045653584E-2</v>
      </c>
      <c r="AK334" s="52">
        <v>9.0576694254581439E-2</v>
      </c>
      <c r="AL334" s="52"/>
      <c r="AM334" s="28">
        <v>1.75</v>
      </c>
      <c r="AN334" s="28">
        <v>2.5</v>
      </c>
      <c r="AO334" s="28">
        <v>0.75</v>
      </c>
      <c r="AP334" s="28">
        <v>0</v>
      </c>
      <c r="AQ334" s="28">
        <v>0.35</v>
      </c>
      <c r="AR334" s="28">
        <v>0.5</v>
      </c>
      <c r="AS334" s="28">
        <v>0.15</v>
      </c>
      <c r="AT334" s="28">
        <v>0</v>
      </c>
      <c r="AU334" s="25">
        <v>0.82</v>
      </c>
      <c r="AV334" s="25">
        <v>3.44</v>
      </c>
      <c r="AW334" s="25">
        <v>2.62</v>
      </c>
      <c r="AX334" s="25">
        <v>2.6262500000000002</v>
      </c>
      <c r="AY334">
        <v>2.6262500000000002</v>
      </c>
      <c r="AZ334">
        <v>5.96680968125</v>
      </c>
      <c r="BA334" s="75">
        <v>0.50555206026575039</v>
      </c>
      <c r="BB334" s="75">
        <v>0</v>
      </c>
      <c r="BE334">
        <v>4.3255076522826792E-2</v>
      </c>
      <c r="BF334">
        <v>4.5288347127290719E-2</v>
      </c>
      <c r="BH334">
        <v>8.8543423650117511E-2</v>
      </c>
      <c r="BI334">
        <v>4.4271711825058763E-2</v>
      </c>
      <c r="BJ334">
        <v>0.2527760301328752</v>
      </c>
    </row>
    <row r="335" spans="1:62" x14ac:dyDescent="0.3">
      <c r="A335" s="2" t="s">
        <v>4</v>
      </c>
      <c r="B335" s="13" t="s">
        <v>689</v>
      </c>
      <c r="C335" s="13"/>
      <c r="F335" s="2">
        <v>3.55</v>
      </c>
      <c r="G335" s="2" t="s">
        <v>265</v>
      </c>
      <c r="H335" s="9" t="s">
        <v>527</v>
      </c>
      <c r="I335" t="s">
        <v>609</v>
      </c>
      <c r="J335"/>
      <c r="L335" s="25">
        <v>4</v>
      </c>
      <c r="M335">
        <v>4</v>
      </c>
      <c r="N335">
        <v>0</v>
      </c>
      <c r="T335" s="25">
        <v>7.8084429999999996</v>
      </c>
      <c r="U335" s="25">
        <v>7.8548809999999998</v>
      </c>
      <c r="V335" s="25">
        <v>15.19056011</v>
      </c>
      <c r="W335">
        <v>3.8801999999999999</v>
      </c>
      <c r="X335">
        <v>29.507999999999999</v>
      </c>
      <c r="Y335">
        <v>7.7140000000000004</v>
      </c>
      <c r="Z335">
        <v>0</v>
      </c>
      <c r="AA335"/>
      <c r="AB335"/>
      <c r="AD335">
        <v>20</v>
      </c>
      <c r="AE335" s="55">
        <f t="shared" si="19"/>
        <v>0</v>
      </c>
      <c r="AF335" s="57">
        <v>924.74694800021894</v>
      </c>
      <c r="AG335" s="55">
        <v>883.22940750240002</v>
      </c>
      <c r="AH335" s="55">
        <v>0</v>
      </c>
      <c r="AI335" s="52"/>
      <c r="AJ335" s="51">
        <v>8.6510153045653584E-2</v>
      </c>
      <c r="AK335" s="52">
        <v>9.0576694254581439E-2</v>
      </c>
      <c r="AL335" s="52"/>
      <c r="AM335" s="28">
        <v>1.75</v>
      </c>
      <c r="AN335" s="28">
        <v>2.5</v>
      </c>
      <c r="AO335" s="28">
        <v>0.75</v>
      </c>
      <c r="AP335" s="28">
        <v>0</v>
      </c>
      <c r="AQ335" s="28">
        <v>0.35</v>
      </c>
      <c r="AR335" s="28">
        <v>0.5</v>
      </c>
      <c r="AS335" s="28">
        <v>0.15</v>
      </c>
      <c r="AT335" s="28">
        <v>0</v>
      </c>
      <c r="AU335" s="25">
        <v>0.82</v>
      </c>
      <c r="AV335" s="25">
        <v>3.44</v>
      </c>
      <c r="AW335" s="25">
        <v>2.62</v>
      </c>
      <c r="AX335" s="25">
        <v>2.6262500000000002</v>
      </c>
      <c r="AY335">
        <v>2.6262500000000002</v>
      </c>
      <c r="AZ335">
        <v>5.96680968125</v>
      </c>
      <c r="BA335" s="75">
        <v>0.50555206026575039</v>
      </c>
      <c r="BB335" s="75">
        <v>0</v>
      </c>
      <c r="BE335">
        <v>4.3255076522826792E-2</v>
      </c>
      <c r="BF335">
        <v>4.5288347127290719E-2</v>
      </c>
      <c r="BH335">
        <v>8.8543423650117511E-2</v>
      </c>
      <c r="BI335">
        <v>4.4271711825058763E-2</v>
      </c>
      <c r="BJ335">
        <v>0.2527760301328752</v>
      </c>
    </row>
    <row r="336" spans="1:62" x14ac:dyDescent="0.3">
      <c r="A336" s="2" t="s">
        <v>266</v>
      </c>
      <c r="B336" s="13" t="s">
        <v>819</v>
      </c>
      <c r="C336" s="13"/>
      <c r="F336" s="2">
        <v>2.8</v>
      </c>
      <c r="G336" s="2" t="s">
        <v>267</v>
      </c>
      <c r="H336" s="9" t="s">
        <v>596</v>
      </c>
      <c r="I336" t="s">
        <v>669</v>
      </c>
      <c r="J336"/>
      <c r="L336" s="25">
        <v>1</v>
      </c>
      <c r="M336">
        <v>1</v>
      </c>
      <c r="N336">
        <v>0</v>
      </c>
      <c r="O336" s="2">
        <v>3.97</v>
      </c>
      <c r="P336" s="2">
        <v>3.97</v>
      </c>
      <c r="Q336" s="2">
        <v>15.56</v>
      </c>
      <c r="R336" s="2" t="s">
        <v>519</v>
      </c>
      <c r="T336" s="25">
        <v>4.0290549999999996</v>
      </c>
      <c r="U336" s="25">
        <v>4.0290549999999996</v>
      </c>
      <c r="V336" s="25">
        <v>16.069894999999999</v>
      </c>
      <c r="W336">
        <v>3.9765999999999999</v>
      </c>
      <c r="X336">
        <v>3.9765999999999999</v>
      </c>
      <c r="Y336">
        <v>15.5792</v>
      </c>
      <c r="Z336">
        <v>0</v>
      </c>
      <c r="AA336"/>
      <c r="AB336"/>
      <c r="AD336">
        <v>20</v>
      </c>
      <c r="AE336" s="55">
        <f t="shared" si="19"/>
        <v>245.23960400000001</v>
      </c>
      <c r="AF336" s="57">
        <v>260.8671724870714</v>
      </c>
      <c r="AG336" s="55">
        <v>246.35930430675199</v>
      </c>
      <c r="AH336" s="55">
        <v>0</v>
      </c>
      <c r="AI336" s="52"/>
      <c r="AJ336" s="51">
        <v>7.6667369869971663E-2</v>
      </c>
      <c r="AK336" s="52">
        <v>8.1182239316186677E-2</v>
      </c>
      <c r="AL336" s="52"/>
      <c r="AM336" s="28">
        <v>1.75</v>
      </c>
      <c r="AN336" s="28">
        <v>2.5</v>
      </c>
      <c r="AO336" s="28">
        <v>0.75</v>
      </c>
      <c r="AP336" s="28">
        <v>0</v>
      </c>
      <c r="AQ336" s="28">
        <v>0.35</v>
      </c>
      <c r="AR336" s="28">
        <v>0.5</v>
      </c>
      <c r="AS336" s="28">
        <v>0.15</v>
      </c>
      <c r="AT336" s="28">
        <v>0</v>
      </c>
      <c r="AU336" s="25">
        <v>0.79</v>
      </c>
      <c r="AV336" s="25">
        <v>3.44</v>
      </c>
      <c r="AW336" s="25">
        <v>2.65</v>
      </c>
      <c r="AX336" s="25">
        <v>2.6106250000000002</v>
      </c>
      <c r="AY336">
        <v>2.6106250000000002</v>
      </c>
      <c r="AZ336">
        <v>5.9030778492946876</v>
      </c>
      <c r="BA336" s="75">
        <v>0.54551133687670861</v>
      </c>
      <c r="BB336" s="75">
        <v>0.57763598744977085</v>
      </c>
      <c r="BE336">
        <v>3.8333684934985832E-2</v>
      </c>
      <c r="BF336">
        <v>4.0591119658093339E-2</v>
      </c>
      <c r="BH336">
        <v>7.892480459307917E-2</v>
      </c>
      <c r="BI336">
        <v>3.9462402296539592E-2</v>
      </c>
      <c r="BJ336">
        <v>0.56157366216323967</v>
      </c>
    </row>
    <row r="337" spans="1:62" x14ac:dyDescent="0.3">
      <c r="A337" s="2" t="s">
        <v>268</v>
      </c>
      <c r="B337" s="13" t="s">
        <v>820</v>
      </c>
      <c r="C337" s="13"/>
      <c r="F337" s="2">
        <v>2.8</v>
      </c>
      <c r="G337" s="2" t="s">
        <v>267</v>
      </c>
      <c r="H337" s="9">
        <v>-1</v>
      </c>
      <c r="I337">
        <v>-1</v>
      </c>
      <c r="J337"/>
      <c r="K337" s="2">
        <v>1</v>
      </c>
      <c r="L337" s="25">
        <v>0</v>
      </c>
      <c r="M337">
        <v>0</v>
      </c>
      <c r="N337">
        <v>0</v>
      </c>
      <c r="O337" s="2">
        <v>3.97</v>
      </c>
      <c r="P337" s="2">
        <v>3.97</v>
      </c>
      <c r="Q337" s="2">
        <v>15.56</v>
      </c>
      <c r="R337" s="2" t="s">
        <v>519</v>
      </c>
      <c r="T337" s="25">
        <v>0</v>
      </c>
      <c r="U337" s="25"/>
      <c r="V337" s="25"/>
      <c r="W337">
        <v>0</v>
      </c>
      <c r="X337"/>
      <c r="Y337"/>
      <c r="Z337">
        <v>0</v>
      </c>
      <c r="AA337"/>
      <c r="AB337"/>
      <c r="AD337">
        <v>20</v>
      </c>
      <c r="AE337" s="55">
        <f t="shared" si="19"/>
        <v>245.23960400000001</v>
      </c>
      <c r="AF337" s="57">
        <v>0</v>
      </c>
      <c r="AG337" s="55">
        <v>0</v>
      </c>
      <c r="AH337" s="55">
        <v>0</v>
      </c>
      <c r="AI337" s="52">
        <f t="shared" ref="AI337:AI350" si="21">K337*AD337/AE337</f>
        <v>8.1552896325831611E-2</v>
      </c>
      <c r="AJ337" s="51"/>
      <c r="AK337" s="52"/>
      <c r="AL337" s="52"/>
      <c r="AM337" s="28">
        <v>1.75</v>
      </c>
      <c r="AN337" s="28">
        <v>2.5</v>
      </c>
      <c r="AO337" s="28">
        <v>0.75</v>
      </c>
      <c r="AP337" s="28">
        <v>0</v>
      </c>
      <c r="AQ337" s="28">
        <v>0.35</v>
      </c>
      <c r="AR337" s="28">
        <v>0.5</v>
      </c>
      <c r="AS337" s="28">
        <v>0.15</v>
      </c>
      <c r="AT337" s="28">
        <v>0</v>
      </c>
      <c r="AU337" s="25">
        <v>0.89</v>
      </c>
      <c r="AV337" s="25">
        <v>3.44</v>
      </c>
      <c r="AW337" s="25">
        <v>2.5499999999999998</v>
      </c>
      <c r="AX337" s="25">
        <v>2.69875</v>
      </c>
      <c r="AY337">
        <v>2.69875</v>
      </c>
      <c r="AZ337">
        <v>6.2151871187406877</v>
      </c>
      <c r="BD337">
        <v>4.0776448162915813E-2</v>
      </c>
      <c r="BH337">
        <v>8.1552896325831611E-2</v>
      </c>
      <c r="BI337">
        <v>4.0776448162915813E-2</v>
      </c>
      <c r="BJ337">
        <v>0</v>
      </c>
    </row>
    <row r="338" spans="1:62" x14ac:dyDescent="0.3">
      <c r="A338" s="2" t="s">
        <v>270</v>
      </c>
      <c r="B338" s="18" t="s">
        <v>977</v>
      </c>
      <c r="C338" s="13"/>
      <c r="F338" s="2">
        <v>3.29</v>
      </c>
      <c r="G338" s="2" t="s">
        <v>269</v>
      </c>
      <c r="H338" s="9">
        <v>-1</v>
      </c>
      <c r="I338">
        <v>-1</v>
      </c>
      <c r="J338"/>
      <c r="K338" s="2">
        <v>1</v>
      </c>
      <c r="L338" s="25">
        <v>0</v>
      </c>
      <c r="M338">
        <v>0</v>
      </c>
      <c r="N338">
        <v>0</v>
      </c>
      <c r="O338" s="2">
        <v>3.89</v>
      </c>
      <c r="P338" s="2">
        <v>3.89</v>
      </c>
      <c r="Q338" s="2">
        <v>16.43</v>
      </c>
      <c r="R338" s="2" t="s">
        <v>519</v>
      </c>
      <c r="T338" s="25">
        <v>0</v>
      </c>
      <c r="U338" s="25"/>
      <c r="V338" s="25"/>
      <c r="W338">
        <v>0</v>
      </c>
      <c r="X338"/>
      <c r="Y338"/>
      <c r="Z338">
        <v>0</v>
      </c>
      <c r="AA338"/>
      <c r="AB338"/>
      <c r="AD338">
        <v>38</v>
      </c>
      <c r="AE338" s="55">
        <f t="shared" si="19"/>
        <v>248.62040300000001</v>
      </c>
      <c r="AF338" s="57">
        <v>0</v>
      </c>
      <c r="AG338" s="55">
        <v>0</v>
      </c>
      <c r="AH338" s="55">
        <v>0</v>
      </c>
      <c r="AI338" s="52">
        <f t="shared" si="21"/>
        <v>0.15284344945736411</v>
      </c>
      <c r="AJ338" s="51"/>
      <c r="AK338" s="52"/>
      <c r="AL338" s="52"/>
      <c r="AM338" s="28">
        <v>1.84</v>
      </c>
      <c r="AN338" s="28">
        <v>3.04</v>
      </c>
      <c r="AO338" s="28">
        <v>0.48</v>
      </c>
      <c r="AP338" s="28">
        <v>0</v>
      </c>
      <c r="AQ338" s="28">
        <v>0.34328358208955218</v>
      </c>
      <c r="AR338" s="28">
        <v>0.56716417910447758</v>
      </c>
      <c r="AS338" s="28">
        <v>8.9552238805970144E-2</v>
      </c>
      <c r="AT338" s="28">
        <v>0</v>
      </c>
      <c r="AU338" s="25">
        <v>0.95</v>
      </c>
      <c r="AV338" s="25">
        <v>3.44</v>
      </c>
      <c r="AW338" s="25">
        <v>2.4900000000000002</v>
      </c>
      <c r="AX338" s="25">
        <v>2.9704000000000002</v>
      </c>
      <c r="AY338">
        <v>2.9704000000000002</v>
      </c>
      <c r="AZ338">
        <v>6.7075943239940399</v>
      </c>
      <c r="BD338">
        <v>7.6421724728682056E-2</v>
      </c>
      <c r="BH338">
        <v>0.15284344945736411</v>
      </c>
      <c r="BI338">
        <v>7.6421724728682056E-2</v>
      </c>
      <c r="BJ338">
        <v>0</v>
      </c>
    </row>
    <row r="339" spans="1:62" x14ac:dyDescent="0.3">
      <c r="A339" s="2" t="s">
        <v>271</v>
      </c>
      <c r="B339" s="18" t="s">
        <v>978</v>
      </c>
      <c r="C339" s="13"/>
      <c r="F339" s="2">
        <v>3.29</v>
      </c>
      <c r="G339" s="2" t="s">
        <v>269</v>
      </c>
      <c r="H339" s="9">
        <v>-1</v>
      </c>
      <c r="I339">
        <v>-1</v>
      </c>
      <c r="J339"/>
      <c r="K339" s="2">
        <v>1</v>
      </c>
      <c r="L339" s="25">
        <v>0</v>
      </c>
      <c r="M339">
        <v>0</v>
      </c>
      <c r="N339">
        <v>0</v>
      </c>
      <c r="O339" s="2">
        <v>3.9</v>
      </c>
      <c r="P339" s="2">
        <v>3.9</v>
      </c>
      <c r="Q339" s="2">
        <v>16.54</v>
      </c>
      <c r="R339" s="2" t="s">
        <v>519</v>
      </c>
      <c r="T339" s="25">
        <v>0</v>
      </c>
      <c r="U339" s="25"/>
      <c r="V339" s="25"/>
      <c r="W339">
        <v>0</v>
      </c>
      <c r="X339"/>
      <c r="Y339"/>
      <c r="Z339">
        <v>0</v>
      </c>
      <c r="AA339"/>
      <c r="AB339"/>
      <c r="AD339">
        <v>38</v>
      </c>
      <c r="AE339" s="55">
        <f t="shared" si="19"/>
        <v>251.57339999999996</v>
      </c>
      <c r="AF339" s="57">
        <v>0</v>
      </c>
      <c r="AG339" s="55">
        <v>0</v>
      </c>
      <c r="AH339" s="55">
        <v>0</v>
      </c>
      <c r="AI339" s="52">
        <f t="shared" si="21"/>
        <v>0.15104935577449766</v>
      </c>
      <c r="AJ339" s="51"/>
      <c r="AK339" s="52"/>
      <c r="AL339" s="52"/>
      <c r="AM339" s="28">
        <v>1.71875</v>
      </c>
      <c r="AN339" s="28">
        <v>2.53125</v>
      </c>
      <c r="AO339" s="28">
        <v>0.375</v>
      </c>
      <c r="AP339" s="28">
        <v>0</v>
      </c>
      <c r="AQ339" s="28">
        <v>0.3716216216216216</v>
      </c>
      <c r="AR339" s="28">
        <v>0.54729729729729726</v>
      </c>
      <c r="AS339" s="28">
        <v>8.1081081081081086E-2</v>
      </c>
      <c r="AT339" s="28">
        <v>0</v>
      </c>
      <c r="AU339" s="25">
        <v>0.95</v>
      </c>
      <c r="AV339" s="25">
        <v>3.44</v>
      </c>
      <c r="AW339" s="25">
        <v>2.4900000000000002</v>
      </c>
      <c r="AX339" s="25">
        <v>2.8390624999999998</v>
      </c>
      <c r="AY339">
        <v>2.8390624999999998</v>
      </c>
      <c r="AZ339">
        <v>6.7833032939095634</v>
      </c>
      <c r="BD339">
        <v>7.5524677887248828E-2</v>
      </c>
      <c r="BH339">
        <v>0.15104935577449771</v>
      </c>
      <c r="BI339">
        <v>7.5524677887248828E-2</v>
      </c>
      <c r="BJ339">
        <v>0</v>
      </c>
    </row>
    <row r="340" spans="1:62" x14ac:dyDescent="0.3">
      <c r="A340" s="2" t="s">
        <v>272</v>
      </c>
      <c r="B340" s="18" t="s">
        <v>983</v>
      </c>
      <c r="C340" s="13"/>
      <c r="F340" s="2">
        <v>3.3</v>
      </c>
      <c r="G340" s="2" t="s">
        <v>269</v>
      </c>
      <c r="H340" s="9">
        <v>-1</v>
      </c>
      <c r="I340">
        <v>-1</v>
      </c>
      <c r="J340"/>
      <c r="K340" s="2">
        <v>1</v>
      </c>
      <c r="L340" s="25">
        <v>0</v>
      </c>
      <c r="M340">
        <v>0</v>
      </c>
      <c r="N340">
        <v>0</v>
      </c>
      <c r="O340" s="2">
        <v>3.9</v>
      </c>
      <c r="P340" s="2">
        <v>3.9</v>
      </c>
      <c r="Q340" s="2">
        <v>20.78</v>
      </c>
      <c r="R340" s="2" t="s">
        <v>519</v>
      </c>
      <c r="T340" s="25">
        <v>0</v>
      </c>
      <c r="U340" s="25"/>
      <c r="V340" s="25"/>
      <c r="W340">
        <v>0</v>
      </c>
      <c r="X340"/>
      <c r="Y340"/>
      <c r="Z340">
        <v>0</v>
      </c>
      <c r="AA340"/>
      <c r="AB340"/>
      <c r="AD340">
        <v>38</v>
      </c>
      <c r="AE340" s="55">
        <f t="shared" si="19"/>
        <v>316.06380000000001</v>
      </c>
      <c r="AF340" s="57">
        <v>0</v>
      </c>
      <c r="AG340" s="55">
        <v>0</v>
      </c>
      <c r="AH340" s="55">
        <v>0</v>
      </c>
      <c r="AI340" s="52">
        <f t="shared" si="21"/>
        <v>0.12022889049615931</v>
      </c>
      <c r="AJ340" s="51"/>
      <c r="AK340" s="52"/>
      <c r="AL340" s="52"/>
      <c r="AM340" s="28">
        <v>1.6857142857142859</v>
      </c>
      <c r="AN340" s="28">
        <v>2.371428571428571</v>
      </c>
      <c r="AO340" s="28">
        <v>0.34285714285714292</v>
      </c>
      <c r="AP340" s="28">
        <v>0</v>
      </c>
      <c r="AQ340" s="28">
        <v>0.38311688311688308</v>
      </c>
      <c r="AR340" s="28">
        <v>0.53896103896103897</v>
      </c>
      <c r="AS340" s="28">
        <v>7.792207792207792E-2</v>
      </c>
      <c r="AT340" s="28">
        <v>0</v>
      </c>
      <c r="AU340" s="25">
        <v>0.95</v>
      </c>
      <c r="AV340" s="25">
        <v>3.44</v>
      </c>
      <c r="AW340" s="25">
        <v>2.4900000000000002</v>
      </c>
      <c r="AX340" s="25">
        <v>2.794285714285714</v>
      </c>
      <c r="AY340">
        <v>2.794285714285714</v>
      </c>
      <c r="AZ340">
        <v>6.7908553945945132</v>
      </c>
      <c r="BD340">
        <v>6.0114445248079663E-2</v>
      </c>
      <c r="BH340">
        <v>0.1202288904961593</v>
      </c>
      <c r="BI340">
        <v>6.0114445248079663E-2</v>
      </c>
      <c r="BJ340">
        <v>0</v>
      </c>
    </row>
    <row r="341" spans="1:62" x14ac:dyDescent="0.3">
      <c r="A341" s="2" t="s">
        <v>273</v>
      </c>
      <c r="B341" s="18" t="s">
        <v>982</v>
      </c>
      <c r="C341" s="13"/>
      <c r="F341" s="2">
        <v>3.31</v>
      </c>
      <c r="G341" s="2" t="s">
        <v>269</v>
      </c>
      <c r="H341" s="9">
        <v>-1</v>
      </c>
      <c r="I341">
        <v>-1</v>
      </c>
      <c r="J341"/>
      <c r="K341" s="2">
        <v>1</v>
      </c>
      <c r="L341" s="25">
        <v>0</v>
      </c>
      <c r="M341">
        <v>0</v>
      </c>
      <c r="N341">
        <v>0</v>
      </c>
      <c r="O341" s="2">
        <v>3.89</v>
      </c>
      <c r="P341" s="2">
        <v>3.89</v>
      </c>
      <c r="Q341" s="2">
        <v>22.41</v>
      </c>
      <c r="R341" s="2" t="s">
        <v>519</v>
      </c>
      <c r="T341" s="25">
        <v>0</v>
      </c>
      <c r="U341" s="25"/>
      <c r="V341" s="25"/>
      <c r="W341">
        <v>0</v>
      </c>
      <c r="X341"/>
      <c r="Y341"/>
      <c r="Z341">
        <v>0</v>
      </c>
      <c r="AA341"/>
      <c r="AB341"/>
      <c r="AD341">
        <v>38</v>
      </c>
      <c r="AE341" s="55">
        <f t="shared" si="19"/>
        <v>339.11036100000001</v>
      </c>
      <c r="AF341" s="57">
        <v>0</v>
      </c>
      <c r="AG341" s="55">
        <v>0</v>
      </c>
      <c r="AH341" s="55">
        <v>0</v>
      </c>
      <c r="AI341" s="52">
        <f t="shared" si="21"/>
        <v>0.11205791497476539</v>
      </c>
      <c r="AJ341" s="51"/>
      <c r="AK341" s="52"/>
      <c r="AL341" s="52"/>
      <c r="AM341" s="28">
        <v>1.6578947368421051</v>
      </c>
      <c r="AN341" s="28">
        <v>2.236842105263158</v>
      </c>
      <c r="AO341" s="28">
        <v>0.31578947368421051</v>
      </c>
      <c r="AP341" s="28">
        <v>0</v>
      </c>
      <c r="AQ341" s="28">
        <v>0.39374999999999999</v>
      </c>
      <c r="AR341" s="28">
        <v>0.53125</v>
      </c>
      <c r="AS341" s="28">
        <v>7.4999999999999997E-2</v>
      </c>
      <c r="AT341" s="28">
        <v>0</v>
      </c>
      <c r="AU341" s="25">
        <v>0.95</v>
      </c>
      <c r="AV341" s="25">
        <v>3.44</v>
      </c>
      <c r="AW341" s="25">
        <v>2.4900000000000002</v>
      </c>
      <c r="AX341" s="25">
        <v>2.7565789473684208</v>
      </c>
      <c r="AY341">
        <v>2.7565789473684208</v>
      </c>
      <c r="AZ341">
        <v>6.7972150583292086</v>
      </c>
      <c r="BD341">
        <v>5.6028957487382687E-2</v>
      </c>
      <c r="BH341">
        <v>0.1120579149747654</v>
      </c>
      <c r="BI341">
        <v>5.6028957487382687E-2</v>
      </c>
      <c r="BJ341">
        <v>0</v>
      </c>
    </row>
    <row r="342" spans="1:62" x14ac:dyDescent="0.3">
      <c r="A342" s="2" t="s">
        <v>274</v>
      </c>
      <c r="B342" s="18" t="s">
        <v>981</v>
      </c>
      <c r="C342" s="13"/>
      <c r="F342" s="2">
        <v>3.32</v>
      </c>
      <c r="G342" s="2" t="s">
        <v>269</v>
      </c>
      <c r="H342" s="9">
        <v>-1</v>
      </c>
      <c r="I342">
        <v>-1</v>
      </c>
      <c r="J342"/>
      <c r="K342" s="2">
        <v>1</v>
      </c>
      <c r="L342" s="25">
        <v>0</v>
      </c>
      <c r="M342">
        <v>0</v>
      </c>
      <c r="N342">
        <v>0</v>
      </c>
      <c r="O342" s="2">
        <v>3.9</v>
      </c>
      <c r="P342" s="2">
        <v>3.9</v>
      </c>
      <c r="Q342" s="2">
        <v>25.55</v>
      </c>
      <c r="R342" s="2" t="s">
        <v>519</v>
      </c>
      <c r="T342" s="25">
        <v>0</v>
      </c>
      <c r="U342" s="25"/>
      <c r="V342" s="25"/>
      <c r="W342">
        <v>0</v>
      </c>
      <c r="X342"/>
      <c r="Y342"/>
      <c r="Z342">
        <v>0</v>
      </c>
      <c r="AA342"/>
      <c r="AB342"/>
      <c r="AD342">
        <v>38</v>
      </c>
      <c r="AE342" s="55">
        <f t="shared" si="19"/>
        <v>388.6155</v>
      </c>
      <c r="AF342" s="57">
        <v>0</v>
      </c>
      <c r="AG342" s="55">
        <v>0</v>
      </c>
      <c r="AH342" s="55">
        <v>0</v>
      </c>
      <c r="AI342" s="52">
        <f t="shared" si="21"/>
        <v>9.7783027182394941E-2</v>
      </c>
      <c r="AJ342" s="51"/>
      <c r="AK342" s="52"/>
      <c r="AL342" s="52"/>
      <c r="AM342" s="28">
        <v>1.634146341463415</v>
      </c>
      <c r="AN342" s="28">
        <v>2.1219512195121948</v>
      </c>
      <c r="AO342" s="28">
        <v>0.29268292682926828</v>
      </c>
      <c r="AP342" s="28">
        <v>0</v>
      </c>
      <c r="AQ342" s="28">
        <v>0.40361445783132532</v>
      </c>
      <c r="AR342" s="28">
        <v>0.52409638554216864</v>
      </c>
      <c r="AS342" s="28">
        <v>7.2289156626506021E-2</v>
      </c>
      <c r="AT342" s="28">
        <v>0</v>
      </c>
      <c r="AU342" s="25">
        <v>0.95</v>
      </c>
      <c r="AV342" s="25">
        <v>3.44</v>
      </c>
      <c r="AW342" s="25">
        <v>2.4900000000000002</v>
      </c>
      <c r="AX342" s="25">
        <v>2.7243902439024388</v>
      </c>
      <c r="AY342">
        <v>2.7243902439024388</v>
      </c>
      <c r="AZ342">
        <v>6.8026440395661458</v>
      </c>
      <c r="BD342">
        <v>4.889151359119747E-2</v>
      </c>
      <c r="BH342">
        <v>9.7783027182394941E-2</v>
      </c>
      <c r="BI342">
        <v>4.889151359119747E-2</v>
      </c>
      <c r="BJ342">
        <v>0</v>
      </c>
    </row>
    <row r="343" spans="1:62" x14ac:dyDescent="0.3">
      <c r="A343" s="2" t="s">
        <v>275</v>
      </c>
      <c r="B343" s="18" t="s">
        <v>980</v>
      </c>
      <c r="C343" s="13"/>
      <c r="F343" s="2">
        <v>3.32</v>
      </c>
      <c r="G343" s="2" t="s">
        <v>269</v>
      </c>
      <c r="H343" s="9">
        <v>-1</v>
      </c>
      <c r="I343">
        <v>-1</v>
      </c>
      <c r="J343"/>
      <c r="K343" s="2">
        <v>1</v>
      </c>
      <c r="L343" s="25">
        <v>0</v>
      </c>
      <c r="M343">
        <v>0</v>
      </c>
      <c r="N343">
        <v>0</v>
      </c>
      <c r="O343" s="2">
        <v>3.93</v>
      </c>
      <c r="P343" s="2">
        <v>3.93</v>
      </c>
      <c r="Q343" s="2">
        <v>29.52</v>
      </c>
      <c r="R343" s="2" t="s">
        <v>519</v>
      </c>
      <c r="T343" s="25">
        <v>0</v>
      </c>
      <c r="U343" s="25"/>
      <c r="V343" s="25"/>
      <c r="W343">
        <v>0</v>
      </c>
      <c r="X343"/>
      <c r="Y343"/>
      <c r="Z343">
        <v>0</v>
      </c>
      <c r="AA343"/>
      <c r="AB343"/>
      <c r="AD343">
        <v>38</v>
      </c>
      <c r="AE343" s="55">
        <f t="shared" si="19"/>
        <v>455.933448</v>
      </c>
      <c r="AF343" s="57">
        <v>0</v>
      </c>
      <c r="AG343" s="55">
        <v>0</v>
      </c>
      <c r="AH343" s="55">
        <v>0</v>
      </c>
      <c r="AI343" s="52">
        <f t="shared" si="21"/>
        <v>8.3345497389347059E-2</v>
      </c>
      <c r="AJ343" s="51"/>
      <c r="AK343" s="52"/>
      <c r="AL343" s="52"/>
      <c r="AM343" s="28">
        <v>1.595744680851064</v>
      </c>
      <c r="AN343" s="28">
        <v>1.936170212765957</v>
      </c>
      <c r="AO343" s="28">
        <v>0.25531914893617019</v>
      </c>
      <c r="AP343" s="28">
        <v>0</v>
      </c>
      <c r="AQ343" s="28">
        <v>0.42134831460674149</v>
      </c>
      <c r="AR343" s="28">
        <v>0.5112359550561798</v>
      </c>
      <c r="AS343" s="28">
        <v>6.741573033707865E-2</v>
      </c>
      <c r="AT343" s="28">
        <v>0</v>
      </c>
      <c r="AU343" s="25">
        <v>0.95</v>
      </c>
      <c r="AV343" s="25">
        <v>3.44</v>
      </c>
      <c r="AW343" s="25">
        <v>2.4900000000000002</v>
      </c>
      <c r="AX343" s="25">
        <v>2.6723404255319152</v>
      </c>
      <c r="AY343">
        <v>2.6723404255319152</v>
      </c>
      <c r="AZ343">
        <v>6.8114228177365099</v>
      </c>
      <c r="BD343">
        <v>4.167274869467353E-2</v>
      </c>
      <c r="BH343">
        <v>8.3345497389347059E-2</v>
      </c>
      <c r="BI343">
        <v>4.167274869467353E-2</v>
      </c>
      <c r="BJ343">
        <v>0</v>
      </c>
    </row>
    <row r="344" spans="1:62" x14ac:dyDescent="0.3">
      <c r="A344" s="2" t="s">
        <v>276</v>
      </c>
      <c r="B344" s="18" t="s">
        <v>979</v>
      </c>
      <c r="C344" s="13"/>
      <c r="F344" s="2">
        <v>3.32</v>
      </c>
      <c r="G344" s="2" t="s">
        <v>269</v>
      </c>
      <c r="H344" s="9">
        <v>-1</v>
      </c>
      <c r="I344">
        <v>-1</v>
      </c>
      <c r="J344"/>
      <c r="K344" s="2">
        <v>1</v>
      </c>
      <c r="L344" s="25">
        <v>0</v>
      </c>
      <c r="M344">
        <v>0</v>
      </c>
      <c r="N344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T344" s="25">
        <v>0</v>
      </c>
      <c r="U344" s="25"/>
      <c r="V344" s="25"/>
      <c r="W344">
        <v>0</v>
      </c>
      <c r="X344"/>
      <c r="Y344"/>
      <c r="Z344">
        <v>0</v>
      </c>
      <c r="AA344"/>
      <c r="AB344"/>
      <c r="AD344">
        <v>38</v>
      </c>
      <c r="AE344" s="55">
        <f t="shared" si="19"/>
        <v>513.03329999999994</v>
      </c>
      <c r="AF344" s="57">
        <v>0</v>
      </c>
      <c r="AG344" s="55">
        <v>0</v>
      </c>
      <c r="AH344" s="55">
        <v>0</v>
      </c>
      <c r="AI344" s="52">
        <f t="shared" si="21"/>
        <v>7.4069266069083636E-2</v>
      </c>
      <c r="AJ344" s="51"/>
      <c r="AK344" s="52"/>
      <c r="AL344" s="52"/>
      <c r="AM344" s="28">
        <v>1.5660377358490569</v>
      </c>
      <c r="AN344" s="28">
        <v>1.7924528301886791</v>
      </c>
      <c r="AO344" s="28">
        <v>0.22641509433962259</v>
      </c>
      <c r="AP344" s="28">
        <v>0</v>
      </c>
      <c r="AQ344" s="28">
        <v>0.43684210526315792</v>
      </c>
      <c r="AR344" s="28">
        <v>0.5</v>
      </c>
      <c r="AS344" s="28">
        <v>6.3157894736842107E-2</v>
      </c>
      <c r="AT344" s="28">
        <v>0</v>
      </c>
      <c r="AU344" s="25">
        <v>0.95</v>
      </c>
      <c r="AV344" s="25">
        <v>3.44</v>
      </c>
      <c r="AW344" s="25">
        <v>2.4900000000000002</v>
      </c>
      <c r="AX344" s="25">
        <v>2.6320754716981138</v>
      </c>
      <c r="AY344">
        <v>2.632075471698113</v>
      </c>
      <c r="AZ344">
        <v>6.8182139480192454</v>
      </c>
      <c r="BD344">
        <v>3.7034633034541818E-2</v>
      </c>
      <c r="BH344">
        <v>7.4069266069083636E-2</v>
      </c>
      <c r="BI344">
        <v>3.7034633034541818E-2</v>
      </c>
      <c r="BJ344">
        <v>0</v>
      </c>
    </row>
    <row r="345" spans="1:62" x14ac:dyDescent="0.3">
      <c r="A345" s="2" t="s">
        <v>277</v>
      </c>
      <c r="B345" s="18" t="s">
        <v>976</v>
      </c>
      <c r="C345" s="13"/>
      <c r="F345" s="2">
        <v>3.22</v>
      </c>
      <c r="G345" s="2" t="s">
        <v>269</v>
      </c>
      <c r="H345" s="9">
        <v>-1</v>
      </c>
      <c r="I345">
        <v>-1</v>
      </c>
      <c r="J345"/>
      <c r="K345" s="2">
        <v>2</v>
      </c>
      <c r="L345" s="25">
        <v>0</v>
      </c>
      <c r="M345">
        <v>0</v>
      </c>
      <c r="N345">
        <v>0</v>
      </c>
      <c r="O345" s="2">
        <v>3.9</v>
      </c>
      <c r="P345" s="2">
        <v>3.9</v>
      </c>
      <c r="Q345" s="2">
        <v>31.44</v>
      </c>
      <c r="R345" s="2" t="s">
        <v>519</v>
      </c>
      <c r="T345" s="25">
        <v>0</v>
      </c>
      <c r="U345" s="25"/>
      <c r="V345" s="25"/>
      <c r="W345">
        <v>0</v>
      </c>
      <c r="X345"/>
      <c r="Y345"/>
      <c r="Z345">
        <v>0</v>
      </c>
      <c r="AA345"/>
      <c r="AB345"/>
      <c r="AD345">
        <v>40</v>
      </c>
      <c r="AE345" s="55">
        <f t="shared" si="19"/>
        <v>478.20240000000001</v>
      </c>
      <c r="AF345" s="57">
        <v>0</v>
      </c>
      <c r="AG345" s="55">
        <v>0</v>
      </c>
      <c r="AH345" s="55">
        <v>0</v>
      </c>
      <c r="AI345" s="52">
        <f t="shared" si="21"/>
        <v>0.16729317962435988</v>
      </c>
      <c r="AJ345" s="51"/>
      <c r="AK345" s="52"/>
      <c r="AL345" s="52"/>
      <c r="AM345" s="28">
        <v>1.75</v>
      </c>
      <c r="AN345" s="28">
        <v>2.65625</v>
      </c>
      <c r="AO345" s="28">
        <v>0.375</v>
      </c>
      <c r="AP345" s="28">
        <v>0</v>
      </c>
      <c r="AQ345" s="28">
        <v>0.36601307189542481</v>
      </c>
      <c r="AR345" s="28">
        <v>0.55555555555555558</v>
      </c>
      <c r="AS345" s="28">
        <v>7.8431372549019607E-2</v>
      </c>
      <c r="AT345" s="28">
        <v>0</v>
      </c>
      <c r="AU345" s="25">
        <v>0.95</v>
      </c>
      <c r="AV345" s="25">
        <v>3.44</v>
      </c>
      <c r="AW345" s="25">
        <v>2.4900000000000002</v>
      </c>
      <c r="AX345" s="25">
        <v>2.8778125000000001</v>
      </c>
      <c r="AY345">
        <v>2.8778125000000001</v>
      </c>
      <c r="AZ345">
        <v>6.7946490392267176</v>
      </c>
      <c r="BD345">
        <v>8.3646589812179942E-2</v>
      </c>
      <c r="BH345">
        <v>0.16729317962435991</v>
      </c>
      <c r="BI345">
        <v>8.3646589812179942E-2</v>
      </c>
      <c r="BJ345">
        <v>0</v>
      </c>
    </row>
    <row r="346" spans="1:62" x14ac:dyDescent="0.3">
      <c r="A346" s="2" t="s">
        <v>278</v>
      </c>
      <c r="B346" s="18" t="s">
        <v>984</v>
      </c>
      <c r="C346" s="13"/>
      <c r="F346" s="2">
        <v>3.25</v>
      </c>
      <c r="G346" s="2" t="s">
        <v>269</v>
      </c>
      <c r="H346" s="9">
        <v>-1</v>
      </c>
      <c r="I346">
        <v>-1</v>
      </c>
      <c r="J346"/>
      <c r="K346" s="2">
        <v>1</v>
      </c>
      <c r="L346" s="25">
        <v>0</v>
      </c>
      <c r="M346">
        <v>0</v>
      </c>
      <c r="N346">
        <v>0</v>
      </c>
      <c r="O346" s="2">
        <v>3.91</v>
      </c>
      <c r="P346" s="2">
        <v>3.91</v>
      </c>
      <c r="Q346" s="2">
        <v>18.2</v>
      </c>
      <c r="R346" s="2" t="s">
        <v>519</v>
      </c>
      <c r="T346" s="25">
        <v>0</v>
      </c>
      <c r="U346" s="25"/>
      <c r="V346" s="25"/>
      <c r="W346">
        <v>0</v>
      </c>
      <c r="X346"/>
      <c r="Y346"/>
      <c r="Z346">
        <v>0</v>
      </c>
      <c r="AA346"/>
      <c r="AB346"/>
      <c r="AD346">
        <v>40</v>
      </c>
      <c r="AE346" s="55">
        <f t="shared" si="19"/>
        <v>278.24342000000001</v>
      </c>
      <c r="AF346" s="57">
        <v>0</v>
      </c>
      <c r="AG346" s="55">
        <v>0</v>
      </c>
      <c r="AH346" s="55">
        <v>0</v>
      </c>
      <c r="AI346" s="52">
        <f t="shared" si="21"/>
        <v>0.14375901503798363</v>
      </c>
      <c r="AJ346" s="51"/>
      <c r="AK346" s="52"/>
      <c r="AL346" s="52"/>
      <c r="AM346" s="28">
        <v>1.714285714285714</v>
      </c>
      <c r="AN346" s="28">
        <v>2.4857142857142862</v>
      </c>
      <c r="AO346" s="28">
        <v>0.34285714285714292</v>
      </c>
      <c r="AP346" s="28">
        <v>0</v>
      </c>
      <c r="AQ346" s="28">
        <v>0.37735849056603771</v>
      </c>
      <c r="AR346" s="28">
        <v>0.54716981132075471</v>
      </c>
      <c r="AS346" s="28">
        <v>7.5471698113207544E-2</v>
      </c>
      <c r="AT346" s="28">
        <v>0</v>
      </c>
      <c r="AU346" s="25">
        <v>0.95</v>
      </c>
      <c r="AV346" s="25">
        <v>3.44</v>
      </c>
      <c r="AW346" s="25">
        <v>2.4900000000000002</v>
      </c>
      <c r="AX346" s="25">
        <v>2.8297142857142861</v>
      </c>
      <c r="AY346">
        <v>2.8297142857142861</v>
      </c>
      <c r="AZ346">
        <v>6.8012286474559138</v>
      </c>
      <c r="BD346">
        <v>7.1879507518991817E-2</v>
      </c>
      <c r="BH346">
        <v>0.14375901503798361</v>
      </c>
      <c r="BI346">
        <v>7.1879507518991817E-2</v>
      </c>
      <c r="BJ346">
        <v>0</v>
      </c>
    </row>
    <row r="347" spans="1:62" x14ac:dyDescent="0.3">
      <c r="A347" s="2" t="s">
        <v>279</v>
      </c>
      <c r="B347" s="18" t="s">
        <v>985</v>
      </c>
      <c r="C347" s="13"/>
      <c r="F347" s="2">
        <v>3.27</v>
      </c>
      <c r="G347" s="2" t="s">
        <v>269</v>
      </c>
      <c r="H347" s="9">
        <v>-1</v>
      </c>
      <c r="I347">
        <v>-1</v>
      </c>
      <c r="J347"/>
      <c r="K347" s="2">
        <v>1</v>
      </c>
      <c r="L347" s="25">
        <v>0</v>
      </c>
      <c r="M347">
        <v>0</v>
      </c>
      <c r="N347">
        <v>0</v>
      </c>
      <c r="O347" s="2">
        <v>3.9</v>
      </c>
      <c r="P347" s="2">
        <v>3.9</v>
      </c>
      <c r="Q347" s="2">
        <v>20.25</v>
      </c>
      <c r="R347" s="2" t="s">
        <v>519</v>
      </c>
      <c r="T347" s="25">
        <v>0</v>
      </c>
      <c r="U347" s="25"/>
      <c r="V347" s="25"/>
      <c r="W347">
        <v>0</v>
      </c>
      <c r="X347"/>
      <c r="Y347"/>
      <c r="Z347">
        <v>0</v>
      </c>
      <c r="AA347"/>
      <c r="AB347"/>
      <c r="AD347">
        <v>40</v>
      </c>
      <c r="AE347" s="55">
        <f t="shared" si="19"/>
        <v>308.0025</v>
      </c>
      <c r="AF347" s="57">
        <v>0</v>
      </c>
      <c r="AG347" s="55">
        <v>0</v>
      </c>
      <c r="AH347" s="55">
        <v>0</v>
      </c>
      <c r="AI347" s="52">
        <f t="shared" si="21"/>
        <v>0.12986907573802162</v>
      </c>
      <c r="AJ347" s="51"/>
      <c r="AK347" s="52"/>
      <c r="AL347" s="52"/>
      <c r="AM347" s="28">
        <v>1.6842105263157889</v>
      </c>
      <c r="AN347" s="28">
        <v>2.3421052631578951</v>
      </c>
      <c r="AO347" s="28">
        <v>0.31578947368421051</v>
      </c>
      <c r="AP347" s="28">
        <v>0</v>
      </c>
      <c r="AQ347" s="28">
        <v>0.38787878787878788</v>
      </c>
      <c r="AR347" s="28">
        <v>0.53939393939393943</v>
      </c>
      <c r="AS347" s="28">
        <v>7.2727272727272724E-2</v>
      </c>
      <c r="AT347" s="28">
        <v>0</v>
      </c>
      <c r="AU347" s="25">
        <v>0.95</v>
      </c>
      <c r="AV347" s="25">
        <v>3.44</v>
      </c>
      <c r="AW347" s="25">
        <v>2.4900000000000002</v>
      </c>
      <c r="AX347" s="25">
        <v>2.7892105263157898</v>
      </c>
      <c r="AY347">
        <v>2.7892105263157889</v>
      </c>
      <c r="AZ347">
        <v>6.8067693701752354</v>
      </c>
      <c r="BD347">
        <v>6.4934537869010808E-2</v>
      </c>
      <c r="BH347">
        <v>0.12986907573802159</v>
      </c>
      <c r="BI347">
        <v>6.4934537869010808E-2</v>
      </c>
      <c r="BJ347">
        <v>0</v>
      </c>
    </row>
    <row r="348" spans="1:62" x14ac:dyDescent="0.3">
      <c r="A348" s="2" t="s">
        <v>280</v>
      </c>
      <c r="B348" s="18" t="s">
        <v>986</v>
      </c>
      <c r="C348" s="13"/>
      <c r="F348" s="2">
        <v>3.3</v>
      </c>
      <c r="G348" s="2" t="s">
        <v>269</v>
      </c>
      <c r="H348" s="9">
        <v>-1</v>
      </c>
      <c r="I348">
        <v>-1</v>
      </c>
      <c r="J348"/>
      <c r="K348" s="2">
        <v>1</v>
      </c>
      <c r="L348" s="25">
        <v>0</v>
      </c>
      <c r="M348">
        <v>0</v>
      </c>
      <c r="N348">
        <v>0</v>
      </c>
      <c r="O348" s="2">
        <v>3.9</v>
      </c>
      <c r="P348" s="2">
        <v>3.9</v>
      </c>
      <c r="Q348" s="2">
        <v>22.01</v>
      </c>
      <c r="R348" s="2" t="s">
        <v>519</v>
      </c>
      <c r="T348" s="25">
        <v>0</v>
      </c>
      <c r="U348" s="25"/>
      <c r="V348" s="25"/>
      <c r="W348">
        <v>0</v>
      </c>
      <c r="X348"/>
      <c r="Y348"/>
      <c r="Z348">
        <v>0</v>
      </c>
      <c r="AA348"/>
      <c r="AB348"/>
      <c r="AD348">
        <v>40</v>
      </c>
      <c r="AE348" s="55">
        <f t="shared" si="19"/>
        <v>334.77210000000002</v>
      </c>
      <c r="AF348" s="57">
        <v>0</v>
      </c>
      <c r="AG348" s="55">
        <v>0</v>
      </c>
      <c r="AH348" s="55">
        <v>0</v>
      </c>
      <c r="AI348" s="52">
        <f t="shared" si="21"/>
        <v>0.11948427004520387</v>
      </c>
      <c r="AJ348" s="51"/>
      <c r="AK348" s="52"/>
      <c r="AL348" s="52"/>
      <c r="AM348" s="28">
        <v>1.658536585365854</v>
      </c>
      <c r="AN348" s="28">
        <v>2.219512195121951</v>
      </c>
      <c r="AO348" s="28">
        <v>0.29268292682926828</v>
      </c>
      <c r="AP348" s="28">
        <v>0</v>
      </c>
      <c r="AQ348" s="28">
        <v>0.39766081871345033</v>
      </c>
      <c r="AR348" s="28">
        <v>0.53216374269005851</v>
      </c>
      <c r="AS348" s="28">
        <v>7.0175438596491224E-2</v>
      </c>
      <c r="AT348" s="28">
        <v>0</v>
      </c>
      <c r="AU348" s="25">
        <v>0.95</v>
      </c>
      <c r="AV348" s="25">
        <v>3.44</v>
      </c>
      <c r="AW348" s="25">
        <v>2.4900000000000002</v>
      </c>
      <c r="AX348" s="25">
        <v>2.7546341463414641</v>
      </c>
      <c r="AY348">
        <v>2.7546341463414632</v>
      </c>
      <c r="AZ348">
        <v>6.8114992554234393</v>
      </c>
      <c r="BD348">
        <v>5.9742135022601943E-2</v>
      </c>
      <c r="BH348">
        <v>0.1194842700452039</v>
      </c>
      <c r="BI348">
        <v>5.9742135022601943E-2</v>
      </c>
      <c r="BJ348">
        <v>0</v>
      </c>
    </row>
    <row r="349" spans="1:62" x14ac:dyDescent="0.3">
      <c r="A349" s="2" t="s">
        <v>281</v>
      </c>
      <c r="B349" s="18" t="s">
        <v>987</v>
      </c>
      <c r="C349" s="13"/>
      <c r="F349" s="2">
        <v>3.3</v>
      </c>
      <c r="G349" s="2" t="s">
        <v>269</v>
      </c>
      <c r="H349" s="9">
        <v>-1</v>
      </c>
      <c r="I349">
        <v>-1</v>
      </c>
      <c r="J349"/>
      <c r="K349" s="2">
        <v>1</v>
      </c>
      <c r="L349" s="25">
        <v>0</v>
      </c>
      <c r="M349">
        <v>0</v>
      </c>
      <c r="N349">
        <v>0</v>
      </c>
      <c r="O349" s="2">
        <v>3.9</v>
      </c>
      <c r="P349" s="2">
        <v>3.9</v>
      </c>
      <c r="Q349" s="2">
        <v>25.65</v>
      </c>
      <c r="R349" s="2" t="s">
        <v>519</v>
      </c>
      <c r="T349" s="25">
        <v>0</v>
      </c>
      <c r="U349" s="25"/>
      <c r="V349" s="25"/>
      <c r="W349">
        <v>0</v>
      </c>
      <c r="X349"/>
      <c r="Y349"/>
      <c r="Z349">
        <v>0</v>
      </c>
      <c r="AA349"/>
      <c r="AB349"/>
      <c r="AD349">
        <v>40</v>
      </c>
      <c r="AE349" s="55">
        <f t="shared" si="19"/>
        <v>390.13649999999996</v>
      </c>
      <c r="AF349" s="57">
        <v>0</v>
      </c>
      <c r="AG349" s="55">
        <v>0</v>
      </c>
      <c r="AH349" s="55">
        <v>0</v>
      </c>
      <c r="AI349" s="52">
        <f t="shared" si="21"/>
        <v>0.1025282176879118</v>
      </c>
      <c r="AJ349" s="51"/>
      <c r="AK349" s="52"/>
      <c r="AL349" s="52"/>
      <c r="AM349" s="28">
        <v>1.617021276595745</v>
      </c>
      <c r="AN349" s="28">
        <v>2.021276595744681</v>
      </c>
      <c r="AO349" s="28">
        <v>0.25531914893617019</v>
      </c>
      <c r="AP349" s="28">
        <v>0</v>
      </c>
      <c r="AQ349" s="28">
        <v>0.41530054644808739</v>
      </c>
      <c r="AR349" s="28">
        <v>0.51912568306010931</v>
      </c>
      <c r="AS349" s="28">
        <v>6.5573770491803268E-2</v>
      </c>
      <c r="AT349" s="28">
        <v>0</v>
      </c>
      <c r="AU349" s="25">
        <v>0.95</v>
      </c>
      <c r="AV349" s="25">
        <v>3.44</v>
      </c>
      <c r="AW349" s="25">
        <v>2.4900000000000002</v>
      </c>
      <c r="AX349" s="25">
        <v>2.6987234042553192</v>
      </c>
      <c r="AY349">
        <v>2.6987234042553192</v>
      </c>
      <c r="AZ349">
        <v>6.8191475805056392</v>
      </c>
      <c r="BD349">
        <v>5.1264108843955901E-2</v>
      </c>
      <c r="BH349">
        <v>0.1025282176879118</v>
      </c>
      <c r="BI349">
        <v>5.1264108843955901E-2</v>
      </c>
      <c r="BJ349">
        <v>0</v>
      </c>
    </row>
    <row r="350" spans="1:62" x14ac:dyDescent="0.3">
      <c r="A350" s="2" t="s">
        <v>276</v>
      </c>
      <c r="B350" s="18" t="s">
        <v>988</v>
      </c>
      <c r="C350" s="13"/>
      <c r="F350" s="2">
        <v>3.34</v>
      </c>
      <c r="G350" s="2" t="s">
        <v>269</v>
      </c>
      <c r="H350" s="9">
        <v>-1</v>
      </c>
      <c r="I350">
        <v>-1</v>
      </c>
      <c r="J350"/>
      <c r="K350" s="2">
        <v>1</v>
      </c>
      <c r="L350" s="25">
        <v>0</v>
      </c>
      <c r="M350">
        <v>0</v>
      </c>
      <c r="N350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T350" s="25">
        <v>0</v>
      </c>
      <c r="U350" s="25"/>
      <c r="V350" s="25"/>
      <c r="W350">
        <v>0</v>
      </c>
      <c r="X350"/>
      <c r="Y350"/>
      <c r="Z350">
        <v>0</v>
      </c>
      <c r="AA350"/>
      <c r="AB350"/>
      <c r="AD350">
        <v>40</v>
      </c>
      <c r="AE350" s="55">
        <f t="shared" si="19"/>
        <v>511.46498000000003</v>
      </c>
      <c r="AF350" s="57">
        <v>0</v>
      </c>
      <c r="AG350" s="55">
        <v>0</v>
      </c>
      <c r="AH350" s="55">
        <v>0</v>
      </c>
      <c r="AI350" s="52">
        <f t="shared" si="21"/>
        <v>7.8206722970554116E-2</v>
      </c>
      <c r="AJ350" s="51"/>
      <c r="AK350" s="52"/>
      <c r="AL350" s="52"/>
      <c r="AM350" s="28">
        <v>1.584905660377359</v>
      </c>
      <c r="AN350" s="28">
        <v>1.867924528301887</v>
      </c>
      <c r="AO350" s="28">
        <v>0.22641509433962259</v>
      </c>
      <c r="AP350" s="28">
        <v>0</v>
      </c>
      <c r="AQ350" s="28">
        <v>0.43076923076923079</v>
      </c>
      <c r="AR350" s="28">
        <v>0.50769230769230778</v>
      </c>
      <c r="AS350" s="28">
        <v>6.1538461538461542E-2</v>
      </c>
      <c r="AT350" s="28">
        <v>0</v>
      </c>
      <c r="AU350" s="25">
        <v>0.95</v>
      </c>
      <c r="AV350" s="25">
        <v>3.44</v>
      </c>
      <c r="AW350" s="25">
        <v>2.4900000000000002</v>
      </c>
      <c r="AX350" s="25">
        <v>2.655471698113208</v>
      </c>
      <c r="AY350">
        <v>2.655471698113208</v>
      </c>
      <c r="AZ350">
        <v>6.8250642093428109</v>
      </c>
      <c r="BD350">
        <v>3.9103361485277058E-2</v>
      </c>
      <c r="BH350">
        <v>7.8206722970554116E-2</v>
      </c>
      <c r="BI350">
        <v>3.9103361485277058E-2</v>
      </c>
      <c r="BJ350">
        <v>0</v>
      </c>
    </row>
    <row r="351" spans="1:62" x14ac:dyDescent="0.3">
      <c r="A351" s="2" t="s">
        <v>282</v>
      </c>
      <c r="B351" s="13" t="s">
        <v>821</v>
      </c>
      <c r="C351" s="13"/>
      <c r="F351" s="2">
        <v>3.5</v>
      </c>
      <c r="G351" s="2" t="s">
        <v>283</v>
      </c>
      <c r="H351" s="9" t="s">
        <v>597</v>
      </c>
      <c r="I351">
        <v>-1</v>
      </c>
      <c r="J351"/>
      <c r="L351" s="25">
        <v>1</v>
      </c>
      <c r="M351">
        <v>0</v>
      </c>
      <c r="N351">
        <v>0</v>
      </c>
      <c r="T351" s="25">
        <v>13.656835900000001</v>
      </c>
      <c r="U351" s="25">
        <v>13.656835900000001</v>
      </c>
      <c r="V351" s="25">
        <v>13.656835900000001</v>
      </c>
      <c r="W351">
        <v>0</v>
      </c>
      <c r="X351"/>
      <c r="Y351"/>
      <c r="Z351">
        <v>0</v>
      </c>
      <c r="AA351"/>
      <c r="AB351"/>
      <c r="AD351">
        <v>20</v>
      </c>
      <c r="AE351" s="55">
        <f t="shared" si="19"/>
        <v>0</v>
      </c>
      <c r="AF351" s="57">
        <v>201.0880346354428</v>
      </c>
      <c r="AG351" s="55">
        <v>0</v>
      </c>
      <c r="AH351" s="55">
        <v>0</v>
      </c>
      <c r="AI351" s="52"/>
      <c r="AJ351" s="51">
        <v>9.9458926217357829E-2</v>
      </c>
      <c r="AK351" s="52"/>
      <c r="AL351" s="52"/>
      <c r="AM351" s="28">
        <v>1.882352941176471</v>
      </c>
      <c r="AN351" s="28">
        <v>2.3529411764705879</v>
      </c>
      <c r="AO351" s="28">
        <v>0.47058823529411759</v>
      </c>
      <c r="AP351" s="28">
        <v>0</v>
      </c>
      <c r="AQ351" s="28">
        <v>0.4</v>
      </c>
      <c r="AR351" s="28">
        <v>0.5</v>
      </c>
      <c r="AS351" s="28">
        <v>9.9999999999999992E-2</v>
      </c>
      <c r="AT351" s="28">
        <v>0</v>
      </c>
      <c r="AU351" s="25">
        <v>0.98</v>
      </c>
      <c r="AV351" s="25">
        <v>3.44</v>
      </c>
      <c r="AW351" s="25">
        <v>2.46</v>
      </c>
      <c r="AX351" s="25">
        <v>2.54</v>
      </c>
      <c r="AY351">
        <v>2.54</v>
      </c>
      <c r="AZ351">
        <v>5.758559377411764</v>
      </c>
      <c r="BA351" s="75">
        <v>0.53996993008785332</v>
      </c>
      <c r="BE351">
        <v>4.9729463108678908E-2</v>
      </c>
      <c r="BH351">
        <v>9.9458926217357829E-2</v>
      </c>
      <c r="BI351">
        <v>4.9729463108678908E-2</v>
      </c>
      <c r="BJ351">
        <v>0.53996993008785332</v>
      </c>
    </row>
    <row r="352" spans="1:62" x14ac:dyDescent="0.3">
      <c r="A352" s="2" t="s">
        <v>284</v>
      </c>
      <c r="B352" s="13" t="s">
        <v>822</v>
      </c>
      <c r="C352" s="13"/>
      <c r="F352" s="2">
        <v>3.3</v>
      </c>
      <c r="G352" s="2" t="s">
        <v>283</v>
      </c>
      <c r="H352" s="9" t="s">
        <v>598</v>
      </c>
      <c r="I352" t="s">
        <v>670</v>
      </c>
      <c r="J352"/>
      <c r="L352" s="25">
        <v>1</v>
      </c>
      <c r="M352">
        <v>2</v>
      </c>
      <c r="N352">
        <v>0</v>
      </c>
      <c r="T352" s="25">
        <v>14.696413339999999</v>
      </c>
      <c r="U352" s="25">
        <v>14.696413339999999</v>
      </c>
      <c r="V352" s="25">
        <v>14.696413339999999</v>
      </c>
      <c r="W352">
        <v>3.83528</v>
      </c>
      <c r="X352">
        <v>3.83528</v>
      </c>
      <c r="Y352">
        <v>28.573699999999999</v>
      </c>
      <c r="Z352">
        <v>0</v>
      </c>
      <c r="AA352"/>
      <c r="AB352"/>
      <c r="AD352">
        <v>20</v>
      </c>
      <c r="AE352" s="55">
        <f t="shared" si="19"/>
        <v>0</v>
      </c>
      <c r="AF352" s="57">
        <v>216.40687730768099</v>
      </c>
      <c r="AG352" s="55">
        <v>420.30120210079798</v>
      </c>
      <c r="AH352" s="55">
        <v>0</v>
      </c>
      <c r="AI352" s="52"/>
      <c r="AJ352" s="51">
        <v>9.2418504665009241E-2</v>
      </c>
      <c r="AK352" s="52">
        <v>9.516984438794697E-2</v>
      </c>
      <c r="AL352" s="52"/>
      <c r="AM352" s="28">
        <v>1.882352941176471</v>
      </c>
      <c r="AN352" s="28">
        <v>2.3529411764705879</v>
      </c>
      <c r="AO352" s="28">
        <v>0.47058823529411759</v>
      </c>
      <c r="AP352" s="28">
        <v>0</v>
      </c>
      <c r="AQ352" s="28">
        <v>0.4</v>
      </c>
      <c r="AR352" s="28">
        <v>0.5</v>
      </c>
      <c r="AS352" s="28">
        <v>9.9999999999999992E-2</v>
      </c>
      <c r="AT352" s="28">
        <v>0</v>
      </c>
      <c r="AU352" s="25">
        <v>0.93</v>
      </c>
      <c r="AV352" s="25">
        <v>3.44</v>
      </c>
      <c r="AW352" s="25">
        <v>2.5099999999999998</v>
      </c>
      <c r="AX352" s="25">
        <v>2.534117647058824</v>
      </c>
      <c r="AY352">
        <v>2.534117647058824</v>
      </c>
      <c r="AZ352">
        <v>5.7395734358823516</v>
      </c>
      <c r="BA352" s="75">
        <v>0.5339514578906801</v>
      </c>
      <c r="BB352" s="75">
        <v>0.54984742874132453</v>
      </c>
      <c r="BE352">
        <v>4.6209252332504627E-2</v>
      </c>
      <c r="BF352">
        <v>4.7584922193973492E-2</v>
      </c>
      <c r="BH352">
        <v>9.3794174526478105E-2</v>
      </c>
      <c r="BI352">
        <v>4.689708726323906E-2</v>
      </c>
      <c r="BJ352">
        <v>0.54189944331600226</v>
      </c>
    </row>
    <row r="353" spans="1:62" x14ac:dyDescent="0.3">
      <c r="A353" s="2" t="s">
        <v>44</v>
      </c>
      <c r="B353" s="13" t="s">
        <v>720</v>
      </c>
      <c r="C353" s="13"/>
      <c r="F353" s="2">
        <v>3.2</v>
      </c>
      <c r="G353" s="2" t="s">
        <v>283</v>
      </c>
      <c r="H353" s="9" t="s">
        <v>549</v>
      </c>
      <c r="I353">
        <v>-1</v>
      </c>
      <c r="J353"/>
      <c r="L353" s="25">
        <v>1</v>
      </c>
      <c r="M353">
        <v>0</v>
      </c>
      <c r="N353">
        <v>0</v>
      </c>
      <c r="T353" s="25">
        <v>15.28115725</v>
      </c>
      <c r="U353" s="25">
        <v>15.28115725</v>
      </c>
      <c r="V353" s="25">
        <v>15.28115725</v>
      </c>
      <c r="W353">
        <v>0</v>
      </c>
      <c r="X353"/>
      <c r="Y353"/>
      <c r="Z353">
        <v>0</v>
      </c>
      <c r="AA353"/>
      <c r="AB353"/>
      <c r="AD353">
        <v>20</v>
      </c>
      <c r="AE353" s="55">
        <f t="shared" si="19"/>
        <v>0</v>
      </c>
      <c r="AF353" s="57">
        <v>229.90248606119221</v>
      </c>
      <c r="AG353" s="55">
        <v>0</v>
      </c>
      <c r="AH353" s="55">
        <v>0</v>
      </c>
      <c r="AI353" s="52"/>
      <c r="AJ353" s="51">
        <v>8.6993404650164072E-2</v>
      </c>
      <c r="AK353" s="52"/>
      <c r="AL353" s="52"/>
      <c r="AM353" s="28">
        <v>1.882352941176471</v>
      </c>
      <c r="AN353" s="28">
        <v>2.3529411764705879</v>
      </c>
      <c r="AO353" s="28">
        <v>0.47058823529411759</v>
      </c>
      <c r="AP353" s="28">
        <v>0</v>
      </c>
      <c r="AQ353" s="28">
        <v>0.4</v>
      </c>
      <c r="AR353" s="28">
        <v>0.5</v>
      </c>
      <c r="AS353" s="28">
        <v>9.9999999999999992E-2</v>
      </c>
      <c r="AT353" s="28">
        <v>0</v>
      </c>
      <c r="AU353" s="25">
        <v>0.82</v>
      </c>
      <c r="AV353" s="25">
        <v>3.44</v>
      </c>
      <c r="AW353" s="25">
        <v>2.62</v>
      </c>
      <c r="AX353" s="25">
        <v>2.5211764705882351</v>
      </c>
      <c r="AY353">
        <v>2.521176470588236</v>
      </c>
      <c r="AZ353">
        <v>5.6898745917647062</v>
      </c>
      <c r="BA353" s="75">
        <v>0.57369840599679445</v>
      </c>
      <c r="BE353">
        <v>4.3496702325082043E-2</v>
      </c>
      <c r="BH353">
        <v>8.6993404650164072E-2</v>
      </c>
      <c r="BI353">
        <v>4.3496702325082043E-2</v>
      </c>
      <c r="BJ353">
        <v>0.57369840599679445</v>
      </c>
    </row>
    <row r="354" spans="1:62" x14ac:dyDescent="0.3">
      <c r="A354" s="5" t="s">
        <v>285</v>
      </c>
      <c r="B354" s="39" t="s">
        <v>823</v>
      </c>
      <c r="C354" s="39"/>
      <c r="D354" s="5"/>
      <c r="E354" s="5"/>
      <c r="F354" s="5">
        <v>3.6</v>
      </c>
      <c r="G354" s="5" t="s">
        <v>283</v>
      </c>
      <c r="H354" s="40">
        <v>-2</v>
      </c>
      <c r="I354" s="5">
        <v>-1</v>
      </c>
      <c r="J354" s="5"/>
      <c r="K354" s="5"/>
      <c r="L354" s="41">
        <v>0</v>
      </c>
      <c r="M354">
        <v>0</v>
      </c>
      <c r="N354">
        <v>0</v>
      </c>
      <c r="O354" s="5">
        <v>-1</v>
      </c>
      <c r="P354" s="5"/>
      <c r="Q354" s="5"/>
      <c r="R354" s="5"/>
      <c r="S354" s="5"/>
      <c r="T354" s="41">
        <v>0</v>
      </c>
      <c r="U354" s="41"/>
      <c r="V354" s="41"/>
      <c r="W354">
        <v>0</v>
      </c>
      <c r="X354"/>
      <c r="Y354"/>
      <c r="Z354">
        <v>0</v>
      </c>
      <c r="AA354"/>
      <c r="AB354"/>
      <c r="AC354" s="5"/>
      <c r="AD354" s="5">
        <v>20</v>
      </c>
      <c r="AE354" s="55">
        <f t="shared" si="19"/>
        <v>0</v>
      </c>
      <c r="AF354" s="57">
        <v>0</v>
      </c>
      <c r="AG354" s="55">
        <v>0</v>
      </c>
      <c r="AH354" s="55">
        <v>0</v>
      </c>
      <c r="AI354" s="52"/>
      <c r="AJ354" s="51"/>
      <c r="AK354" s="52"/>
      <c r="AL354" s="52"/>
      <c r="AM354" s="5">
        <v>1.882352941176471</v>
      </c>
      <c r="AN354" s="5">
        <v>2.3529411764705879</v>
      </c>
      <c r="AO354" s="5">
        <v>0.35294117647058831</v>
      </c>
      <c r="AP354" s="5">
        <v>0.47058823529411759</v>
      </c>
      <c r="AQ354" s="5">
        <v>0.37209302325581389</v>
      </c>
      <c r="AR354" s="5">
        <v>0.46511627906976749</v>
      </c>
      <c r="AS354" s="5">
        <v>6.9767441860465129E-2</v>
      </c>
      <c r="AT354" s="5">
        <v>9.3023255813953487E-2</v>
      </c>
      <c r="AU354" s="41">
        <v>0.98</v>
      </c>
      <c r="AV354" s="41">
        <v>3.44</v>
      </c>
      <c r="AW354" s="41">
        <v>2.46</v>
      </c>
      <c r="AX354" s="41">
        <v>2.5447058823529409</v>
      </c>
      <c r="AY354" s="5">
        <v>2.5447058823529409</v>
      </c>
      <c r="AZ354" s="5">
        <v>5.7284445009411762</v>
      </c>
      <c r="BH354">
        <v>0</v>
      </c>
      <c r="BI354">
        <v>0</v>
      </c>
      <c r="BJ354">
        <v>0</v>
      </c>
    </row>
    <row r="355" spans="1:62" x14ac:dyDescent="0.3">
      <c r="A355" s="2" t="s">
        <v>286</v>
      </c>
      <c r="B355" s="13" t="s">
        <v>824</v>
      </c>
      <c r="C355" s="13"/>
      <c r="F355" s="2">
        <v>3.4</v>
      </c>
      <c r="G355" s="2" t="s">
        <v>283</v>
      </c>
      <c r="H355" s="9" t="s">
        <v>599</v>
      </c>
      <c r="I355">
        <v>-1</v>
      </c>
      <c r="J355"/>
      <c r="L355" s="25">
        <v>1</v>
      </c>
      <c r="M355">
        <v>0</v>
      </c>
      <c r="N355">
        <v>0</v>
      </c>
      <c r="T355" s="25">
        <v>14.64115209</v>
      </c>
      <c r="U355" s="25">
        <v>14.64115209</v>
      </c>
      <c r="V355" s="25">
        <v>14.64115209</v>
      </c>
      <c r="W355">
        <v>0</v>
      </c>
      <c r="X355"/>
      <c r="Y355"/>
      <c r="Z355">
        <v>0</v>
      </c>
      <c r="AA355"/>
      <c r="AB355"/>
      <c r="AD355">
        <v>20</v>
      </c>
      <c r="AE355" s="55">
        <f t="shared" si="19"/>
        <v>0</v>
      </c>
      <c r="AF355" s="57">
        <v>213.3423200442661</v>
      </c>
      <c r="AG355" s="55">
        <v>0</v>
      </c>
      <c r="AH355" s="55">
        <v>0</v>
      </c>
      <c r="AI355" s="52"/>
      <c r="AJ355" s="51">
        <v>9.374605092815258E-2</v>
      </c>
      <c r="AK355" s="52"/>
      <c r="AL355" s="52"/>
      <c r="AM355" s="28">
        <v>1.882352941176471</v>
      </c>
      <c r="AN355" s="28">
        <v>2.3529411764705879</v>
      </c>
      <c r="AO355" s="28">
        <v>0.35294117647058831</v>
      </c>
      <c r="AP355" s="28">
        <v>0.47058823529411759</v>
      </c>
      <c r="AQ355" s="28">
        <v>0.37209302325581389</v>
      </c>
      <c r="AR355" s="28">
        <v>0.46511627906976749</v>
      </c>
      <c r="AS355" s="28">
        <v>6.9767441860465129E-2</v>
      </c>
      <c r="AT355" s="28">
        <v>9.3023255813953487E-2</v>
      </c>
      <c r="AU355" s="25">
        <v>0.93</v>
      </c>
      <c r="AV355" s="25">
        <v>3.44</v>
      </c>
      <c r="AW355" s="25">
        <v>2.5099999999999998</v>
      </c>
      <c r="AX355" s="25">
        <v>2.538823529411764</v>
      </c>
      <c r="AY355">
        <v>2.5388235294117649</v>
      </c>
      <c r="AZ355">
        <v>5.7094585594117646</v>
      </c>
      <c r="BA355" s="75">
        <v>0.53401936473899148</v>
      </c>
      <c r="BE355">
        <v>4.6873025464076297E-2</v>
      </c>
      <c r="BH355">
        <v>9.374605092815258E-2</v>
      </c>
      <c r="BI355">
        <v>4.6873025464076297E-2</v>
      </c>
      <c r="BJ355">
        <v>0.53401936473899148</v>
      </c>
    </row>
    <row r="356" spans="1:62" x14ac:dyDescent="0.3">
      <c r="A356" s="2" t="s">
        <v>287</v>
      </c>
      <c r="B356" s="13" t="s">
        <v>825</v>
      </c>
      <c r="C356" s="13"/>
      <c r="F356" s="2">
        <v>3.3</v>
      </c>
      <c r="G356" s="2" t="s">
        <v>283</v>
      </c>
      <c r="H356" s="9" t="s">
        <v>600</v>
      </c>
      <c r="I356" t="s">
        <v>671</v>
      </c>
      <c r="J356"/>
      <c r="L356" s="25">
        <v>1</v>
      </c>
      <c r="M356">
        <v>2</v>
      </c>
      <c r="N356">
        <v>0</v>
      </c>
      <c r="T356" s="25">
        <v>15.19820412</v>
      </c>
      <c r="U356" s="25">
        <v>15.194836840000001</v>
      </c>
      <c r="V356" s="25">
        <v>3.9043439100000001</v>
      </c>
      <c r="W356">
        <v>3.8588</v>
      </c>
      <c r="X356">
        <v>3.8588</v>
      </c>
      <c r="Y356">
        <v>29.656099999999999</v>
      </c>
      <c r="Z356">
        <v>0</v>
      </c>
      <c r="AA356"/>
      <c r="AB356"/>
      <c r="AD356">
        <v>20</v>
      </c>
      <c r="AE356" s="55">
        <f t="shared" si="19"/>
        <v>0</v>
      </c>
      <c r="AF356" s="57">
        <v>227.79419475650769</v>
      </c>
      <c r="AG356" s="55">
        <v>441.58933615438389</v>
      </c>
      <c r="AH356" s="55">
        <v>0</v>
      </c>
      <c r="AI356" s="52"/>
      <c r="AJ356" s="51">
        <v>8.7798550008608742E-2</v>
      </c>
      <c r="AK356" s="52">
        <v>9.0581897534807332E-2</v>
      </c>
      <c r="AL356" s="52"/>
      <c r="AM356" s="28">
        <v>1.882352941176471</v>
      </c>
      <c r="AN356" s="28">
        <v>2.3529411764705879</v>
      </c>
      <c r="AO356" s="28">
        <v>0.35294117647058831</v>
      </c>
      <c r="AP356" s="28">
        <v>0.47058823529411759</v>
      </c>
      <c r="AQ356" s="28">
        <v>0.37209302325581389</v>
      </c>
      <c r="AR356" s="28">
        <v>0.46511627906976749</v>
      </c>
      <c r="AS356" s="28">
        <v>6.9767441860465129E-2</v>
      </c>
      <c r="AT356" s="28">
        <v>9.3023255813953487E-2</v>
      </c>
      <c r="AU356" s="25">
        <v>0.82</v>
      </c>
      <c r="AV356" s="25">
        <v>3.44</v>
      </c>
      <c r="AW356" s="25">
        <v>2.62</v>
      </c>
      <c r="AX356" s="25">
        <v>2.525882352941176</v>
      </c>
      <c r="AY356">
        <v>2.525882352941176</v>
      </c>
      <c r="AZ356">
        <v>5.6597597152941184</v>
      </c>
      <c r="BA356" s="75">
        <v>0.57188837719605823</v>
      </c>
      <c r="BB356" s="75">
        <v>0</v>
      </c>
      <c r="BE356">
        <v>4.3899275004304371E-2</v>
      </c>
      <c r="BF356">
        <v>4.5290948767403673E-2</v>
      </c>
      <c r="BH356">
        <v>8.9190223771708044E-2</v>
      </c>
      <c r="BI356">
        <v>4.4595111885854022E-2</v>
      </c>
      <c r="BJ356">
        <v>0.28594418859802911</v>
      </c>
    </row>
    <row r="357" spans="1:62" x14ac:dyDescent="0.3">
      <c r="A357" s="2" t="s">
        <v>4</v>
      </c>
      <c r="B357" s="13" t="s">
        <v>689</v>
      </c>
      <c r="C357" s="13"/>
      <c r="F357" s="2">
        <v>3.26</v>
      </c>
      <c r="G357" s="2" t="s">
        <v>290</v>
      </c>
      <c r="H357" s="9" t="s">
        <v>527</v>
      </c>
      <c r="I357" t="s">
        <v>609</v>
      </c>
      <c r="J357"/>
      <c r="L357" s="25">
        <v>4</v>
      </c>
      <c r="M357">
        <v>4</v>
      </c>
      <c r="N357">
        <v>0</v>
      </c>
      <c r="T357" s="25">
        <v>7.8084429999999996</v>
      </c>
      <c r="U357" s="25">
        <v>7.8548809999999998</v>
      </c>
      <c r="V357" s="25">
        <v>15.19056011</v>
      </c>
      <c r="W357">
        <v>3.8801999999999999</v>
      </c>
      <c r="X357">
        <v>29.507999999999999</v>
      </c>
      <c r="Y357">
        <v>7.7140000000000004</v>
      </c>
      <c r="Z357">
        <v>0</v>
      </c>
      <c r="AA357"/>
      <c r="AB357"/>
      <c r="AD357">
        <v>20</v>
      </c>
      <c r="AE357" s="55">
        <f t="shared" si="19"/>
        <v>0</v>
      </c>
      <c r="AF357" s="57">
        <v>924.74694800021894</v>
      </c>
      <c r="AG357" s="55">
        <v>883.22940750240002</v>
      </c>
      <c r="AH357" s="55">
        <v>0</v>
      </c>
      <c r="AI357" s="52"/>
      <c r="AJ357" s="51">
        <v>8.6510153045653584E-2</v>
      </c>
      <c r="AK357" s="52">
        <v>9.0576694254581439E-2</v>
      </c>
      <c r="AL357" s="52"/>
      <c r="AM357" s="28">
        <v>1.75</v>
      </c>
      <c r="AN357" s="28">
        <v>2.5</v>
      </c>
      <c r="AO357" s="28">
        <v>0.75</v>
      </c>
      <c r="AP357" s="28">
        <v>0</v>
      </c>
      <c r="AQ357" s="28">
        <v>0.35</v>
      </c>
      <c r="AR357" s="28">
        <v>0.5</v>
      </c>
      <c r="AS357" s="28">
        <v>0.15</v>
      </c>
      <c r="AT357" s="28">
        <v>0</v>
      </c>
      <c r="AU357" s="25">
        <v>0.82</v>
      </c>
      <c r="AV357" s="25">
        <v>3.44</v>
      </c>
      <c r="AW357" s="25">
        <v>2.62</v>
      </c>
      <c r="AX357" s="25">
        <v>2.6262500000000002</v>
      </c>
      <c r="AY357">
        <v>2.6262500000000002</v>
      </c>
      <c r="AZ357">
        <v>5.96680968125</v>
      </c>
      <c r="BA357" s="75">
        <v>0.50555206026575039</v>
      </c>
      <c r="BB357" s="75">
        <v>0</v>
      </c>
      <c r="BE357">
        <v>4.3255076522826792E-2</v>
      </c>
      <c r="BF357">
        <v>4.5288347127290719E-2</v>
      </c>
      <c r="BH357">
        <v>8.8543423650117511E-2</v>
      </c>
      <c r="BI357">
        <v>4.4271711825058763E-2</v>
      </c>
      <c r="BJ357">
        <v>0.2527760301328752</v>
      </c>
    </row>
    <row r="358" spans="1:62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K358" s="1"/>
      <c r="L358" s="25">
        <v>4</v>
      </c>
      <c r="M358">
        <v>4</v>
      </c>
      <c r="N358">
        <v>0</v>
      </c>
      <c r="O358" s="1"/>
      <c r="P358" s="1"/>
      <c r="Q358" s="1"/>
      <c r="R358" s="1"/>
      <c r="S358" s="1"/>
      <c r="T358" s="25">
        <v>7.8084429999999996</v>
      </c>
      <c r="U358" s="25">
        <v>7.8548809999999998</v>
      </c>
      <c r="V358" s="25">
        <v>15.19056011</v>
      </c>
      <c r="W358">
        <v>3.8801999999999999</v>
      </c>
      <c r="X358">
        <v>29.507999999999999</v>
      </c>
      <c r="Y358">
        <v>7.7140000000000004</v>
      </c>
      <c r="Z358">
        <v>0</v>
      </c>
      <c r="AA358"/>
      <c r="AB358"/>
      <c r="AC358" s="1"/>
      <c r="AD358">
        <v>20</v>
      </c>
      <c r="AE358" s="55">
        <f t="shared" si="19"/>
        <v>0</v>
      </c>
      <c r="AF358" s="57">
        <v>924.74694800021894</v>
      </c>
      <c r="AG358" s="55">
        <v>883.22940750240002</v>
      </c>
      <c r="AH358" s="55">
        <v>0</v>
      </c>
      <c r="AI358" s="52"/>
      <c r="AJ358" s="51">
        <v>8.6510153045653584E-2</v>
      </c>
      <c r="AK358" s="52">
        <v>9.0576694254581439E-2</v>
      </c>
      <c r="AL358" s="52"/>
      <c r="AM358" s="28">
        <v>1.75</v>
      </c>
      <c r="AN358" s="28">
        <v>2.5</v>
      </c>
      <c r="AO358" s="28">
        <v>0.75</v>
      </c>
      <c r="AP358" s="28">
        <v>0</v>
      </c>
      <c r="AQ358" s="28">
        <v>0.35</v>
      </c>
      <c r="AR358" s="28">
        <v>0.5</v>
      </c>
      <c r="AS358" s="28">
        <v>0.15</v>
      </c>
      <c r="AT358" s="28">
        <v>0</v>
      </c>
      <c r="AU358" s="25">
        <v>0.82</v>
      </c>
      <c r="AV358" s="25">
        <v>3.44</v>
      </c>
      <c r="AW358" s="25">
        <v>2.62</v>
      </c>
      <c r="AX358" s="25">
        <v>2.6262500000000002</v>
      </c>
      <c r="AY358">
        <v>2.6262500000000002</v>
      </c>
      <c r="AZ358">
        <v>5.96680968125</v>
      </c>
      <c r="BA358" s="75">
        <v>0.50555206026575039</v>
      </c>
      <c r="BB358" s="75">
        <v>0</v>
      </c>
      <c r="BE358">
        <v>4.3255076522826792E-2</v>
      </c>
      <c r="BF358">
        <v>4.5288347127290719E-2</v>
      </c>
      <c r="BH358">
        <v>8.8543423650117511E-2</v>
      </c>
      <c r="BI358">
        <v>4.4271711825058763E-2</v>
      </c>
      <c r="BJ358">
        <v>0.2527760301328752</v>
      </c>
    </row>
    <row r="359" spans="1:62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K359" s="1"/>
      <c r="L359" s="25">
        <v>4</v>
      </c>
      <c r="M359">
        <v>4</v>
      </c>
      <c r="N359">
        <v>0</v>
      </c>
      <c r="O359" s="1"/>
      <c r="P359" s="1"/>
      <c r="Q359" s="1"/>
      <c r="R359" s="1"/>
      <c r="S359" s="1"/>
      <c r="T359" s="25">
        <v>7.8084429999999996</v>
      </c>
      <c r="U359" s="25">
        <v>7.8548809999999998</v>
      </c>
      <c r="V359" s="25">
        <v>15.19056011</v>
      </c>
      <c r="W359">
        <v>3.8801999999999999</v>
      </c>
      <c r="X359">
        <v>29.507999999999999</v>
      </c>
      <c r="Y359">
        <v>7.7140000000000004</v>
      </c>
      <c r="Z359">
        <v>0</v>
      </c>
      <c r="AA359"/>
      <c r="AB359"/>
      <c r="AC359" s="1"/>
      <c r="AD359">
        <v>20</v>
      </c>
      <c r="AE359" s="55">
        <f t="shared" si="19"/>
        <v>0</v>
      </c>
      <c r="AF359" s="57">
        <v>924.74694800021894</v>
      </c>
      <c r="AG359" s="55">
        <v>883.22940750240002</v>
      </c>
      <c r="AH359" s="55">
        <v>0</v>
      </c>
      <c r="AI359" s="52"/>
      <c r="AJ359" s="51">
        <v>8.6510153045653584E-2</v>
      </c>
      <c r="AK359" s="52">
        <v>9.0576694254581439E-2</v>
      </c>
      <c r="AL359" s="52"/>
      <c r="AM359" s="28">
        <v>1.75</v>
      </c>
      <c r="AN359" s="28">
        <v>2.5</v>
      </c>
      <c r="AO359" s="28">
        <v>0.75</v>
      </c>
      <c r="AP359" s="28">
        <v>0</v>
      </c>
      <c r="AQ359" s="28">
        <v>0.35</v>
      </c>
      <c r="AR359" s="28">
        <v>0.5</v>
      </c>
      <c r="AS359" s="28">
        <v>0.15</v>
      </c>
      <c r="AT359" s="28">
        <v>0</v>
      </c>
      <c r="AU359" s="25">
        <v>0.82</v>
      </c>
      <c r="AV359" s="25">
        <v>3.44</v>
      </c>
      <c r="AW359" s="25">
        <v>2.62</v>
      </c>
      <c r="AX359" s="25">
        <v>2.6262500000000002</v>
      </c>
      <c r="AY359">
        <v>2.6262500000000002</v>
      </c>
      <c r="AZ359">
        <v>5.96680968125</v>
      </c>
      <c r="BA359" s="75">
        <v>0.50555206026575039</v>
      </c>
      <c r="BB359" s="75">
        <v>0</v>
      </c>
      <c r="BE359">
        <v>4.3255076522826792E-2</v>
      </c>
      <c r="BF359">
        <v>4.5288347127290719E-2</v>
      </c>
      <c r="BH359">
        <v>8.8543423650117511E-2</v>
      </c>
      <c r="BI359">
        <v>4.4271711825058763E-2</v>
      </c>
      <c r="BJ359">
        <v>0.2527760301328752</v>
      </c>
    </row>
    <row r="360" spans="1:62" x14ac:dyDescent="0.3">
      <c r="A360" s="2" t="s">
        <v>10</v>
      </c>
      <c r="B360" s="13" t="s">
        <v>695</v>
      </c>
      <c r="C360" s="13"/>
      <c r="F360" s="2">
        <v>4.26</v>
      </c>
      <c r="G360" s="2" t="s">
        <v>291</v>
      </c>
      <c r="H360" s="9" t="s">
        <v>531</v>
      </c>
      <c r="I360">
        <v>-1</v>
      </c>
      <c r="J360"/>
      <c r="L360" s="25">
        <v>1</v>
      </c>
      <c r="M360">
        <v>0</v>
      </c>
      <c r="N360">
        <v>0</v>
      </c>
      <c r="T360" s="25">
        <v>3.9103940000000001</v>
      </c>
      <c r="U360" s="25">
        <v>3.9103940000000001</v>
      </c>
      <c r="V360" s="25">
        <v>11.314458</v>
      </c>
      <c r="W360">
        <v>0</v>
      </c>
      <c r="X360"/>
      <c r="Y360"/>
      <c r="Z360">
        <v>0</v>
      </c>
      <c r="AA360"/>
      <c r="AB360"/>
      <c r="AD360">
        <v>14</v>
      </c>
      <c r="AE360" s="55">
        <f t="shared" si="19"/>
        <v>0</v>
      </c>
      <c r="AF360" s="57">
        <v>173.0114278564659</v>
      </c>
      <c r="AG360" s="55">
        <v>0</v>
      </c>
      <c r="AH360" s="55">
        <v>0</v>
      </c>
      <c r="AI360" s="52"/>
      <c r="AJ360" s="51">
        <v>8.0919510193365449E-2</v>
      </c>
      <c r="AK360" s="52"/>
      <c r="AL360" s="52"/>
      <c r="AM360" s="28">
        <v>1.9090909090909089</v>
      </c>
      <c r="AN360" s="28">
        <v>2.545454545454545</v>
      </c>
      <c r="AO360" s="28">
        <v>0.63636363636363635</v>
      </c>
      <c r="AP360" s="28">
        <v>2.545454545454545</v>
      </c>
      <c r="AQ360" s="28">
        <v>0.25</v>
      </c>
      <c r="AR360" s="28">
        <v>0.33333333333333331</v>
      </c>
      <c r="AS360" s="28">
        <v>8.3333333333333329E-2</v>
      </c>
      <c r="AT360" s="28">
        <v>0.33333333333333331</v>
      </c>
      <c r="AU360" s="25">
        <v>0.82</v>
      </c>
      <c r="AV360" s="25">
        <v>3.44</v>
      </c>
      <c r="AW360" s="25">
        <v>2.62</v>
      </c>
      <c r="AX360" s="25">
        <v>2.6363636363636358</v>
      </c>
      <c r="AY360">
        <v>2.6363636363636371</v>
      </c>
      <c r="AZ360">
        <v>6.0044088459090901</v>
      </c>
      <c r="BA360" s="75">
        <v>0.5117218936152963</v>
      </c>
      <c r="BE360">
        <v>4.0459755096682717E-2</v>
      </c>
      <c r="BH360">
        <v>8.0919510193365449E-2</v>
      </c>
      <c r="BI360">
        <v>4.0459755096682717E-2</v>
      </c>
      <c r="BJ360">
        <v>0.5117218936152963</v>
      </c>
    </row>
    <row r="361" spans="1:62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J361"/>
      <c r="L361" s="25">
        <v>1</v>
      </c>
      <c r="M361">
        <v>0</v>
      </c>
      <c r="N361">
        <v>0</v>
      </c>
      <c r="T361" s="25">
        <v>3.9103940000000001</v>
      </c>
      <c r="U361" s="25">
        <v>3.9103940000000001</v>
      </c>
      <c r="V361" s="25">
        <v>11.314458</v>
      </c>
      <c r="W361">
        <v>0</v>
      </c>
      <c r="X361"/>
      <c r="Y361"/>
      <c r="Z361">
        <v>0</v>
      </c>
      <c r="AA361"/>
      <c r="AB361"/>
      <c r="AD361">
        <v>14</v>
      </c>
      <c r="AE361" s="55">
        <f t="shared" si="19"/>
        <v>0</v>
      </c>
      <c r="AF361" s="57">
        <v>173.0114278564659</v>
      </c>
      <c r="AG361" s="55">
        <v>0</v>
      </c>
      <c r="AH361" s="55">
        <v>0</v>
      </c>
      <c r="AI361" s="52"/>
      <c r="AJ361" s="51">
        <v>8.0919510193365449E-2</v>
      </c>
      <c r="AK361" s="52"/>
      <c r="AL361" s="52"/>
      <c r="AM361" s="28">
        <v>1.9090909090909089</v>
      </c>
      <c r="AN361" s="28">
        <v>2.545454545454545</v>
      </c>
      <c r="AO361" s="28">
        <v>0.63636363636363635</v>
      </c>
      <c r="AP361" s="28">
        <v>2.545454545454545</v>
      </c>
      <c r="AQ361" s="28">
        <v>0.25</v>
      </c>
      <c r="AR361" s="28">
        <v>0.33333333333333331</v>
      </c>
      <c r="AS361" s="28">
        <v>8.3333333333333329E-2</v>
      </c>
      <c r="AT361" s="28">
        <v>0.33333333333333331</v>
      </c>
      <c r="AU361" s="25">
        <v>0.82</v>
      </c>
      <c r="AV361" s="25">
        <v>3.44</v>
      </c>
      <c r="AW361" s="25">
        <v>2.62</v>
      </c>
      <c r="AX361" s="25">
        <v>2.6363636363636358</v>
      </c>
      <c r="AY361">
        <v>2.6363636363636371</v>
      </c>
      <c r="AZ361">
        <v>6.0044088459090901</v>
      </c>
      <c r="BA361" s="75">
        <v>0.5117218936152963</v>
      </c>
      <c r="BE361">
        <v>4.0459755096682717E-2</v>
      </c>
      <c r="BH361">
        <v>8.0919510193365449E-2</v>
      </c>
      <c r="BI361">
        <v>4.0459755096682717E-2</v>
      </c>
      <c r="BJ361">
        <v>0.5117218936152963</v>
      </c>
    </row>
    <row r="362" spans="1:62" x14ac:dyDescent="0.3">
      <c r="A362" s="2" t="s">
        <v>4</v>
      </c>
      <c r="B362" s="13" t="s">
        <v>689</v>
      </c>
      <c r="C362" s="13"/>
      <c r="F362" s="2">
        <v>3.22</v>
      </c>
      <c r="G362" s="2" t="s">
        <v>292</v>
      </c>
      <c r="H362" s="70" t="s">
        <v>527</v>
      </c>
      <c r="I362">
        <v>-1</v>
      </c>
      <c r="J362"/>
      <c r="K362" s="2">
        <v>4</v>
      </c>
      <c r="L362" s="25">
        <v>4</v>
      </c>
      <c r="M362">
        <v>0</v>
      </c>
      <c r="N362">
        <v>0</v>
      </c>
      <c r="O362" s="2">
        <v>-1</v>
      </c>
      <c r="T362" s="25">
        <v>7.8084429999999996</v>
      </c>
      <c r="U362" s="25">
        <v>7.8548809999999998</v>
      </c>
      <c r="V362" s="25">
        <v>15.19056011</v>
      </c>
      <c r="W362">
        <v>0</v>
      </c>
      <c r="X362"/>
      <c r="Y362"/>
      <c r="Z362">
        <v>0</v>
      </c>
      <c r="AA362"/>
      <c r="AB362"/>
      <c r="AD362">
        <v>20</v>
      </c>
      <c r="AE362" s="55">
        <v>850</v>
      </c>
      <c r="AF362" s="57">
        <v>924.74694795000005</v>
      </c>
      <c r="AG362" s="55">
        <v>0</v>
      </c>
      <c r="AH362" s="55">
        <v>0</v>
      </c>
      <c r="AI362" s="52">
        <f t="shared" ref="AI362:AI373" si="22">K362*AD362/AE362</f>
        <v>9.4117647058823528E-2</v>
      </c>
      <c r="AJ362" s="51">
        <f>L362*AD362/AF362</f>
        <v>8.6510153050351563E-2</v>
      </c>
      <c r="AK362" s="52"/>
      <c r="AL362" s="52"/>
      <c r="AM362" s="28">
        <v>1.75</v>
      </c>
      <c r="AN362" s="28">
        <v>2.5</v>
      </c>
      <c r="AO362" s="28">
        <v>0.75</v>
      </c>
      <c r="AP362" s="28">
        <v>0</v>
      </c>
      <c r="AQ362" s="28">
        <v>0.35</v>
      </c>
      <c r="AR362" s="28">
        <v>0.5</v>
      </c>
      <c r="AS362" s="28">
        <v>0.15</v>
      </c>
      <c r="AT362" s="28">
        <v>0</v>
      </c>
      <c r="AU362" s="25">
        <v>0.82</v>
      </c>
      <c r="AV362" s="25">
        <v>3.44</v>
      </c>
      <c r="AW362" s="25">
        <v>2.62</v>
      </c>
      <c r="AX362" s="25">
        <v>2.6262500000000002</v>
      </c>
      <c r="AY362">
        <v>2.6262500000000002</v>
      </c>
      <c r="AZ362">
        <v>5.96680968125</v>
      </c>
      <c r="BA362" s="75">
        <v>0.50555206026575039</v>
      </c>
      <c r="BD362">
        <v>4.7058823529411757E-2</v>
      </c>
      <c r="BE362">
        <v>4.3255076525175781E-2</v>
      </c>
      <c r="BH362">
        <v>9.0313900054587545E-2</v>
      </c>
      <c r="BI362">
        <v>4.5156950027293773E-2</v>
      </c>
      <c r="BJ362">
        <v>0.50555206026575039</v>
      </c>
    </row>
    <row r="363" spans="1:62" x14ac:dyDescent="0.3">
      <c r="A363" s="42" t="s">
        <v>991</v>
      </c>
      <c r="B363" s="18" t="s">
        <v>693</v>
      </c>
      <c r="C363" s="13"/>
      <c r="F363" s="2">
        <v>3.1</v>
      </c>
      <c r="G363" s="2" t="s">
        <v>292</v>
      </c>
      <c r="H363" s="9">
        <v>-1</v>
      </c>
      <c r="I363">
        <v>-1</v>
      </c>
      <c r="J363"/>
      <c r="K363" s="2">
        <v>4</v>
      </c>
      <c r="L363" s="25">
        <v>0</v>
      </c>
      <c r="M363">
        <v>0</v>
      </c>
      <c r="N36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T363" s="25">
        <v>0</v>
      </c>
      <c r="U363" s="25"/>
      <c r="V363" s="25"/>
      <c r="W363">
        <v>0</v>
      </c>
      <c r="X363"/>
      <c r="Y363"/>
      <c r="Z363">
        <v>0</v>
      </c>
      <c r="AA363"/>
      <c r="AB363"/>
      <c r="AD363">
        <v>26</v>
      </c>
      <c r="AE363" s="55">
        <v>1100</v>
      </c>
      <c r="AF363" s="57">
        <v>0</v>
      </c>
      <c r="AG363" s="55">
        <v>0</v>
      </c>
      <c r="AH363" s="55">
        <v>0</v>
      </c>
      <c r="AI363" s="52">
        <f t="shared" si="22"/>
        <v>9.4545454545454544E-2</v>
      </c>
      <c r="AJ363" s="51"/>
      <c r="AK363" s="52"/>
      <c r="AL363" s="52"/>
      <c r="AM363" s="28">
        <v>1.714285714285714</v>
      </c>
      <c r="AN363" s="28">
        <v>2.4761904761904758</v>
      </c>
      <c r="AO363" s="28">
        <v>0.76190476190476186</v>
      </c>
      <c r="AP363" s="28">
        <v>0</v>
      </c>
      <c r="AQ363" s="28">
        <v>0.34615384615384609</v>
      </c>
      <c r="AR363" s="28">
        <v>0.5</v>
      </c>
      <c r="AS363" s="28">
        <v>0.1538461538461538</v>
      </c>
      <c r="AT363" s="28">
        <v>0</v>
      </c>
      <c r="AU363" s="25">
        <v>0.82</v>
      </c>
      <c r="AV363" s="25">
        <v>3.44</v>
      </c>
      <c r="AW363" s="25">
        <v>2.62</v>
      </c>
      <c r="AX363" s="25">
        <v>2.612857142857143</v>
      </c>
      <c r="AY363">
        <v>2.612857142857143</v>
      </c>
      <c r="AZ363">
        <v>5.9413964502380949</v>
      </c>
      <c r="BD363">
        <v>4.7272727272727272E-2</v>
      </c>
      <c r="BH363">
        <v>9.4545454545454544E-2</v>
      </c>
      <c r="BI363">
        <v>4.7272727272727272E-2</v>
      </c>
      <c r="BJ363">
        <v>0</v>
      </c>
    </row>
    <row r="364" spans="1:62" x14ac:dyDescent="0.3">
      <c r="A364" s="5" t="s">
        <v>992</v>
      </c>
      <c r="B364" s="43" t="s">
        <v>989</v>
      </c>
      <c r="C364" s="39"/>
      <c r="D364" s="5"/>
      <c r="E364" s="5"/>
      <c r="F364" s="5">
        <v>3.08</v>
      </c>
      <c r="G364" s="5" t="s">
        <v>292</v>
      </c>
      <c r="H364" s="40">
        <v>-2</v>
      </c>
      <c r="I364" s="5">
        <v>-1</v>
      </c>
      <c r="J364" s="5"/>
      <c r="K364" s="5">
        <v>4</v>
      </c>
      <c r="L364" s="41">
        <v>0</v>
      </c>
      <c r="M364">
        <v>0</v>
      </c>
      <c r="N364">
        <v>0</v>
      </c>
      <c r="O364" s="5">
        <v>-1</v>
      </c>
      <c r="P364" s="5"/>
      <c r="Q364" s="5"/>
      <c r="R364" s="5"/>
      <c r="S364" s="5"/>
      <c r="T364" s="41">
        <v>0</v>
      </c>
      <c r="U364" s="41"/>
      <c r="V364" s="41"/>
      <c r="W364">
        <v>0</v>
      </c>
      <c r="X364"/>
      <c r="Y364"/>
      <c r="Z364">
        <v>0</v>
      </c>
      <c r="AA364"/>
      <c r="AB364"/>
      <c r="AC364" s="5"/>
      <c r="AD364" s="5">
        <v>32</v>
      </c>
      <c r="AE364" s="55">
        <v>1350</v>
      </c>
      <c r="AF364" s="57">
        <v>0</v>
      </c>
      <c r="AG364" s="55">
        <v>0</v>
      </c>
      <c r="AH364" s="55">
        <v>0</v>
      </c>
      <c r="AI364" s="52">
        <f t="shared" si="22"/>
        <v>9.481481481481481E-2</v>
      </c>
      <c r="AJ364" s="51"/>
      <c r="AK364" s="52"/>
      <c r="AL364" s="52"/>
      <c r="AM364" s="5">
        <v>1.6923076923076921</v>
      </c>
      <c r="AN364" s="5">
        <v>2.4615384615384621</v>
      </c>
      <c r="AO364" s="5">
        <v>0.76923076923076927</v>
      </c>
      <c r="AP364" s="5">
        <v>0</v>
      </c>
      <c r="AQ364" s="5">
        <v>0.34375</v>
      </c>
      <c r="AR364" s="5">
        <v>0.5</v>
      </c>
      <c r="AS364" s="5">
        <v>0.15625</v>
      </c>
      <c r="AT364" s="5">
        <v>0</v>
      </c>
      <c r="AU364" s="41">
        <v>0.82</v>
      </c>
      <c r="AV364" s="41">
        <v>3.44</v>
      </c>
      <c r="AW364" s="41">
        <v>2.62</v>
      </c>
      <c r="AX364" s="41">
        <v>2.6046153846153852</v>
      </c>
      <c r="AY364" s="5">
        <v>2.6046153846153852</v>
      </c>
      <c r="AZ364" s="5">
        <v>5.9257575388461543</v>
      </c>
      <c r="BD364">
        <v>4.7407407407407412E-2</v>
      </c>
      <c r="BH364">
        <v>9.481481481481481E-2</v>
      </c>
      <c r="BI364">
        <v>4.7407407407407412E-2</v>
      </c>
      <c r="BJ364">
        <v>0</v>
      </c>
    </row>
    <row r="365" spans="1:62" x14ac:dyDescent="0.3">
      <c r="A365" s="5" t="s">
        <v>993</v>
      </c>
      <c r="B365" s="43" t="s">
        <v>990</v>
      </c>
      <c r="C365" s="39"/>
      <c r="D365" s="5"/>
      <c r="E365" s="5"/>
      <c r="F365" s="5">
        <v>3.06</v>
      </c>
      <c r="G365" s="5" t="s">
        <v>292</v>
      </c>
      <c r="H365" s="40">
        <v>-2</v>
      </c>
      <c r="I365" s="5">
        <v>-1</v>
      </c>
      <c r="J365" s="5"/>
      <c r="K365" s="5">
        <v>4</v>
      </c>
      <c r="L365" s="41">
        <v>0</v>
      </c>
      <c r="M365">
        <v>0</v>
      </c>
      <c r="N365">
        <v>0</v>
      </c>
      <c r="O365" s="5">
        <v>-1</v>
      </c>
      <c r="P365" s="5"/>
      <c r="Q365" s="5"/>
      <c r="R365" s="5"/>
      <c r="S365" s="5"/>
      <c r="T365" s="41">
        <v>0</v>
      </c>
      <c r="U365" s="41"/>
      <c r="V365" s="41"/>
      <c r="W365">
        <v>0</v>
      </c>
      <c r="X365"/>
      <c r="Y365"/>
      <c r="Z365">
        <v>0</v>
      </c>
      <c r="AA365"/>
      <c r="AB365"/>
      <c r="AC365" s="5"/>
      <c r="AD365" s="5">
        <v>38</v>
      </c>
      <c r="AE365" s="55">
        <v>1600</v>
      </c>
      <c r="AF365" s="57">
        <v>0</v>
      </c>
      <c r="AG365" s="55">
        <v>0</v>
      </c>
      <c r="AH365" s="55">
        <v>0</v>
      </c>
      <c r="AI365" s="52">
        <f t="shared" si="22"/>
        <v>9.5000000000000001E-2</v>
      </c>
      <c r="AJ365" s="51"/>
      <c r="AK365" s="52"/>
      <c r="AL365" s="52"/>
      <c r="AM365" s="5">
        <v>1.67741935483871</v>
      </c>
      <c r="AN365" s="5">
        <v>2.4516129032258061</v>
      </c>
      <c r="AO365" s="5">
        <v>0.77419354838709675</v>
      </c>
      <c r="AP365" s="5">
        <v>0</v>
      </c>
      <c r="AQ365" s="5">
        <v>0.34210526315789469</v>
      </c>
      <c r="AR365" s="5">
        <v>0.5</v>
      </c>
      <c r="AS365" s="5">
        <v>0.15789473684210531</v>
      </c>
      <c r="AT365" s="5">
        <v>0</v>
      </c>
      <c r="AU365" s="41">
        <v>0.82</v>
      </c>
      <c r="AV365" s="41">
        <v>3.44</v>
      </c>
      <c r="AW365" s="41">
        <v>2.62</v>
      </c>
      <c r="AX365" s="41">
        <v>2.5990322580645162</v>
      </c>
      <c r="AY365" s="5">
        <v>2.5990322580645162</v>
      </c>
      <c r="AZ365" s="5">
        <v>5.9151634375806452</v>
      </c>
      <c r="BD365">
        <v>4.7500000000000001E-2</v>
      </c>
      <c r="BH365">
        <v>9.5000000000000001E-2</v>
      </c>
      <c r="BI365">
        <v>4.7500000000000001E-2</v>
      </c>
      <c r="BJ365">
        <v>0</v>
      </c>
    </row>
    <row r="366" spans="1:62" x14ac:dyDescent="0.3">
      <c r="A366" s="44" t="s">
        <v>63</v>
      </c>
      <c r="B366" s="13" t="s">
        <v>773</v>
      </c>
      <c r="C366" s="13"/>
      <c r="F366" s="2">
        <v>3.59</v>
      </c>
      <c r="G366" s="2" t="s">
        <v>295</v>
      </c>
      <c r="H366" s="9">
        <v>-1</v>
      </c>
      <c r="I366">
        <v>-1</v>
      </c>
      <c r="J366" t="s">
        <v>1179</v>
      </c>
      <c r="K366" s="2">
        <v>1</v>
      </c>
      <c r="L366" s="25">
        <v>1</v>
      </c>
      <c r="M366">
        <v>0</v>
      </c>
      <c r="N366">
        <v>1</v>
      </c>
      <c r="O366" s="25">
        <v>3.86</v>
      </c>
      <c r="P366" s="25">
        <v>3.86</v>
      </c>
      <c r="Q366" s="2">
        <v>14.995541551467477</v>
      </c>
      <c r="T366" s="25">
        <v>3.86</v>
      </c>
      <c r="U366" s="25">
        <v>3.86</v>
      </c>
      <c r="V366" s="25">
        <v>14.97</v>
      </c>
      <c r="W366">
        <v>3.8504999999999998</v>
      </c>
      <c r="X366">
        <v>3.8504999999999998</v>
      </c>
      <c r="Y366">
        <v>14.379</v>
      </c>
      <c r="Z366"/>
      <c r="AA366"/>
      <c r="AB366"/>
      <c r="AD366">
        <v>20</v>
      </c>
      <c r="AE366" s="55">
        <f t="shared" si="19"/>
        <v>223.4275709002448</v>
      </c>
      <c r="AF366" s="57">
        <v>0</v>
      </c>
      <c r="AG366" s="55"/>
      <c r="AH366" s="55">
        <v>213.2</v>
      </c>
      <c r="AI366" s="52">
        <f t="shared" si="22"/>
        <v>8.9514467348031701E-2</v>
      </c>
      <c r="AJ366" s="51"/>
      <c r="AK366" s="52"/>
      <c r="AL366" s="67">
        <f>N366*AD366/AH366</f>
        <v>9.3808630393996256E-2</v>
      </c>
      <c r="AM366" s="28">
        <v>1.75</v>
      </c>
      <c r="AN366" s="28">
        <v>2.5</v>
      </c>
      <c r="AO366" s="28">
        <v>0.75</v>
      </c>
      <c r="AP366" s="28">
        <v>0</v>
      </c>
      <c r="AQ366" s="28">
        <v>0.35</v>
      </c>
      <c r="AR366" s="28">
        <v>0.5</v>
      </c>
      <c r="AS366" s="28">
        <v>0.15</v>
      </c>
      <c r="AT366" s="28">
        <v>0</v>
      </c>
      <c r="AU366" s="25">
        <v>1</v>
      </c>
      <c r="AV366" s="25">
        <v>3.44</v>
      </c>
      <c r="AW366" s="25">
        <v>2.44</v>
      </c>
      <c r="AX366" s="25">
        <v>2.7124999999999999</v>
      </c>
      <c r="AY366">
        <v>2.7124999999999999</v>
      </c>
      <c r="AZ366">
        <v>6.264025610615688</v>
      </c>
      <c r="BC366" s="75">
        <v>0</v>
      </c>
      <c r="BD366">
        <v>4.4757233674015851E-2</v>
      </c>
      <c r="BE366" t="s">
        <v>459</v>
      </c>
      <c r="BG366">
        <v>4.6904315196998128E-2</v>
      </c>
      <c r="BH366">
        <v>9.1661548871013979E-2</v>
      </c>
      <c r="BI366" t="s">
        <v>459</v>
      </c>
      <c r="BJ366">
        <v>0</v>
      </c>
    </row>
    <row r="367" spans="1:62" x14ac:dyDescent="0.3">
      <c r="A367" s="2" t="s">
        <v>296</v>
      </c>
      <c r="B367" s="17" t="s">
        <v>947</v>
      </c>
      <c r="C367" s="13"/>
      <c r="F367" s="2">
        <v>3.55</v>
      </c>
      <c r="G367" s="2" t="s">
        <v>295</v>
      </c>
      <c r="H367" s="9">
        <v>-1</v>
      </c>
      <c r="I367">
        <v>-1</v>
      </c>
      <c r="J367"/>
      <c r="K367" s="2">
        <v>1</v>
      </c>
      <c r="L367" s="25">
        <v>1</v>
      </c>
      <c r="M367">
        <v>0</v>
      </c>
      <c r="N367">
        <v>0</v>
      </c>
      <c r="O367" s="25">
        <v>3.86</v>
      </c>
      <c r="P367" s="25">
        <v>3.86</v>
      </c>
      <c r="Q367" s="2">
        <v>15.615511227317649</v>
      </c>
      <c r="T367" s="25">
        <v>3.86</v>
      </c>
      <c r="U367" s="25">
        <v>3.86</v>
      </c>
      <c r="V367" s="25">
        <f>(V366+V368)/2</f>
        <v>15.342750000000001</v>
      </c>
      <c r="W367">
        <v>0</v>
      </c>
      <c r="X367"/>
      <c r="Y367"/>
      <c r="Z367"/>
      <c r="AA367"/>
      <c r="AB367"/>
      <c r="AD367">
        <v>20</v>
      </c>
      <c r="AE367" s="55">
        <f t="shared" si="19"/>
        <v>232.66487108254202</v>
      </c>
      <c r="AF367" s="57">
        <v>0</v>
      </c>
      <c r="AG367" s="55"/>
      <c r="AH367" s="55"/>
      <c r="AI367" s="52">
        <f t="shared" si="22"/>
        <v>8.5960548779642126E-2</v>
      </c>
      <c r="AJ367" s="51"/>
      <c r="AK367" s="52"/>
      <c r="AL367" s="52"/>
      <c r="AM367" s="28">
        <v>1.75</v>
      </c>
      <c r="AN367" s="28">
        <v>2.5</v>
      </c>
      <c r="AO367" s="28">
        <v>0.75</v>
      </c>
      <c r="AP367" s="28">
        <v>0</v>
      </c>
      <c r="AQ367" s="28">
        <v>0.35</v>
      </c>
      <c r="AR367" s="28">
        <v>0.5</v>
      </c>
      <c r="AS367" s="28">
        <v>0.15</v>
      </c>
      <c r="AT367" s="28">
        <v>0</v>
      </c>
      <c r="AU367" s="25">
        <v>0.95</v>
      </c>
      <c r="AV367" s="25">
        <v>3.44</v>
      </c>
      <c r="AW367" s="25">
        <v>2.4900000000000002</v>
      </c>
      <c r="AX367" s="25">
        <v>2.7109375</v>
      </c>
      <c r="AY367">
        <v>2.7109375</v>
      </c>
      <c r="AZ367">
        <v>6.2579197821781882</v>
      </c>
      <c r="BD367">
        <v>4.2980274389821063E-2</v>
      </c>
      <c r="BE367" t="s">
        <v>459</v>
      </c>
      <c r="BH367">
        <v>8.5960548779642126E-2</v>
      </c>
      <c r="BI367" t="s">
        <v>459</v>
      </c>
      <c r="BJ367">
        <v>0</v>
      </c>
    </row>
    <row r="368" spans="1:62" x14ac:dyDescent="0.3">
      <c r="A368" s="2" t="s">
        <v>297</v>
      </c>
      <c r="B368" s="13" t="s">
        <v>827</v>
      </c>
      <c r="C368" s="13"/>
      <c r="F368" s="2">
        <v>3.5</v>
      </c>
      <c r="G368" s="2" t="s">
        <v>295</v>
      </c>
      <c r="H368" s="9">
        <v>-1</v>
      </c>
      <c r="I368">
        <v>-1</v>
      </c>
      <c r="J368"/>
      <c r="K368" s="2">
        <v>1</v>
      </c>
      <c r="L368" s="25">
        <v>1</v>
      </c>
      <c r="M368">
        <v>0</v>
      </c>
      <c r="N368">
        <v>0</v>
      </c>
      <c r="O368" s="25">
        <v>3.86</v>
      </c>
      <c r="P368" s="25">
        <v>3.86</v>
      </c>
      <c r="Q368" s="2">
        <v>15.994210692250023</v>
      </c>
      <c r="T368" s="25">
        <v>3.86</v>
      </c>
      <c r="U368" s="25">
        <v>3.86</v>
      </c>
      <c r="V368" s="25">
        <v>15.7155</v>
      </c>
      <c r="W368">
        <v>0</v>
      </c>
      <c r="X368"/>
      <c r="Y368"/>
      <c r="Z368">
        <v>0</v>
      </c>
      <c r="AA368"/>
      <c r="AB368"/>
      <c r="AD368">
        <v>20</v>
      </c>
      <c r="AE368" s="55">
        <f t="shared" si="19"/>
        <v>238.30734163024843</v>
      </c>
      <c r="AF368" s="57">
        <v>0</v>
      </c>
      <c r="AG368" s="55"/>
      <c r="AH368" s="55">
        <v>0</v>
      </c>
      <c r="AI368" s="52">
        <f t="shared" si="22"/>
        <v>8.3925236474801893E-2</v>
      </c>
      <c r="AJ368" s="51"/>
      <c r="AK368" s="52"/>
      <c r="AL368" s="52"/>
      <c r="AM368" s="28">
        <v>1.75</v>
      </c>
      <c r="AN368" s="28">
        <v>2.5</v>
      </c>
      <c r="AO368" s="28">
        <v>0.75</v>
      </c>
      <c r="AP368" s="28">
        <v>0</v>
      </c>
      <c r="AQ368" s="28">
        <v>0.35</v>
      </c>
      <c r="AR368" s="28">
        <v>0.5</v>
      </c>
      <c r="AS368" s="28">
        <v>0.15</v>
      </c>
      <c r="AT368" s="28">
        <v>0</v>
      </c>
      <c r="AU368" s="25">
        <v>0.95</v>
      </c>
      <c r="AV368" s="25">
        <v>3.44</v>
      </c>
      <c r="AW368" s="25">
        <v>2.4900000000000002</v>
      </c>
      <c r="AX368" s="25">
        <v>2.7093750000000001</v>
      </c>
      <c r="AY368">
        <v>2.7093750000000001</v>
      </c>
      <c r="AZ368">
        <v>6.2518139537406876</v>
      </c>
      <c r="BD368">
        <v>4.1962618237400953E-2</v>
      </c>
      <c r="BE368" t="s">
        <v>459</v>
      </c>
      <c r="BH368">
        <v>8.3925236474801893E-2</v>
      </c>
      <c r="BI368" t="s">
        <v>459</v>
      </c>
      <c r="BJ368">
        <v>0</v>
      </c>
    </row>
    <row r="369" spans="1:62" x14ac:dyDescent="0.3">
      <c r="A369" s="2" t="s">
        <v>298</v>
      </c>
      <c r="B369" s="17" t="s">
        <v>948</v>
      </c>
      <c r="C369" s="13"/>
      <c r="F369" s="2">
        <v>3.45</v>
      </c>
      <c r="G369" s="2" t="s">
        <v>295</v>
      </c>
      <c r="H369" s="9">
        <v>-1</v>
      </c>
      <c r="I369">
        <v>-1</v>
      </c>
      <c r="J369"/>
      <c r="K369" s="2">
        <v>1</v>
      </c>
      <c r="L369" s="25">
        <v>1</v>
      </c>
      <c r="M369">
        <v>0</v>
      </c>
      <c r="N369">
        <v>0</v>
      </c>
      <c r="O369" s="25">
        <v>3.86</v>
      </c>
      <c r="P369" s="25">
        <v>3.86</v>
      </c>
      <c r="Q369" s="2">
        <v>16.28902613653251</v>
      </c>
      <c r="T369" s="25">
        <v>3.86</v>
      </c>
      <c r="U369" s="25">
        <v>3.86</v>
      </c>
      <c r="V369" s="25">
        <v>16.312000000000001</v>
      </c>
      <c r="W369">
        <v>0</v>
      </c>
      <c r="X369"/>
      <c r="Y369"/>
      <c r="Z369">
        <v>0</v>
      </c>
      <c r="AA369"/>
      <c r="AB369"/>
      <c r="AD369">
        <v>20</v>
      </c>
      <c r="AE369" s="55">
        <f t="shared" si="19"/>
        <v>242.69997382387976</v>
      </c>
      <c r="AF369" s="57">
        <v>0</v>
      </c>
      <c r="AG369" s="55"/>
      <c r="AH369" s="55">
        <v>0</v>
      </c>
      <c r="AI369" s="52">
        <f t="shared" si="22"/>
        <v>8.2406271763809144E-2</v>
      </c>
      <c r="AJ369" s="51"/>
      <c r="AK369" s="52"/>
      <c r="AL369" s="52"/>
      <c r="AM369" s="28">
        <v>1.75</v>
      </c>
      <c r="AN369" s="28">
        <v>2.5</v>
      </c>
      <c r="AO369" s="28">
        <v>0.75</v>
      </c>
      <c r="AP369" s="28">
        <v>0</v>
      </c>
      <c r="AQ369" s="28">
        <v>0.35</v>
      </c>
      <c r="AR369" s="28">
        <v>0.5</v>
      </c>
      <c r="AS369" s="28">
        <v>0.15</v>
      </c>
      <c r="AT369" s="28">
        <v>0</v>
      </c>
      <c r="AU369" s="25">
        <v>0.95</v>
      </c>
      <c r="AV369" s="25">
        <v>3.44</v>
      </c>
      <c r="AW369" s="25">
        <v>2.4900000000000002</v>
      </c>
      <c r="AX369" s="25">
        <v>2.7078125000000002</v>
      </c>
      <c r="AY369">
        <v>2.7078125000000002</v>
      </c>
      <c r="AZ369">
        <v>6.245708125303187</v>
      </c>
      <c r="BD369">
        <v>4.1203135881904572E-2</v>
      </c>
      <c r="BE369" t="s">
        <v>459</v>
      </c>
      <c r="BH369">
        <v>8.2406271763809144E-2</v>
      </c>
      <c r="BI369" t="s">
        <v>459</v>
      </c>
      <c r="BJ369">
        <v>0</v>
      </c>
    </row>
    <row r="370" spans="1:62" x14ac:dyDescent="0.3">
      <c r="A370" s="2" t="s">
        <v>151</v>
      </c>
      <c r="B370" s="13" t="s">
        <v>774</v>
      </c>
      <c r="C370" s="13"/>
      <c r="F370" s="2">
        <v>3.4</v>
      </c>
      <c r="G370" s="2" t="s">
        <v>295</v>
      </c>
      <c r="H370" s="9">
        <v>-1</v>
      </c>
      <c r="I370">
        <v>-1</v>
      </c>
      <c r="J370"/>
      <c r="K370" s="2">
        <v>1</v>
      </c>
      <c r="L370" s="25">
        <v>1</v>
      </c>
      <c r="M370">
        <v>0</v>
      </c>
      <c r="N370">
        <v>0</v>
      </c>
      <c r="O370" s="25">
        <v>3.86</v>
      </c>
      <c r="P370" s="25">
        <v>3.86</v>
      </c>
      <c r="Q370" s="2">
        <v>17.505628149549622</v>
      </c>
      <c r="T370" s="25">
        <v>3.86</v>
      </c>
      <c r="U370" s="25">
        <v>3.86</v>
      </c>
      <c r="V370" s="25">
        <v>17.599</v>
      </c>
      <c r="W370">
        <v>0</v>
      </c>
      <c r="X370"/>
      <c r="Y370"/>
      <c r="Z370">
        <v>0</v>
      </c>
      <c r="AA370"/>
      <c r="AB370"/>
      <c r="AD370">
        <v>20</v>
      </c>
      <c r="AE370" s="55">
        <f t="shared" si="19"/>
        <v>260.82685717702952</v>
      </c>
      <c r="AF370" s="57">
        <v>0</v>
      </c>
      <c r="AG370" s="55"/>
      <c r="AH370" s="55">
        <v>0</v>
      </c>
      <c r="AI370" s="52">
        <f t="shared" si="22"/>
        <v>7.667922014037655E-2</v>
      </c>
      <c r="AJ370" s="51"/>
      <c r="AK370" s="52"/>
      <c r="AL370" s="52"/>
      <c r="AM370" s="28">
        <v>1.75</v>
      </c>
      <c r="AN370" s="28">
        <v>2.5</v>
      </c>
      <c r="AO370" s="28">
        <v>0.75</v>
      </c>
      <c r="AP370" s="28">
        <v>0</v>
      </c>
      <c r="AQ370" s="28">
        <v>0.35</v>
      </c>
      <c r="AR370" s="28">
        <v>0.5</v>
      </c>
      <c r="AS370" s="28">
        <v>0.15</v>
      </c>
      <c r="AT370" s="28">
        <v>0</v>
      </c>
      <c r="AU370" s="25">
        <v>0.95</v>
      </c>
      <c r="AV370" s="25">
        <v>3.44</v>
      </c>
      <c r="AW370" s="25">
        <v>2.4900000000000002</v>
      </c>
      <c r="AX370" s="25">
        <v>2.7062499999999998</v>
      </c>
      <c r="AY370">
        <v>2.7062499999999998</v>
      </c>
      <c r="AZ370">
        <v>6.2396022968656872</v>
      </c>
      <c r="BD370">
        <v>3.8339610070188268E-2</v>
      </c>
      <c r="BE370" t="s">
        <v>459</v>
      </c>
      <c r="BH370">
        <v>7.667922014037655E-2</v>
      </c>
      <c r="BI370" t="s">
        <v>459</v>
      </c>
      <c r="BJ370">
        <v>0</v>
      </c>
    </row>
    <row r="371" spans="1:62" x14ac:dyDescent="0.3">
      <c r="A371" s="2" t="s">
        <v>299</v>
      </c>
      <c r="B371" s="17" t="s">
        <v>949</v>
      </c>
      <c r="C371" s="13"/>
      <c r="F371" s="2">
        <v>3.65</v>
      </c>
      <c r="G371" s="2" t="s">
        <v>295</v>
      </c>
      <c r="H371" s="9">
        <v>-1</v>
      </c>
      <c r="I371">
        <v>-1</v>
      </c>
      <c r="J371"/>
      <c r="K371" s="2">
        <v>1</v>
      </c>
      <c r="L371" s="25">
        <v>1</v>
      </c>
      <c r="M371">
        <v>0</v>
      </c>
      <c r="N371">
        <v>0</v>
      </c>
      <c r="O371" s="25">
        <v>3.86</v>
      </c>
      <c r="P371" s="25">
        <v>3.86</v>
      </c>
      <c r="Q371" s="2">
        <v>14.582394405034421</v>
      </c>
      <c r="T371" s="25">
        <v>3.86</v>
      </c>
      <c r="U371" s="25">
        <v>3.86</v>
      </c>
      <c r="V371" s="25">
        <v>14.85</v>
      </c>
      <c r="W371">
        <v>0</v>
      </c>
      <c r="X371"/>
      <c r="Y371"/>
      <c r="Z371">
        <v>0</v>
      </c>
      <c r="AA371"/>
      <c r="AB371"/>
      <c r="AD371">
        <v>20</v>
      </c>
      <c r="AE371" s="55">
        <f t="shared" si="19"/>
        <v>217.27184367725084</v>
      </c>
      <c r="AF371" s="57">
        <v>0</v>
      </c>
      <c r="AG371" s="55"/>
      <c r="AH371" s="55">
        <v>0</v>
      </c>
      <c r="AI371" s="52">
        <f t="shared" si="22"/>
        <v>9.2050583552414869E-2</v>
      </c>
      <c r="AJ371" s="51"/>
      <c r="AK371" s="52"/>
      <c r="AL371" s="52"/>
      <c r="AM371" s="28">
        <v>1.76875</v>
      </c>
      <c r="AN371" s="28">
        <v>2.5</v>
      </c>
      <c r="AO371" s="28">
        <v>0.73125000000000007</v>
      </c>
      <c r="AP371" s="28">
        <v>0.26250000000000001</v>
      </c>
      <c r="AQ371" s="28">
        <v>0.33610451306413303</v>
      </c>
      <c r="AR371" s="28">
        <v>0.47505938242280282</v>
      </c>
      <c r="AS371" s="28">
        <v>0.13895486935866991</v>
      </c>
      <c r="AT371" s="28">
        <v>4.9881235154394299E-2</v>
      </c>
      <c r="AU371" s="25">
        <v>1</v>
      </c>
      <c r="AV371" s="25">
        <v>3.44</v>
      </c>
      <c r="AW371" s="25">
        <v>2.44</v>
      </c>
      <c r="AX371" s="25">
        <v>2.7106249999999998</v>
      </c>
      <c r="AY371">
        <v>2.7106249999999998</v>
      </c>
      <c r="AZ371">
        <v>6.2658671793656886</v>
      </c>
      <c r="BD371">
        <v>4.6025291776207428E-2</v>
      </c>
      <c r="BE371" t="s">
        <v>459</v>
      </c>
      <c r="BH371">
        <v>9.2050583552414869E-2</v>
      </c>
      <c r="BI371" t="s">
        <v>459</v>
      </c>
      <c r="BJ371">
        <v>0</v>
      </c>
    </row>
    <row r="372" spans="1:62" x14ac:dyDescent="0.3">
      <c r="A372" s="2" t="s">
        <v>300</v>
      </c>
      <c r="B372" s="13" t="s">
        <v>809</v>
      </c>
      <c r="C372" s="13"/>
      <c r="F372" s="2">
        <v>3.26</v>
      </c>
      <c r="G372" s="2" t="s">
        <v>295</v>
      </c>
      <c r="H372" s="9">
        <v>-1</v>
      </c>
      <c r="I372">
        <v>-1</v>
      </c>
      <c r="J372"/>
      <c r="K372" s="2">
        <v>1</v>
      </c>
      <c r="L372" s="25">
        <v>1</v>
      </c>
      <c r="M372">
        <v>0</v>
      </c>
      <c r="N372">
        <v>0</v>
      </c>
      <c r="O372" s="25">
        <v>3.86</v>
      </c>
      <c r="P372" s="25">
        <v>3.86</v>
      </c>
      <c r="Q372" s="2">
        <v>14.909538142748223</v>
      </c>
      <c r="T372" s="25">
        <v>3.86</v>
      </c>
      <c r="U372" s="25">
        <v>3.86</v>
      </c>
      <c r="V372" s="25">
        <v>15.022</v>
      </c>
      <c r="W372">
        <v>0</v>
      </c>
      <c r="X372"/>
      <c r="Y372"/>
      <c r="Z372">
        <v>0</v>
      </c>
      <c r="AA372"/>
      <c r="AB372"/>
      <c r="AD372">
        <v>20</v>
      </c>
      <c r="AE372" s="55">
        <f t="shared" si="19"/>
        <v>222.14615451169144</v>
      </c>
      <c r="AF372" s="57">
        <v>0</v>
      </c>
      <c r="AG372" s="55"/>
      <c r="AH372" s="55">
        <v>0</v>
      </c>
      <c r="AI372" s="52">
        <f t="shared" si="22"/>
        <v>9.0030817971901517E-2</v>
      </c>
      <c r="AJ372" s="51"/>
      <c r="AK372" s="52"/>
      <c r="AL372" s="52"/>
      <c r="AM372" s="28">
        <v>1.8125</v>
      </c>
      <c r="AN372" s="28">
        <v>2.5</v>
      </c>
      <c r="AO372" s="28">
        <v>0.6875</v>
      </c>
      <c r="AP372" s="28">
        <v>0.875</v>
      </c>
      <c r="AQ372" s="28">
        <v>0.30851063829787229</v>
      </c>
      <c r="AR372" s="28">
        <v>0.42553191489361702</v>
      </c>
      <c r="AS372" s="28">
        <v>0.1170212765957447</v>
      </c>
      <c r="AT372" s="28">
        <v>0.14893617021276601</v>
      </c>
      <c r="AU372" s="25">
        <v>1</v>
      </c>
      <c r="AV372" s="25">
        <v>3.44</v>
      </c>
      <c r="AW372" s="25">
        <v>2.44</v>
      </c>
      <c r="AX372" s="25">
        <v>2.7062499999999998</v>
      </c>
      <c r="AY372">
        <v>2.7062499999999998</v>
      </c>
      <c r="AZ372">
        <v>6.2701641731156874</v>
      </c>
      <c r="BD372">
        <v>4.5015408985950758E-2</v>
      </c>
      <c r="BE372" t="s">
        <v>459</v>
      </c>
      <c r="BH372">
        <v>9.0030817971901517E-2</v>
      </c>
      <c r="BI372" t="s">
        <v>459</v>
      </c>
      <c r="BJ372">
        <v>0</v>
      </c>
    </row>
    <row r="373" spans="1:62" x14ac:dyDescent="0.3">
      <c r="A373" s="2" t="s">
        <v>301</v>
      </c>
      <c r="B373" s="17" t="s">
        <v>950</v>
      </c>
      <c r="C373" s="13"/>
      <c r="F373" s="2">
        <v>3.2</v>
      </c>
      <c r="G373" s="2" t="s">
        <v>295</v>
      </c>
      <c r="H373" s="9">
        <v>-1</v>
      </c>
      <c r="I373">
        <v>-1</v>
      </c>
      <c r="J373"/>
      <c r="K373" s="2">
        <v>1</v>
      </c>
      <c r="L373" s="25">
        <v>1</v>
      </c>
      <c r="M373">
        <v>0</v>
      </c>
      <c r="N373">
        <v>0</v>
      </c>
      <c r="O373" s="25">
        <v>3.86</v>
      </c>
      <c r="P373" s="25">
        <v>3.86</v>
      </c>
      <c r="Q373" s="2">
        <v>15.013371612679299</v>
      </c>
      <c r="T373" s="25">
        <v>3.86</v>
      </c>
      <c r="U373" s="25">
        <v>3.86</v>
      </c>
      <c r="V373" s="45">
        <v>15.380100000000001</v>
      </c>
      <c r="W373">
        <v>0</v>
      </c>
      <c r="X373"/>
      <c r="Y373"/>
      <c r="Z373">
        <v>0</v>
      </c>
      <c r="AA373"/>
      <c r="AB373"/>
      <c r="AD373">
        <v>20</v>
      </c>
      <c r="AE373" s="55">
        <f t="shared" si="19"/>
        <v>223.69323168027648</v>
      </c>
      <c r="AF373" s="57">
        <v>0</v>
      </c>
      <c r="AG373" s="55"/>
      <c r="AH373" s="55">
        <v>0</v>
      </c>
      <c r="AI373" s="52">
        <f t="shared" si="22"/>
        <v>8.9408158886925521E-2</v>
      </c>
      <c r="AJ373" s="51"/>
      <c r="AK373" s="52"/>
      <c r="AL373" s="52"/>
      <c r="AM373" s="28">
        <v>1.84375</v>
      </c>
      <c r="AN373" s="28">
        <v>2.5</v>
      </c>
      <c r="AO373" s="28">
        <v>0.65625</v>
      </c>
      <c r="AP373" s="28">
        <v>1.3125</v>
      </c>
      <c r="AQ373" s="28">
        <v>0.29207920792079212</v>
      </c>
      <c r="AR373" s="28">
        <v>0.39603960396039611</v>
      </c>
      <c r="AS373" s="28">
        <v>0.103960396039604</v>
      </c>
      <c r="AT373" s="28">
        <v>0.20792079207920791</v>
      </c>
      <c r="AU373" s="25">
        <v>1</v>
      </c>
      <c r="AV373" s="25">
        <v>3.44</v>
      </c>
      <c r="AW373" s="25">
        <v>2.44</v>
      </c>
      <c r="AX373" s="25">
        <v>2.703125</v>
      </c>
      <c r="AY373">
        <v>2.703125</v>
      </c>
      <c r="AZ373">
        <v>6.2732334543656876</v>
      </c>
      <c r="BD373">
        <v>4.470407944346276E-2</v>
      </c>
      <c r="BE373" t="s">
        <v>459</v>
      </c>
      <c r="BH373">
        <v>8.9408158886925521E-2</v>
      </c>
      <c r="BI373" t="s">
        <v>459</v>
      </c>
      <c r="BJ373">
        <v>0</v>
      </c>
    </row>
    <row r="374" spans="1:62" x14ac:dyDescent="0.3">
      <c r="A374" s="2" t="s">
        <v>4</v>
      </c>
      <c r="B374" s="13" t="s">
        <v>689</v>
      </c>
      <c r="C374" s="13"/>
      <c r="F374" s="2">
        <v>3.5</v>
      </c>
      <c r="G374" s="2" t="s">
        <v>302</v>
      </c>
      <c r="H374" s="9" t="s">
        <v>527</v>
      </c>
      <c r="I374" t="s">
        <v>609</v>
      </c>
      <c r="J374"/>
      <c r="L374" s="25">
        <v>4</v>
      </c>
      <c r="M374">
        <v>4</v>
      </c>
      <c r="N374">
        <v>0</v>
      </c>
      <c r="T374" s="25">
        <v>3.86</v>
      </c>
      <c r="U374" s="25">
        <v>3.86</v>
      </c>
      <c r="V374" s="25">
        <v>15.19056011</v>
      </c>
      <c r="W374">
        <v>3.8801999999999999</v>
      </c>
      <c r="X374">
        <v>29.507999999999999</v>
      </c>
      <c r="Y374">
        <v>7.7140000000000004</v>
      </c>
      <c r="Z374">
        <v>0</v>
      </c>
      <c r="AA374"/>
      <c r="AB374"/>
      <c r="AD374">
        <v>20</v>
      </c>
      <c r="AE374" s="55">
        <f t="shared" si="19"/>
        <v>0</v>
      </c>
      <c r="AF374" s="57">
        <v>924.74694800021894</v>
      </c>
      <c r="AG374" s="55">
        <v>883.22940750240002</v>
      </c>
      <c r="AH374" s="55">
        <v>0</v>
      </c>
      <c r="AI374" s="52"/>
      <c r="AJ374" s="51">
        <v>8.6510153045653584E-2</v>
      </c>
      <c r="AK374" s="52">
        <v>9.0576694254581439E-2</v>
      </c>
      <c r="AL374" s="52"/>
      <c r="AM374" s="28">
        <v>1.75</v>
      </c>
      <c r="AN374" s="28">
        <v>2.5</v>
      </c>
      <c r="AO374" s="28">
        <v>0.75</v>
      </c>
      <c r="AP374" s="28">
        <v>0</v>
      </c>
      <c r="AQ374" s="28">
        <v>0.35</v>
      </c>
      <c r="AR374" s="28">
        <v>0.5</v>
      </c>
      <c r="AS374" s="28">
        <v>0.15</v>
      </c>
      <c r="AT374" s="28">
        <v>0</v>
      </c>
      <c r="AU374" s="25">
        <v>0.82</v>
      </c>
      <c r="AV374" s="25">
        <v>3.44</v>
      </c>
      <c r="AW374" s="25">
        <v>2.62</v>
      </c>
      <c r="AX374" s="25">
        <v>2.6262500000000002</v>
      </c>
      <c r="AY374">
        <v>2.6262500000000002</v>
      </c>
      <c r="AZ374">
        <v>5.96680968125</v>
      </c>
      <c r="BA374" s="75">
        <v>0.50555206026575039</v>
      </c>
      <c r="BB374" s="75">
        <v>0</v>
      </c>
      <c r="BE374">
        <v>4.3255076522826792E-2</v>
      </c>
      <c r="BF374">
        <v>4.5288347127290719E-2</v>
      </c>
      <c r="BH374">
        <v>8.8543423650117511E-2</v>
      </c>
      <c r="BI374">
        <v>4.4271711825058763E-2</v>
      </c>
      <c r="BJ374">
        <v>0.2527760301328752</v>
      </c>
    </row>
    <row r="375" spans="1:62" x14ac:dyDescent="0.3">
      <c r="A375" s="2" t="s">
        <v>303</v>
      </c>
      <c r="B375" s="13" t="s">
        <v>828</v>
      </c>
      <c r="C375" s="13"/>
      <c r="F375" s="2">
        <v>3.4</v>
      </c>
      <c r="G375" s="2" t="s">
        <v>302</v>
      </c>
      <c r="H375" s="32" t="s">
        <v>527</v>
      </c>
      <c r="I375" s="1" t="s">
        <v>609</v>
      </c>
      <c r="J375"/>
      <c r="L375" s="25">
        <v>0</v>
      </c>
      <c r="M375">
        <v>4</v>
      </c>
      <c r="N375">
        <v>0</v>
      </c>
      <c r="O375" s="2">
        <v>-1</v>
      </c>
      <c r="T375" s="36">
        <v>3.86</v>
      </c>
      <c r="U375" s="36">
        <v>3.86</v>
      </c>
      <c r="V375" s="36">
        <v>15.19056011</v>
      </c>
      <c r="W375">
        <v>3.8801999999999999</v>
      </c>
      <c r="X375">
        <v>29.507999999999999</v>
      </c>
      <c r="Y375">
        <v>7.7140000000000004</v>
      </c>
      <c r="Z375">
        <v>0</v>
      </c>
      <c r="AA375"/>
      <c r="AB375"/>
      <c r="AD375">
        <v>20</v>
      </c>
      <c r="AE375" s="55">
        <f t="shared" si="19"/>
        <v>0</v>
      </c>
      <c r="AF375" s="57">
        <v>0</v>
      </c>
      <c r="AG375" s="55">
        <v>883.22940750240002</v>
      </c>
      <c r="AH375" s="55">
        <v>0</v>
      </c>
      <c r="AI375" s="52"/>
      <c r="AJ375" s="51"/>
      <c r="AK375" s="52">
        <v>9.0576694254581439E-2</v>
      </c>
      <c r="AL375" s="52"/>
      <c r="AM375" s="28">
        <v>1.75</v>
      </c>
      <c r="AN375" s="28">
        <v>2.5</v>
      </c>
      <c r="AO375" s="28">
        <v>0.75</v>
      </c>
      <c r="AP375" s="28">
        <v>0</v>
      </c>
      <c r="AQ375" s="28">
        <v>0.35</v>
      </c>
      <c r="AR375" s="28">
        <v>0.5</v>
      </c>
      <c r="AS375" s="28">
        <v>0.15</v>
      </c>
      <c r="AT375" s="28">
        <v>0</v>
      </c>
      <c r="AU375" s="25">
        <v>0.82</v>
      </c>
      <c r="AV375" s="25">
        <v>3.44</v>
      </c>
      <c r="AW375" s="25">
        <v>2.62</v>
      </c>
      <c r="AX375" s="25">
        <v>2.6231249999999999</v>
      </c>
      <c r="AY375">
        <v>2.6231249999999999</v>
      </c>
      <c r="AZ375">
        <v>5.9545980243750014</v>
      </c>
      <c r="BA375" s="75">
        <v>0.50555206026575039</v>
      </c>
      <c r="BB375" s="75">
        <v>0</v>
      </c>
      <c r="BF375">
        <v>4.5288347127290719E-2</v>
      </c>
      <c r="BH375">
        <v>9.0576694254581439E-2</v>
      </c>
      <c r="BI375">
        <v>4.5288347127290719E-2</v>
      </c>
      <c r="BJ375">
        <v>0.2527760301328752</v>
      </c>
    </row>
    <row r="376" spans="1:62" x14ac:dyDescent="0.3">
      <c r="A376" s="2" t="s">
        <v>7</v>
      </c>
      <c r="B376" s="13" t="s">
        <v>692</v>
      </c>
      <c r="C376" s="13"/>
      <c r="F376" s="2">
        <v>3.3</v>
      </c>
      <c r="G376" s="2" t="s">
        <v>302</v>
      </c>
      <c r="H376" s="32" t="s">
        <v>527</v>
      </c>
      <c r="I376" s="1" t="s">
        <v>609</v>
      </c>
      <c r="J376"/>
      <c r="L376" s="25">
        <v>0</v>
      </c>
      <c r="M376">
        <v>4</v>
      </c>
      <c r="N376">
        <v>0</v>
      </c>
      <c r="O376" s="2">
        <v>-1</v>
      </c>
      <c r="T376" s="36">
        <v>3.86</v>
      </c>
      <c r="U376" s="36">
        <v>3.86</v>
      </c>
      <c r="V376" s="36">
        <v>15.19056011</v>
      </c>
      <c r="W376">
        <v>3.8801999999999999</v>
      </c>
      <c r="X376">
        <v>29.507999999999999</v>
      </c>
      <c r="Y376">
        <v>7.7140000000000004</v>
      </c>
      <c r="Z376">
        <v>0</v>
      </c>
      <c r="AA376"/>
      <c r="AB376"/>
      <c r="AD376">
        <v>20</v>
      </c>
      <c r="AE376" s="55">
        <f t="shared" si="19"/>
        <v>0</v>
      </c>
      <c r="AF376" s="57">
        <v>0</v>
      </c>
      <c r="AG376" s="55">
        <v>883.22940750240002</v>
      </c>
      <c r="AH376" s="55">
        <v>0</v>
      </c>
      <c r="AI376" s="52"/>
      <c r="AJ376" s="51"/>
      <c r="AK376" s="52">
        <v>9.0576694254581439E-2</v>
      </c>
      <c r="AL376" s="52"/>
      <c r="AM376" s="28">
        <v>1.75</v>
      </c>
      <c r="AN376" s="28">
        <v>2.5</v>
      </c>
      <c r="AO376" s="28">
        <v>0.75</v>
      </c>
      <c r="AP376" s="28">
        <v>0</v>
      </c>
      <c r="AQ376" s="28">
        <v>0.35</v>
      </c>
      <c r="AR376" s="28">
        <v>0.5</v>
      </c>
      <c r="AS376" s="28">
        <v>0.15</v>
      </c>
      <c r="AT376" s="28">
        <v>0</v>
      </c>
      <c r="AU376" s="25">
        <v>0.82</v>
      </c>
      <c r="AV376" s="25">
        <v>3.44</v>
      </c>
      <c r="AW376" s="25">
        <v>2.62</v>
      </c>
      <c r="AX376" s="25">
        <v>2.62</v>
      </c>
      <c r="AY376">
        <v>2.62</v>
      </c>
      <c r="AZ376">
        <v>5.9423863675000002</v>
      </c>
      <c r="BA376" s="75">
        <v>0.50555206026575039</v>
      </c>
      <c r="BB376" s="75">
        <v>0</v>
      </c>
      <c r="BF376">
        <v>4.5288347127290719E-2</v>
      </c>
      <c r="BH376">
        <v>9.0576694254581439E-2</v>
      </c>
      <c r="BI376">
        <v>4.5288347127290719E-2</v>
      </c>
      <c r="BJ376">
        <v>0.2527760301328752</v>
      </c>
    </row>
    <row r="377" spans="1:62" x14ac:dyDescent="0.3">
      <c r="A377" s="2" t="s">
        <v>63</v>
      </c>
      <c r="B377" s="13" t="s">
        <v>773</v>
      </c>
      <c r="C377" s="13"/>
      <c r="F377" s="2">
        <v>3.5</v>
      </c>
      <c r="G377" s="2" t="s">
        <v>305</v>
      </c>
      <c r="H377" s="9">
        <v>-1</v>
      </c>
      <c r="I377">
        <v>-1</v>
      </c>
      <c r="J377" t="s">
        <v>1179</v>
      </c>
      <c r="K377" s="2">
        <v>1</v>
      </c>
      <c r="L377" s="25">
        <v>0</v>
      </c>
      <c r="M377">
        <v>0</v>
      </c>
      <c r="N377">
        <v>1</v>
      </c>
      <c r="O377" s="2">
        <v>-1</v>
      </c>
      <c r="T377" s="25">
        <v>3.84</v>
      </c>
      <c r="U377" s="25">
        <v>3.84</v>
      </c>
      <c r="V377" s="25">
        <v>13.97</v>
      </c>
      <c r="W377">
        <v>3.8504999999999998</v>
      </c>
      <c r="X377">
        <v>3.8504999999999998</v>
      </c>
      <c r="Y377">
        <v>14.379</v>
      </c>
      <c r="Z377"/>
      <c r="AA377"/>
      <c r="AB377"/>
      <c r="AD377">
        <v>20</v>
      </c>
      <c r="AE377" s="55">
        <f t="shared" si="19"/>
        <v>0</v>
      </c>
      <c r="AF377" s="57">
        <v>0</v>
      </c>
      <c r="AG377" s="55">
        <v>0</v>
      </c>
      <c r="AH377" s="55">
        <v>213.2</v>
      </c>
      <c r="AI377" s="52"/>
      <c r="AJ377" s="51"/>
      <c r="AK377" s="52"/>
      <c r="AL377" s="67">
        <f>N377*AD377/AH377</f>
        <v>9.3808630393996256E-2</v>
      </c>
      <c r="AM377" s="28">
        <v>1.75</v>
      </c>
      <c r="AN377" s="28">
        <v>2.5</v>
      </c>
      <c r="AO377" s="28">
        <v>0.75</v>
      </c>
      <c r="AP377" s="28">
        <v>0</v>
      </c>
      <c r="AQ377" s="28">
        <v>0.35</v>
      </c>
      <c r="AR377" s="28">
        <v>0.5</v>
      </c>
      <c r="AS377" s="28">
        <v>0.15</v>
      </c>
      <c r="AT377" s="28">
        <v>0</v>
      </c>
      <c r="AU377" s="25">
        <v>1</v>
      </c>
      <c r="AV377" s="25">
        <v>3.44</v>
      </c>
      <c r="AW377" s="25">
        <v>2.44</v>
      </c>
      <c r="AX377" s="25">
        <v>2.7124999999999999</v>
      </c>
      <c r="AY377">
        <v>2.7124999999999999</v>
      </c>
      <c r="AZ377">
        <v>6.264025610615688</v>
      </c>
      <c r="BC377" s="75">
        <v>0</v>
      </c>
      <c r="BD377" t="s">
        <v>459</v>
      </c>
      <c r="BG377">
        <v>4.6904315196998128E-2</v>
      </c>
      <c r="BH377">
        <v>9.3808630393996256E-2</v>
      </c>
      <c r="BI377" t="s">
        <v>459</v>
      </c>
      <c r="BJ377">
        <v>0</v>
      </c>
    </row>
    <row r="378" spans="1:62" x14ac:dyDescent="0.3">
      <c r="A378" s="2" t="s">
        <v>304</v>
      </c>
      <c r="B378" s="34" t="s">
        <v>829</v>
      </c>
      <c r="C378" s="34"/>
      <c r="F378" s="2">
        <v>3.33</v>
      </c>
      <c r="G378" s="2" t="s">
        <v>305</v>
      </c>
      <c r="H378" s="35">
        <v>-1</v>
      </c>
      <c r="I378" s="2">
        <v>-1</v>
      </c>
      <c r="K378" s="2">
        <v>4</v>
      </c>
      <c r="L378" s="29">
        <v>0</v>
      </c>
      <c r="M378">
        <v>0</v>
      </c>
      <c r="N378">
        <v>0</v>
      </c>
      <c r="O378" s="2">
        <v>6.47</v>
      </c>
      <c r="P378" s="2">
        <v>6.47</v>
      </c>
      <c r="Q378" s="2">
        <v>30.69</v>
      </c>
      <c r="T378" s="29">
        <v>0</v>
      </c>
      <c r="U378" s="29"/>
      <c r="V378" s="29"/>
      <c r="W378">
        <v>0</v>
      </c>
      <c r="X378"/>
      <c r="Y378"/>
      <c r="Z378">
        <v>0</v>
      </c>
      <c r="AA378"/>
      <c r="AB378"/>
      <c r="AD378" s="2">
        <v>34</v>
      </c>
      <c r="AE378" s="55">
        <f t="shared" si="19"/>
        <v>1284.7110209999998</v>
      </c>
      <c r="AF378" s="57">
        <v>0</v>
      </c>
      <c r="AG378" s="55">
        <v>0</v>
      </c>
      <c r="AH378" s="55">
        <v>0</v>
      </c>
      <c r="AI378" s="52">
        <f t="shared" ref="AI378:AI380" si="23">K378*AD378/AE378</f>
        <v>0.1058603824338174</v>
      </c>
      <c r="AJ378" s="51"/>
      <c r="AK378" s="52"/>
      <c r="AL378" s="52"/>
      <c r="AM378" s="2">
        <v>1.62962962962963</v>
      </c>
      <c r="AN378" s="2">
        <v>2.518518518518519</v>
      </c>
      <c r="AO378" s="2">
        <v>0.88888888888888884</v>
      </c>
      <c r="AP378" s="2">
        <v>0</v>
      </c>
      <c r="AQ378" s="2">
        <v>0.32352941176470579</v>
      </c>
      <c r="AR378" s="2">
        <v>0.5</v>
      </c>
      <c r="AS378" s="2">
        <v>0.1764705882352941</v>
      </c>
      <c r="AT378" s="2">
        <v>0</v>
      </c>
      <c r="AU378" s="29">
        <v>1.6</v>
      </c>
      <c r="AV378" s="29">
        <v>3.44</v>
      </c>
      <c r="AW378" s="29">
        <v>1.84</v>
      </c>
      <c r="AX378" s="29">
        <v>2.8474074074074069</v>
      </c>
      <c r="AY378" s="2">
        <v>2.8474074074074069</v>
      </c>
      <c r="AZ378" s="2">
        <v>6.6632481018297778</v>
      </c>
      <c r="BD378">
        <v>5.2930191216908701E-2</v>
      </c>
      <c r="BH378">
        <v>0.1058603824338174</v>
      </c>
      <c r="BI378">
        <v>5.2930191216908701E-2</v>
      </c>
      <c r="BJ378">
        <v>0</v>
      </c>
    </row>
    <row r="379" spans="1:62" x14ac:dyDescent="0.3">
      <c r="A379" s="2" t="s">
        <v>299</v>
      </c>
      <c r="B379" s="33" t="s">
        <v>949</v>
      </c>
      <c r="C379" s="34"/>
      <c r="F379" s="2">
        <v>3.65</v>
      </c>
      <c r="G379" s="2" t="s">
        <v>306</v>
      </c>
      <c r="H379" s="35">
        <v>-1</v>
      </c>
      <c r="I379" s="2">
        <v>-1</v>
      </c>
      <c r="K379" s="2">
        <v>1</v>
      </c>
      <c r="L379" s="29">
        <v>0</v>
      </c>
      <c r="M379">
        <v>0</v>
      </c>
      <c r="N379">
        <v>0</v>
      </c>
      <c r="O379" s="2">
        <v>3.8531</v>
      </c>
      <c r="P379" s="2">
        <v>3.8531</v>
      </c>
      <c r="Q379" s="2">
        <v>16.2151</v>
      </c>
      <c r="T379" s="29">
        <v>0</v>
      </c>
      <c r="U379" s="29"/>
      <c r="V379" s="29"/>
      <c r="W379">
        <v>0</v>
      </c>
      <c r="X379"/>
      <c r="Y379"/>
      <c r="Z379">
        <v>0</v>
      </c>
      <c r="AA379"/>
      <c r="AB379"/>
      <c r="AD379" s="2">
        <v>20</v>
      </c>
      <c r="AE379" s="55">
        <f t="shared" si="19"/>
        <v>240.73553001411099</v>
      </c>
      <c r="AF379" s="57">
        <v>0</v>
      </c>
      <c r="AG379" s="55">
        <v>0</v>
      </c>
      <c r="AH379" s="55">
        <v>0</v>
      </c>
      <c r="AI379" s="52">
        <f t="shared" si="23"/>
        <v>8.3078721279022161E-2</v>
      </c>
      <c r="AJ379" s="51"/>
      <c r="AK379" s="52"/>
      <c r="AL379" s="52"/>
      <c r="AM379" s="2">
        <v>1.76875</v>
      </c>
      <c r="AN379" s="2">
        <v>2.5</v>
      </c>
      <c r="AO379" s="2">
        <v>0.73125000000000007</v>
      </c>
      <c r="AP379" s="2">
        <v>0.26250000000000001</v>
      </c>
      <c r="AQ379" s="2">
        <v>0.33610451306413303</v>
      </c>
      <c r="AR379" s="2">
        <v>0.47505938242280282</v>
      </c>
      <c r="AS379" s="2">
        <v>0.13895486935866991</v>
      </c>
      <c r="AT379" s="2">
        <v>4.9881235154394299E-2</v>
      </c>
      <c r="AU379" s="29">
        <v>1</v>
      </c>
      <c r="AV379" s="29">
        <v>3.44</v>
      </c>
      <c r="AW379" s="29">
        <v>2.44</v>
      </c>
      <c r="AX379" s="29">
        <v>2.7106249999999998</v>
      </c>
      <c r="AY379" s="2">
        <v>2.7106249999999998</v>
      </c>
      <c r="AZ379" s="2">
        <v>6.2658671793656886</v>
      </c>
      <c r="BD379">
        <v>4.153936063951108E-2</v>
      </c>
      <c r="BH379">
        <v>8.3078721279022161E-2</v>
      </c>
      <c r="BI379">
        <v>4.153936063951108E-2</v>
      </c>
      <c r="BJ379">
        <v>0</v>
      </c>
    </row>
    <row r="380" spans="1:62" x14ac:dyDescent="0.3">
      <c r="A380" s="2" t="s">
        <v>301</v>
      </c>
      <c r="B380" s="33" t="s">
        <v>950</v>
      </c>
      <c r="C380" s="34"/>
      <c r="F380" s="2">
        <v>3.8</v>
      </c>
      <c r="G380" s="2" t="s">
        <v>306</v>
      </c>
      <c r="H380" s="35">
        <v>-1</v>
      </c>
      <c r="I380" s="2">
        <v>-1</v>
      </c>
      <c r="K380" s="2">
        <v>1</v>
      </c>
      <c r="L380" s="29">
        <v>0</v>
      </c>
      <c r="M380">
        <v>0</v>
      </c>
      <c r="N380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W380">
        <v>0</v>
      </c>
      <c r="X380"/>
      <c r="Y380"/>
      <c r="Z380">
        <v>0</v>
      </c>
      <c r="AA380"/>
      <c r="AB380"/>
      <c r="AD380" s="2">
        <v>20</v>
      </c>
      <c r="AE380" s="55">
        <f t="shared" si="19"/>
        <v>240.73553001411099</v>
      </c>
      <c r="AF380" s="57">
        <v>0</v>
      </c>
      <c r="AG380" s="55">
        <v>0</v>
      </c>
      <c r="AH380" s="55">
        <v>0</v>
      </c>
      <c r="AI380" s="52">
        <f t="shared" si="23"/>
        <v>8.3078721279022161E-2</v>
      </c>
      <c r="AJ380" s="51"/>
      <c r="AK380" s="52"/>
      <c r="AL380" s="52"/>
      <c r="AM380" s="2">
        <v>1.84375</v>
      </c>
      <c r="AN380" s="2">
        <v>2.5</v>
      </c>
      <c r="AO380" s="2">
        <v>0.65625</v>
      </c>
      <c r="AP380" s="2">
        <v>1.3125</v>
      </c>
      <c r="AQ380" s="2">
        <v>0.29207920792079212</v>
      </c>
      <c r="AR380" s="2">
        <v>0.39603960396039611</v>
      </c>
      <c r="AS380" s="2">
        <v>0.103960396039604</v>
      </c>
      <c r="AT380" s="2">
        <v>0.20792079207920791</v>
      </c>
      <c r="AU380" s="29">
        <v>1</v>
      </c>
      <c r="AV380" s="29">
        <v>3.44</v>
      </c>
      <c r="AW380" s="29">
        <v>2.44</v>
      </c>
      <c r="AX380" s="29">
        <v>2.703125</v>
      </c>
      <c r="AY380" s="2">
        <v>2.703125</v>
      </c>
      <c r="AZ380" s="2">
        <v>6.2732334543656876</v>
      </c>
      <c r="BD380">
        <v>4.153936063951108E-2</v>
      </c>
      <c r="BH380">
        <v>8.3078721279022161E-2</v>
      </c>
      <c r="BI380">
        <v>4.153936063951108E-2</v>
      </c>
      <c r="BJ380">
        <v>0</v>
      </c>
    </row>
    <row r="381" spans="1:62" x14ac:dyDescent="0.3">
      <c r="A381" s="2" t="s">
        <v>46</v>
      </c>
      <c r="B381" s="34" t="s">
        <v>722</v>
      </c>
      <c r="C381" s="34"/>
      <c r="F381" s="2">
        <v>3.34</v>
      </c>
      <c r="G381" s="2" t="s">
        <v>307</v>
      </c>
      <c r="H381" s="35" t="s">
        <v>551</v>
      </c>
      <c r="I381" s="2" t="s">
        <v>629</v>
      </c>
      <c r="L381" s="29">
        <v>2</v>
      </c>
      <c r="M381">
        <v>4</v>
      </c>
      <c r="N381">
        <v>0</v>
      </c>
      <c r="T381" s="29">
        <v>7.41544296</v>
      </c>
      <c r="U381" s="29">
        <v>7.4154429599999991</v>
      </c>
      <c r="V381" s="29">
        <v>7.41544296</v>
      </c>
      <c r="W381">
        <v>7.8</v>
      </c>
      <c r="X381">
        <v>13.010999999999999</v>
      </c>
      <c r="Y381">
        <v>5.5460000000000003</v>
      </c>
      <c r="Z381">
        <v>0</v>
      </c>
      <c r="AA381"/>
      <c r="AB381"/>
      <c r="AD381" s="2" t="s">
        <v>1241</v>
      </c>
      <c r="AE381" s="55">
        <f t="shared" si="19"/>
        <v>0</v>
      </c>
      <c r="AF381" s="57">
        <v>288.33429290182369</v>
      </c>
      <c r="AG381" s="55">
        <v>556.51188553357167</v>
      </c>
      <c r="AH381" s="55">
        <v>0</v>
      </c>
      <c r="AI381" s="52"/>
      <c r="AJ381" s="51">
        <v>9.7109503410799117E-2</v>
      </c>
      <c r="AK381" s="52">
        <v>0.10062678166578309</v>
      </c>
      <c r="AL381" s="52"/>
      <c r="AM381" s="2">
        <v>2</v>
      </c>
      <c r="AN381" s="2">
        <v>2.545454545454545</v>
      </c>
      <c r="AO381" s="2">
        <v>0.54545454545454541</v>
      </c>
      <c r="AP381" s="2">
        <v>0</v>
      </c>
      <c r="AQ381" s="2">
        <v>0.39285714285714279</v>
      </c>
      <c r="AR381" s="2">
        <v>0.5</v>
      </c>
      <c r="AS381" s="2">
        <v>0.1071428571428571</v>
      </c>
      <c r="AT381" s="2">
        <v>0</v>
      </c>
      <c r="AU381" s="29">
        <v>1.1000000000000001</v>
      </c>
      <c r="AV381" s="29">
        <v>3.44</v>
      </c>
      <c r="AW381" s="29">
        <v>2.34</v>
      </c>
      <c r="AX381" s="29">
        <v>2.669090909090909</v>
      </c>
      <c r="AY381" s="2">
        <v>2.669090909090909</v>
      </c>
      <c r="AZ381" s="2">
        <v>5.9831974772727277</v>
      </c>
      <c r="BA381" s="75">
        <v>0.52442413903612473</v>
      </c>
      <c r="BB381" s="75">
        <v>0.54341863036636606</v>
      </c>
      <c r="BE381">
        <v>4.8554751705399558E-2</v>
      </c>
      <c r="BF381">
        <v>5.0313390832891547E-2</v>
      </c>
      <c r="BH381">
        <v>9.8868142538291098E-2</v>
      </c>
      <c r="BI381">
        <v>4.9434071269145549E-2</v>
      </c>
      <c r="BJ381">
        <v>0.53392138470124539</v>
      </c>
    </row>
    <row r="382" spans="1:62" x14ac:dyDescent="0.3">
      <c r="A382" s="2" t="s">
        <v>891</v>
      </c>
      <c r="B382" s="34" t="s">
        <v>722</v>
      </c>
      <c r="C382" s="34"/>
      <c r="D382" s="2" t="s">
        <v>676</v>
      </c>
      <c r="E382" s="2">
        <v>0.22</v>
      </c>
      <c r="F382" s="2">
        <v>3.17</v>
      </c>
      <c r="G382" s="2" t="s">
        <v>307</v>
      </c>
      <c r="H382" s="35" t="s">
        <v>551</v>
      </c>
      <c r="I382" s="2" t="s">
        <v>629</v>
      </c>
      <c r="L382" s="29">
        <v>2</v>
      </c>
      <c r="M382">
        <v>4</v>
      </c>
      <c r="N382">
        <v>0</v>
      </c>
      <c r="T382" s="29">
        <v>7.41544296</v>
      </c>
      <c r="U382" s="29">
        <v>7.4154429599999991</v>
      </c>
      <c r="V382" s="29">
        <v>7.41544296</v>
      </c>
      <c r="W382">
        <v>7.8</v>
      </c>
      <c r="X382">
        <v>13.010999999999999</v>
      </c>
      <c r="Y382">
        <v>5.5460000000000003</v>
      </c>
      <c r="Z382">
        <v>0</v>
      </c>
      <c r="AA382"/>
      <c r="AB382"/>
      <c r="AD382" s="2">
        <v>14</v>
      </c>
      <c r="AE382" s="55">
        <f t="shared" si="19"/>
        <v>0</v>
      </c>
      <c r="AF382" s="57">
        <v>288.33429290182369</v>
      </c>
      <c r="AG382" s="55">
        <v>556.51188553357167</v>
      </c>
      <c r="AH382" s="55">
        <v>0</v>
      </c>
      <c r="AI382" s="52"/>
      <c r="AJ382" s="51">
        <v>9.7109503410799117E-2</v>
      </c>
      <c r="AK382" s="52">
        <v>0.10062678166578309</v>
      </c>
      <c r="AL382" s="52"/>
      <c r="AM382" s="2">
        <v>2</v>
      </c>
      <c r="AN382" s="2">
        <v>2.545454545454545</v>
      </c>
      <c r="AO382" s="2">
        <v>0.54545454545454541</v>
      </c>
      <c r="AP382" s="2">
        <v>0</v>
      </c>
      <c r="AQ382" s="2">
        <v>0.39285714285714279</v>
      </c>
      <c r="AR382" s="2">
        <v>0.5</v>
      </c>
      <c r="AS382" s="2">
        <v>0.1071428571428571</v>
      </c>
      <c r="AT382" s="2">
        <v>0</v>
      </c>
      <c r="AU382" s="29">
        <v>1.1000000000000001</v>
      </c>
      <c r="AV382" s="29">
        <v>3.44</v>
      </c>
      <c r="AW382" s="29">
        <v>2.34</v>
      </c>
      <c r="AX382" s="29">
        <v>2.669090909090909</v>
      </c>
      <c r="AY382" s="2">
        <v>2.669090909090909</v>
      </c>
      <c r="AZ382" s="2">
        <v>5.9831974772727277</v>
      </c>
      <c r="BA382" s="75">
        <v>0.52442413903612473</v>
      </c>
      <c r="BB382" s="75">
        <v>0.54341863036636606</v>
      </c>
      <c r="BE382">
        <v>4.8554751705399558E-2</v>
      </c>
      <c r="BF382">
        <v>5.0313390832891547E-2</v>
      </c>
      <c r="BH382">
        <v>9.8868142538291098E-2</v>
      </c>
      <c r="BI382">
        <v>4.9434071269145549E-2</v>
      </c>
      <c r="BJ382">
        <v>0.53392138470124539</v>
      </c>
    </row>
    <row r="383" spans="1:62" x14ac:dyDescent="0.3">
      <c r="A383" s="2" t="s">
        <v>308</v>
      </c>
      <c r="B383" s="34" t="s">
        <v>830</v>
      </c>
      <c r="C383" s="34"/>
      <c r="F383" s="2">
        <v>3.44</v>
      </c>
      <c r="G383" s="2" t="s">
        <v>309</v>
      </c>
      <c r="H383" s="35" t="s">
        <v>601</v>
      </c>
      <c r="I383" s="2" t="s">
        <v>672</v>
      </c>
      <c r="L383" s="29">
        <v>1</v>
      </c>
      <c r="M383">
        <v>2</v>
      </c>
      <c r="N383">
        <v>0</v>
      </c>
      <c r="T383" s="29">
        <v>3.9408639999999999</v>
      </c>
      <c r="U383" s="29">
        <v>3.9455239999999989</v>
      </c>
      <c r="V383" s="29">
        <v>15.25730117</v>
      </c>
      <c r="W383">
        <v>3.8656999999999999</v>
      </c>
      <c r="X383">
        <v>29.777000000000001</v>
      </c>
      <c r="Y383">
        <v>3.8519999999999999</v>
      </c>
      <c r="Z383">
        <v>0</v>
      </c>
      <c r="AA383"/>
      <c r="AB383"/>
      <c r="AD383" s="2">
        <v>20</v>
      </c>
      <c r="AE383" s="55">
        <f t="shared" si="19"/>
        <v>0</v>
      </c>
      <c r="AF383" s="57">
        <v>235.24089263777751</v>
      </c>
      <c r="AG383" s="55">
        <v>443.39967116280002</v>
      </c>
      <c r="AH383" s="55">
        <v>0</v>
      </c>
      <c r="AI383" s="52"/>
      <c r="AJ383" s="51">
        <v>8.5019231884976218E-2</v>
      </c>
      <c r="AK383" s="52">
        <v>9.0212065099420147E-2</v>
      </c>
      <c r="AL383" s="52"/>
      <c r="AM383" s="2">
        <v>1.9375</v>
      </c>
      <c r="AN383" s="2">
        <v>2.5</v>
      </c>
      <c r="AO383" s="2">
        <v>0.5625</v>
      </c>
      <c r="AP383" s="2">
        <v>2.625</v>
      </c>
      <c r="AQ383" s="2">
        <v>0.25409836065573771</v>
      </c>
      <c r="AR383" s="2">
        <v>0.32786885245901642</v>
      </c>
      <c r="AS383" s="2">
        <v>7.3770491803278687E-2</v>
      </c>
      <c r="AT383" s="2">
        <v>0.34426229508196721</v>
      </c>
      <c r="AU383" s="29">
        <v>0.82</v>
      </c>
      <c r="AV383" s="29">
        <v>3.44</v>
      </c>
      <c r="AW383" s="29">
        <v>2.62</v>
      </c>
      <c r="AX383" s="29">
        <v>2.6074999999999999</v>
      </c>
      <c r="AY383" s="2">
        <v>2.6074999999999999</v>
      </c>
      <c r="AZ383" s="2">
        <v>5.9852253687500001</v>
      </c>
      <c r="BA383" s="75">
        <v>0.49683934576995548</v>
      </c>
      <c r="BB383" s="75">
        <v>0</v>
      </c>
      <c r="BE383">
        <v>4.2509615942488109E-2</v>
      </c>
      <c r="BF383">
        <v>4.5106032549710073E-2</v>
      </c>
      <c r="BH383">
        <v>8.7615648492198189E-2</v>
      </c>
      <c r="BI383">
        <v>4.3807824246099088E-2</v>
      </c>
      <c r="BJ383">
        <v>0.24841967288497771</v>
      </c>
    </row>
    <row r="384" spans="1:62" x14ac:dyDescent="0.3">
      <c r="A384" s="2" t="s">
        <v>63</v>
      </c>
      <c r="B384" s="34" t="s">
        <v>773</v>
      </c>
      <c r="C384" s="34"/>
      <c r="F384" s="2">
        <v>3.4</v>
      </c>
      <c r="G384" s="2" t="s">
        <v>310</v>
      </c>
      <c r="H384" s="35">
        <v>-1</v>
      </c>
      <c r="I384" s="2">
        <v>-1</v>
      </c>
      <c r="K384" s="2">
        <v>1</v>
      </c>
      <c r="L384" s="29">
        <v>0</v>
      </c>
      <c r="M384">
        <v>0</v>
      </c>
      <c r="N384">
        <v>0</v>
      </c>
      <c r="O384" s="2">
        <v>3.8531</v>
      </c>
      <c r="P384" s="2">
        <v>3.8531</v>
      </c>
      <c r="Q384" s="2">
        <v>16.2151</v>
      </c>
      <c r="T384" s="29">
        <v>0</v>
      </c>
      <c r="U384" s="29"/>
      <c r="V384" s="29"/>
      <c r="W384">
        <v>0</v>
      </c>
      <c r="X384"/>
      <c r="Y384"/>
      <c r="Z384">
        <v>0</v>
      </c>
      <c r="AA384"/>
      <c r="AB384"/>
      <c r="AD384" s="2">
        <v>20</v>
      </c>
      <c r="AE384" s="55">
        <f t="shared" si="19"/>
        <v>240.73553001411099</v>
      </c>
      <c r="AF384" s="57">
        <v>0</v>
      </c>
      <c r="AG384" s="55">
        <v>0</v>
      </c>
      <c r="AH384" s="55">
        <v>0</v>
      </c>
      <c r="AI384" s="52">
        <f t="shared" ref="AI384:AI386" si="24">K384*AD384/AE384</f>
        <v>8.3078721279022161E-2</v>
      </c>
      <c r="AJ384" s="51"/>
      <c r="AK384" s="52"/>
      <c r="AL384" s="52"/>
      <c r="AM384" s="2">
        <v>1.75</v>
      </c>
      <c r="AN384" s="2">
        <v>2.5</v>
      </c>
      <c r="AO384" s="2">
        <v>0.75</v>
      </c>
      <c r="AP384" s="2">
        <v>0</v>
      </c>
      <c r="AQ384" s="2">
        <v>0.35</v>
      </c>
      <c r="AR384" s="2">
        <v>0.5</v>
      </c>
      <c r="AS384" s="2">
        <v>0.15</v>
      </c>
      <c r="AT384" s="2">
        <v>0</v>
      </c>
      <c r="AU384" s="29">
        <v>1</v>
      </c>
      <c r="AV384" s="29">
        <v>3.44</v>
      </c>
      <c r="AW384" s="29">
        <v>2.44</v>
      </c>
      <c r="AX384" s="29">
        <v>2.7124999999999999</v>
      </c>
      <c r="AY384" s="2">
        <v>2.7124999999999999</v>
      </c>
      <c r="AZ384" s="2">
        <v>6.264025610615688</v>
      </c>
      <c r="BD384">
        <v>4.153936063951108E-2</v>
      </c>
      <c r="BH384">
        <v>8.3078721279022161E-2</v>
      </c>
      <c r="BI384">
        <v>4.153936063951108E-2</v>
      </c>
      <c r="BJ384">
        <v>0</v>
      </c>
    </row>
    <row r="385" spans="1:62" x14ac:dyDescent="0.3">
      <c r="A385" s="2" t="s">
        <v>63</v>
      </c>
      <c r="B385" s="34" t="s">
        <v>773</v>
      </c>
      <c r="C385" s="34"/>
      <c r="D385" s="2" t="s">
        <v>246</v>
      </c>
      <c r="E385" s="2">
        <v>0.7</v>
      </c>
      <c r="F385" s="2">
        <v>2.15</v>
      </c>
      <c r="G385" s="2" t="s">
        <v>310</v>
      </c>
      <c r="H385" s="35">
        <v>-1</v>
      </c>
      <c r="I385" s="2">
        <v>-1</v>
      </c>
      <c r="K385" s="2">
        <v>1</v>
      </c>
      <c r="L385" s="29">
        <v>0</v>
      </c>
      <c r="M385">
        <v>0</v>
      </c>
      <c r="N385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W385">
        <v>0</v>
      </c>
      <c r="X385"/>
      <c r="Y385"/>
      <c r="Z385">
        <v>0</v>
      </c>
      <c r="AA385"/>
      <c r="AB385"/>
      <c r="AD385" s="2">
        <v>20</v>
      </c>
      <c r="AE385" s="55">
        <f t="shared" si="19"/>
        <v>240.73553001411099</v>
      </c>
      <c r="AF385" s="57">
        <v>0</v>
      </c>
      <c r="AG385" s="55">
        <v>0</v>
      </c>
      <c r="AH385" s="55">
        <v>0</v>
      </c>
      <c r="AI385" s="52">
        <f t="shared" si="24"/>
        <v>8.3078721279022161E-2</v>
      </c>
      <c r="AJ385" s="51"/>
      <c r="AK385" s="52"/>
      <c r="AL385" s="52"/>
      <c r="AM385" s="2">
        <v>1.75</v>
      </c>
      <c r="AN385" s="2">
        <v>2.5</v>
      </c>
      <c r="AO385" s="2">
        <v>0.75</v>
      </c>
      <c r="AP385" s="2">
        <v>0</v>
      </c>
      <c r="AQ385" s="2">
        <v>0.35</v>
      </c>
      <c r="AR385" s="2">
        <v>0.5</v>
      </c>
      <c r="AS385" s="2">
        <v>0.15</v>
      </c>
      <c r="AT385" s="2">
        <v>0</v>
      </c>
      <c r="AU385" s="29">
        <v>1</v>
      </c>
      <c r="AV385" s="29">
        <v>3.44</v>
      </c>
      <c r="AW385" s="29">
        <v>2.44</v>
      </c>
      <c r="AX385" s="29">
        <v>2.7124999999999999</v>
      </c>
      <c r="AY385" s="2">
        <v>2.7124999999999999</v>
      </c>
      <c r="AZ385" s="2">
        <v>6.264025610615688</v>
      </c>
      <c r="BD385">
        <v>4.153936063951108E-2</v>
      </c>
      <c r="BH385">
        <v>8.3078721279022161E-2</v>
      </c>
      <c r="BI385">
        <v>4.153936063951108E-2</v>
      </c>
      <c r="BJ385">
        <v>0</v>
      </c>
    </row>
    <row r="386" spans="1:62" x14ac:dyDescent="0.3">
      <c r="A386" s="2" t="s">
        <v>311</v>
      </c>
      <c r="B386" s="13" t="s">
        <v>831</v>
      </c>
      <c r="C386" s="13"/>
      <c r="F386" s="2">
        <v>3.54</v>
      </c>
      <c r="G386" s="2" t="s">
        <v>312</v>
      </c>
      <c r="H386" s="9">
        <v>-1</v>
      </c>
      <c r="I386">
        <v>-1</v>
      </c>
      <c r="J386"/>
      <c r="K386" s="2">
        <v>1</v>
      </c>
      <c r="L386" s="25">
        <v>0</v>
      </c>
      <c r="M386">
        <v>0</v>
      </c>
      <c r="N386">
        <v>0</v>
      </c>
      <c r="O386" s="2">
        <v>3.9647999999999999</v>
      </c>
      <c r="P386" s="2">
        <v>3.9647999999999999</v>
      </c>
      <c r="Q386" s="2">
        <v>15.7392</v>
      </c>
      <c r="R386" s="2" t="s">
        <v>439</v>
      </c>
      <c r="T386" s="25">
        <v>0</v>
      </c>
      <c r="U386" s="25"/>
      <c r="V386" s="25"/>
      <c r="W386">
        <v>0</v>
      </c>
      <c r="X386"/>
      <c r="Y386"/>
      <c r="Z386">
        <v>0</v>
      </c>
      <c r="AA386"/>
      <c r="AB386"/>
      <c r="AD386">
        <v>20</v>
      </c>
      <c r="AE386" s="55">
        <f t="shared" si="19"/>
        <v>247.41454277836797</v>
      </c>
      <c r="AF386" s="57">
        <v>0</v>
      </c>
      <c r="AG386" s="55">
        <v>0</v>
      </c>
      <c r="AH386" s="55">
        <v>0</v>
      </c>
      <c r="AI386" s="52">
        <f t="shared" si="24"/>
        <v>8.0835991997106837E-2</v>
      </c>
      <c r="AJ386" s="51"/>
      <c r="AK386" s="52"/>
      <c r="AL386" s="52"/>
      <c r="AM386" s="28">
        <v>1.9375</v>
      </c>
      <c r="AN386" s="28">
        <v>2.5</v>
      </c>
      <c r="AO386" s="28">
        <v>0.5625</v>
      </c>
      <c r="AP386" s="28">
        <v>2.625</v>
      </c>
      <c r="AQ386" s="28">
        <v>0.25409836065573771</v>
      </c>
      <c r="AR386" s="28">
        <v>0.32786885245901642</v>
      </c>
      <c r="AS386" s="28">
        <v>7.3770491803278687E-2</v>
      </c>
      <c r="AT386" s="28">
        <v>0.34426229508196721</v>
      </c>
      <c r="AU386" s="25">
        <v>0.79</v>
      </c>
      <c r="AV386" s="25">
        <v>3.44</v>
      </c>
      <c r="AW386" s="25">
        <v>2.65</v>
      </c>
      <c r="AX386" s="25">
        <v>2.5918749999999999</v>
      </c>
      <c r="AY386">
        <v>2.5918749999999999</v>
      </c>
      <c r="AZ386">
        <v>5.9214935367946877</v>
      </c>
      <c r="BD386">
        <v>4.0417995998553419E-2</v>
      </c>
      <c r="BH386">
        <v>8.0835991997106837E-2</v>
      </c>
      <c r="BI386">
        <v>4.0417995998553419E-2</v>
      </c>
      <c r="BJ386">
        <v>0</v>
      </c>
    </row>
    <row r="387" spans="1:62" x14ac:dyDescent="0.3">
      <c r="A387" s="2" t="s">
        <v>313</v>
      </c>
      <c r="B387" s="13" t="s">
        <v>720</v>
      </c>
      <c r="C387" s="13"/>
      <c r="F387" s="2">
        <v>3.5</v>
      </c>
      <c r="G387" s="2" t="s">
        <v>314</v>
      </c>
      <c r="H387" s="9" t="s">
        <v>549</v>
      </c>
      <c r="I387">
        <v>-1</v>
      </c>
      <c r="J387"/>
      <c r="L387" s="25">
        <v>1</v>
      </c>
      <c r="M387">
        <v>0</v>
      </c>
      <c r="N387">
        <v>0</v>
      </c>
      <c r="O387" s="2">
        <v>-1</v>
      </c>
      <c r="T387" s="25">
        <v>15.28115725</v>
      </c>
      <c r="U387" s="25">
        <v>15.28115725</v>
      </c>
      <c r="V387" s="25">
        <v>15.28115725</v>
      </c>
      <c r="W387">
        <v>0</v>
      </c>
      <c r="X387"/>
      <c r="Y387"/>
      <c r="Z387">
        <v>0</v>
      </c>
      <c r="AA387"/>
      <c r="AB387"/>
      <c r="AD387">
        <v>20</v>
      </c>
      <c r="AE387" s="55">
        <f t="shared" ref="AE387:AE450" si="25">O387*P387*Q387</f>
        <v>0</v>
      </c>
      <c r="AF387" s="57">
        <v>229.90248606119221</v>
      </c>
      <c r="AG387" s="55">
        <v>0</v>
      </c>
      <c r="AH387" s="55">
        <v>0</v>
      </c>
      <c r="AI387" s="52"/>
      <c r="AJ387" s="51">
        <v>8.6993404650164072E-2</v>
      </c>
      <c r="AK387" s="52"/>
      <c r="AL387" s="52"/>
      <c r="AM387" s="28">
        <v>1.882352941176471</v>
      </c>
      <c r="AN387" s="28">
        <v>2.3529411764705879</v>
      </c>
      <c r="AO387" s="28">
        <v>0.47058823529411759</v>
      </c>
      <c r="AP387" s="28">
        <v>0</v>
      </c>
      <c r="AQ387" s="28">
        <v>0.4</v>
      </c>
      <c r="AR387" s="28">
        <v>0.5</v>
      </c>
      <c r="AS387" s="28">
        <v>9.9999999999999992E-2</v>
      </c>
      <c r="AT387" s="28">
        <v>0</v>
      </c>
      <c r="AU387" s="25">
        <v>0.82</v>
      </c>
      <c r="AV387" s="25">
        <v>3.44</v>
      </c>
      <c r="AW387" s="25">
        <v>2.62</v>
      </c>
      <c r="AX387" s="25">
        <v>2.5211764705882351</v>
      </c>
      <c r="AY387">
        <v>2.521176470588236</v>
      </c>
      <c r="AZ387">
        <v>5.6898745917647062</v>
      </c>
      <c r="BA387" s="75">
        <v>0.57369840599679445</v>
      </c>
      <c r="BE387">
        <v>4.3496702325082043E-2</v>
      </c>
      <c r="BH387">
        <v>8.6993404650164072E-2</v>
      </c>
      <c r="BI387">
        <v>4.3496702325082043E-2</v>
      </c>
      <c r="BJ387">
        <v>0.57369840599679445</v>
      </c>
    </row>
    <row r="388" spans="1:62" x14ac:dyDescent="0.3">
      <c r="A388" s="2" t="s">
        <v>44</v>
      </c>
      <c r="B388" s="13" t="s">
        <v>720</v>
      </c>
      <c r="C388" s="13"/>
      <c r="D388" s="2" t="s">
        <v>246</v>
      </c>
      <c r="E388" s="2" t="s">
        <v>1067</v>
      </c>
      <c r="F388" s="2">
        <v>2.2599999999999998</v>
      </c>
      <c r="G388" s="2" t="s">
        <v>314</v>
      </c>
      <c r="H388" s="9" t="s">
        <v>549</v>
      </c>
      <c r="I388">
        <v>-1</v>
      </c>
      <c r="J388"/>
      <c r="L388" s="25">
        <v>1</v>
      </c>
      <c r="M388">
        <v>0</v>
      </c>
      <c r="N388">
        <v>0</v>
      </c>
      <c r="O388" s="2">
        <v>-1</v>
      </c>
      <c r="T388" s="25">
        <v>15.28115725</v>
      </c>
      <c r="U388" s="25">
        <v>15.28115725</v>
      </c>
      <c r="V388" s="25">
        <v>15.28115725</v>
      </c>
      <c r="W388">
        <v>0</v>
      </c>
      <c r="X388"/>
      <c r="Y388"/>
      <c r="Z388">
        <v>0</v>
      </c>
      <c r="AA388"/>
      <c r="AB388"/>
      <c r="AD388">
        <v>20</v>
      </c>
      <c r="AE388" s="55">
        <f t="shared" si="25"/>
        <v>0</v>
      </c>
      <c r="AF388" s="57">
        <v>229.90248606119221</v>
      </c>
      <c r="AG388" s="55">
        <v>0</v>
      </c>
      <c r="AH388" s="55">
        <v>0</v>
      </c>
      <c r="AI388" s="52"/>
      <c r="AJ388" s="51">
        <v>8.6993404650164072E-2</v>
      </c>
      <c r="AK388" s="52"/>
      <c r="AL388" s="52"/>
      <c r="AM388" s="28">
        <v>1.882352941176471</v>
      </c>
      <c r="AN388" s="28">
        <v>2.3529411764705879</v>
      </c>
      <c r="AO388" s="28">
        <v>0.47058823529411759</v>
      </c>
      <c r="AP388" s="28">
        <v>0</v>
      </c>
      <c r="AQ388" s="28">
        <v>0.4</v>
      </c>
      <c r="AR388" s="28">
        <v>0.5</v>
      </c>
      <c r="AS388" s="28">
        <v>9.9999999999999992E-2</v>
      </c>
      <c r="AT388" s="28">
        <v>0</v>
      </c>
      <c r="AU388" s="25">
        <v>0.82</v>
      </c>
      <c r="AV388" s="25">
        <v>3.44</v>
      </c>
      <c r="AW388" s="25">
        <v>2.62</v>
      </c>
      <c r="AX388" s="25">
        <v>2.5211764705882351</v>
      </c>
      <c r="AY388">
        <v>2.521176470588236</v>
      </c>
      <c r="AZ388">
        <v>5.6898745917647062</v>
      </c>
      <c r="BA388" s="75">
        <v>0.57369840599679445</v>
      </c>
      <c r="BE388">
        <v>4.3496702325082043E-2</v>
      </c>
      <c r="BH388">
        <v>8.6993404650164072E-2</v>
      </c>
      <c r="BI388">
        <v>4.3496702325082043E-2</v>
      </c>
      <c r="BJ388">
        <v>0.57369840599679445</v>
      </c>
    </row>
    <row r="389" spans="1:62" ht="15" x14ac:dyDescent="0.35">
      <c r="A389" s="2" t="s">
        <v>69</v>
      </c>
      <c r="B389" s="13" t="s">
        <v>738</v>
      </c>
      <c r="C389" s="13"/>
      <c r="F389" s="2">
        <v>2.82</v>
      </c>
      <c r="G389" s="8" t="s">
        <v>315</v>
      </c>
      <c r="H389" s="9" t="s">
        <v>560</v>
      </c>
      <c r="I389" t="s">
        <v>638</v>
      </c>
      <c r="J389"/>
      <c r="K389" s="8"/>
      <c r="L389" s="25">
        <v>2</v>
      </c>
      <c r="M389">
        <v>4</v>
      </c>
      <c r="N389">
        <v>0</v>
      </c>
      <c r="O389" s="2">
        <v>-1</v>
      </c>
      <c r="T389" s="25">
        <v>8.3195821399999996</v>
      </c>
      <c r="U389" s="25">
        <v>8.3195821399999996</v>
      </c>
      <c r="V389" s="25">
        <v>8.2425581700000006</v>
      </c>
      <c r="W389">
        <v>5.5339970000000003</v>
      </c>
      <c r="X389">
        <v>5.4998300000000002</v>
      </c>
      <c r="Y389">
        <v>16.550709999999999</v>
      </c>
      <c r="Z389">
        <v>0</v>
      </c>
      <c r="AA389"/>
      <c r="AB389"/>
      <c r="AD389">
        <v>12</v>
      </c>
      <c r="AE389" s="55">
        <f t="shared" si="25"/>
        <v>0</v>
      </c>
      <c r="AF389" s="57">
        <v>248.80917443900231</v>
      </c>
      <c r="AG389" s="55">
        <v>503.73811661477208</v>
      </c>
      <c r="AH389" s="55">
        <v>0</v>
      </c>
      <c r="AI389" s="52"/>
      <c r="AJ389" s="51">
        <v>9.6459465588893734E-2</v>
      </c>
      <c r="AK389" s="52">
        <v>9.5287607621536111E-2</v>
      </c>
      <c r="AL389" s="52"/>
      <c r="AM389" s="28">
        <v>2</v>
      </c>
      <c r="AN389" s="28">
        <v>3.333333333333333</v>
      </c>
      <c r="AO389" s="28">
        <v>2.666666666666667</v>
      </c>
      <c r="AP389" s="28">
        <v>4.666666666666667</v>
      </c>
      <c r="AQ389" s="28">
        <v>0.15789473684210531</v>
      </c>
      <c r="AR389" s="28">
        <v>0.26315789473684209</v>
      </c>
      <c r="AS389" s="28">
        <v>0.2105263157894737</v>
      </c>
      <c r="AT389" s="28">
        <v>0.36842105263157898</v>
      </c>
      <c r="AU389" s="25">
        <v>2.02</v>
      </c>
      <c r="AV389" s="25">
        <v>3.44</v>
      </c>
      <c r="AW389" s="25">
        <v>1.42</v>
      </c>
      <c r="AX389" s="25">
        <v>3.0044444444444438</v>
      </c>
      <c r="AY389">
        <v>3.0044444444444438</v>
      </c>
      <c r="AZ389">
        <v>6.4228342255555546</v>
      </c>
      <c r="BA389" s="75">
        <v>0.52562348257484404</v>
      </c>
      <c r="BB389" s="75">
        <v>0.51923783589802341</v>
      </c>
      <c r="BE389">
        <v>4.8229732794446867E-2</v>
      </c>
      <c r="BF389">
        <v>4.7643803810768062E-2</v>
      </c>
      <c r="BH389">
        <v>9.5873536605214915E-2</v>
      </c>
      <c r="BI389">
        <v>4.7936768302607458E-2</v>
      </c>
      <c r="BJ389">
        <v>0.52243065923643373</v>
      </c>
    </row>
    <row r="390" spans="1:62" x14ac:dyDescent="0.3">
      <c r="A390" s="2" t="s">
        <v>316</v>
      </c>
      <c r="B390" s="17" t="s">
        <v>951</v>
      </c>
      <c r="C390" s="13"/>
      <c r="F390" s="2">
        <v>3.6</v>
      </c>
      <c r="G390" s="2" t="s">
        <v>317</v>
      </c>
      <c r="H390" s="9">
        <v>-1</v>
      </c>
      <c r="I390">
        <v>-1</v>
      </c>
      <c r="J390"/>
      <c r="K390" s="2">
        <v>2</v>
      </c>
      <c r="L390" s="25">
        <v>0</v>
      </c>
      <c r="M390">
        <v>0</v>
      </c>
      <c r="N390">
        <v>0</v>
      </c>
      <c r="O390" s="2">
        <v>3.823</v>
      </c>
      <c r="P390" s="2">
        <v>17.215</v>
      </c>
      <c r="Q390" s="2">
        <v>2.9550000000000001</v>
      </c>
      <c r="R390" s="2" t="s">
        <v>519</v>
      </c>
      <c r="T390" s="25">
        <v>0</v>
      </c>
      <c r="U390" s="25"/>
      <c r="V390" s="25"/>
      <c r="W390">
        <v>0</v>
      </c>
      <c r="X390"/>
      <c r="Y390"/>
      <c r="Z390">
        <v>0</v>
      </c>
      <c r="AA390"/>
      <c r="AB390"/>
      <c r="AD390">
        <v>8</v>
      </c>
      <c r="AE390" s="55">
        <f t="shared" si="25"/>
        <v>194.477252475</v>
      </c>
      <c r="AF390" s="57">
        <v>0</v>
      </c>
      <c r="AG390" s="55">
        <v>0</v>
      </c>
      <c r="AH390" s="55">
        <v>0</v>
      </c>
      <c r="AI390" s="52">
        <f t="shared" ref="AI390:AI431" si="26">K390*AD390/AE390</f>
        <v>8.2271832805005288E-2</v>
      </c>
      <c r="AJ390" s="51"/>
      <c r="AK390" s="52"/>
      <c r="AL390" s="52"/>
      <c r="AM390" s="28">
        <v>1.8969230769230769</v>
      </c>
      <c r="AN390" s="28">
        <v>2.4615384615384621</v>
      </c>
      <c r="AO390" s="28">
        <v>0.56307692307692314</v>
      </c>
      <c r="AP390" s="28">
        <v>0</v>
      </c>
      <c r="AQ390" s="28">
        <v>0.38543294779618631</v>
      </c>
      <c r="AR390" s="28">
        <v>0.50015629884338852</v>
      </c>
      <c r="AS390" s="28">
        <v>0.1144107533604251</v>
      </c>
      <c r="AT390" s="28">
        <v>0</v>
      </c>
      <c r="AU390" s="25">
        <v>0.79</v>
      </c>
      <c r="AV390" s="25">
        <v>3.44</v>
      </c>
      <c r="AW390" s="25">
        <v>2.65</v>
      </c>
      <c r="AX390" s="25">
        <v>2.6319230769230768</v>
      </c>
      <c r="AY390">
        <v>2.6319230769230768</v>
      </c>
      <c r="AZ390">
        <v>5.8365582503752389</v>
      </c>
      <c r="BD390">
        <v>4.1135916402502637E-2</v>
      </c>
      <c r="BH390">
        <v>8.2271832805005288E-2</v>
      </c>
      <c r="BI390">
        <v>4.1135916402502637E-2</v>
      </c>
      <c r="BJ390">
        <v>0</v>
      </c>
    </row>
    <row r="391" spans="1:62" x14ac:dyDescent="0.3">
      <c r="A391" s="2" t="s">
        <v>318</v>
      </c>
      <c r="B391" s="13" t="s">
        <v>832</v>
      </c>
      <c r="C391" s="13"/>
      <c r="F391" s="2">
        <v>3.45</v>
      </c>
      <c r="G391" s="2" t="s">
        <v>319</v>
      </c>
      <c r="H391" s="9">
        <v>-1</v>
      </c>
      <c r="I391">
        <v>-1</v>
      </c>
      <c r="J391" t="s">
        <v>1173</v>
      </c>
      <c r="K391" s="2">
        <v>2</v>
      </c>
      <c r="L391" s="25">
        <v>0</v>
      </c>
      <c r="M391">
        <v>0</v>
      </c>
      <c r="N391">
        <v>2</v>
      </c>
      <c r="O391" s="71">
        <v>3.71</v>
      </c>
      <c r="P391" s="71">
        <v>3.71</v>
      </c>
      <c r="Q391" s="71">
        <v>12.2</v>
      </c>
      <c r="R391" s="2" t="s">
        <v>519</v>
      </c>
      <c r="T391" s="25">
        <v>0</v>
      </c>
      <c r="U391" s="25"/>
      <c r="V391" s="25"/>
      <c r="W391">
        <v>0</v>
      </c>
      <c r="X391"/>
      <c r="Y391"/>
      <c r="Z391">
        <v>3.72</v>
      </c>
      <c r="AA391">
        <v>3.72</v>
      </c>
      <c r="AB391">
        <v>12.3012</v>
      </c>
      <c r="AD391">
        <v>8</v>
      </c>
      <c r="AE391" s="55">
        <f t="shared" si="25"/>
        <v>167.92201999999997</v>
      </c>
      <c r="AF391" s="57">
        <v>0</v>
      </c>
      <c r="AG391" s="55">
        <v>0</v>
      </c>
      <c r="AH391" s="55">
        <v>170.2</v>
      </c>
      <c r="AI391" s="52">
        <f t="shared" si="26"/>
        <v>9.5282322115944076E-2</v>
      </c>
      <c r="AJ391" s="51"/>
      <c r="AK391" s="52"/>
      <c r="AL391" s="67">
        <f>N391*AD391/AH391</f>
        <v>9.400705052878966E-2</v>
      </c>
      <c r="AM391" s="28">
        <v>1.857142857142857</v>
      </c>
      <c r="AN391" s="28">
        <v>2.285714285714286</v>
      </c>
      <c r="AO391" s="28">
        <v>0.42857142857142849</v>
      </c>
      <c r="AP391" s="28">
        <v>0</v>
      </c>
      <c r="AQ391" s="28">
        <v>0.40625000000000011</v>
      </c>
      <c r="AR391" s="28">
        <v>0.5</v>
      </c>
      <c r="AS391" s="28">
        <v>9.375E-2</v>
      </c>
      <c r="AT391" s="28">
        <v>0</v>
      </c>
      <c r="AU391" s="25">
        <v>1.1000000000000001</v>
      </c>
      <c r="AV391" s="25">
        <v>3.44</v>
      </c>
      <c r="AW391" s="25">
        <v>2.34</v>
      </c>
      <c r="AX391" s="25">
        <v>2.657142857142857</v>
      </c>
      <c r="AY391">
        <v>2.657142857142857</v>
      </c>
      <c r="AZ391">
        <v>6.2648417856930001</v>
      </c>
      <c r="BC391" s="75">
        <v>0.51949166816826697</v>
      </c>
      <c r="BD391">
        <v>4.7641161057972038E-2</v>
      </c>
      <c r="BG391">
        <v>4.700352526439483E-2</v>
      </c>
      <c r="BH391">
        <v>9.4644686322366861E-2</v>
      </c>
      <c r="BI391">
        <v>4.7322343161183431E-2</v>
      </c>
      <c r="BJ391">
        <v>0.51949166816826697</v>
      </c>
    </row>
    <row r="392" spans="1:62" x14ac:dyDescent="0.3">
      <c r="A392" s="2" t="s">
        <v>320</v>
      </c>
      <c r="B392" s="18" t="s">
        <v>994</v>
      </c>
      <c r="C392" s="13"/>
      <c r="F392" s="2">
        <v>3.58</v>
      </c>
      <c r="G392" s="2" t="s">
        <v>319</v>
      </c>
      <c r="H392" s="9">
        <v>-1</v>
      </c>
      <c r="I392">
        <v>-1</v>
      </c>
      <c r="J392"/>
      <c r="K392" s="2">
        <v>4</v>
      </c>
      <c r="L392" s="25">
        <v>0</v>
      </c>
      <c r="M392">
        <v>0</v>
      </c>
      <c r="N392">
        <v>0</v>
      </c>
      <c r="O392" s="2">
        <v>3.77</v>
      </c>
      <c r="P392" s="2">
        <v>3.77</v>
      </c>
      <c r="Q392" s="2">
        <v>33.299999999999997</v>
      </c>
      <c r="R392" s="2" t="s">
        <v>519</v>
      </c>
      <c r="T392" s="25">
        <v>0</v>
      </c>
      <c r="U392" s="25"/>
      <c r="V392" s="25"/>
      <c r="W392">
        <v>0</v>
      </c>
      <c r="X392"/>
      <c r="Y392"/>
      <c r="Z392">
        <v>0</v>
      </c>
      <c r="AA392"/>
      <c r="AB392"/>
      <c r="AD392">
        <v>8</v>
      </c>
      <c r="AE392" s="55">
        <f t="shared" si="25"/>
        <v>473.28956999999991</v>
      </c>
      <c r="AF392" s="57">
        <v>0</v>
      </c>
      <c r="AG392" s="55">
        <v>0</v>
      </c>
      <c r="AH392" s="55">
        <v>0</v>
      </c>
      <c r="AI392" s="52">
        <f t="shared" si="26"/>
        <v>6.7611885045343392E-2</v>
      </c>
      <c r="AJ392" s="51"/>
      <c r="AK392" s="52"/>
      <c r="AL392" s="52"/>
      <c r="AM392" s="28">
        <v>1.571428571428571</v>
      </c>
      <c r="AN392" s="28">
        <v>1.5</v>
      </c>
      <c r="AO392" s="28">
        <v>0.2142857142857143</v>
      </c>
      <c r="AP392" s="28">
        <v>0</v>
      </c>
      <c r="AQ392" s="28">
        <v>0.47826086956521741</v>
      </c>
      <c r="AR392" s="28">
        <v>0.45652173913043481</v>
      </c>
      <c r="AS392" s="28">
        <v>6.5217391304347824E-2</v>
      </c>
      <c r="AT392" s="28">
        <v>0</v>
      </c>
      <c r="AU392" s="25">
        <v>1.1000000000000001</v>
      </c>
      <c r="AV392" s="25">
        <v>3.44</v>
      </c>
      <c r="AW392" s="25">
        <v>2.34</v>
      </c>
      <c r="AX392" s="25">
        <v>2.5135714285714279</v>
      </c>
      <c r="AY392">
        <v>2.5135714285714279</v>
      </c>
      <c r="AZ392">
        <v>6.6592671289361416</v>
      </c>
      <c r="BD392">
        <v>3.3805942522671703E-2</v>
      </c>
      <c r="BH392">
        <v>6.7611885045343392E-2</v>
      </c>
      <c r="BI392">
        <v>3.3805942522671703E-2</v>
      </c>
      <c r="BJ392">
        <v>0</v>
      </c>
    </row>
    <row r="393" spans="1:62" x14ac:dyDescent="0.3">
      <c r="A393" s="2" t="s">
        <v>321</v>
      </c>
      <c r="B393" s="18" t="s">
        <v>995</v>
      </c>
      <c r="C393" s="13"/>
      <c r="F393" s="2">
        <v>3.48</v>
      </c>
      <c r="G393" s="2" t="s">
        <v>319</v>
      </c>
      <c r="H393" s="9">
        <v>-1</v>
      </c>
      <c r="I393">
        <v>-1</v>
      </c>
      <c r="J393"/>
      <c r="K393" s="2">
        <v>4</v>
      </c>
      <c r="L393" s="25">
        <v>0</v>
      </c>
      <c r="M393">
        <v>0</v>
      </c>
      <c r="N393">
        <v>0</v>
      </c>
      <c r="O393" s="2">
        <v>3.75</v>
      </c>
      <c r="P393" s="2">
        <v>3.75</v>
      </c>
      <c r="Q393" s="2">
        <v>37.299999999999997</v>
      </c>
      <c r="R393" s="2" t="s">
        <v>519</v>
      </c>
      <c r="T393" s="25">
        <v>0</v>
      </c>
      <c r="U393" s="25"/>
      <c r="V393" s="25"/>
      <c r="W393">
        <v>0</v>
      </c>
      <c r="X393"/>
      <c r="Y393"/>
      <c r="Z393">
        <v>0</v>
      </c>
      <c r="AA393"/>
      <c r="AB393"/>
      <c r="AD393">
        <v>8</v>
      </c>
      <c r="AE393" s="55">
        <f t="shared" si="25"/>
        <v>524.53125</v>
      </c>
      <c r="AF393" s="57">
        <v>0</v>
      </c>
      <c r="AG393" s="55">
        <v>0</v>
      </c>
      <c r="AH393" s="55">
        <v>0</v>
      </c>
      <c r="AI393" s="52">
        <f t="shared" si="26"/>
        <v>6.1006851355376826E-2</v>
      </c>
      <c r="AJ393" s="51"/>
      <c r="AK393" s="52"/>
      <c r="AL393" s="52"/>
      <c r="AM393" s="28">
        <v>1.529411764705882</v>
      </c>
      <c r="AN393" s="28">
        <v>1.3529411764705881</v>
      </c>
      <c r="AO393" s="28">
        <v>0.1764705882352941</v>
      </c>
      <c r="AP393" s="28">
        <v>0</v>
      </c>
      <c r="AQ393" s="28">
        <v>0.5</v>
      </c>
      <c r="AR393" s="28">
        <v>0.44230769230769229</v>
      </c>
      <c r="AS393" s="28">
        <v>5.7692307692307702E-2</v>
      </c>
      <c r="AT393" s="28">
        <v>0</v>
      </c>
      <c r="AU393" s="25">
        <v>1.1000000000000001</v>
      </c>
      <c r="AV393" s="25">
        <v>3.44</v>
      </c>
      <c r="AW393" s="25">
        <v>2.34</v>
      </c>
      <c r="AX393" s="25">
        <v>2.4788235294117649</v>
      </c>
      <c r="AY393">
        <v>2.4788235294117649</v>
      </c>
      <c r="AZ393">
        <v>6.6967043065181171</v>
      </c>
      <c r="BD393">
        <v>3.050342567768841E-2</v>
      </c>
      <c r="BH393">
        <v>6.1006851355376833E-2</v>
      </c>
      <c r="BI393">
        <v>3.050342567768841E-2</v>
      </c>
      <c r="BJ393">
        <v>0</v>
      </c>
    </row>
    <row r="394" spans="1:62" x14ac:dyDescent="0.3">
      <c r="A394" s="2" t="s">
        <v>322</v>
      </c>
      <c r="B394" s="18" t="s">
        <v>996</v>
      </c>
      <c r="C394" s="13"/>
      <c r="F394" s="2">
        <v>3.5</v>
      </c>
      <c r="G394" s="2" t="s">
        <v>319</v>
      </c>
      <c r="H394" s="9">
        <v>-1</v>
      </c>
      <c r="I394">
        <v>-1</v>
      </c>
      <c r="J394"/>
      <c r="K394" s="2">
        <v>4</v>
      </c>
      <c r="L394" s="25">
        <v>0</v>
      </c>
      <c r="M394">
        <v>0</v>
      </c>
      <c r="N394">
        <v>0</v>
      </c>
      <c r="O394" s="2">
        <v>3.76</v>
      </c>
      <c r="P394" s="2">
        <v>3.76</v>
      </c>
      <c r="Q394" s="2">
        <v>41.2</v>
      </c>
      <c r="R394" s="2" t="s">
        <v>519</v>
      </c>
      <c r="T394" s="25">
        <v>0</v>
      </c>
      <c r="U394" s="25"/>
      <c r="V394" s="25"/>
      <c r="W394">
        <v>0</v>
      </c>
      <c r="X394"/>
      <c r="Y394"/>
      <c r="Z394">
        <v>0</v>
      </c>
      <c r="AA394"/>
      <c r="AB394"/>
      <c r="AD394">
        <v>8</v>
      </c>
      <c r="AE394" s="55">
        <f t="shared" si="25"/>
        <v>582.46911999999998</v>
      </c>
      <c r="AF394" s="57">
        <v>0</v>
      </c>
      <c r="AG394" s="55">
        <v>0</v>
      </c>
      <c r="AH394" s="55">
        <v>0</v>
      </c>
      <c r="AI394" s="52">
        <f t="shared" si="26"/>
        <v>5.4938534767302344E-2</v>
      </c>
      <c r="AJ394" s="51"/>
      <c r="AK394" s="52"/>
      <c r="AL394" s="52"/>
      <c r="AM394" s="28">
        <v>1.5</v>
      </c>
      <c r="AN394" s="28">
        <v>1.25</v>
      </c>
      <c r="AO394" s="28">
        <v>0.15</v>
      </c>
      <c r="AP394" s="28">
        <v>0</v>
      </c>
      <c r="AQ394" s="28">
        <v>0.51724137931034486</v>
      </c>
      <c r="AR394" s="28">
        <v>0.43103448275862072</v>
      </c>
      <c r="AS394" s="28">
        <v>5.1724137931034482E-2</v>
      </c>
      <c r="AT394" s="28">
        <v>0</v>
      </c>
      <c r="AU394" s="25">
        <v>1.1000000000000001</v>
      </c>
      <c r="AV394" s="25">
        <v>3.44</v>
      </c>
      <c r="AW394" s="25">
        <v>2.34</v>
      </c>
      <c r="AX394" s="25">
        <v>2.4544999999999999</v>
      </c>
      <c r="AY394">
        <v>2.4544999999999999</v>
      </c>
      <c r="AZ394">
        <v>6.7229103308255</v>
      </c>
      <c r="BD394">
        <v>2.7469267383651168E-2</v>
      </c>
      <c r="BH394">
        <v>5.4938534767302337E-2</v>
      </c>
      <c r="BI394">
        <v>2.7469267383651168E-2</v>
      </c>
      <c r="BJ394">
        <v>0</v>
      </c>
    </row>
    <row r="395" spans="1:62" x14ac:dyDescent="0.3">
      <c r="A395" s="2" t="s">
        <v>323</v>
      </c>
      <c r="B395" s="18" t="s">
        <v>997</v>
      </c>
      <c r="C395" s="13"/>
      <c r="F395" s="2">
        <v>3.61</v>
      </c>
      <c r="G395" s="2" t="s">
        <v>319</v>
      </c>
      <c r="H395" s="9">
        <v>-1</v>
      </c>
      <c r="I395">
        <v>-1</v>
      </c>
      <c r="J395"/>
      <c r="K395" s="2">
        <v>4</v>
      </c>
      <c r="L395" s="25">
        <v>0</v>
      </c>
      <c r="M395">
        <v>0</v>
      </c>
      <c r="N395">
        <v>0</v>
      </c>
      <c r="O395" s="2">
        <v>3.76</v>
      </c>
      <c r="P395" s="2">
        <v>3.76</v>
      </c>
      <c r="Q395" s="2">
        <v>47.8</v>
      </c>
      <c r="R395" s="2" t="s">
        <v>519</v>
      </c>
      <c r="T395" s="25">
        <v>0</v>
      </c>
      <c r="U395" s="25"/>
      <c r="V395" s="25"/>
      <c r="W395">
        <v>0</v>
      </c>
      <c r="X395"/>
      <c r="Y395"/>
      <c r="Z395">
        <v>0</v>
      </c>
      <c r="AA395"/>
      <c r="AB395"/>
      <c r="AD395">
        <v>8</v>
      </c>
      <c r="AE395" s="55">
        <f t="shared" si="25"/>
        <v>675.77727999999991</v>
      </c>
      <c r="AF395" s="57">
        <v>0</v>
      </c>
      <c r="AG395" s="55">
        <v>0</v>
      </c>
      <c r="AH395" s="55">
        <v>0</v>
      </c>
      <c r="AI395" s="52">
        <f t="shared" si="26"/>
        <v>4.7352879339181107E-2</v>
      </c>
      <c r="AJ395" s="51"/>
      <c r="AK395" s="52"/>
      <c r="AL395" s="52"/>
      <c r="AM395" s="28">
        <v>1.4782608695652171</v>
      </c>
      <c r="AN395" s="28">
        <v>1.173913043478261</v>
      </c>
      <c r="AO395" s="28">
        <v>0.13043478260869559</v>
      </c>
      <c r="AP395" s="28">
        <v>0</v>
      </c>
      <c r="AQ395" s="28">
        <v>0.53125</v>
      </c>
      <c r="AR395" s="28">
        <v>0.42187500000000011</v>
      </c>
      <c r="AS395" s="28">
        <v>4.6875E-2</v>
      </c>
      <c r="AT395" s="28">
        <v>0</v>
      </c>
      <c r="AU395" s="25">
        <v>1.1000000000000001</v>
      </c>
      <c r="AV395" s="25">
        <v>3.44</v>
      </c>
      <c r="AW395" s="25">
        <v>2.34</v>
      </c>
      <c r="AX395" s="25">
        <v>2.436521739130435</v>
      </c>
      <c r="AY395">
        <v>2.436521739130435</v>
      </c>
      <c r="AZ395">
        <v>6.7422800009657378</v>
      </c>
      <c r="BD395">
        <v>2.367643966959055E-2</v>
      </c>
      <c r="BH395">
        <v>4.7352879339181107E-2</v>
      </c>
      <c r="BI395">
        <v>2.367643966959055E-2</v>
      </c>
      <c r="BJ395">
        <v>0</v>
      </c>
    </row>
    <row r="396" spans="1:62" x14ac:dyDescent="0.3">
      <c r="A396" s="2" t="s">
        <v>324</v>
      </c>
      <c r="B396" s="18" t="s">
        <v>999</v>
      </c>
      <c r="C396" s="13"/>
      <c r="F396" s="2">
        <v>3.47</v>
      </c>
      <c r="G396" s="2" t="s">
        <v>319</v>
      </c>
      <c r="H396" s="9">
        <v>-1</v>
      </c>
      <c r="I396">
        <v>-1</v>
      </c>
      <c r="J396"/>
      <c r="K396" s="2">
        <v>4</v>
      </c>
      <c r="L396" s="25">
        <v>0</v>
      </c>
      <c r="M396">
        <v>0</v>
      </c>
      <c r="N396">
        <v>0</v>
      </c>
      <c r="O396" s="2">
        <v>3.76</v>
      </c>
      <c r="P396" s="2">
        <v>3.76</v>
      </c>
      <c r="Q396" s="2">
        <v>54.9</v>
      </c>
      <c r="R396" s="2" t="s">
        <v>519</v>
      </c>
      <c r="T396" s="25">
        <v>0</v>
      </c>
      <c r="U396" s="25"/>
      <c r="V396" s="25"/>
      <c r="W396">
        <v>0</v>
      </c>
      <c r="X396"/>
      <c r="Y396"/>
      <c r="Z396">
        <v>0</v>
      </c>
      <c r="AA396"/>
      <c r="AB396"/>
      <c r="AD396">
        <v>8</v>
      </c>
      <c r="AE396" s="55">
        <f t="shared" si="25"/>
        <v>776.15423999999996</v>
      </c>
      <c r="AF396" s="57">
        <v>0</v>
      </c>
      <c r="AG396" s="55">
        <v>0</v>
      </c>
      <c r="AH396" s="55">
        <v>0</v>
      </c>
      <c r="AI396" s="52">
        <f t="shared" si="26"/>
        <v>4.1228918623185E-2</v>
      </c>
      <c r="AJ396" s="51"/>
      <c r="AK396" s="52"/>
      <c r="AL396" s="52"/>
      <c r="AM396" s="28">
        <v>1.448275862068966</v>
      </c>
      <c r="AN396" s="28">
        <v>1.068965517241379</v>
      </c>
      <c r="AO396" s="28">
        <v>0.10344827586206901</v>
      </c>
      <c r="AP396" s="28">
        <v>0</v>
      </c>
      <c r="AQ396" s="28">
        <v>0.55263157894736847</v>
      </c>
      <c r="AR396" s="28">
        <v>0.40789473684210531</v>
      </c>
      <c r="AS396" s="28">
        <v>3.9473684210526307E-2</v>
      </c>
      <c r="AT396" s="28">
        <v>0</v>
      </c>
      <c r="AU396" s="25">
        <v>1.1000000000000001</v>
      </c>
      <c r="AV396" s="25">
        <v>3.44</v>
      </c>
      <c r="AW396" s="25">
        <v>2.34</v>
      </c>
      <c r="AX396" s="25">
        <v>2.411724137931035</v>
      </c>
      <c r="AY396">
        <v>2.4117241379310341</v>
      </c>
      <c r="AZ396">
        <v>6.7689967873660688</v>
      </c>
      <c r="BD396">
        <v>2.06144593115925E-2</v>
      </c>
      <c r="BH396">
        <v>4.1228918623185E-2</v>
      </c>
      <c r="BI396">
        <v>2.06144593115925E-2</v>
      </c>
      <c r="BJ396">
        <v>0</v>
      </c>
    </row>
    <row r="397" spans="1:62" x14ac:dyDescent="0.3">
      <c r="A397" s="2" t="s">
        <v>325</v>
      </c>
      <c r="B397" s="18" t="s">
        <v>998</v>
      </c>
      <c r="C397" s="13"/>
      <c r="F397" s="2">
        <v>3.49</v>
      </c>
      <c r="G397" s="2" t="s">
        <v>319</v>
      </c>
      <c r="H397" s="9">
        <v>-1</v>
      </c>
      <c r="I397">
        <v>-1</v>
      </c>
      <c r="J397"/>
      <c r="K397" s="2">
        <v>4</v>
      </c>
      <c r="L397" s="25">
        <v>0</v>
      </c>
      <c r="M397">
        <v>0</v>
      </c>
      <c r="N397">
        <v>0</v>
      </c>
      <c r="O397" s="2">
        <v>3.78</v>
      </c>
      <c r="P397" s="2">
        <v>3.78</v>
      </c>
      <c r="Q397" s="2">
        <v>66.3</v>
      </c>
      <c r="R397" s="2" t="s">
        <v>519</v>
      </c>
      <c r="T397" s="25">
        <v>0</v>
      </c>
      <c r="U397" s="25"/>
      <c r="V397" s="25"/>
      <c r="W397">
        <v>0</v>
      </c>
      <c r="X397"/>
      <c r="Y397"/>
      <c r="Z397">
        <v>0</v>
      </c>
      <c r="AA397"/>
      <c r="AB397"/>
      <c r="AD397">
        <v>8</v>
      </c>
      <c r="AE397" s="55">
        <f t="shared" si="25"/>
        <v>947.32091999999989</v>
      </c>
      <c r="AF397" s="57">
        <v>0</v>
      </c>
      <c r="AG397" s="55">
        <v>0</v>
      </c>
      <c r="AH397" s="55">
        <v>0</v>
      </c>
      <c r="AI397" s="52">
        <f t="shared" si="26"/>
        <v>3.3779471480477816E-2</v>
      </c>
      <c r="AJ397" s="51"/>
      <c r="AK397" s="52"/>
      <c r="AL397" s="52"/>
      <c r="AM397" s="28">
        <v>1.428571428571429</v>
      </c>
      <c r="AN397" s="28">
        <v>1</v>
      </c>
      <c r="AO397" s="28">
        <v>8.5714285714285715E-2</v>
      </c>
      <c r="AP397" s="28">
        <v>0</v>
      </c>
      <c r="AQ397" s="28">
        <v>0.56818181818181823</v>
      </c>
      <c r="AR397" s="28">
        <v>0.39772727272727282</v>
      </c>
      <c r="AS397" s="28">
        <v>3.4090909090909102E-2</v>
      </c>
      <c r="AT397" s="28">
        <v>0</v>
      </c>
      <c r="AU397" s="25">
        <v>1.1000000000000001</v>
      </c>
      <c r="AV397" s="25">
        <v>3.44</v>
      </c>
      <c r="AW397" s="25">
        <v>2.34</v>
      </c>
      <c r="AX397" s="25">
        <v>2.3954285714285719</v>
      </c>
      <c r="AY397">
        <v>2.395428571428571</v>
      </c>
      <c r="AZ397">
        <v>6.7865535327148558</v>
      </c>
      <c r="BD397">
        <v>1.6889735740238911E-2</v>
      </c>
      <c r="BH397">
        <v>3.3779471480477823E-2</v>
      </c>
      <c r="BI397">
        <v>1.6889735740238911E-2</v>
      </c>
      <c r="BJ397">
        <v>0</v>
      </c>
    </row>
    <row r="398" spans="1:62" x14ac:dyDescent="0.3">
      <c r="A398" s="2" t="s">
        <v>326</v>
      </c>
      <c r="B398" s="18" t="s">
        <v>1005</v>
      </c>
      <c r="C398" s="13"/>
      <c r="F398" s="2">
        <v>3.47</v>
      </c>
      <c r="G398" s="2" t="s">
        <v>319</v>
      </c>
      <c r="H398" s="9">
        <v>-1</v>
      </c>
      <c r="I398">
        <v>-1</v>
      </c>
      <c r="J398"/>
      <c r="K398" s="2">
        <v>4</v>
      </c>
      <c r="L398" s="25">
        <v>0</v>
      </c>
      <c r="M398">
        <v>0</v>
      </c>
      <c r="N398">
        <v>0</v>
      </c>
      <c r="O398" s="2">
        <v>3.72</v>
      </c>
      <c r="P398" s="2">
        <v>3.72</v>
      </c>
      <c r="Q398" s="2">
        <v>32.299999999999997</v>
      </c>
      <c r="R398" s="2" t="s">
        <v>519</v>
      </c>
      <c r="T398" s="25">
        <v>0</v>
      </c>
      <c r="U398" s="25"/>
      <c r="V398" s="25"/>
      <c r="W398">
        <v>0</v>
      </c>
      <c r="X398"/>
      <c r="Y398"/>
      <c r="Z398">
        <v>0</v>
      </c>
      <c r="AA398"/>
      <c r="AB398"/>
      <c r="AD398">
        <v>10</v>
      </c>
      <c r="AE398" s="55">
        <f t="shared" si="25"/>
        <v>446.98032000000001</v>
      </c>
      <c r="AF398" s="57">
        <v>0</v>
      </c>
      <c r="AG398" s="55">
        <v>0</v>
      </c>
      <c r="AH398" s="55">
        <v>0</v>
      </c>
      <c r="AI398" s="52">
        <f t="shared" si="26"/>
        <v>8.9489398548911497E-2</v>
      </c>
      <c r="AJ398" s="51"/>
      <c r="AK398" s="52"/>
      <c r="AL398" s="52"/>
      <c r="AM398" s="28">
        <v>1.615384615384615</v>
      </c>
      <c r="AN398" s="28">
        <v>1.6923076923076921</v>
      </c>
      <c r="AO398" s="28">
        <v>0.23076923076923081</v>
      </c>
      <c r="AP398" s="28">
        <v>0</v>
      </c>
      <c r="AQ398" s="28">
        <v>0.45652173913043481</v>
      </c>
      <c r="AR398" s="28">
        <v>0.47826086956521741</v>
      </c>
      <c r="AS398" s="28">
        <v>6.5217391304347838E-2</v>
      </c>
      <c r="AT398" s="28">
        <v>0</v>
      </c>
      <c r="AU398" s="25">
        <v>1.1000000000000001</v>
      </c>
      <c r="AV398" s="25">
        <v>3.44</v>
      </c>
      <c r="AW398" s="25">
        <v>2.34</v>
      </c>
      <c r="AX398" s="25">
        <v>2.568461538461539</v>
      </c>
      <c r="AY398">
        <v>2.568461538461539</v>
      </c>
      <c r="AZ398">
        <v>6.6431337427119228</v>
      </c>
      <c r="BD398">
        <v>4.4744699274455749E-2</v>
      </c>
      <c r="BH398">
        <v>8.9489398548911497E-2</v>
      </c>
      <c r="BI398">
        <v>4.4744699274455749E-2</v>
      </c>
      <c r="BJ398">
        <v>0</v>
      </c>
    </row>
    <row r="399" spans="1:62" x14ac:dyDescent="0.3">
      <c r="A399" s="2" t="s">
        <v>327</v>
      </c>
      <c r="B399" s="18" t="s">
        <v>1004</v>
      </c>
      <c r="C399" s="13"/>
      <c r="F399" s="2">
        <v>3.47</v>
      </c>
      <c r="G399" s="2" t="s">
        <v>319</v>
      </c>
      <c r="H399" s="9">
        <v>-1</v>
      </c>
      <c r="I399">
        <v>-1</v>
      </c>
      <c r="J399"/>
      <c r="K399" s="2">
        <v>4</v>
      </c>
      <c r="L399" s="25">
        <v>0</v>
      </c>
      <c r="M399">
        <v>0</v>
      </c>
      <c r="N399">
        <v>0</v>
      </c>
      <c r="O399" s="2">
        <v>3.72</v>
      </c>
      <c r="P399" s="2">
        <v>3.72</v>
      </c>
      <c r="Q399" s="2">
        <v>36.6</v>
      </c>
      <c r="R399" s="2" t="s">
        <v>519</v>
      </c>
      <c r="T399" s="25">
        <v>0</v>
      </c>
      <c r="U399"/>
      <c r="V399"/>
      <c r="W399">
        <v>0</v>
      </c>
      <c r="X399"/>
      <c r="Y399"/>
      <c r="Z399">
        <v>0</v>
      </c>
      <c r="AA399"/>
      <c r="AB399"/>
      <c r="AD399">
        <v>10</v>
      </c>
      <c r="AE399" s="55">
        <f t="shared" si="25"/>
        <v>506.4854400000001</v>
      </c>
      <c r="AF399" s="57">
        <v>0</v>
      </c>
      <c r="AG399" s="55">
        <v>0</v>
      </c>
      <c r="AH399" s="55">
        <v>0</v>
      </c>
      <c r="AI399" s="52">
        <f t="shared" si="26"/>
        <v>7.8975616752181454E-2</v>
      </c>
      <c r="AJ399" s="52"/>
      <c r="AK399" s="52"/>
      <c r="AL399" s="52"/>
      <c r="AM399" s="28">
        <v>1.5625</v>
      </c>
      <c r="AN399" s="28">
        <v>1.5</v>
      </c>
      <c r="AO399" s="28">
        <v>0.1875</v>
      </c>
      <c r="AP399" s="28">
        <v>0</v>
      </c>
      <c r="AQ399" s="28">
        <v>0.48076923076923078</v>
      </c>
      <c r="AR399" s="28">
        <v>0.46153846153846162</v>
      </c>
      <c r="AS399" s="28">
        <v>5.7692307692307702E-2</v>
      </c>
      <c r="AT399" s="28">
        <v>0</v>
      </c>
      <c r="AU399" s="25">
        <v>1.1000000000000001</v>
      </c>
      <c r="AV399" s="25">
        <v>3.44</v>
      </c>
      <c r="AW399" s="25">
        <v>2.34</v>
      </c>
      <c r="AX399" s="25">
        <v>2.5212500000000002</v>
      </c>
      <c r="AY399">
        <v>2.5212500000000002</v>
      </c>
      <c r="AZ399">
        <v>6.6859357538098134</v>
      </c>
      <c r="BD399">
        <v>3.9487808376090727E-2</v>
      </c>
      <c r="BH399">
        <v>7.8975616752181454E-2</v>
      </c>
      <c r="BI399">
        <v>3.9487808376090727E-2</v>
      </c>
      <c r="BJ399">
        <v>0</v>
      </c>
    </row>
    <row r="400" spans="1:62" x14ac:dyDescent="0.3">
      <c r="A400" s="2" t="s">
        <v>328</v>
      </c>
      <c r="B400" s="18" t="s">
        <v>1003</v>
      </c>
      <c r="C400" s="13"/>
      <c r="F400" s="2">
        <v>3.45</v>
      </c>
      <c r="G400" s="2" t="s">
        <v>319</v>
      </c>
      <c r="H400" s="9">
        <v>-1</v>
      </c>
      <c r="I400">
        <v>-1</v>
      </c>
      <c r="J400"/>
      <c r="K400" s="2">
        <v>4</v>
      </c>
      <c r="L400" s="25">
        <v>0</v>
      </c>
      <c r="M400">
        <v>0</v>
      </c>
      <c r="N400">
        <v>0</v>
      </c>
      <c r="O400" s="2">
        <v>3.73</v>
      </c>
      <c r="P400" s="2">
        <v>3.73</v>
      </c>
      <c r="Q400" s="2">
        <v>41.6</v>
      </c>
      <c r="R400" s="2" t="s">
        <v>519</v>
      </c>
      <c r="T400" s="25">
        <v>0</v>
      </c>
      <c r="U400"/>
      <c r="V400"/>
      <c r="W400">
        <v>0</v>
      </c>
      <c r="X400"/>
      <c r="Y400"/>
      <c r="Z400">
        <v>0</v>
      </c>
      <c r="AA400"/>
      <c r="AB400"/>
      <c r="AD400">
        <v>10</v>
      </c>
      <c r="AE400" s="55">
        <f t="shared" si="25"/>
        <v>578.77664000000004</v>
      </c>
      <c r="AF400" s="57">
        <v>0</v>
      </c>
      <c r="AG400" s="55">
        <v>0</v>
      </c>
      <c r="AH400" s="55">
        <v>0</v>
      </c>
      <c r="AI400" s="52">
        <f t="shared" si="26"/>
        <v>6.9111289633251263E-2</v>
      </c>
      <c r="AJ400" s="52"/>
      <c r="AK400" s="52"/>
      <c r="AL400" s="52"/>
      <c r="AM400" s="28">
        <v>1.5263157894736841</v>
      </c>
      <c r="AN400" s="28">
        <v>1.368421052631579</v>
      </c>
      <c r="AO400" s="28">
        <v>0.15789473684210531</v>
      </c>
      <c r="AP400" s="28">
        <v>0</v>
      </c>
      <c r="AQ400" s="28">
        <v>0.5</v>
      </c>
      <c r="AR400" s="28">
        <v>0.44827586206896552</v>
      </c>
      <c r="AS400" s="28">
        <v>5.1724137931034482E-2</v>
      </c>
      <c r="AT400" s="28">
        <v>0</v>
      </c>
      <c r="AU400" s="25">
        <v>1.1000000000000001</v>
      </c>
      <c r="AV400" s="25">
        <v>3.44</v>
      </c>
      <c r="AW400" s="25">
        <v>2.34</v>
      </c>
      <c r="AX400" s="25">
        <v>2.4889473684210528</v>
      </c>
      <c r="AY400">
        <v>2.4889473684210528</v>
      </c>
      <c r="AZ400">
        <v>6.7152213403504719</v>
      </c>
      <c r="BD400">
        <v>3.4555644816625632E-2</v>
      </c>
      <c r="BH400">
        <v>6.9111289633251263E-2</v>
      </c>
      <c r="BI400">
        <v>3.4555644816625632E-2</v>
      </c>
      <c r="BJ400">
        <v>0</v>
      </c>
    </row>
    <row r="401" spans="1:62" x14ac:dyDescent="0.3">
      <c r="A401" s="2" t="s">
        <v>329</v>
      </c>
      <c r="B401" s="18" t="s">
        <v>1002</v>
      </c>
      <c r="C401" s="13"/>
      <c r="F401" s="2">
        <v>3.45</v>
      </c>
      <c r="G401" s="2" t="s">
        <v>319</v>
      </c>
      <c r="H401" s="9">
        <v>-1</v>
      </c>
      <c r="I401">
        <v>-1</v>
      </c>
      <c r="J401"/>
      <c r="K401" s="2">
        <v>4</v>
      </c>
      <c r="L401" s="25">
        <v>0</v>
      </c>
      <c r="M401">
        <v>0</v>
      </c>
      <c r="N401">
        <v>0</v>
      </c>
      <c r="O401" s="2">
        <v>3.73</v>
      </c>
      <c r="P401" s="2">
        <v>3.73</v>
      </c>
      <c r="Q401" s="2">
        <v>45.6</v>
      </c>
      <c r="R401" s="2" t="s">
        <v>519</v>
      </c>
      <c r="T401" s="25">
        <v>0</v>
      </c>
      <c r="U401"/>
      <c r="V401"/>
      <c r="W401">
        <v>0</v>
      </c>
      <c r="X401"/>
      <c r="Y401"/>
      <c r="Z401">
        <v>0</v>
      </c>
      <c r="AA401"/>
      <c r="AB401"/>
      <c r="AD401">
        <v>10</v>
      </c>
      <c r="AE401" s="55">
        <f t="shared" si="25"/>
        <v>634.42824000000007</v>
      </c>
      <c r="AF401" s="57">
        <v>0</v>
      </c>
      <c r="AG401" s="55">
        <v>0</v>
      </c>
      <c r="AH401" s="55">
        <v>0</v>
      </c>
      <c r="AI401" s="52">
        <f t="shared" si="26"/>
        <v>6.3048895805773081E-2</v>
      </c>
      <c r="AJ401" s="52"/>
      <c r="AK401" s="52"/>
      <c r="AL401" s="52"/>
      <c r="AM401" s="28">
        <v>1.5</v>
      </c>
      <c r="AN401" s="28">
        <v>1.2727272727272729</v>
      </c>
      <c r="AO401" s="28">
        <v>0.13636363636363641</v>
      </c>
      <c r="AP401" s="28">
        <v>0</v>
      </c>
      <c r="AQ401" s="28">
        <v>0.515625</v>
      </c>
      <c r="AR401" s="28">
        <v>0.4375</v>
      </c>
      <c r="AS401" s="28">
        <v>4.6874999999999993E-2</v>
      </c>
      <c r="AT401" s="28">
        <v>0</v>
      </c>
      <c r="AU401" s="25">
        <v>1.1000000000000001</v>
      </c>
      <c r="AV401" s="25">
        <v>3.44</v>
      </c>
      <c r="AW401" s="25">
        <v>2.34</v>
      </c>
      <c r="AX401" s="25">
        <v>2.4654545454545449</v>
      </c>
      <c r="AY401">
        <v>2.4654545454545449</v>
      </c>
      <c r="AZ401">
        <v>6.7365199487436813</v>
      </c>
      <c r="BD401">
        <v>3.152444790288654E-2</v>
      </c>
      <c r="BH401">
        <v>6.3048895805773081E-2</v>
      </c>
      <c r="BI401">
        <v>3.152444790288654E-2</v>
      </c>
      <c r="BJ401">
        <v>0</v>
      </c>
    </row>
    <row r="402" spans="1:62" x14ac:dyDescent="0.3">
      <c r="A402" s="2" t="s">
        <v>330</v>
      </c>
      <c r="B402" s="18" t="s">
        <v>1001</v>
      </c>
      <c r="C402" s="13"/>
      <c r="F402" s="2">
        <v>3.46</v>
      </c>
      <c r="G402" s="2" t="s">
        <v>319</v>
      </c>
      <c r="H402" s="9">
        <v>-1</v>
      </c>
      <c r="I402">
        <v>-1</v>
      </c>
      <c r="J402"/>
      <c r="K402" s="2">
        <v>4</v>
      </c>
      <c r="L402" s="25">
        <v>0</v>
      </c>
      <c r="M402">
        <v>0</v>
      </c>
      <c r="N402">
        <v>0</v>
      </c>
      <c r="O402" s="2">
        <v>3.74</v>
      </c>
      <c r="P402" s="2">
        <v>3.74</v>
      </c>
      <c r="Q402" s="2">
        <v>55.4</v>
      </c>
      <c r="R402" s="2" t="s">
        <v>519</v>
      </c>
      <c r="T402" s="25">
        <v>0</v>
      </c>
      <c r="U402"/>
      <c r="V402"/>
      <c r="W402">
        <v>0</v>
      </c>
      <c r="X402"/>
      <c r="Y402"/>
      <c r="Z402">
        <v>0</v>
      </c>
      <c r="AA402"/>
      <c r="AB402"/>
      <c r="AD402">
        <v>10</v>
      </c>
      <c r="AE402" s="55">
        <f t="shared" si="25"/>
        <v>774.91304000000014</v>
      </c>
      <c r="AF402" s="57">
        <v>0</v>
      </c>
      <c r="AG402" s="55">
        <v>0</v>
      </c>
      <c r="AH402" s="55">
        <v>0</v>
      </c>
      <c r="AI402" s="52">
        <f t="shared" si="26"/>
        <v>5.1618695176429079E-2</v>
      </c>
      <c r="AJ402" s="52"/>
      <c r="AK402" s="52"/>
      <c r="AL402" s="52"/>
      <c r="AM402" s="28">
        <v>1.464285714285714</v>
      </c>
      <c r="AN402" s="28">
        <v>1.142857142857143</v>
      </c>
      <c r="AO402" s="28">
        <v>0.1071428571428571</v>
      </c>
      <c r="AP402" s="28">
        <v>0</v>
      </c>
      <c r="AQ402" s="28">
        <v>0.53947368421052622</v>
      </c>
      <c r="AR402" s="28">
        <v>0.42105263157894729</v>
      </c>
      <c r="AS402" s="28">
        <v>3.9473684210526307E-2</v>
      </c>
      <c r="AT402" s="28">
        <v>0</v>
      </c>
      <c r="AU402" s="25">
        <v>1.1000000000000001</v>
      </c>
      <c r="AV402" s="25">
        <v>3.44</v>
      </c>
      <c r="AW402" s="25">
        <v>2.34</v>
      </c>
      <c r="AX402" s="25">
        <v>2.4335714285714292</v>
      </c>
      <c r="AY402">
        <v>2.4335714285714292</v>
      </c>
      <c r="AZ402">
        <v>6.7654252029916062</v>
      </c>
      <c r="BD402">
        <v>2.5809347588214539E-2</v>
      </c>
      <c r="BH402">
        <v>5.1618695176429079E-2</v>
      </c>
      <c r="BI402">
        <v>2.5809347588214539E-2</v>
      </c>
      <c r="BJ402">
        <v>0</v>
      </c>
    </row>
    <row r="403" spans="1:62" x14ac:dyDescent="0.3">
      <c r="A403" s="2" t="s">
        <v>331</v>
      </c>
      <c r="B403" s="18" t="s">
        <v>1000</v>
      </c>
      <c r="C403" s="13"/>
      <c r="F403" s="2">
        <v>3.46</v>
      </c>
      <c r="G403" s="2" t="s">
        <v>319</v>
      </c>
      <c r="H403" s="9">
        <v>-1</v>
      </c>
      <c r="I403">
        <v>-1</v>
      </c>
      <c r="J403"/>
      <c r="K403" s="2">
        <v>4</v>
      </c>
      <c r="L403" s="25">
        <v>0</v>
      </c>
      <c r="M403">
        <v>0</v>
      </c>
      <c r="N403">
        <v>0</v>
      </c>
      <c r="O403" s="2">
        <v>3.73</v>
      </c>
      <c r="P403" s="2">
        <v>3.73</v>
      </c>
      <c r="Q403" s="2">
        <v>56.8</v>
      </c>
      <c r="R403" s="2" t="s">
        <v>519</v>
      </c>
      <c r="T403" s="25">
        <v>0</v>
      </c>
      <c r="U403"/>
      <c r="V403"/>
      <c r="W403">
        <v>0</v>
      </c>
      <c r="X403"/>
      <c r="Y403"/>
      <c r="Z403">
        <v>0</v>
      </c>
      <c r="AA403"/>
      <c r="AB403"/>
      <c r="AD403">
        <v>10</v>
      </c>
      <c r="AE403" s="55">
        <f t="shared" si="25"/>
        <v>790.25271999999995</v>
      </c>
      <c r="AF403" s="57">
        <v>0</v>
      </c>
      <c r="AG403" s="55">
        <v>0</v>
      </c>
      <c r="AH403" s="55">
        <v>0</v>
      </c>
      <c r="AI403" s="52">
        <f t="shared" si="26"/>
        <v>5.0616719168015016E-2</v>
      </c>
      <c r="AJ403" s="52"/>
      <c r="AK403" s="52"/>
      <c r="AL403" s="52"/>
      <c r="AM403" s="28">
        <v>1.4411764705882351</v>
      </c>
      <c r="AN403" s="28">
        <v>1.0588235294117649</v>
      </c>
      <c r="AO403" s="28">
        <v>8.8235294117647065E-2</v>
      </c>
      <c r="AP403" s="28">
        <v>0</v>
      </c>
      <c r="AQ403" s="28">
        <v>0.55681818181818177</v>
      </c>
      <c r="AR403" s="28">
        <v>0.40909090909090912</v>
      </c>
      <c r="AS403" s="28">
        <v>3.4090909090909088E-2</v>
      </c>
      <c r="AT403" s="28">
        <v>0</v>
      </c>
      <c r="AU403" s="25">
        <v>1.1000000000000001</v>
      </c>
      <c r="AV403" s="25">
        <v>3.44</v>
      </c>
      <c r="AW403" s="25">
        <v>2.34</v>
      </c>
      <c r="AX403" s="25">
        <v>2.4129411764705879</v>
      </c>
      <c r="AY403">
        <v>2.4129411764705888</v>
      </c>
      <c r="AZ403">
        <v>6.7841286027990879</v>
      </c>
      <c r="BD403">
        <v>2.5308359584007512E-2</v>
      </c>
      <c r="BH403">
        <v>5.0616719168015023E-2</v>
      </c>
      <c r="BI403">
        <v>2.5308359584007512E-2</v>
      </c>
      <c r="BJ403">
        <v>0</v>
      </c>
    </row>
    <row r="404" spans="1:62" x14ac:dyDescent="0.3">
      <c r="A404" s="2" t="s">
        <v>332</v>
      </c>
      <c r="B404" s="18" t="s">
        <v>833</v>
      </c>
      <c r="C404" s="13"/>
      <c r="F404" s="2">
        <v>3.48</v>
      </c>
      <c r="G404" s="2" t="s">
        <v>319</v>
      </c>
      <c r="H404" s="9">
        <v>-1</v>
      </c>
      <c r="I404">
        <v>-1</v>
      </c>
      <c r="J404"/>
      <c r="K404" s="2">
        <v>2</v>
      </c>
      <c r="L404" s="25">
        <v>0</v>
      </c>
      <c r="M404">
        <v>0</v>
      </c>
      <c r="N404">
        <v>2</v>
      </c>
      <c r="O404" s="2">
        <v>3.68</v>
      </c>
      <c r="P404" s="2">
        <v>3.68</v>
      </c>
      <c r="Q404" s="2">
        <v>12.1</v>
      </c>
      <c r="R404" s="2" t="s">
        <v>519</v>
      </c>
      <c r="T404" s="25">
        <v>0</v>
      </c>
      <c r="U404"/>
      <c r="V404"/>
      <c r="W404">
        <v>0</v>
      </c>
      <c r="X404"/>
      <c r="Y404"/>
      <c r="Z404">
        <v>3.6970999999999998</v>
      </c>
      <c r="AA404">
        <v>3.6970999999999998</v>
      </c>
      <c r="AB404">
        <v>12.0928</v>
      </c>
      <c r="AD404">
        <v>8</v>
      </c>
      <c r="AE404" s="55">
        <f t="shared" si="25"/>
        <v>163.86304000000001</v>
      </c>
      <c r="AF404" s="57">
        <v>0</v>
      </c>
      <c r="AG404" s="55">
        <v>0</v>
      </c>
      <c r="AH404" s="55">
        <v>165.3</v>
      </c>
      <c r="AI404" s="52">
        <f t="shared" si="26"/>
        <v>9.7642519020762694E-2</v>
      </c>
      <c r="AJ404" s="52"/>
      <c r="AK404" s="52"/>
      <c r="AL404" s="67">
        <f>N404*AD404/AH404</f>
        <v>9.6793708408953405E-2</v>
      </c>
      <c r="AM404" s="28">
        <v>1.857142857142857</v>
      </c>
      <c r="AN404" s="28">
        <v>2.285714285714286</v>
      </c>
      <c r="AO404" s="28">
        <v>0.2857142857142857</v>
      </c>
      <c r="AP404" s="28">
        <v>0.5714285714285714</v>
      </c>
      <c r="AQ404" s="28">
        <v>0.37142857142857139</v>
      </c>
      <c r="AR404" s="28">
        <v>0.45714285714285707</v>
      </c>
      <c r="AS404" s="28">
        <v>5.7142857142857141E-2</v>
      </c>
      <c r="AT404" s="28">
        <v>0.1142857142857143</v>
      </c>
      <c r="AU404" s="25">
        <v>1.1399999999999999</v>
      </c>
      <c r="AV404" s="25">
        <v>3.44</v>
      </c>
      <c r="AW404" s="25">
        <v>2.2999999999999998</v>
      </c>
      <c r="AX404" s="25">
        <v>2.6628571428571428</v>
      </c>
      <c r="AY404">
        <v>2.6628571428571428</v>
      </c>
      <c r="AZ404">
        <v>6.2282737214072856</v>
      </c>
      <c r="BD404">
        <v>4.8821259510381347E-2</v>
      </c>
      <c r="BG404">
        <v>4.8396854204476702E-2</v>
      </c>
      <c r="BH404">
        <v>9.7218113714858057E-2</v>
      </c>
      <c r="BI404">
        <v>4.8609056857429028E-2</v>
      </c>
      <c r="BJ404">
        <v>0</v>
      </c>
    </row>
    <row r="405" spans="1:62" x14ac:dyDescent="0.3">
      <c r="A405" s="2" t="s">
        <v>333</v>
      </c>
      <c r="B405" s="18" t="s">
        <v>1006</v>
      </c>
      <c r="C405" s="13"/>
      <c r="F405" s="2">
        <v>3.41</v>
      </c>
      <c r="G405" s="2" t="s">
        <v>319</v>
      </c>
      <c r="H405" s="9">
        <v>-1</v>
      </c>
      <c r="I405">
        <v>-1</v>
      </c>
      <c r="J405"/>
      <c r="K405" s="2">
        <v>4</v>
      </c>
      <c r="L405" s="25">
        <v>0</v>
      </c>
      <c r="M405">
        <v>0</v>
      </c>
      <c r="N405">
        <v>0</v>
      </c>
      <c r="O405" s="2">
        <v>3.74</v>
      </c>
      <c r="P405" s="2">
        <v>3.74</v>
      </c>
      <c r="Q405" s="2">
        <v>33.1</v>
      </c>
      <c r="R405" s="2" t="s">
        <v>519</v>
      </c>
      <c r="T405" s="25">
        <v>0</v>
      </c>
      <c r="U405"/>
      <c r="V405"/>
      <c r="W405">
        <v>0</v>
      </c>
      <c r="X405"/>
      <c r="Y405"/>
      <c r="Z405">
        <v>0</v>
      </c>
      <c r="AA405"/>
      <c r="AB405"/>
      <c r="AD405">
        <v>8</v>
      </c>
      <c r="AE405" s="55">
        <f t="shared" si="25"/>
        <v>462.9895600000001</v>
      </c>
      <c r="AF405" s="57">
        <v>0</v>
      </c>
      <c r="AG405" s="55">
        <v>0</v>
      </c>
      <c r="AH405" s="55">
        <v>0</v>
      </c>
      <c r="AI405" s="52">
        <f t="shared" si="26"/>
        <v>6.9116029311762431E-2</v>
      </c>
      <c r="AJ405" s="52"/>
      <c r="AK405" s="52"/>
      <c r="AL405" s="52"/>
      <c r="AM405" s="28">
        <v>1.571428571428571</v>
      </c>
      <c r="AN405" s="28">
        <v>1.5</v>
      </c>
      <c r="AO405" s="28">
        <v>0.14285714285714279</v>
      </c>
      <c r="AP405" s="28">
        <v>0.2857142857142857</v>
      </c>
      <c r="AQ405" s="28">
        <v>0.44897959183673469</v>
      </c>
      <c r="AR405" s="28">
        <v>0.42857142857142849</v>
      </c>
      <c r="AS405" s="28">
        <v>4.0816326530612242E-2</v>
      </c>
      <c r="AT405" s="28">
        <v>8.1632653061224483E-2</v>
      </c>
      <c r="AU405" s="25">
        <v>1.1399999999999999</v>
      </c>
      <c r="AV405" s="25">
        <v>3.44</v>
      </c>
      <c r="AW405" s="25">
        <v>2.2999999999999998</v>
      </c>
      <c r="AX405" s="25">
        <v>2.516428571428571</v>
      </c>
      <c r="AY405">
        <v>2.516428571428571</v>
      </c>
      <c r="AZ405">
        <v>6.6409830967932857</v>
      </c>
      <c r="BD405">
        <v>3.4558014655881222E-2</v>
      </c>
      <c r="BH405">
        <v>6.9116029311762431E-2</v>
      </c>
      <c r="BI405">
        <v>3.4558014655881222E-2</v>
      </c>
      <c r="BJ405">
        <v>0</v>
      </c>
    </row>
    <row r="406" spans="1:62" x14ac:dyDescent="0.3">
      <c r="A406" s="2" t="s">
        <v>334</v>
      </c>
      <c r="B406" s="18" t="s">
        <v>1007</v>
      </c>
      <c r="C406" s="13"/>
      <c r="F406" s="2">
        <v>3.5</v>
      </c>
      <c r="G406" s="2" t="s">
        <v>319</v>
      </c>
      <c r="H406" s="9">
        <v>-1</v>
      </c>
      <c r="I406">
        <v>-1</v>
      </c>
      <c r="J406"/>
      <c r="K406" s="2">
        <v>4</v>
      </c>
      <c r="L406" s="25">
        <v>0</v>
      </c>
      <c r="M406">
        <v>0</v>
      </c>
      <c r="N406">
        <v>0</v>
      </c>
      <c r="O406" s="2">
        <v>3.74</v>
      </c>
      <c r="P406" s="2">
        <v>3.74</v>
      </c>
      <c r="Q406" s="2">
        <v>37.6</v>
      </c>
      <c r="R406" s="2" t="s">
        <v>519</v>
      </c>
      <c r="T406" s="25">
        <v>0</v>
      </c>
      <c r="U406"/>
      <c r="V406"/>
      <c r="W406">
        <v>0</v>
      </c>
      <c r="X406"/>
      <c r="Y406"/>
      <c r="Z406">
        <v>0</v>
      </c>
      <c r="AA406"/>
      <c r="AB406"/>
      <c r="AD406">
        <v>8</v>
      </c>
      <c r="AE406" s="55">
        <f t="shared" si="25"/>
        <v>525.93376000000012</v>
      </c>
      <c r="AF406" s="57">
        <v>0</v>
      </c>
      <c r="AG406" s="55">
        <v>0</v>
      </c>
      <c r="AH406" s="55">
        <v>0</v>
      </c>
      <c r="AI406" s="52">
        <f t="shared" si="26"/>
        <v>6.0844164101578099E-2</v>
      </c>
      <c r="AJ406" s="52"/>
      <c r="AK406" s="52"/>
      <c r="AL406" s="52"/>
      <c r="AM406" s="28">
        <v>1.529411764705882</v>
      </c>
      <c r="AN406" s="28">
        <v>1.3529411764705881</v>
      </c>
      <c r="AO406" s="28">
        <v>0.1176470588235294</v>
      </c>
      <c r="AP406" s="28">
        <v>0.23529411764705879</v>
      </c>
      <c r="AQ406" s="28">
        <v>0.47272727272727272</v>
      </c>
      <c r="AR406" s="28">
        <v>0.41818181818181821</v>
      </c>
      <c r="AS406" s="28">
        <v>3.6363636363636362E-2</v>
      </c>
      <c r="AT406" s="28">
        <v>7.2727272727272724E-2</v>
      </c>
      <c r="AU406" s="25">
        <v>1.1399999999999999</v>
      </c>
      <c r="AV406" s="25">
        <v>3.44</v>
      </c>
      <c r="AW406" s="25">
        <v>2.2999999999999998</v>
      </c>
      <c r="AX406" s="25">
        <v>2.4811764705882351</v>
      </c>
      <c r="AY406">
        <v>2.481176470588236</v>
      </c>
      <c r="AZ406">
        <v>6.6816468682828232</v>
      </c>
      <c r="BD406">
        <v>3.042208205078905E-2</v>
      </c>
      <c r="BH406">
        <v>6.0844164101578099E-2</v>
      </c>
      <c r="BI406">
        <v>3.042208205078905E-2</v>
      </c>
      <c r="BJ406">
        <v>0</v>
      </c>
    </row>
    <row r="407" spans="1:62" x14ac:dyDescent="0.3">
      <c r="A407" s="2" t="s">
        <v>335</v>
      </c>
      <c r="B407" s="18" t="s">
        <v>1008</v>
      </c>
      <c r="C407" s="13"/>
      <c r="F407" s="2">
        <v>3.43</v>
      </c>
      <c r="G407" s="2" t="s">
        <v>319</v>
      </c>
      <c r="H407" s="9">
        <v>-1</v>
      </c>
      <c r="I407">
        <v>-1</v>
      </c>
      <c r="J407"/>
      <c r="K407" s="2">
        <v>4</v>
      </c>
      <c r="L407" s="25">
        <v>0</v>
      </c>
      <c r="M407">
        <v>0</v>
      </c>
      <c r="N407">
        <v>0</v>
      </c>
      <c r="O407" s="2">
        <v>3.74</v>
      </c>
      <c r="P407" s="2">
        <v>3.74</v>
      </c>
      <c r="Q407" s="2">
        <v>40.4</v>
      </c>
      <c r="R407" s="2" t="s">
        <v>519</v>
      </c>
      <c r="T407" s="25">
        <v>0</v>
      </c>
      <c r="U407"/>
      <c r="V407"/>
      <c r="W407">
        <v>0</v>
      </c>
      <c r="X407"/>
      <c r="Y407"/>
      <c r="Z407">
        <v>0</v>
      </c>
      <c r="AA407"/>
      <c r="AB407"/>
      <c r="AD407">
        <v>8</v>
      </c>
      <c r="AE407" s="55">
        <f t="shared" si="25"/>
        <v>565.09904000000006</v>
      </c>
      <c r="AF407" s="57">
        <v>0</v>
      </c>
      <c r="AG407" s="55">
        <v>0</v>
      </c>
      <c r="AH407" s="55">
        <v>0</v>
      </c>
      <c r="AI407" s="52">
        <f t="shared" si="26"/>
        <v>5.6627241837112298E-2</v>
      </c>
      <c r="AJ407" s="52"/>
      <c r="AK407" s="52"/>
      <c r="AL407" s="52"/>
      <c r="AM407" s="28">
        <v>1.5</v>
      </c>
      <c r="AN407" s="28">
        <v>1.25</v>
      </c>
      <c r="AO407" s="28">
        <v>0.1</v>
      </c>
      <c r="AP407" s="28">
        <v>0.2</v>
      </c>
      <c r="AQ407" s="28">
        <v>0.49180327868852458</v>
      </c>
      <c r="AR407" s="28">
        <v>0.4098360655737705</v>
      </c>
      <c r="AS407" s="28">
        <v>3.2786885245901641E-2</v>
      </c>
      <c r="AT407" s="28">
        <v>6.5573770491803282E-2</v>
      </c>
      <c r="AU407" s="25">
        <v>1.1399999999999999</v>
      </c>
      <c r="AV407" s="25">
        <v>3.44</v>
      </c>
      <c r="AW407" s="25">
        <v>2.2999999999999998</v>
      </c>
      <c r="AX407" s="25">
        <v>2.4565000000000001</v>
      </c>
      <c r="AY407">
        <v>2.4565000000000001</v>
      </c>
      <c r="AZ407">
        <v>6.7101115083254994</v>
      </c>
      <c r="BD407">
        <v>2.8313620918556149E-2</v>
      </c>
      <c r="BH407">
        <v>5.6627241837112298E-2</v>
      </c>
      <c r="BI407">
        <v>2.8313620918556149E-2</v>
      </c>
      <c r="BJ407">
        <v>0</v>
      </c>
    </row>
    <row r="408" spans="1:62" x14ac:dyDescent="0.3">
      <c r="A408" s="2" t="s">
        <v>336</v>
      </c>
      <c r="B408" s="18" t="s">
        <v>1009</v>
      </c>
      <c r="C408" s="13"/>
      <c r="F408" s="2">
        <v>3.5</v>
      </c>
      <c r="G408" s="2" t="s">
        <v>319</v>
      </c>
      <c r="H408" s="9">
        <v>-1</v>
      </c>
      <c r="I408">
        <v>-1</v>
      </c>
      <c r="J408"/>
      <c r="K408" s="2">
        <v>4</v>
      </c>
      <c r="L408" s="25">
        <v>0</v>
      </c>
      <c r="M408">
        <v>0</v>
      </c>
      <c r="N408">
        <v>0</v>
      </c>
      <c r="O408" s="2">
        <v>3.74</v>
      </c>
      <c r="P408" s="2">
        <v>3.74</v>
      </c>
      <c r="Q408" s="2">
        <v>47.7</v>
      </c>
      <c r="R408" s="2" t="s">
        <v>519</v>
      </c>
      <c r="T408" s="25">
        <v>0</v>
      </c>
      <c r="U408"/>
      <c r="V408"/>
      <c r="W408">
        <v>0</v>
      </c>
      <c r="X408"/>
      <c r="Y408"/>
      <c r="Z408">
        <v>0</v>
      </c>
      <c r="AA408"/>
      <c r="AB408"/>
      <c r="AD408">
        <v>8</v>
      </c>
      <c r="AE408" s="55">
        <f t="shared" si="25"/>
        <v>667.20852000000014</v>
      </c>
      <c r="AF408" s="57">
        <v>0</v>
      </c>
      <c r="AG408" s="55">
        <v>0</v>
      </c>
      <c r="AH408" s="55">
        <v>0</v>
      </c>
      <c r="AI408" s="52">
        <f t="shared" si="26"/>
        <v>4.796101824359196E-2</v>
      </c>
      <c r="AJ408" s="52"/>
      <c r="AK408" s="52"/>
      <c r="AL408" s="52"/>
      <c r="AM408" s="28">
        <v>1.4782608695652171</v>
      </c>
      <c r="AN408" s="28">
        <v>1.173913043478261</v>
      </c>
      <c r="AO408" s="28">
        <v>8.6956521739130432E-2</v>
      </c>
      <c r="AP408" s="28">
        <v>0.17391304347826089</v>
      </c>
      <c r="AQ408" s="28">
        <v>0.50746268656716409</v>
      </c>
      <c r="AR408" s="28">
        <v>0.40298507462686572</v>
      </c>
      <c r="AS408" s="28">
        <v>2.9850746268656719E-2</v>
      </c>
      <c r="AT408" s="28">
        <v>5.9701492537313432E-2</v>
      </c>
      <c r="AU408" s="25">
        <v>1.1399999999999999</v>
      </c>
      <c r="AV408" s="25">
        <v>3.44</v>
      </c>
      <c r="AW408" s="25">
        <v>2.2999999999999998</v>
      </c>
      <c r="AX408" s="25">
        <v>2.4382608695652168</v>
      </c>
      <c r="AY408">
        <v>2.4382608695652168</v>
      </c>
      <c r="AZ408">
        <v>6.7311505900961732</v>
      </c>
      <c r="BD408">
        <v>2.398050912179598E-2</v>
      </c>
      <c r="BH408">
        <v>4.796101824359196E-2</v>
      </c>
      <c r="BI408">
        <v>2.398050912179598E-2</v>
      </c>
      <c r="BJ408">
        <v>0</v>
      </c>
    </row>
    <row r="409" spans="1:62" x14ac:dyDescent="0.3">
      <c r="A409" s="2" t="s">
        <v>337</v>
      </c>
      <c r="B409" s="18" t="s">
        <v>1010</v>
      </c>
      <c r="C409" s="13"/>
      <c r="F409" s="2">
        <v>3.42</v>
      </c>
      <c r="G409" s="2" t="s">
        <v>319</v>
      </c>
      <c r="H409" s="9">
        <v>-1</v>
      </c>
      <c r="I409">
        <v>-1</v>
      </c>
      <c r="J409"/>
      <c r="K409" s="2">
        <v>4</v>
      </c>
      <c r="L409" s="25">
        <v>0</v>
      </c>
      <c r="M409">
        <v>0</v>
      </c>
      <c r="N409">
        <v>0</v>
      </c>
      <c r="O409" s="2">
        <v>3.72</v>
      </c>
      <c r="P409" s="2">
        <v>3.72</v>
      </c>
      <c r="Q409" s="2">
        <v>54</v>
      </c>
      <c r="R409" s="2" t="s">
        <v>519</v>
      </c>
      <c r="T409" s="25">
        <v>0</v>
      </c>
      <c r="U409"/>
      <c r="V409"/>
      <c r="W409">
        <v>0</v>
      </c>
      <c r="X409"/>
      <c r="Y409"/>
      <c r="Z409">
        <v>0</v>
      </c>
      <c r="AA409"/>
      <c r="AB409"/>
      <c r="AD409">
        <v>8</v>
      </c>
      <c r="AE409" s="55">
        <f t="shared" si="25"/>
        <v>747.2736000000001</v>
      </c>
      <c r="AF409" s="57">
        <v>0</v>
      </c>
      <c r="AG409" s="55">
        <v>0</v>
      </c>
      <c r="AH409" s="55">
        <v>0</v>
      </c>
      <c r="AI409" s="52">
        <f t="shared" si="26"/>
        <v>4.282233441673839E-2</v>
      </c>
      <c r="AJ409" s="52"/>
      <c r="AK409" s="52"/>
      <c r="AL409" s="52"/>
      <c r="AM409" s="28">
        <v>1.448275862068966</v>
      </c>
      <c r="AN409" s="28">
        <v>1.068965517241379</v>
      </c>
      <c r="AO409" s="28">
        <v>6.8965517241379309E-2</v>
      </c>
      <c r="AP409" s="28">
        <v>0.13793103448275859</v>
      </c>
      <c r="AQ409" s="28">
        <v>0.53164556962025322</v>
      </c>
      <c r="AR409" s="28">
        <v>0.39240506329113922</v>
      </c>
      <c r="AS409" s="28">
        <v>2.5316455696202531E-2</v>
      </c>
      <c r="AT409" s="28">
        <v>5.0632911392405063E-2</v>
      </c>
      <c r="AU409" s="25">
        <v>1.1399999999999999</v>
      </c>
      <c r="AV409" s="25">
        <v>3.44</v>
      </c>
      <c r="AW409" s="25">
        <v>2.2999999999999998</v>
      </c>
      <c r="AX409" s="25">
        <v>2.4131034482758622</v>
      </c>
      <c r="AY409">
        <v>2.4131034482758622</v>
      </c>
      <c r="AZ409">
        <v>6.7601700132281373</v>
      </c>
      <c r="BD409">
        <v>2.1411167208369199E-2</v>
      </c>
      <c r="BH409">
        <v>4.282233441673839E-2</v>
      </c>
      <c r="BI409">
        <v>2.1411167208369199E-2</v>
      </c>
      <c r="BJ409">
        <v>0</v>
      </c>
    </row>
    <row r="410" spans="1:62" x14ac:dyDescent="0.3">
      <c r="A410" s="2" t="s">
        <v>338</v>
      </c>
      <c r="B410" s="18" t="s">
        <v>1011</v>
      </c>
      <c r="C410" s="13"/>
      <c r="F410" s="2">
        <v>3.45</v>
      </c>
      <c r="G410" s="2" t="s">
        <v>319</v>
      </c>
      <c r="H410" s="9">
        <v>-1</v>
      </c>
      <c r="I410">
        <v>-1</v>
      </c>
      <c r="J410"/>
      <c r="K410" s="2">
        <v>4</v>
      </c>
      <c r="L410" s="25">
        <v>0</v>
      </c>
      <c r="M410">
        <v>0</v>
      </c>
      <c r="N410">
        <v>0</v>
      </c>
      <c r="O410" s="2">
        <v>3.81</v>
      </c>
      <c r="P410" s="2">
        <v>3.81</v>
      </c>
      <c r="Q410" s="2">
        <v>65.400000000000006</v>
      </c>
      <c r="R410" s="2" t="s">
        <v>519</v>
      </c>
      <c r="T410" s="25">
        <v>0</v>
      </c>
      <c r="U410"/>
      <c r="V410"/>
      <c r="W410">
        <v>0</v>
      </c>
      <c r="X410"/>
      <c r="Y410"/>
      <c r="Z410">
        <v>0</v>
      </c>
      <c r="AA410"/>
      <c r="AB410"/>
      <c r="AD410">
        <v>8</v>
      </c>
      <c r="AE410" s="55">
        <f t="shared" si="25"/>
        <v>949.3529400000001</v>
      </c>
      <c r="AF410" s="57">
        <v>0</v>
      </c>
      <c r="AG410" s="55">
        <v>0</v>
      </c>
      <c r="AH410" s="55">
        <v>0</v>
      </c>
      <c r="AI410" s="52">
        <f t="shared" si="26"/>
        <v>3.3707169011347876E-2</v>
      </c>
      <c r="AJ410" s="52"/>
      <c r="AK410" s="52"/>
      <c r="AL410" s="52"/>
      <c r="AM410" s="28">
        <v>1.428571428571429</v>
      </c>
      <c r="AN410" s="28">
        <v>1</v>
      </c>
      <c r="AO410" s="28">
        <v>5.7142857142857141E-2</v>
      </c>
      <c r="AP410" s="28">
        <v>0.1142857142857143</v>
      </c>
      <c r="AQ410" s="28">
        <v>0.5494505494505495</v>
      </c>
      <c r="AR410" s="28">
        <v>0.38461538461538458</v>
      </c>
      <c r="AS410" s="28">
        <v>2.197802197802198E-2</v>
      </c>
      <c r="AT410" s="28">
        <v>4.3956043956043953E-2</v>
      </c>
      <c r="AU410" s="25">
        <v>1.1399999999999999</v>
      </c>
      <c r="AV410" s="25">
        <v>3.44</v>
      </c>
      <c r="AW410" s="25">
        <v>2.2999999999999998</v>
      </c>
      <c r="AX410" s="25">
        <v>2.3965714285714288</v>
      </c>
      <c r="AY410">
        <v>2.3965714285714279</v>
      </c>
      <c r="AZ410">
        <v>6.7792399198577131</v>
      </c>
      <c r="BD410">
        <v>1.6853584505673942E-2</v>
      </c>
      <c r="BH410">
        <v>3.3707169011347883E-2</v>
      </c>
      <c r="BI410">
        <v>1.6853584505673942E-2</v>
      </c>
      <c r="BJ410">
        <v>0</v>
      </c>
    </row>
    <row r="411" spans="1:62" x14ac:dyDescent="0.3">
      <c r="A411" s="2" t="s">
        <v>339</v>
      </c>
      <c r="B411" s="18" t="s">
        <v>1012</v>
      </c>
      <c r="C411" s="13"/>
      <c r="F411" s="2">
        <v>3.42</v>
      </c>
      <c r="G411" s="2" t="s">
        <v>319</v>
      </c>
      <c r="H411" s="9">
        <v>-1</v>
      </c>
      <c r="I411">
        <v>-1</v>
      </c>
      <c r="J411"/>
      <c r="K411" s="2">
        <v>4</v>
      </c>
      <c r="L411" s="25">
        <v>0</v>
      </c>
      <c r="M411">
        <v>0</v>
      </c>
      <c r="N411">
        <v>0</v>
      </c>
      <c r="O411" s="2">
        <v>3.71</v>
      </c>
      <c r="P411" s="2">
        <v>3.71</v>
      </c>
      <c r="Q411" s="2">
        <v>32</v>
      </c>
      <c r="R411" s="2" t="s">
        <v>519</v>
      </c>
      <c r="T411" s="25">
        <v>0</v>
      </c>
      <c r="U411"/>
      <c r="V411"/>
      <c r="W411">
        <v>0</v>
      </c>
      <c r="X411"/>
      <c r="Y411"/>
      <c r="Z411">
        <v>0</v>
      </c>
      <c r="AA411"/>
      <c r="AB411"/>
      <c r="AD411">
        <v>10</v>
      </c>
      <c r="AE411" s="55">
        <f t="shared" si="25"/>
        <v>440.45119999999997</v>
      </c>
      <c r="AF411" s="57">
        <v>0</v>
      </c>
      <c r="AG411" s="55">
        <v>0</v>
      </c>
      <c r="AH411" s="55">
        <v>0</v>
      </c>
      <c r="AI411" s="52">
        <f t="shared" si="26"/>
        <v>9.0815963266759184E-2</v>
      </c>
      <c r="AJ411" s="52"/>
      <c r="AK411" s="52"/>
      <c r="AL411" s="52"/>
      <c r="AM411" s="28">
        <v>1.615384615384615</v>
      </c>
      <c r="AN411" s="28">
        <v>1.6923076923076921</v>
      </c>
      <c r="AO411" s="28">
        <v>0.15384615384615391</v>
      </c>
      <c r="AP411" s="28">
        <v>0.30769230769230771</v>
      </c>
      <c r="AQ411" s="28">
        <v>0.4285714285714286</v>
      </c>
      <c r="AR411" s="28">
        <v>0.44897959183673469</v>
      </c>
      <c r="AS411" s="28">
        <v>4.0816326530612249E-2</v>
      </c>
      <c r="AT411" s="28">
        <v>8.1632653061224497E-2</v>
      </c>
      <c r="AU411" s="25">
        <v>1.1399999999999999</v>
      </c>
      <c r="AV411" s="25">
        <v>3.44</v>
      </c>
      <c r="AW411" s="25">
        <v>2.2999999999999998</v>
      </c>
      <c r="AX411" s="25">
        <v>2.571538461538462</v>
      </c>
      <c r="AY411">
        <v>2.571538461538462</v>
      </c>
      <c r="AZ411">
        <v>6.623443246558077</v>
      </c>
      <c r="BD411">
        <v>4.5407981633379592E-2</v>
      </c>
      <c r="BH411">
        <v>9.0815963266759184E-2</v>
      </c>
      <c r="BI411">
        <v>4.5407981633379592E-2</v>
      </c>
      <c r="BJ411">
        <v>0</v>
      </c>
    </row>
    <row r="412" spans="1:62" x14ac:dyDescent="0.3">
      <c r="A412" s="2" t="s">
        <v>340</v>
      </c>
      <c r="B412" s="18" t="s">
        <v>1013</v>
      </c>
      <c r="C412" s="13"/>
      <c r="F412" s="2">
        <v>3.39</v>
      </c>
      <c r="G412" s="2" t="s">
        <v>319</v>
      </c>
      <c r="H412" s="9">
        <v>-1</v>
      </c>
      <c r="I412">
        <v>-1</v>
      </c>
      <c r="J412"/>
      <c r="K412" s="2">
        <v>4</v>
      </c>
      <c r="L412" s="25">
        <v>0</v>
      </c>
      <c r="M412">
        <v>0</v>
      </c>
      <c r="N412">
        <v>0</v>
      </c>
      <c r="O412" s="2">
        <v>3.7</v>
      </c>
      <c r="P412" s="2">
        <v>3.7</v>
      </c>
      <c r="Q412" s="2">
        <v>36.4</v>
      </c>
      <c r="R412" s="2" t="s">
        <v>519</v>
      </c>
      <c r="T412" s="25">
        <v>0</v>
      </c>
      <c r="U412"/>
      <c r="V412"/>
      <c r="W412">
        <v>0</v>
      </c>
      <c r="X412"/>
      <c r="Y412"/>
      <c r="Z412">
        <v>0</v>
      </c>
      <c r="AA412"/>
      <c r="AB412"/>
      <c r="AD412">
        <v>10</v>
      </c>
      <c r="AE412" s="55">
        <f t="shared" si="25"/>
        <v>498.31600000000003</v>
      </c>
      <c r="AF412" s="57">
        <v>0</v>
      </c>
      <c r="AG412" s="55">
        <v>0</v>
      </c>
      <c r="AH412" s="55">
        <v>0</v>
      </c>
      <c r="AI412" s="52">
        <f t="shared" si="26"/>
        <v>8.0270350540620802E-2</v>
      </c>
      <c r="AJ412" s="52"/>
      <c r="AK412" s="52"/>
      <c r="AL412" s="52"/>
      <c r="AM412" s="28">
        <v>1.5625</v>
      </c>
      <c r="AN412" s="28">
        <v>1.5</v>
      </c>
      <c r="AO412" s="28">
        <v>0.125</v>
      </c>
      <c r="AP412" s="28">
        <v>0.25</v>
      </c>
      <c r="AQ412" s="28">
        <v>0.45454545454545447</v>
      </c>
      <c r="AR412" s="28">
        <v>0.43636363636363629</v>
      </c>
      <c r="AS412" s="28">
        <v>3.6363636363636362E-2</v>
      </c>
      <c r="AT412" s="28">
        <v>7.2727272727272724E-2</v>
      </c>
      <c r="AU412" s="25">
        <v>1.1399999999999999</v>
      </c>
      <c r="AV412" s="25">
        <v>3.44</v>
      </c>
      <c r="AW412" s="25">
        <v>2.2999999999999998</v>
      </c>
      <c r="AX412" s="25">
        <v>2.5237500000000002</v>
      </c>
      <c r="AY412">
        <v>2.5237500000000002</v>
      </c>
      <c r="AZ412">
        <v>6.6699372256848122</v>
      </c>
      <c r="BD412">
        <v>4.0135175270310401E-2</v>
      </c>
      <c r="BH412">
        <v>8.0270350540620802E-2</v>
      </c>
      <c r="BI412">
        <v>4.0135175270310401E-2</v>
      </c>
      <c r="BJ412">
        <v>0</v>
      </c>
    </row>
    <row r="413" spans="1:62" x14ac:dyDescent="0.3">
      <c r="A413" s="2" t="s">
        <v>341</v>
      </c>
      <c r="B413" s="18" t="s">
        <v>1014</v>
      </c>
      <c r="C413" s="13"/>
      <c r="F413" s="2">
        <v>3.45</v>
      </c>
      <c r="G413" s="2" t="s">
        <v>319</v>
      </c>
      <c r="H413" s="9">
        <v>-1</v>
      </c>
      <c r="I413">
        <v>-1</v>
      </c>
      <c r="J413"/>
      <c r="K413" s="2">
        <v>4</v>
      </c>
      <c r="L413" s="25">
        <v>0</v>
      </c>
      <c r="M413">
        <v>0</v>
      </c>
      <c r="N413">
        <v>0</v>
      </c>
      <c r="O413" s="2">
        <v>3.72</v>
      </c>
      <c r="P413" s="2">
        <v>3.72</v>
      </c>
      <c r="Q413" s="2">
        <v>41.1</v>
      </c>
      <c r="R413" s="2" t="s">
        <v>519</v>
      </c>
      <c r="T413" s="25">
        <v>0</v>
      </c>
      <c r="U413"/>
      <c r="V413"/>
      <c r="W413">
        <v>0</v>
      </c>
      <c r="X413"/>
      <c r="Y413"/>
      <c r="Z413">
        <v>0</v>
      </c>
      <c r="AA413"/>
      <c r="AB413"/>
      <c r="AD413">
        <v>10</v>
      </c>
      <c r="AE413" s="55">
        <f t="shared" si="25"/>
        <v>568.75824000000011</v>
      </c>
      <c r="AF413" s="57">
        <v>0</v>
      </c>
      <c r="AG413" s="55">
        <v>0</v>
      </c>
      <c r="AH413" s="55">
        <v>0</v>
      </c>
      <c r="AI413" s="52">
        <f t="shared" si="26"/>
        <v>7.0328651414351365E-2</v>
      </c>
      <c r="AJ413" s="52"/>
      <c r="AK413" s="52"/>
      <c r="AL413" s="52"/>
      <c r="AM413" s="28">
        <v>1.5263157894736841</v>
      </c>
      <c r="AN413" s="28">
        <v>1.368421052631579</v>
      </c>
      <c r="AO413" s="28">
        <v>0.10526315789473679</v>
      </c>
      <c r="AP413" s="28">
        <v>0.2105263157894737</v>
      </c>
      <c r="AQ413" s="28">
        <v>0.47540983606557369</v>
      </c>
      <c r="AR413" s="28">
        <v>0.42622950819672129</v>
      </c>
      <c r="AS413" s="28">
        <v>3.2786885245901627E-2</v>
      </c>
      <c r="AT413" s="28">
        <v>6.5573770491803268E-2</v>
      </c>
      <c r="AU413" s="25">
        <v>1.1399999999999999</v>
      </c>
      <c r="AV413" s="25">
        <v>3.44</v>
      </c>
      <c r="AW413" s="25">
        <v>2.2999999999999998</v>
      </c>
      <c r="AX413" s="25">
        <v>2.4910526315789472</v>
      </c>
      <c r="AY413">
        <v>2.4910526315789481</v>
      </c>
      <c r="AZ413">
        <v>6.7017488956136306</v>
      </c>
      <c r="BD413">
        <v>3.5164325707175682E-2</v>
      </c>
      <c r="BH413">
        <v>7.0328651414351365E-2</v>
      </c>
      <c r="BI413">
        <v>3.5164325707175682E-2</v>
      </c>
      <c r="BJ413">
        <v>0</v>
      </c>
    </row>
    <row r="414" spans="1:62" x14ac:dyDescent="0.3">
      <c r="A414" s="2" t="s">
        <v>342</v>
      </c>
      <c r="B414" s="18" t="s">
        <v>1015</v>
      </c>
      <c r="C414" s="13"/>
      <c r="F414" s="2">
        <v>3.45</v>
      </c>
      <c r="G414" s="2" t="s">
        <v>319</v>
      </c>
      <c r="H414" s="9">
        <v>-1</v>
      </c>
      <c r="I414">
        <v>-1</v>
      </c>
      <c r="J414"/>
      <c r="K414" s="2">
        <v>4</v>
      </c>
      <c r="L414" s="25">
        <v>0</v>
      </c>
      <c r="M414">
        <v>0</v>
      </c>
      <c r="N414">
        <v>0</v>
      </c>
      <c r="O414" s="2">
        <v>3.71</v>
      </c>
      <c r="P414" s="2">
        <v>3.71</v>
      </c>
      <c r="Q414" s="2">
        <v>44.5</v>
      </c>
      <c r="R414" s="2" t="s">
        <v>519</v>
      </c>
      <c r="T414" s="25">
        <v>0</v>
      </c>
      <c r="U414"/>
      <c r="V414"/>
      <c r="W414">
        <v>0</v>
      </c>
      <c r="X414"/>
      <c r="Y414"/>
      <c r="Z414">
        <v>0</v>
      </c>
      <c r="AA414"/>
      <c r="AB414"/>
      <c r="AD414">
        <v>10</v>
      </c>
      <c r="AE414" s="55">
        <f t="shared" si="25"/>
        <v>612.50244999999995</v>
      </c>
      <c r="AF414" s="57">
        <v>0</v>
      </c>
      <c r="AG414" s="55">
        <v>0</v>
      </c>
      <c r="AH414" s="55">
        <v>0</v>
      </c>
      <c r="AI414" s="52">
        <f t="shared" si="26"/>
        <v>6.5305861225534695E-2</v>
      </c>
      <c r="AJ414" s="52"/>
      <c r="AK414" s="52"/>
      <c r="AL414" s="52"/>
      <c r="AM414" s="28">
        <v>1.5</v>
      </c>
      <c r="AN414" s="28">
        <v>1.2727272727272729</v>
      </c>
      <c r="AO414" s="28">
        <v>9.0909090909090912E-2</v>
      </c>
      <c r="AP414" s="28">
        <v>0.1818181818181818</v>
      </c>
      <c r="AQ414" s="28">
        <v>0.49253731343283591</v>
      </c>
      <c r="AR414" s="28">
        <v>0.41791044776119401</v>
      </c>
      <c r="AS414" s="28">
        <v>2.9850746268656719E-2</v>
      </c>
      <c r="AT414" s="28">
        <v>5.9701492537313439E-2</v>
      </c>
      <c r="AU414" s="25">
        <v>1.1399999999999999</v>
      </c>
      <c r="AV414" s="25">
        <v>3.44</v>
      </c>
      <c r="AW414" s="25">
        <v>2.2999999999999998</v>
      </c>
      <c r="AX414" s="25">
        <v>2.4672727272727282</v>
      </c>
      <c r="AY414">
        <v>2.4672727272727268</v>
      </c>
      <c r="AZ414">
        <v>6.7248846555618629</v>
      </c>
      <c r="BD414">
        <v>3.2652930612767347E-2</v>
      </c>
      <c r="BH414">
        <v>6.5305861225534695E-2</v>
      </c>
      <c r="BI414">
        <v>3.2652930612767347E-2</v>
      </c>
      <c r="BJ414">
        <v>0</v>
      </c>
    </row>
    <row r="415" spans="1:62" x14ac:dyDescent="0.3">
      <c r="A415" s="2" t="s">
        <v>343</v>
      </c>
      <c r="B415" s="18" t="s">
        <v>1016</v>
      </c>
      <c r="C415" s="13"/>
      <c r="F415" s="2">
        <v>3.41</v>
      </c>
      <c r="G415" s="2" t="s">
        <v>319</v>
      </c>
      <c r="H415" s="9">
        <v>-1</v>
      </c>
      <c r="I415">
        <v>-1</v>
      </c>
      <c r="J415"/>
      <c r="K415" s="2">
        <v>4</v>
      </c>
      <c r="L415" s="25">
        <v>0</v>
      </c>
      <c r="M415">
        <v>0</v>
      </c>
      <c r="N415">
        <v>0</v>
      </c>
      <c r="O415" s="2">
        <v>3.71</v>
      </c>
      <c r="P415" s="2">
        <v>3.71</v>
      </c>
      <c r="Q415" s="2">
        <v>54.9</v>
      </c>
      <c r="R415" s="2" t="s">
        <v>519</v>
      </c>
      <c r="T415" s="25">
        <v>0</v>
      </c>
      <c r="U415" s="25"/>
      <c r="V415" s="25"/>
      <c r="W415">
        <v>0</v>
      </c>
      <c r="X415"/>
      <c r="Y415"/>
      <c r="Z415">
        <v>0</v>
      </c>
      <c r="AA415"/>
      <c r="AB415"/>
      <c r="AD415">
        <v>10</v>
      </c>
      <c r="AE415" s="55">
        <f t="shared" si="25"/>
        <v>755.64908999999989</v>
      </c>
      <c r="AF415" s="57">
        <v>0</v>
      </c>
      <c r="AG415" s="55">
        <v>0</v>
      </c>
      <c r="AH415" s="55">
        <v>0</v>
      </c>
      <c r="AI415" s="52">
        <f t="shared" si="26"/>
        <v>5.2934623397746704E-2</v>
      </c>
      <c r="AJ415" s="51"/>
      <c r="AK415" s="52"/>
      <c r="AL415" s="52"/>
      <c r="AM415" s="28">
        <v>1.464285714285714</v>
      </c>
      <c r="AN415" s="28">
        <v>1.142857142857143</v>
      </c>
      <c r="AO415" s="28">
        <v>7.1428571428571425E-2</v>
      </c>
      <c r="AP415" s="28">
        <v>0.14285714285714279</v>
      </c>
      <c r="AQ415" s="28">
        <v>0.51898734177215178</v>
      </c>
      <c r="AR415" s="28">
        <v>0.40506329113924039</v>
      </c>
      <c r="AS415" s="28">
        <v>2.5316455696202531E-2</v>
      </c>
      <c r="AT415" s="28">
        <v>5.0632911392405063E-2</v>
      </c>
      <c r="AU415" s="25">
        <v>1.1399999999999999</v>
      </c>
      <c r="AV415" s="25">
        <v>3.44</v>
      </c>
      <c r="AW415" s="25">
        <v>2.2999999999999998</v>
      </c>
      <c r="AX415" s="25">
        <v>2.4350000000000001</v>
      </c>
      <c r="AY415">
        <v>2.4350000000000001</v>
      </c>
      <c r="AZ415">
        <v>6.7562831869201787</v>
      </c>
      <c r="BD415">
        <v>2.6467311698873348E-2</v>
      </c>
      <c r="BH415">
        <v>5.2934623397746697E-2</v>
      </c>
      <c r="BI415">
        <v>2.6467311698873348E-2</v>
      </c>
      <c r="BJ415">
        <v>0</v>
      </c>
    </row>
    <row r="416" spans="1:62" x14ac:dyDescent="0.3">
      <c r="A416" s="2" t="s">
        <v>344</v>
      </c>
      <c r="B416" s="18" t="s">
        <v>1017</v>
      </c>
      <c r="C416" s="13"/>
      <c r="F416" s="2">
        <v>3.41</v>
      </c>
      <c r="G416" s="2" t="s">
        <v>319</v>
      </c>
      <c r="H416" s="9">
        <v>-1</v>
      </c>
      <c r="I416">
        <v>-1</v>
      </c>
      <c r="J416"/>
      <c r="K416" s="2">
        <v>4</v>
      </c>
      <c r="L416" s="25">
        <v>0</v>
      </c>
      <c r="M416">
        <v>0</v>
      </c>
      <c r="N416">
        <v>0</v>
      </c>
      <c r="O416" s="2">
        <v>3.71</v>
      </c>
      <c r="P416" s="2">
        <v>3.71</v>
      </c>
      <c r="Q416" s="2">
        <v>58</v>
      </c>
      <c r="R416" s="2" t="s">
        <v>519</v>
      </c>
      <c r="T416" s="25">
        <v>0</v>
      </c>
      <c r="U416" s="25"/>
      <c r="V416" s="25"/>
      <c r="W416">
        <v>0</v>
      </c>
      <c r="X416"/>
      <c r="Y416"/>
      <c r="Z416">
        <v>0</v>
      </c>
      <c r="AA416"/>
      <c r="AB416"/>
      <c r="AD416">
        <v>10</v>
      </c>
      <c r="AE416" s="55">
        <f t="shared" si="25"/>
        <v>798.31779999999992</v>
      </c>
      <c r="AF416" s="57">
        <v>0</v>
      </c>
      <c r="AG416" s="55">
        <v>0</v>
      </c>
      <c r="AH416" s="55">
        <v>0</v>
      </c>
      <c r="AI416" s="52">
        <f t="shared" si="26"/>
        <v>5.010535904372921E-2</v>
      </c>
      <c r="AJ416" s="51"/>
      <c r="AK416" s="52"/>
      <c r="AL416" s="52"/>
      <c r="AM416" s="28">
        <v>1.4411764705882351</v>
      </c>
      <c r="AN416" s="28">
        <v>1.0588235294117649</v>
      </c>
      <c r="AO416" s="28">
        <v>5.8823529411764712E-2</v>
      </c>
      <c r="AP416" s="28">
        <v>0.1176470588235294</v>
      </c>
      <c r="AQ416" s="28">
        <v>0.53846153846153855</v>
      </c>
      <c r="AR416" s="28">
        <v>0.39560439560439559</v>
      </c>
      <c r="AS416" s="28">
        <v>2.197802197802198E-2</v>
      </c>
      <c r="AT416" s="28">
        <v>4.3956043956043959E-2</v>
      </c>
      <c r="AU416" s="25">
        <v>1.1399999999999999</v>
      </c>
      <c r="AV416" s="25">
        <v>3.44</v>
      </c>
      <c r="AW416" s="25">
        <v>2.2999999999999998</v>
      </c>
      <c r="AX416" s="25">
        <v>2.4141176470588239</v>
      </c>
      <c r="AY416">
        <v>2.4141176470588239</v>
      </c>
      <c r="AZ416">
        <v>6.776599883681441</v>
      </c>
      <c r="BD416">
        <v>2.5052679521864601E-2</v>
      </c>
      <c r="BH416">
        <v>5.010535904372921E-2</v>
      </c>
      <c r="BI416">
        <v>2.5052679521864601E-2</v>
      </c>
      <c r="BJ416">
        <v>0</v>
      </c>
    </row>
    <row r="417" spans="1:62" x14ac:dyDescent="0.3">
      <c r="A417" s="2" t="s">
        <v>151</v>
      </c>
      <c r="B417" s="13" t="s">
        <v>774</v>
      </c>
      <c r="C417" s="13"/>
      <c r="F417" s="2">
        <v>3.26</v>
      </c>
      <c r="G417" s="2" t="s">
        <v>345</v>
      </c>
      <c r="H417" s="9">
        <v>-1</v>
      </c>
      <c r="I417">
        <v>-1</v>
      </c>
      <c r="J417"/>
      <c r="L417" s="25">
        <v>0</v>
      </c>
      <c r="M417">
        <v>0</v>
      </c>
      <c r="N417">
        <v>0</v>
      </c>
      <c r="O417" s="2">
        <v>3.89</v>
      </c>
      <c r="P417" s="2">
        <v>3.89</v>
      </c>
      <c r="Q417" s="2">
        <v>16.399999999999999</v>
      </c>
      <c r="T417" s="25">
        <v>0</v>
      </c>
      <c r="U417" s="25"/>
      <c r="V417" s="25"/>
      <c r="W417">
        <v>0</v>
      </c>
      <c r="X417"/>
      <c r="Y417"/>
      <c r="Z417">
        <v>0</v>
      </c>
      <c r="AA417"/>
      <c r="AB417"/>
      <c r="AD417">
        <v>20</v>
      </c>
      <c r="AE417" s="55">
        <f t="shared" si="25"/>
        <v>248.16643999999999</v>
      </c>
      <c r="AF417" s="57">
        <v>0</v>
      </c>
      <c r="AG417" s="55">
        <v>0</v>
      </c>
      <c r="AH417" s="55">
        <v>0</v>
      </c>
      <c r="AI417" s="52"/>
      <c r="AJ417" s="51"/>
      <c r="AK417" s="52"/>
      <c r="AL417" s="52"/>
      <c r="AM417" s="28">
        <v>1.75</v>
      </c>
      <c r="AN417" s="28">
        <v>2.5</v>
      </c>
      <c r="AO417" s="28">
        <v>0.75</v>
      </c>
      <c r="AP417" s="28">
        <v>0</v>
      </c>
      <c r="AQ417" s="28">
        <v>0.35</v>
      </c>
      <c r="AR417" s="28">
        <v>0.5</v>
      </c>
      <c r="AS417" s="28">
        <v>0.15</v>
      </c>
      <c r="AT417" s="28">
        <v>0</v>
      </c>
      <c r="AU417" s="25">
        <v>0.95</v>
      </c>
      <c r="AV417" s="25">
        <v>3.44</v>
      </c>
      <c r="AW417" s="25">
        <v>2.4900000000000002</v>
      </c>
      <c r="AX417" s="25">
        <v>2.7062499999999998</v>
      </c>
      <c r="AY417">
        <v>2.7062499999999998</v>
      </c>
      <c r="AZ417">
        <v>6.2396022968656872</v>
      </c>
      <c r="BH417">
        <v>0</v>
      </c>
      <c r="BI417">
        <v>0</v>
      </c>
      <c r="BJ417">
        <v>0</v>
      </c>
    </row>
    <row r="418" spans="1:62" x14ac:dyDescent="0.3">
      <c r="A418" s="2" t="s">
        <v>63</v>
      </c>
      <c r="B418" s="13" t="s">
        <v>773</v>
      </c>
      <c r="C418" s="13"/>
      <c r="F418" s="2">
        <v>3.5</v>
      </c>
      <c r="G418" s="2" t="s">
        <v>345</v>
      </c>
      <c r="H418" s="9">
        <v>-1</v>
      </c>
      <c r="I418">
        <v>-1</v>
      </c>
      <c r="J418"/>
      <c r="K418" s="2">
        <v>1</v>
      </c>
      <c r="L418" s="25">
        <v>0</v>
      </c>
      <c r="M418">
        <v>0</v>
      </c>
      <c r="N418">
        <v>0</v>
      </c>
      <c r="O418" s="2">
        <v>3.82</v>
      </c>
      <c r="P418" s="2">
        <v>3.82</v>
      </c>
      <c r="Q418" s="2">
        <v>16</v>
      </c>
      <c r="T418" s="25">
        <v>0</v>
      </c>
      <c r="U418" s="25"/>
      <c r="V418" s="25"/>
      <c r="W418">
        <v>0</v>
      </c>
      <c r="X418"/>
      <c r="Y418"/>
      <c r="Z418">
        <v>0</v>
      </c>
      <c r="AA418"/>
      <c r="AB418"/>
      <c r="AD418">
        <v>20</v>
      </c>
      <c r="AE418" s="55">
        <f t="shared" si="25"/>
        <v>233.47839999999999</v>
      </c>
      <c r="AF418" s="57">
        <v>0</v>
      </c>
      <c r="AG418" s="55">
        <v>0</v>
      </c>
      <c r="AH418" s="55">
        <v>0</v>
      </c>
      <c r="AI418" s="52">
        <f t="shared" si="26"/>
        <v>8.5661029028809524E-2</v>
      </c>
      <c r="AJ418" s="51"/>
      <c r="AK418" s="52"/>
      <c r="AL418" s="52"/>
      <c r="AM418" s="28">
        <v>1.75</v>
      </c>
      <c r="AN418" s="28">
        <v>2.5</v>
      </c>
      <c r="AO418" s="28">
        <v>0.75</v>
      </c>
      <c r="AP418" s="28">
        <v>0</v>
      </c>
      <c r="AQ418" s="28">
        <v>0.35</v>
      </c>
      <c r="AR418" s="28">
        <v>0.5</v>
      </c>
      <c r="AS418" s="28">
        <v>0.15</v>
      </c>
      <c r="AT418" s="28">
        <v>0</v>
      </c>
      <c r="AU418" s="25">
        <v>1</v>
      </c>
      <c r="AV418" s="25">
        <v>3.44</v>
      </c>
      <c r="AW418" s="25">
        <v>2.44</v>
      </c>
      <c r="AX418" s="25">
        <v>2.7124999999999999</v>
      </c>
      <c r="AY418">
        <v>2.7124999999999999</v>
      </c>
      <c r="AZ418">
        <v>6.264025610615688</v>
      </c>
      <c r="BD418">
        <v>4.2830514514404762E-2</v>
      </c>
      <c r="BH418">
        <v>8.5661029028809524E-2</v>
      </c>
      <c r="BI418">
        <v>4.2830514514404762E-2</v>
      </c>
      <c r="BJ418">
        <v>0</v>
      </c>
    </row>
    <row r="419" spans="1:62" x14ac:dyDescent="0.3">
      <c r="A419" s="2" t="s">
        <v>4</v>
      </c>
      <c r="B419" s="13" t="s">
        <v>689</v>
      </c>
      <c r="C419" s="13"/>
      <c r="F419" s="2">
        <v>3.54</v>
      </c>
      <c r="G419" s="2" t="s">
        <v>352</v>
      </c>
      <c r="H419" s="9" t="s">
        <v>527</v>
      </c>
      <c r="I419" t="s">
        <v>609</v>
      </c>
      <c r="J419"/>
      <c r="K419" s="2">
        <v>2</v>
      </c>
      <c r="L419" s="25">
        <v>4</v>
      </c>
      <c r="M419">
        <v>4</v>
      </c>
      <c r="N419">
        <v>0</v>
      </c>
      <c r="O419" s="2">
        <v>3.86</v>
      </c>
      <c r="P419" s="2">
        <v>3.86</v>
      </c>
      <c r="Q419" s="2">
        <v>29.4</v>
      </c>
      <c r="T419" s="25">
        <v>7.8084429999999996</v>
      </c>
      <c r="U419" s="25">
        <v>7.8548809999999998</v>
      </c>
      <c r="V419" s="25">
        <v>15.19056011</v>
      </c>
      <c r="W419">
        <v>3.8801999999999999</v>
      </c>
      <c r="X419">
        <v>29.507999999999999</v>
      </c>
      <c r="Y419">
        <v>7.7140000000000004</v>
      </c>
      <c r="Z419">
        <v>0</v>
      </c>
      <c r="AA419"/>
      <c r="AB419"/>
      <c r="AD419">
        <v>20</v>
      </c>
      <c r="AE419" s="55">
        <f t="shared" si="25"/>
        <v>438.04823999999996</v>
      </c>
      <c r="AF419" s="57">
        <v>924.74694800021894</v>
      </c>
      <c r="AG419" s="55">
        <v>883.22940750240002</v>
      </c>
      <c r="AH419" s="55">
        <v>0</v>
      </c>
      <c r="AI419" s="52">
        <f t="shared" si="26"/>
        <v>9.1314143848631832E-2</v>
      </c>
      <c r="AJ419" s="51">
        <v>8.6510153045653584E-2</v>
      </c>
      <c r="AK419" s="52">
        <v>9.0576694254581439E-2</v>
      </c>
      <c r="AL419" s="52"/>
      <c r="AM419" s="28">
        <v>1.75</v>
      </c>
      <c r="AN419" s="28">
        <v>2.5</v>
      </c>
      <c r="AO419" s="28">
        <v>0.75</v>
      </c>
      <c r="AP419" s="28">
        <v>0</v>
      </c>
      <c r="AQ419" s="28">
        <v>0.35</v>
      </c>
      <c r="AR419" s="28">
        <v>0.5</v>
      </c>
      <c r="AS419" s="28">
        <v>0.15</v>
      </c>
      <c r="AT419" s="28">
        <v>0</v>
      </c>
      <c r="AU419" s="25">
        <v>0.82</v>
      </c>
      <c r="AV419" s="25">
        <v>3.44</v>
      </c>
      <c r="AW419" s="25">
        <v>2.62</v>
      </c>
      <c r="AX419" s="25">
        <v>2.6262500000000002</v>
      </c>
      <c r="AY419">
        <v>2.6262500000000002</v>
      </c>
      <c r="AZ419">
        <v>5.96680968125</v>
      </c>
      <c r="BA419" s="75">
        <v>0.50555206026575039</v>
      </c>
      <c r="BB419" s="75">
        <v>0</v>
      </c>
      <c r="BD419">
        <v>4.5657071924315923E-2</v>
      </c>
      <c r="BE419">
        <v>4.3255076522826792E-2</v>
      </c>
      <c r="BF419">
        <v>4.5288347127290719E-2</v>
      </c>
      <c r="BH419">
        <v>8.9466997049622285E-2</v>
      </c>
      <c r="BI419">
        <v>4.4733498524811142E-2</v>
      </c>
      <c r="BJ419">
        <v>0.2527760301328752</v>
      </c>
    </row>
    <row r="420" spans="1:62" x14ac:dyDescent="0.3">
      <c r="A420" s="2" t="s">
        <v>63</v>
      </c>
      <c r="B420" s="13" t="s">
        <v>773</v>
      </c>
      <c r="C420" s="13"/>
      <c r="F420" s="2">
        <v>3.5</v>
      </c>
      <c r="G420" s="2" t="s">
        <v>352</v>
      </c>
      <c r="H420" s="9">
        <v>-1</v>
      </c>
      <c r="I420">
        <v>-1</v>
      </c>
      <c r="J420"/>
      <c r="K420" s="2">
        <v>1</v>
      </c>
      <c r="L420" s="25">
        <v>0</v>
      </c>
      <c r="M420">
        <v>0</v>
      </c>
      <c r="N420">
        <v>0</v>
      </c>
      <c r="O420" s="2">
        <v>3.82</v>
      </c>
      <c r="P420" s="2">
        <v>3.82</v>
      </c>
      <c r="Q420" s="2">
        <v>16</v>
      </c>
      <c r="T420" s="25">
        <v>0</v>
      </c>
      <c r="U420" s="25"/>
      <c r="V420" s="25"/>
      <c r="W420">
        <v>0</v>
      </c>
      <c r="X420"/>
      <c r="Y420"/>
      <c r="Z420">
        <v>0</v>
      </c>
      <c r="AA420"/>
      <c r="AB420"/>
      <c r="AD420">
        <v>20</v>
      </c>
      <c r="AE420" s="55">
        <f t="shared" si="25"/>
        <v>233.47839999999999</v>
      </c>
      <c r="AF420" s="57">
        <v>0</v>
      </c>
      <c r="AG420" s="55">
        <v>0</v>
      </c>
      <c r="AH420" s="55">
        <v>0</v>
      </c>
      <c r="AI420" s="52">
        <f t="shared" si="26"/>
        <v>8.5661029028809524E-2</v>
      </c>
      <c r="AJ420" s="51"/>
      <c r="AK420" s="52"/>
      <c r="AL420" s="52"/>
      <c r="AM420" s="28">
        <v>1.75</v>
      </c>
      <c r="AN420" s="28">
        <v>2.5</v>
      </c>
      <c r="AO420" s="28">
        <v>0.75</v>
      </c>
      <c r="AP420" s="28">
        <v>0</v>
      </c>
      <c r="AQ420" s="28">
        <v>0.35</v>
      </c>
      <c r="AR420" s="28">
        <v>0.5</v>
      </c>
      <c r="AS420" s="28">
        <v>0.15</v>
      </c>
      <c r="AT420" s="28">
        <v>0</v>
      </c>
      <c r="AU420" s="25">
        <v>1</v>
      </c>
      <c r="AV420" s="25">
        <v>3.44</v>
      </c>
      <c r="AW420" s="25">
        <v>2.44</v>
      </c>
      <c r="AX420" s="25">
        <v>2.7124999999999999</v>
      </c>
      <c r="AY420">
        <v>2.7124999999999999</v>
      </c>
      <c r="AZ420">
        <v>6.264025610615688</v>
      </c>
      <c r="BD420">
        <v>4.2830514514404762E-2</v>
      </c>
      <c r="BH420">
        <v>8.5661029028809524E-2</v>
      </c>
      <c r="BI420">
        <v>4.2830514514404762E-2</v>
      </c>
      <c r="BJ420">
        <v>0</v>
      </c>
    </row>
    <row r="421" spans="1:62" x14ac:dyDescent="0.3">
      <c r="A421" s="2" t="s">
        <v>346</v>
      </c>
      <c r="B421" s="18" t="s">
        <v>1018</v>
      </c>
      <c r="C421" s="13"/>
      <c r="F421" s="2">
        <v>3.45</v>
      </c>
      <c r="G421" s="2" t="s">
        <v>352</v>
      </c>
      <c r="H421" s="9">
        <v>-1</v>
      </c>
      <c r="I421">
        <v>-1</v>
      </c>
      <c r="J421"/>
      <c r="K421" s="2">
        <v>1</v>
      </c>
      <c r="L421" s="25">
        <v>0</v>
      </c>
      <c r="M421">
        <v>0</v>
      </c>
      <c r="N421">
        <v>0</v>
      </c>
      <c r="O421" s="2">
        <v>3.86</v>
      </c>
      <c r="P421" s="2">
        <v>3.86</v>
      </c>
      <c r="Q421" s="2">
        <v>20.9</v>
      </c>
      <c r="T421" s="25">
        <v>0</v>
      </c>
      <c r="U421" s="25"/>
      <c r="V421" s="25"/>
      <c r="W421">
        <v>0</v>
      </c>
      <c r="X421"/>
      <c r="Y421"/>
      <c r="Z421">
        <v>0</v>
      </c>
      <c r="AA421"/>
      <c r="AB421"/>
      <c r="AD421">
        <v>20</v>
      </c>
      <c r="AE421" s="55">
        <f t="shared" si="25"/>
        <v>311.40163999999999</v>
      </c>
      <c r="AF421" s="57">
        <v>0</v>
      </c>
      <c r="AG421" s="55">
        <v>0</v>
      </c>
      <c r="AH421" s="55">
        <v>0</v>
      </c>
      <c r="AI421" s="52">
        <f t="shared" si="26"/>
        <v>6.4225737539468322E-2</v>
      </c>
      <c r="AJ421" s="51"/>
      <c r="AK421" s="52"/>
      <c r="AL421" s="52"/>
      <c r="AM421" s="28">
        <v>1.6190476190476191</v>
      </c>
      <c r="AN421" s="28">
        <v>2</v>
      </c>
      <c r="AO421" s="28">
        <v>0.5714285714285714</v>
      </c>
      <c r="AP421" s="28">
        <v>0</v>
      </c>
      <c r="AQ421" s="28">
        <v>0.38636363636363641</v>
      </c>
      <c r="AR421" s="28">
        <v>0.47727272727272718</v>
      </c>
      <c r="AS421" s="28">
        <v>0.13636363636363641</v>
      </c>
      <c r="AT421" s="28">
        <v>0</v>
      </c>
      <c r="AU421" s="25">
        <v>1</v>
      </c>
      <c r="AV421" s="25">
        <v>3.44</v>
      </c>
      <c r="AW421" s="25">
        <v>2.44</v>
      </c>
      <c r="AX421" s="25">
        <v>2.6071428571428572</v>
      </c>
      <c r="AY421">
        <v>2.6071428571428572</v>
      </c>
      <c r="AZ421">
        <v>6.4376988464407141</v>
      </c>
      <c r="BD421">
        <v>3.2112868769734161E-2</v>
      </c>
      <c r="BH421">
        <v>6.4225737539468322E-2</v>
      </c>
      <c r="BI421">
        <v>3.2112868769734161E-2</v>
      </c>
      <c r="BJ421">
        <v>0</v>
      </c>
    </row>
    <row r="422" spans="1:62" x14ac:dyDescent="0.3">
      <c r="A422" s="2" t="s">
        <v>347</v>
      </c>
      <c r="B422" s="18" t="s">
        <v>1019</v>
      </c>
      <c r="C422" s="13"/>
      <c r="F422" s="2">
        <v>3.5</v>
      </c>
      <c r="G422" s="2" t="s">
        <v>352</v>
      </c>
      <c r="H422" s="9">
        <v>-1</v>
      </c>
      <c r="I422">
        <v>-1</v>
      </c>
      <c r="J422"/>
      <c r="K422" s="2">
        <v>1</v>
      </c>
      <c r="L422" s="25">
        <v>0</v>
      </c>
      <c r="M422">
        <v>0</v>
      </c>
      <c r="N422">
        <v>0</v>
      </c>
      <c r="O422" s="2">
        <v>3.86</v>
      </c>
      <c r="P422" s="2">
        <v>3.86</v>
      </c>
      <c r="Q422" s="2">
        <v>17.899999999999999</v>
      </c>
      <c r="T422" s="25">
        <v>0</v>
      </c>
      <c r="U422" s="25"/>
      <c r="V422" s="25"/>
      <c r="W422">
        <v>0</v>
      </c>
      <c r="X422"/>
      <c r="Y422"/>
      <c r="Z422">
        <v>0</v>
      </c>
      <c r="AA422"/>
      <c r="AB422"/>
      <c r="AD422">
        <v>20</v>
      </c>
      <c r="AE422" s="55">
        <f t="shared" si="25"/>
        <v>266.70283999999998</v>
      </c>
      <c r="AF422" s="57">
        <v>0</v>
      </c>
      <c r="AG422" s="55">
        <v>0</v>
      </c>
      <c r="AH422" s="55">
        <v>0</v>
      </c>
      <c r="AI422" s="52">
        <f t="shared" si="26"/>
        <v>7.4989827629882017E-2</v>
      </c>
      <c r="AJ422" s="51"/>
      <c r="AK422" s="52"/>
      <c r="AL422" s="52"/>
      <c r="AM422" s="28">
        <v>1.583333333333333</v>
      </c>
      <c r="AN422" s="28">
        <v>1.833333333333333</v>
      </c>
      <c r="AO422" s="28">
        <v>0.5</v>
      </c>
      <c r="AP422" s="28">
        <v>0</v>
      </c>
      <c r="AQ422" s="28">
        <v>0.40425531914893609</v>
      </c>
      <c r="AR422" s="28">
        <v>0.46808510638297868</v>
      </c>
      <c r="AS422" s="28">
        <v>0.1276595744680851</v>
      </c>
      <c r="AT422" s="28">
        <v>0</v>
      </c>
      <c r="AU422" s="25">
        <v>1</v>
      </c>
      <c r="AV422" s="25">
        <v>3.44</v>
      </c>
      <c r="AW422" s="25">
        <v>2.44</v>
      </c>
      <c r="AX422" s="25">
        <v>2.5708333333333329</v>
      </c>
      <c r="AY422">
        <v>2.5708333333333329</v>
      </c>
      <c r="AZ422">
        <v>6.4919128825398751</v>
      </c>
      <c r="BD422">
        <v>3.7494913814941008E-2</v>
      </c>
      <c r="BH422">
        <v>7.4989827629882017E-2</v>
      </c>
      <c r="BI422">
        <v>3.7494913814941008E-2</v>
      </c>
      <c r="BJ422">
        <v>0</v>
      </c>
    </row>
    <row r="423" spans="1:62" x14ac:dyDescent="0.3">
      <c r="A423" s="2" t="s">
        <v>348</v>
      </c>
      <c r="B423" s="18" t="s">
        <v>1020</v>
      </c>
      <c r="C423" s="13"/>
      <c r="F423" s="2">
        <v>3.53</v>
      </c>
      <c r="G423" s="2" t="s">
        <v>352</v>
      </c>
      <c r="H423" s="9">
        <v>-1</v>
      </c>
      <c r="I423">
        <v>-1</v>
      </c>
      <c r="J423"/>
      <c r="K423" s="2">
        <v>1</v>
      </c>
      <c r="L423" s="25">
        <v>0</v>
      </c>
      <c r="M423">
        <v>0</v>
      </c>
      <c r="N423">
        <v>0</v>
      </c>
      <c r="O423" s="2">
        <v>3.86</v>
      </c>
      <c r="P423" s="2">
        <v>3.86</v>
      </c>
      <c r="Q423" s="2">
        <v>19.899999999999999</v>
      </c>
      <c r="T423" s="25">
        <v>0</v>
      </c>
      <c r="U423" s="25"/>
      <c r="V423" s="25"/>
      <c r="W423">
        <v>0</v>
      </c>
      <c r="X423"/>
      <c r="Y423"/>
      <c r="Z423">
        <v>0</v>
      </c>
      <c r="AA423"/>
      <c r="AB423"/>
      <c r="AD423">
        <v>20</v>
      </c>
      <c r="AE423" s="55">
        <f t="shared" si="25"/>
        <v>296.50203999999997</v>
      </c>
      <c r="AF423" s="57">
        <v>0</v>
      </c>
      <c r="AG423" s="55">
        <v>0</v>
      </c>
      <c r="AH423" s="55">
        <v>0</v>
      </c>
      <c r="AI423" s="52">
        <f t="shared" si="26"/>
        <v>6.745316153642654E-2</v>
      </c>
      <c r="AJ423" s="51"/>
      <c r="AK423" s="52"/>
      <c r="AL423" s="52"/>
      <c r="AM423" s="28">
        <v>1.555555555555556</v>
      </c>
      <c r="AN423" s="28">
        <v>1.7037037037037039</v>
      </c>
      <c r="AO423" s="28">
        <v>0.44444444444444442</v>
      </c>
      <c r="AP423" s="28">
        <v>0</v>
      </c>
      <c r="AQ423" s="28">
        <v>0.42</v>
      </c>
      <c r="AR423" s="28">
        <v>0.46</v>
      </c>
      <c r="AS423" s="28">
        <v>0.12</v>
      </c>
      <c r="AT423" s="28">
        <v>0</v>
      </c>
      <c r="AU423" s="25">
        <v>1</v>
      </c>
      <c r="AV423" s="25">
        <v>3.44</v>
      </c>
      <c r="AW423" s="25">
        <v>2.44</v>
      </c>
      <c r="AX423" s="25">
        <v>2.5425925925925932</v>
      </c>
      <c r="AY423">
        <v>2.5425925925925932</v>
      </c>
      <c r="AZ423">
        <v>6.5340793550614444</v>
      </c>
      <c r="BD423">
        <v>3.372658076821327E-2</v>
      </c>
      <c r="BH423">
        <v>6.745316153642654E-2</v>
      </c>
      <c r="BI423">
        <v>3.372658076821327E-2</v>
      </c>
      <c r="BJ423">
        <v>0</v>
      </c>
    </row>
    <row r="424" spans="1:62" x14ac:dyDescent="0.3">
      <c r="A424" s="2" t="s">
        <v>349</v>
      </c>
      <c r="B424" s="18" t="s">
        <v>1021</v>
      </c>
      <c r="C424" s="13"/>
      <c r="F424" s="2">
        <v>3.5</v>
      </c>
      <c r="G424" s="2" t="s">
        <v>352</v>
      </c>
      <c r="H424" s="9">
        <v>-1</v>
      </c>
      <c r="I424">
        <v>-1</v>
      </c>
      <c r="J424"/>
      <c r="K424" s="2">
        <v>1</v>
      </c>
      <c r="L424" s="25">
        <v>0</v>
      </c>
      <c r="M424">
        <v>0</v>
      </c>
      <c r="N424">
        <v>0</v>
      </c>
      <c r="O424" s="2">
        <v>3.87</v>
      </c>
      <c r="P424" s="2">
        <v>3.87</v>
      </c>
      <c r="Q424" s="2">
        <v>22.1</v>
      </c>
      <c r="T424" s="25">
        <v>0</v>
      </c>
      <c r="U424" s="25"/>
      <c r="V424" s="25"/>
      <c r="W424">
        <v>0</v>
      </c>
      <c r="X424"/>
      <c r="Y424"/>
      <c r="Z424">
        <v>0</v>
      </c>
      <c r="AA424"/>
      <c r="AB424"/>
      <c r="AD424">
        <v>20</v>
      </c>
      <c r="AE424" s="55">
        <f t="shared" si="25"/>
        <v>330.98949000000005</v>
      </c>
      <c r="AF424" s="57">
        <v>0</v>
      </c>
      <c r="AG424" s="55">
        <v>0</v>
      </c>
      <c r="AH424" s="55">
        <v>0</v>
      </c>
      <c r="AI424" s="52">
        <f t="shared" si="26"/>
        <v>6.0424879351909322E-2</v>
      </c>
      <c r="AJ424" s="51"/>
      <c r="AK424" s="52"/>
      <c r="AL424" s="52"/>
      <c r="AM424" s="28">
        <v>1.533333333333333</v>
      </c>
      <c r="AN424" s="28">
        <v>1.6</v>
      </c>
      <c r="AO424" s="28">
        <v>0.4</v>
      </c>
      <c r="AP424" s="28">
        <v>0</v>
      </c>
      <c r="AQ424" s="28">
        <v>0.43396226415094352</v>
      </c>
      <c r="AR424" s="28">
        <v>0.45283018867924529</v>
      </c>
      <c r="AS424" s="28">
        <v>0.1132075471698113</v>
      </c>
      <c r="AT424" s="28">
        <v>0</v>
      </c>
      <c r="AU424" s="25">
        <v>1</v>
      </c>
      <c r="AV424" s="25">
        <v>3.44</v>
      </c>
      <c r="AW424" s="25">
        <v>2.44</v>
      </c>
      <c r="AX424" s="25">
        <v>2.52</v>
      </c>
      <c r="AY424">
        <v>2.52</v>
      </c>
      <c r="AZ424">
        <v>6.5678125330786994</v>
      </c>
      <c r="BD424">
        <v>3.0212439675954661E-2</v>
      </c>
      <c r="BH424">
        <v>6.0424879351909322E-2</v>
      </c>
      <c r="BI424">
        <v>3.0212439675954661E-2</v>
      </c>
      <c r="BJ424">
        <v>0</v>
      </c>
    </row>
    <row r="425" spans="1:62" x14ac:dyDescent="0.3">
      <c r="A425" s="2" t="s">
        <v>350</v>
      </c>
      <c r="B425" s="18" t="s">
        <v>1022</v>
      </c>
      <c r="C425" s="13"/>
      <c r="F425" s="2">
        <v>3.47</v>
      </c>
      <c r="G425" s="2" t="s">
        <v>352</v>
      </c>
      <c r="H425" s="9">
        <v>-1</v>
      </c>
      <c r="I425">
        <v>-1</v>
      </c>
      <c r="J425"/>
      <c r="K425" s="2">
        <v>1</v>
      </c>
      <c r="L425" s="25">
        <v>0</v>
      </c>
      <c r="M425">
        <v>0</v>
      </c>
      <c r="N425">
        <v>0</v>
      </c>
      <c r="O425" s="2">
        <v>3.87</v>
      </c>
      <c r="P425" s="2">
        <v>3.87</v>
      </c>
      <c r="Q425" s="2">
        <v>26.4</v>
      </c>
      <c r="T425" s="25">
        <v>0</v>
      </c>
      <c r="U425" s="25"/>
      <c r="V425" s="25"/>
      <c r="W425">
        <v>0</v>
      </c>
      <c r="X425"/>
      <c r="Y425"/>
      <c r="Z425">
        <v>0</v>
      </c>
      <c r="AA425"/>
      <c r="AB425"/>
      <c r="AD425">
        <v>20</v>
      </c>
      <c r="AE425" s="55">
        <f t="shared" si="25"/>
        <v>395.39015999999998</v>
      </c>
      <c r="AF425" s="57">
        <v>0</v>
      </c>
      <c r="AG425" s="55">
        <v>0</v>
      </c>
      <c r="AH425" s="55">
        <v>0</v>
      </c>
      <c r="AI425" s="52">
        <f t="shared" si="26"/>
        <v>5.0582948245348341E-2</v>
      </c>
      <c r="AJ425" s="51"/>
      <c r="AK425" s="52"/>
      <c r="AL425" s="52"/>
      <c r="AM425" s="28">
        <v>1.5</v>
      </c>
      <c r="AN425" s="28">
        <v>1.444444444444444</v>
      </c>
      <c r="AO425" s="28">
        <v>0.33333333333333331</v>
      </c>
      <c r="AP425" s="28">
        <v>0</v>
      </c>
      <c r="AQ425" s="28">
        <v>0.4576271186440678</v>
      </c>
      <c r="AR425" s="28">
        <v>0.44067796610169491</v>
      </c>
      <c r="AS425" s="28">
        <v>0.10169491525423729</v>
      </c>
      <c r="AT425" s="28">
        <v>0</v>
      </c>
      <c r="AU425" s="25">
        <v>1</v>
      </c>
      <c r="AV425" s="25">
        <v>3.44</v>
      </c>
      <c r="AW425" s="25">
        <v>2.44</v>
      </c>
      <c r="AX425" s="25">
        <v>2.4861111111111112</v>
      </c>
      <c r="AY425">
        <v>2.4861111111111112</v>
      </c>
      <c r="AZ425">
        <v>6.6184123001045831</v>
      </c>
      <c r="BD425">
        <v>2.5291474122674171E-2</v>
      </c>
      <c r="BH425">
        <v>5.0582948245348341E-2</v>
      </c>
      <c r="BI425">
        <v>2.5291474122674171E-2</v>
      </c>
      <c r="BJ425">
        <v>0</v>
      </c>
    </row>
    <row r="426" spans="1:62" x14ac:dyDescent="0.3">
      <c r="A426" s="2" t="s">
        <v>351</v>
      </c>
      <c r="B426" s="18" t="s">
        <v>1023</v>
      </c>
      <c r="C426" s="13"/>
      <c r="F426" s="2">
        <v>3.51</v>
      </c>
      <c r="G426" s="2" t="s">
        <v>352</v>
      </c>
      <c r="H426" s="9">
        <v>-1</v>
      </c>
      <c r="I426">
        <v>-1</v>
      </c>
      <c r="J426"/>
      <c r="K426" s="2">
        <v>1</v>
      </c>
      <c r="L426" s="25">
        <v>0</v>
      </c>
      <c r="M426">
        <v>0</v>
      </c>
      <c r="N426">
        <v>0</v>
      </c>
      <c r="O426" s="2">
        <v>3.87</v>
      </c>
      <c r="P426" s="2">
        <v>3.87</v>
      </c>
      <c r="Q426" s="2">
        <v>34.799999999999997</v>
      </c>
      <c r="T426" s="25">
        <v>0</v>
      </c>
      <c r="U426" s="25"/>
      <c r="V426" s="25"/>
      <c r="W426">
        <v>0</v>
      </c>
      <c r="X426"/>
      <c r="Y426"/>
      <c r="Z426">
        <v>0</v>
      </c>
      <c r="AA426"/>
      <c r="AB426"/>
      <c r="AD426">
        <v>20</v>
      </c>
      <c r="AE426" s="55">
        <f t="shared" si="25"/>
        <v>521.19611999999995</v>
      </c>
      <c r="AF426" s="57">
        <v>0</v>
      </c>
      <c r="AG426" s="55">
        <v>0</v>
      </c>
      <c r="AH426" s="55">
        <v>0</v>
      </c>
      <c r="AI426" s="52">
        <f t="shared" si="26"/>
        <v>3.8373271082678052E-2</v>
      </c>
      <c r="AJ426" s="51"/>
      <c r="AK426" s="52"/>
      <c r="AL426" s="52"/>
      <c r="AM426" s="28">
        <v>1.4761904761904761</v>
      </c>
      <c r="AN426" s="28">
        <v>1.333333333333333</v>
      </c>
      <c r="AO426" s="28">
        <v>0.2857142857142857</v>
      </c>
      <c r="AP426" s="28">
        <v>0</v>
      </c>
      <c r="AQ426" s="28">
        <v>0.47692307692307689</v>
      </c>
      <c r="AR426" s="28">
        <v>0.43076923076923068</v>
      </c>
      <c r="AS426" s="28">
        <v>9.2307692307692299E-2</v>
      </c>
      <c r="AT426" s="28">
        <v>0</v>
      </c>
      <c r="AU426" s="25">
        <v>1</v>
      </c>
      <c r="AV426" s="25">
        <v>3.44</v>
      </c>
      <c r="AW426" s="25">
        <v>2.44</v>
      </c>
      <c r="AX426" s="25">
        <v>2.461904761904762</v>
      </c>
      <c r="AY426">
        <v>2.461904761904762</v>
      </c>
      <c r="AZ426">
        <v>6.6545549908373571</v>
      </c>
      <c r="BD426">
        <v>1.918663554133903E-2</v>
      </c>
      <c r="BH426">
        <v>3.8373271082678052E-2</v>
      </c>
      <c r="BI426">
        <v>1.918663554133903E-2</v>
      </c>
      <c r="BJ426">
        <v>0</v>
      </c>
    </row>
    <row r="427" spans="1:62" x14ac:dyDescent="0.3">
      <c r="A427" s="2" t="s">
        <v>180</v>
      </c>
      <c r="B427" s="13" t="s">
        <v>796</v>
      </c>
      <c r="C427" s="13"/>
      <c r="F427" s="2">
        <v>3.6</v>
      </c>
      <c r="G427" s="2" t="s">
        <v>354</v>
      </c>
      <c r="H427" s="9">
        <v>-1</v>
      </c>
      <c r="I427">
        <v>-1</v>
      </c>
      <c r="J427"/>
      <c r="K427" s="2">
        <v>2</v>
      </c>
      <c r="L427" s="25">
        <v>0</v>
      </c>
      <c r="M427">
        <v>0</v>
      </c>
      <c r="N427">
        <v>0</v>
      </c>
      <c r="O427" s="2">
        <v>3.895</v>
      </c>
      <c r="P427" s="2">
        <v>3.895</v>
      </c>
      <c r="Q427" s="2">
        <v>30.46</v>
      </c>
      <c r="R427" s="2" t="s">
        <v>440</v>
      </c>
      <c r="T427" s="25">
        <v>0</v>
      </c>
      <c r="U427" s="25"/>
      <c r="V427" s="25"/>
      <c r="W427">
        <v>0</v>
      </c>
      <c r="X427"/>
      <c r="Y427"/>
      <c r="Z427">
        <v>0</v>
      </c>
      <c r="AA427"/>
      <c r="AB427"/>
      <c r="AD427">
        <v>20</v>
      </c>
      <c r="AE427" s="55">
        <f t="shared" si="25"/>
        <v>462.1094215</v>
      </c>
      <c r="AF427" s="57">
        <v>0</v>
      </c>
      <c r="AG427" s="55">
        <v>0</v>
      </c>
      <c r="AH427" s="55">
        <v>0</v>
      </c>
      <c r="AI427" s="52">
        <f t="shared" si="26"/>
        <v>8.655958554179792E-2</v>
      </c>
      <c r="AJ427" s="51"/>
      <c r="AK427" s="52"/>
      <c r="AL427" s="52"/>
      <c r="AM427" s="28">
        <v>1.882352941176471</v>
      </c>
      <c r="AN427" s="28">
        <v>2.3529411764705879</v>
      </c>
      <c r="AO427" s="28">
        <v>0.47058823529411759</v>
      </c>
      <c r="AP427" s="28">
        <v>0</v>
      </c>
      <c r="AQ427" s="28">
        <v>0.4</v>
      </c>
      <c r="AR427" s="28">
        <v>0.5</v>
      </c>
      <c r="AS427" s="28">
        <v>9.9999999999999992E-2</v>
      </c>
      <c r="AT427" s="28">
        <v>0</v>
      </c>
      <c r="AU427" s="25">
        <v>0.82</v>
      </c>
      <c r="AV427" s="25">
        <v>3.44</v>
      </c>
      <c r="AW427" s="25">
        <v>2.62</v>
      </c>
      <c r="AX427" s="25">
        <v>2.5211764705882351</v>
      </c>
      <c r="AY427">
        <v>2.521176470588236</v>
      </c>
      <c r="AZ427">
        <v>5.6793405594117647</v>
      </c>
      <c r="BD427">
        <v>4.327979277089896E-2</v>
      </c>
      <c r="BH427">
        <v>8.655958554179792E-2</v>
      </c>
      <c r="BI427">
        <v>4.327979277089896E-2</v>
      </c>
      <c r="BJ427">
        <v>0</v>
      </c>
    </row>
    <row r="428" spans="1:62" x14ac:dyDescent="0.3">
      <c r="A428" s="2" t="s">
        <v>952</v>
      </c>
      <c r="B428" s="17" t="s">
        <v>954</v>
      </c>
      <c r="C428" s="13"/>
      <c r="F428" s="2">
        <v>3.65</v>
      </c>
      <c r="G428" s="2" t="s">
        <v>354</v>
      </c>
      <c r="H428" s="9">
        <v>-1</v>
      </c>
      <c r="I428">
        <v>-1</v>
      </c>
      <c r="J428"/>
      <c r="K428" s="2">
        <v>2</v>
      </c>
      <c r="L428" s="25">
        <v>0</v>
      </c>
      <c r="M428">
        <v>0</v>
      </c>
      <c r="N428">
        <v>0</v>
      </c>
      <c r="O428" s="2">
        <v>3.84</v>
      </c>
      <c r="P428" s="2">
        <v>3.84</v>
      </c>
      <c r="Q428" s="2">
        <v>32.520000000000003</v>
      </c>
      <c r="R428" s="2" t="s">
        <v>1131</v>
      </c>
      <c r="T428" s="25">
        <v>0</v>
      </c>
      <c r="U428" s="25"/>
      <c r="V428" s="25"/>
      <c r="W428">
        <v>0</v>
      </c>
      <c r="X428"/>
      <c r="Y428"/>
      <c r="Z428">
        <v>0</v>
      </c>
      <c r="AA428"/>
      <c r="AB428"/>
      <c r="AD428">
        <v>20</v>
      </c>
      <c r="AE428" s="55">
        <f t="shared" si="25"/>
        <v>479.52691200000004</v>
      </c>
      <c r="AF428" s="57">
        <v>0</v>
      </c>
      <c r="AG428" s="55">
        <v>0</v>
      </c>
      <c r="AH428" s="55">
        <v>0</v>
      </c>
      <c r="AI428" s="52">
        <f t="shared" si="26"/>
        <v>8.3415547697143627E-2</v>
      </c>
      <c r="AJ428" s="51"/>
      <c r="AK428" s="52"/>
      <c r="AL428" s="52"/>
      <c r="AM428" s="28">
        <v>1.882352941176471</v>
      </c>
      <c r="AN428" s="28">
        <v>2.3529411764705879</v>
      </c>
      <c r="AO428" s="28">
        <v>0.47058823529411759</v>
      </c>
      <c r="AP428" s="28">
        <v>0</v>
      </c>
      <c r="AQ428" s="28">
        <v>0.4</v>
      </c>
      <c r="AR428" s="28">
        <v>0.5</v>
      </c>
      <c r="AS428" s="28">
        <v>9.9999999999999992E-2</v>
      </c>
      <c r="AT428" s="28">
        <v>0</v>
      </c>
      <c r="AU428" s="25">
        <v>0.82</v>
      </c>
      <c r="AV428" s="25">
        <v>3.44</v>
      </c>
      <c r="AW428" s="25">
        <v>2.62</v>
      </c>
      <c r="AX428" s="25">
        <v>2.6023529411764699</v>
      </c>
      <c r="AY428">
        <v>2.6023529411764712</v>
      </c>
      <c r="AZ428">
        <v>5.9643402149912346</v>
      </c>
      <c r="BD428">
        <v>4.1707773848571807E-2</v>
      </c>
      <c r="BH428">
        <v>8.3415547697143627E-2</v>
      </c>
      <c r="BI428">
        <v>4.1707773848571807E-2</v>
      </c>
      <c r="BJ428">
        <v>0</v>
      </c>
    </row>
    <row r="429" spans="1:62" x14ac:dyDescent="0.3">
      <c r="A429" s="2" t="s">
        <v>953</v>
      </c>
      <c r="B429" s="17" t="s">
        <v>955</v>
      </c>
      <c r="C429" s="13"/>
      <c r="F429" s="2">
        <v>3.58</v>
      </c>
      <c r="G429" s="2" t="s">
        <v>354</v>
      </c>
      <c r="H429" s="9">
        <v>-1</v>
      </c>
      <c r="I429">
        <v>-1</v>
      </c>
      <c r="J429"/>
      <c r="K429" s="2">
        <v>1</v>
      </c>
      <c r="L429" s="25">
        <v>0</v>
      </c>
      <c r="M429">
        <v>0</v>
      </c>
      <c r="N429">
        <v>0</v>
      </c>
      <c r="O429" s="2">
        <v>3.82</v>
      </c>
      <c r="P429" s="2">
        <v>3.82</v>
      </c>
      <c r="Q429" s="2">
        <v>14.9</v>
      </c>
      <c r="R429" s="2" t="s">
        <v>439</v>
      </c>
      <c r="T429" s="25">
        <v>0</v>
      </c>
      <c r="U429" s="25"/>
      <c r="V429" s="25"/>
      <c r="W429">
        <v>0</v>
      </c>
      <c r="X429"/>
      <c r="Y429"/>
      <c r="Z429">
        <v>0</v>
      </c>
      <c r="AA429"/>
      <c r="AB429"/>
      <c r="AD429">
        <v>20</v>
      </c>
      <c r="AE429" s="55">
        <f t="shared" si="25"/>
        <v>217.42676</v>
      </c>
      <c r="AF429" s="57">
        <v>0</v>
      </c>
      <c r="AG429" s="55">
        <v>0</v>
      </c>
      <c r="AH429" s="55">
        <v>0</v>
      </c>
      <c r="AI429" s="52">
        <f t="shared" si="26"/>
        <v>9.1984997614829006E-2</v>
      </c>
      <c r="AJ429" s="51"/>
      <c r="AK429" s="52"/>
      <c r="AL429" s="52"/>
      <c r="AM429" s="28">
        <v>1.882352941176471</v>
      </c>
      <c r="AN429" s="28">
        <v>2.3529411764705879</v>
      </c>
      <c r="AO429" s="28">
        <v>0.47058823529411759</v>
      </c>
      <c r="AP429" s="28">
        <v>0</v>
      </c>
      <c r="AQ429" s="28">
        <v>0.4</v>
      </c>
      <c r="AR429" s="28">
        <v>0.5</v>
      </c>
      <c r="AS429" s="28">
        <v>9.9999999999999992E-2</v>
      </c>
      <c r="AT429" s="28">
        <v>0</v>
      </c>
      <c r="AU429" s="25">
        <v>0.82</v>
      </c>
      <c r="AV429" s="25">
        <v>3.44</v>
      </c>
      <c r="AW429" s="25">
        <v>2.62</v>
      </c>
      <c r="AX429" s="25">
        <v>2.6429411764705879</v>
      </c>
      <c r="AY429">
        <v>2.6429411764705879</v>
      </c>
      <c r="AZ429">
        <v>6.1068400427809717</v>
      </c>
      <c r="BD429">
        <v>4.5992498807414503E-2</v>
      </c>
      <c r="BH429">
        <v>9.1984997614829006E-2</v>
      </c>
      <c r="BI429">
        <v>4.5992498807414503E-2</v>
      </c>
      <c r="BJ429">
        <v>0</v>
      </c>
    </row>
    <row r="430" spans="1:62" x14ac:dyDescent="0.3">
      <c r="A430" s="2" t="s">
        <v>353</v>
      </c>
      <c r="B430" s="13" t="s">
        <v>834</v>
      </c>
      <c r="C430" s="13"/>
      <c r="F430" s="2">
        <v>3.55</v>
      </c>
      <c r="G430" s="2" t="s">
        <v>354</v>
      </c>
      <c r="H430" s="9">
        <v>-1</v>
      </c>
      <c r="I430">
        <v>-1</v>
      </c>
      <c r="J430"/>
      <c r="K430" s="2">
        <v>2</v>
      </c>
      <c r="L430" s="25">
        <v>0</v>
      </c>
      <c r="M430">
        <v>0</v>
      </c>
      <c r="N430">
        <v>0</v>
      </c>
      <c r="O430" s="2">
        <v>3.8050000000000002</v>
      </c>
      <c r="P430" s="2">
        <v>3.8050000000000002</v>
      </c>
      <c r="Q430" s="2">
        <v>27.44</v>
      </c>
      <c r="R430" s="2" t="s">
        <v>1131</v>
      </c>
      <c r="T430" s="25">
        <v>0</v>
      </c>
      <c r="U430" s="25"/>
      <c r="V430" s="25"/>
      <c r="W430">
        <v>0</v>
      </c>
      <c r="X430"/>
      <c r="Y430"/>
      <c r="Z430">
        <v>0</v>
      </c>
      <c r="AA430"/>
      <c r="AB430"/>
      <c r="AD430">
        <v>20</v>
      </c>
      <c r="AE430" s="55">
        <f t="shared" si="25"/>
        <v>397.27700600000003</v>
      </c>
      <c r="AF430" s="57">
        <v>0</v>
      </c>
      <c r="AG430" s="55">
        <v>0</v>
      </c>
      <c r="AH430" s="55">
        <v>0</v>
      </c>
      <c r="AI430" s="52">
        <f t="shared" si="26"/>
        <v>0.10068541444857747</v>
      </c>
      <c r="AJ430" s="51"/>
      <c r="AK430" s="52"/>
      <c r="AL430" s="52"/>
      <c r="AM430" s="28">
        <v>1.882352941176471</v>
      </c>
      <c r="AN430" s="28">
        <v>2.3529411764705879</v>
      </c>
      <c r="AO430" s="28">
        <v>0.47058823529411759</v>
      </c>
      <c r="AP430" s="28">
        <v>0</v>
      </c>
      <c r="AQ430" s="28">
        <v>0.4</v>
      </c>
      <c r="AR430" s="28">
        <v>0.5</v>
      </c>
      <c r="AS430" s="28">
        <v>9.9999999999999992E-2</v>
      </c>
      <c r="AT430" s="28">
        <v>0</v>
      </c>
      <c r="AU430" s="25">
        <v>1.1000000000000001</v>
      </c>
      <c r="AV430" s="25">
        <v>3.44</v>
      </c>
      <c r="AW430" s="25">
        <v>2.34</v>
      </c>
      <c r="AX430" s="25">
        <v>2.6835294117647059</v>
      </c>
      <c r="AY430">
        <v>2.6835294117647059</v>
      </c>
      <c r="AZ430">
        <v>6.2493398705707062</v>
      </c>
      <c r="BD430">
        <v>5.0342707224288727E-2</v>
      </c>
      <c r="BH430">
        <v>0.1006854144485775</v>
      </c>
      <c r="BI430">
        <v>5.0342707224288727E-2</v>
      </c>
      <c r="BJ430">
        <v>0</v>
      </c>
    </row>
    <row r="431" spans="1:62" x14ac:dyDescent="0.3">
      <c r="A431" s="2" t="s">
        <v>142</v>
      </c>
      <c r="B431" s="34" t="s">
        <v>766</v>
      </c>
      <c r="C431" s="34"/>
      <c r="F431" s="2">
        <v>4.3600000000000003</v>
      </c>
      <c r="G431" s="2" t="s">
        <v>357</v>
      </c>
      <c r="H431" s="35">
        <v>-1</v>
      </c>
      <c r="I431" s="2">
        <v>-1</v>
      </c>
      <c r="J431" s="2" t="s">
        <v>1164</v>
      </c>
      <c r="K431" s="2">
        <v>1</v>
      </c>
      <c r="L431" s="29">
        <v>0</v>
      </c>
      <c r="M431">
        <v>0</v>
      </c>
      <c r="N431">
        <v>1</v>
      </c>
      <c r="O431" s="2">
        <v>3.89</v>
      </c>
      <c r="P431" s="2">
        <v>3.89</v>
      </c>
      <c r="Q431" s="2">
        <v>10.48</v>
      </c>
      <c r="R431" s="2" t="s">
        <v>440</v>
      </c>
      <c r="T431" s="29">
        <v>0</v>
      </c>
      <c r="W431">
        <v>0</v>
      </c>
      <c r="X431"/>
      <c r="Y431"/>
      <c r="Z431">
        <v>3.88</v>
      </c>
      <c r="AA431">
        <v>3.88</v>
      </c>
      <c r="AB431">
        <v>10.66</v>
      </c>
      <c r="AD431" s="2">
        <v>14</v>
      </c>
      <c r="AE431" s="55">
        <f t="shared" si="25"/>
        <v>158.58440800000002</v>
      </c>
      <c r="AF431" s="57">
        <v>0</v>
      </c>
      <c r="AG431" s="55">
        <v>0</v>
      </c>
      <c r="AH431" s="55">
        <v>160.479904</v>
      </c>
      <c r="AI431" s="52">
        <f t="shared" si="26"/>
        <v>8.8281062284509063E-2</v>
      </c>
      <c r="AJ431" s="52"/>
      <c r="AK431" s="52"/>
      <c r="AL431" s="67">
        <f t="shared" ref="AL431:AL436" si="27">N431*AD431/AH431</f>
        <v>8.7238337331009372E-2</v>
      </c>
      <c r="AM431" s="2">
        <v>1.9090909090909089</v>
      </c>
      <c r="AN431" s="2">
        <v>2.545454545454545</v>
      </c>
      <c r="AO431" s="2">
        <v>0.54545454545454541</v>
      </c>
      <c r="AP431" s="2">
        <v>2.9090909090909092</v>
      </c>
      <c r="AQ431" s="2">
        <v>0.2413793103448276</v>
      </c>
      <c r="AR431" s="2">
        <v>0.32183908045977011</v>
      </c>
      <c r="AS431" s="2">
        <v>6.8965517241379309E-2</v>
      </c>
      <c r="AT431" s="2">
        <v>0.36781609195402298</v>
      </c>
      <c r="AU431" s="29">
        <v>1.1399999999999999</v>
      </c>
      <c r="AV431" s="29">
        <v>3.44</v>
      </c>
      <c r="AW431" s="29">
        <v>2.2999999999999998</v>
      </c>
      <c r="AX431" s="29">
        <v>2.7654545454545452</v>
      </c>
      <c r="AY431" s="2">
        <v>2.7654545454545461</v>
      </c>
      <c r="AZ431" s="2">
        <v>6.4215922727137267</v>
      </c>
      <c r="BC431" s="75">
        <v>0</v>
      </c>
      <c r="BD431">
        <v>4.4140531142254531E-2</v>
      </c>
      <c r="BG431">
        <v>4.3619168665504693E-2</v>
      </c>
      <c r="BH431">
        <v>8.7759699807759217E-2</v>
      </c>
      <c r="BI431">
        <v>4.3879849903879609E-2</v>
      </c>
      <c r="BJ431">
        <v>0</v>
      </c>
    </row>
    <row r="432" spans="1:62" x14ac:dyDescent="0.3">
      <c r="A432" s="2" t="s">
        <v>355</v>
      </c>
      <c r="B432" s="13" t="s">
        <v>835</v>
      </c>
      <c r="C432" s="13"/>
      <c r="F432" s="2">
        <v>4.49</v>
      </c>
      <c r="G432" s="2" t="s">
        <v>357</v>
      </c>
      <c r="H432" s="9">
        <v>-1</v>
      </c>
      <c r="I432">
        <v>-1</v>
      </c>
      <c r="J432" t="s">
        <v>1180</v>
      </c>
      <c r="L432" s="25">
        <v>0</v>
      </c>
      <c r="M432">
        <v>0</v>
      </c>
      <c r="N432">
        <v>4</v>
      </c>
      <c r="O432" s="2">
        <v>-1</v>
      </c>
      <c r="T432" s="25">
        <v>0</v>
      </c>
      <c r="U432"/>
      <c r="V432"/>
      <c r="W432">
        <v>0</v>
      </c>
      <c r="X432"/>
      <c r="Y432"/>
      <c r="Z432">
        <v>5.4092000000000002</v>
      </c>
      <c r="AA432">
        <v>20.501100000000001</v>
      </c>
      <c r="AB432">
        <v>5.4427000000000003</v>
      </c>
      <c r="AD432">
        <v>14</v>
      </c>
      <c r="AE432" s="55">
        <f t="shared" si="25"/>
        <v>0</v>
      </c>
      <c r="AF432" s="57">
        <v>0</v>
      </c>
      <c r="AG432" s="55">
        <v>0</v>
      </c>
      <c r="AH432" s="55">
        <v>603.57000000000005</v>
      </c>
      <c r="AI432" s="52"/>
      <c r="AJ432" s="52"/>
      <c r="AK432" s="52"/>
      <c r="AL432" s="67">
        <f t="shared" si="27"/>
        <v>9.2781284689431212E-2</v>
      </c>
      <c r="AM432" s="28">
        <v>1.9090909090909089</v>
      </c>
      <c r="AN432" s="28">
        <v>2.545454545454545</v>
      </c>
      <c r="AO432" s="28">
        <v>0.54545454545454541</v>
      </c>
      <c r="AP432" s="28">
        <v>2.9090909090909092</v>
      </c>
      <c r="AQ432" s="28">
        <v>0.2413793103448276</v>
      </c>
      <c r="AR432" s="28">
        <v>0.32183908045977011</v>
      </c>
      <c r="AS432" s="28">
        <v>6.8965517241379309E-2</v>
      </c>
      <c r="AT432" s="28">
        <v>0.36781609195402298</v>
      </c>
      <c r="AU432" s="25">
        <v>0.98</v>
      </c>
      <c r="AV432" s="25">
        <v>3.44</v>
      </c>
      <c r="AW432" s="25">
        <v>2.46</v>
      </c>
      <c r="AX432" s="25">
        <v>2.6545454545454539</v>
      </c>
      <c r="AY432">
        <v>2.6545454545454539</v>
      </c>
      <c r="AZ432">
        <v>6.0423528007272722</v>
      </c>
      <c r="BC432" s="75">
        <v>0.47461723217425672</v>
      </c>
      <c r="BG432">
        <v>4.6390642344715613E-2</v>
      </c>
      <c r="BH432">
        <v>9.2781284689431212E-2</v>
      </c>
      <c r="BI432">
        <v>4.6390642344715613E-2</v>
      </c>
      <c r="BJ432">
        <v>0.47461723217425672</v>
      </c>
    </row>
    <row r="433" spans="1:62" x14ac:dyDescent="0.3">
      <c r="A433" s="2" t="s">
        <v>143</v>
      </c>
      <c r="B433" s="13" t="s">
        <v>767</v>
      </c>
      <c r="C433" s="13"/>
      <c r="F433" s="2">
        <v>4.38</v>
      </c>
      <c r="G433" s="2" t="s">
        <v>357</v>
      </c>
      <c r="H433" s="9">
        <v>-1</v>
      </c>
      <c r="I433">
        <v>-1</v>
      </c>
      <c r="J433" t="s">
        <v>1181</v>
      </c>
      <c r="L433" s="25">
        <v>0</v>
      </c>
      <c r="M433">
        <v>0</v>
      </c>
      <c r="N433">
        <v>4</v>
      </c>
      <c r="O433" s="2">
        <v>-1</v>
      </c>
      <c r="Q433" s="2">
        <v>21.024000000000001</v>
      </c>
      <c r="T433" s="25">
        <v>0</v>
      </c>
      <c r="U433"/>
      <c r="V433"/>
      <c r="W433">
        <v>0</v>
      </c>
      <c r="X433"/>
      <c r="Y433"/>
      <c r="Z433">
        <v>5.4686000000000003</v>
      </c>
      <c r="AA433">
        <v>5.4686000000000003</v>
      </c>
      <c r="AB433">
        <v>21.134499999999999</v>
      </c>
      <c r="AD433">
        <v>14</v>
      </c>
      <c r="AE433" s="55">
        <f t="shared" si="25"/>
        <v>0</v>
      </c>
      <c r="AF433" s="57">
        <v>0</v>
      </c>
      <c r="AG433" s="55">
        <v>0</v>
      </c>
      <c r="AH433" s="55">
        <v>632</v>
      </c>
      <c r="AI433" s="52"/>
      <c r="AJ433" s="52"/>
      <c r="AK433" s="52"/>
      <c r="AL433" s="67">
        <f t="shared" si="27"/>
        <v>8.8607594936708861E-2</v>
      </c>
      <c r="AM433" s="28">
        <v>1.9090909090909089</v>
      </c>
      <c r="AN433" s="28">
        <v>2.545454545454545</v>
      </c>
      <c r="AO433" s="28">
        <v>0.54545454545454541</v>
      </c>
      <c r="AP433" s="28">
        <v>2.9090909090909092</v>
      </c>
      <c r="AQ433" s="28">
        <v>0.2413793103448276</v>
      </c>
      <c r="AR433" s="28">
        <v>0.32183908045977011</v>
      </c>
      <c r="AS433" s="28">
        <v>6.8965517241379309E-2</v>
      </c>
      <c r="AT433" s="28">
        <v>0.36781609195402298</v>
      </c>
      <c r="AU433" s="25">
        <v>0.93</v>
      </c>
      <c r="AV433" s="25">
        <v>3.44</v>
      </c>
      <c r="AW433" s="25">
        <v>2.5099999999999998</v>
      </c>
      <c r="AX433" s="25">
        <v>2.65</v>
      </c>
      <c r="AY433">
        <v>2.649999999999999</v>
      </c>
      <c r="AZ433">
        <v>6.0276818459090906</v>
      </c>
      <c r="BC433" s="75">
        <v>0.47528867242311779</v>
      </c>
      <c r="BG433">
        <v>4.4303797468354431E-2</v>
      </c>
      <c r="BH433">
        <v>8.8607594936708861E-2</v>
      </c>
      <c r="BI433">
        <v>4.4303797468354431E-2</v>
      </c>
      <c r="BJ433">
        <v>0.47528867242311779</v>
      </c>
    </row>
    <row r="434" spans="1:62" x14ac:dyDescent="0.3">
      <c r="A434" s="2" t="s">
        <v>356</v>
      </c>
      <c r="B434" s="13" t="s">
        <v>836</v>
      </c>
      <c r="C434" s="13"/>
      <c r="F434" s="2">
        <v>4.38</v>
      </c>
      <c r="G434" s="2" t="s">
        <v>357</v>
      </c>
      <c r="H434" s="9">
        <v>-1</v>
      </c>
      <c r="I434">
        <v>-1</v>
      </c>
      <c r="J434" t="s">
        <v>1182</v>
      </c>
      <c r="L434" s="25">
        <v>0</v>
      </c>
      <c r="M434">
        <v>0</v>
      </c>
      <c r="N434">
        <v>4</v>
      </c>
      <c r="O434" s="2">
        <v>-1</v>
      </c>
      <c r="T434" s="25">
        <v>0</v>
      </c>
      <c r="U434"/>
      <c r="V434"/>
      <c r="W434">
        <v>0</v>
      </c>
      <c r="X434"/>
      <c r="Y434"/>
      <c r="Z434">
        <v>7.7018000000000004</v>
      </c>
      <c r="AA434">
        <v>21.768799999999999</v>
      </c>
      <c r="AB434">
        <v>3.8613</v>
      </c>
      <c r="AD434">
        <v>14</v>
      </c>
      <c r="AE434" s="55">
        <f t="shared" si="25"/>
        <v>0</v>
      </c>
      <c r="AF434" s="57">
        <v>0</v>
      </c>
      <c r="AG434" s="55">
        <v>0</v>
      </c>
      <c r="AH434" s="55">
        <v>647.38</v>
      </c>
      <c r="AI434" s="52"/>
      <c r="AJ434" s="52"/>
      <c r="AK434" s="52"/>
      <c r="AL434" s="67">
        <f t="shared" si="27"/>
        <v>8.6502517841144308E-2</v>
      </c>
      <c r="AM434" s="28">
        <v>1.9090909090909089</v>
      </c>
      <c r="AN434" s="28">
        <v>2.545454545454545</v>
      </c>
      <c r="AO434" s="28">
        <v>0.54545454545454541</v>
      </c>
      <c r="AP434" s="28">
        <v>2.9090909090909092</v>
      </c>
      <c r="AQ434" s="28">
        <v>0.2413793103448276</v>
      </c>
      <c r="AR434" s="28">
        <v>0.32183908045977011</v>
      </c>
      <c r="AS434" s="28">
        <v>6.8965517241379309E-2</v>
      </c>
      <c r="AT434" s="28">
        <v>0.36781609195402298</v>
      </c>
      <c r="AU434" s="25">
        <v>0.82</v>
      </c>
      <c r="AV434" s="25">
        <v>3.44</v>
      </c>
      <c r="AW434" s="25">
        <v>2.62</v>
      </c>
      <c r="AX434" s="25">
        <v>2.64</v>
      </c>
      <c r="AY434">
        <v>2.64</v>
      </c>
      <c r="AZ434">
        <v>5.9892781936363626</v>
      </c>
      <c r="BC434" s="75">
        <v>0.51451751424865833</v>
      </c>
      <c r="BG434">
        <v>4.3251258920572147E-2</v>
      </c>
      <c r="BH434">
        <v>8.6502517841144308E-2</v>
      </c>
      <c r="BI434">
        <v>4.3251258920572147E-2</v>
      </c>
      <c r="BJ434">
        <v>0.51451751424865833</v>
      </c>
    </row>
    <row r="435" spans="1:62" x14ac:dyDescent="0.3">
      <c r="A435" s="2" t="s">
        <v>12</v>
      </c>
      <c r="B435" s="13" t="s">
        <v>697</v>
      </c>
      <c r="C435" s="13"/>
      <c r="F435" s="2">
        <v>4.54</v>
      </c>
      <c r="G435" s="2" t="s">
        <v>357</v>
      </c>
      <c r="H435" s="9">
        <v>-1</v>
      </c>
      <c r="I435">
        <v>-1</v>
      </c>
      <c r="J435" t="s">
        <v>1145</v>
      </c>
      <c r="L435" s="25">
        <v>0</v>
      </c>
      <c r="M435">
        <v>0</v>
      </c>
      <c r="N435">
        <v>1</v>
      </c>
      <c r="O435" s="2">
        <v>-1</v>
      </c>
      <c r="T435" s="25">
        <v>0</v>
      </c>
      <c r="U435"/>
      <c r="V435"/>
      <c r="W435">
        <v>0</v>
      </c>
      <c r="X435"/>
      <c r="Y435"/>
      <c r="Z435">
        <v>3.8445</v>
      </c>
      <c r="AA435">
        <v>3.8445</v>
      </c>
      <c r="AB435">
        <v>11.03</v>
      </c>
      <c r="AD435">
        <v>14</v>
      </c>
      <c r="AE435" s="55">
        <f t="shared" si="25"/>
        <v>0</v>
      </c>
      <c r="AF435" s="57">
        <v>0</v>
      </c>
      <c r="AG435" s="55">
        <v>0</v>
      </c>
      <c r="AH435" s="55">
        <v>163.0253881575</v>
      </c>
      <c r="AI435" s="52"/>
      <c r="AJ435" s="52"/>
      <c r="AK435" s="52"/>
      <c r="AL435" s="67">
        <f t="shared" si="27"/>
        <v>8.5876194856683907E-2</v>
      </c>
      <c r="AM435" s="28">
        <v>1.9090909090909089</v>
      </c>
      <c r="AN435" s="28">
        <v>2.545454545454545</v>
      </c>
      <c r="AO435" s="28">
        <v>0.54545454545454541</v>
      </c>
      <c r="AP435" s="28">
        <v>2.9090909090909092</v>
      </c>
      <c r="AQ435" s="28">
        <v>0.2413793103448276</v>
      </c>
      <c r="AR435" s="28">
        <v>0.32183908045977011</v>
      </c>
      <c r="AS435" s="28">
        <v>6.8965517241379309E-2</v>
      </c>
      <c r="AT435" s="28">
        <v>0.36781609195402298</v>
      </c>
      <c r="AU435" s="25">
        <v>0.82</v>
      </c>
      <c r="AV435" s="25">
        <v>3.44</v>
      </c>
      <c r="AW435" s="25">
        <v>2.62</v>
      </c>
      <c r="AX435" s="25">
        <v>2.64</v>
      </c>
      <c r="AY435">
        <v>2.64</v>
      </c>
      <c r="AZ435">
        <v>5.9811382595454541</v>
      </c>
      <c r="BC435" s="75">
        <v>0.53809297903977493</v>
      </c>
      <c r="BG435">
        <v>4.2938097428341947E-2</v>
      </c>
      <c r="BH435">
        <v>8.5876194856683907E-2</v>
      </c>
      <c r="BI435">
        <v>4.2938097428341947E-2</v>
      </c>
      <c r="BJ435">
        <v>0.53809297903977493</v>
      </c>
    </row>
    <row r="436" spans="1:62" x14ac:dyDescent="0.3">
      <c r="A436" s="2" t="s">
        <v>144</v>
      </c>
      <c r="B436" s="13" t="s">
        <v>768</v>
      </c>
      <c r="C436" s="13"/>
      <c r="F436" s="2">
        <v>4.4000000000000004</v>
      </c>
      <c r="G436" s="2" t="s">
        <v>357</v>
      </c>
      <c r="H436" s="9">
        <v>-1</v>
      </c>
      <c r="I436">
        <v>-1</v>
      </c>
      <c r="J436" t="s">
        <v>1183</v>
      </c>
      <c r="L436" s="25">
        <v>0</v>
      </c>
      <c r="M436">
        <v>0</v>
      </c>
      <c r="N436">
        <v>1</v>
      </c>
      <c r="O436" s="2">
        <v>-1</v>
      </c>
      <c r="T436" s="25">
        <v>0</v>
      </c>
      <c r="U436"/>
      <c r="V436"/>
      <c r="W436">
        <v>0</v>
      </c>
      <c r="X436"/>
      <c r="Y436"/>
      <c r="Z436">
        <v>3.8898000000000001</v>
      </c>
      <c r="AA436">
        <v>3.8898000000000001</v>
      </c>
      <c r="AB436">
        <v>11.3665</v>
      </c>
      <c r="AD436">
        <v>14</v>
      </c>
      <c r="AE436" s="55">
        <f t="shared" si="25"/>
        <v>0</v>
      </c>
      <c r="AF436" s="57">
        <v>0</v>
      </c>
      <c r="AG436" s="55">
        <v>0</v>
      </c>
      <c r="AH436" s="55">
        <v>172</v>
      </c>
      <c r="AI436" s="52"/>
      <c r="AJ436" s="52"/>
      <c r="AK436" s="52"/>
      <c r="AL436" s="67">
        <f t="shared" si="27"/>
        <v>8.1395348837209308E-2</v>
      </c>
      <c r="AM436" s="28">
        <v>1.9090909090909089</v>
      </c>
      <c r="AN436" s="28">
        <v>2.545454545454545</v>
      </c>
      <c r="AO436" s="28">
        <v>0.54545454545454541</v>
      </c>
      <c r="AP436" s="28">
        <v>2.9090909090909092</v>
      </c>
      <c r="AQ436" s="28">
        <v>0.2413793103448276</v>
      </c>
      <c r="AR436" s="28">
        <v>0.32183908045977011</v>
      </c>
      <c r="AS436" s="28">
        <v>6.8965517241379309E-2</v>
      </c>
      <c r="AT436" s="28">
        <v>0.36781609195402298</v>
      </c>
      <c r="AU436" s="25">
        <v>0.79</v>
      </c>
      <c r="AV436" s="25">
        <v>3.44</v>
      </c>
      <c r="AW436" s="25">
        <v>2.65</v>
      </c>
      <c r="AX436" s="25">
        <v>2.6372727272727272</v>
      </c>
      <c r="AY436">
        <v>2.6372727272727272</v>
      </c>
      <c r="AZ436">
        <v>5.967615153519545</v>
      </c>
      <c r="BC436" s="75">
        <v>0.54308506712305693</v>
      </c>
      <c r="BG436">
        <v>4.0697674418604647E-2</v>
      </c>
      <c r="BH436">
        <v>8.1395348837209308E-2</v>
      </c>
      <c r="BI436">
        <v>4.0697674418604647E-2</v>
      </c>
      <c r="BJ436">
        <v>0.54308506712305693</v>
      </c>
    </row>
    <row r="437" spans="1:62" x14ac:dyDescent="0.3">
      <c r="A437" s="2" t="s">
        <v>63</v>
      </c>
      <c r="B437" s="13" t="s">
        <v>773</v>
      </c>
      <c r="C437" s="13"/>
      <c r="F437" s="2">
        <v>3.5</v>
      </c>
      <c r="G437" s="2" t="s">
        <v>361</v>
      </c>
      <c r="H437" s="9">
        <v>-1</v>
      </c>
      <c r="I437">
        <v>-1</v>
      </c>
      <c r="J437"/>
      <c r="K437" s="2">
        <v>1</v>
      </c>
      <c r="L437" s="25">
        <v>0</v>
      </c>
      <c r="M437">
        <v>0</v>
      </c>
      <c r="N437">
        <v>0</v>
      </c>
      <c r="O437" s="2">
        <v>3.82</v>
      </c>
      <c r="P437" s="2">
        <v>3.82</v>
      </c>
      <c r="Q437" s="2">
        <v>16</v>
      </c>
      <c r="R437" s="2" t="s">
        <v>519</v>
      </c>
      <c r="S437" s="2">
        <v>16</v>
      </c>
      <c r="T437" s="25">
        <v>0</v>
      </c>
      <c r="U437"/>
      <c r="V437"/>
      <c r="W437">
        <v>0</v>
      </c>
      <c r="X437"/>
      <c r="Y437"/>
      <c r="Z437">
        <v>0</v>
      </c>
      <c r="AA437"/>
      <c r="AB437"/>
      <c r="AD437">
        <v>20</v>
      </c>
      <c r="AE437" s="55">
        <f t="shared" si="25"/>
        <v>233.47839999999999</v>
      </c>
      <c r="AF437" s="57">
        <v>0</v>
      </c>
      <c r="AG437" s="55">
        <v>0</v>
      </c>
      <c r="AH437" s="55">
        <v>0</v>
      </c>
      <c r="AI437" s="52">
        <f t="shared" ref="AI437" si="28">K437*AD437/AE437</f>
        <v>8.5661029028809524E-2</v>
      </c>
      <c r="AJ437" s="52"/>
      <c r="AK437" s="52"/>
      <c r="AL437" s="52"/>
      <c r="AM437" s="28">
        <v>1.75</v>
      </c>
      <c r="AN437" s="28">
        <v>2.5</v>
      </c>
      <c r="AO437" s="28">
        <v>0.75</v>
      </c>
      <c r="AP437" s="28">
        <v>0</v>
      </c>
      <c r="AQ437" s="28">
        <v>0.35</v>
      </c>
      <c r="AR437" s="28">
        <v>0.5</v>
      </c>
      <c r="AS437" s="28">
        <v>0.15</v>
      </c>
      <c r="AT437" s="28">
        <v>0</v>
      </c>
      <c r="AU437" s="25">
        <v>1</v>
      </c>
      <c r="AV437" s="25">
        <v>3.44</v>
      </c>
      <c r="AW437" s="25">
        <v>2.44</v>
      </c>
      <c r="AX437" s="25">
        <v>2.7124999999999999</v>
      </c>
      <c r="AY437">
        <v>2.7124999999999999</v>
      </c>
      <c r="AZ437">
        <v>6.264025610615688</v>
      </c>
      <c r="BD437">
        <v>4.2830514514404762E-2</v>
      </c>
      <c r="BH437">
        <v>8.5661029028809524E-2</v>
      </c>
      <c r="BI437">
        <v>4.2830514514404762E-2</v>
      </c>
      <c r="BJ437">
        <v>0</v>
      </c>
    </row>
    <row r="438" spans="1:62" x14ac:dyDescent="0.3">
      <c r="A438" s="2" t="s">
        <v>366</v>
      </c>
      <c r="B438" s="18" t="s">
        <v>1024</v>
      </c>
      <c r="C438" s="13"/>
      <c r="F438" s="2">
        <v>3.62</v>
      </c>
      <c r="G438" s="2" t="s">
        <v>361</v>
      </c>
      <c r="H438" s="9">
        <v>-1</v>
      </c>
      <c r="I438">
        <v>-1</v>
      </c>
      <c r="J438"/>
      <c r="K438" s="2">
        <v>1</v>
      </c>
      <c r="L438" s="25">
        <v>0</v>
      </c>
      <c r="M438">
        <v>0</v>
      </c>
      <c r="N438">
        <v>0</v>
      </c>
      <c r="O438" s="2">
        <v>3.86</v>
      </c>
      <c r="P438" s="2">
        <v>3.86</v>
      </c>
      <c r="Q438" s="2">
        <v>25.4</v>
      </c>
      <c r="R438" s="2" t="s">
        <v>519</v>
      </c>
      <c r="S438" s="2">
        <v>25.4</v>
      </c>
      <c r="T438" s="25">
        <v>0</v>
      </c>
      <c r="U438"/>
      <c r="V438"/>
      <c r="W438">
        <v>0</v>
      </c>
      <c r="X438"/>
      <c r="Y438"/>
      <c r="Z438">
        <v>0</v>
      </c>
      <c r="AA438"/>
      <c r="AB438"/>
      <c r="AD438">
        <v>20</v>
      </c>
      <c r="AE438" s="55">
        <f t="shared" si="25"/>
        <v>378.44983999999999</v>
      </c>
      <c r="AF438" s="57">
        <v>0</v>
      </c>
      <c r="AG438" s="55">
        <v>0</v>
      </c>
      <c r="AH438" s="55">
        <v>0</v>
      </c>
      <c r="AI438" s="52"/>
      <c r="AJ438" s="52"/>
      <c r="AK438" s="52"/>
      <c r="AL438" s="52"/>
      <c r="AM438" s="28">
        <v>1.53125</v>
      </c>
      <c r="AN438" s="28">
        <v>1.59375</v>
      </c>
      <c r="AO438" s="28">
        <v>0.375</v>
      </c>
      <c r="AP438" s="28">
        <v>0</v>
      </c>
      <c r="AQ438" s="28">
        <v>0.4375</v>
      </c>
      <c r="AR438" s="28">
        <v>0.45535714285714279</v>
      </c>
      <c r="AS438" s="28">
        <v>0.1071428571428571</v>
      </c>
      <c r="AT438" s="28">
        <v>0</v>
      </c>
      <c r="AU438" s="25">
        <v>1</v>
      </c>
      <c r="AV438" s="25">
        <v>3.44</v>
      </c>
      <c r="AW438" s="25">
        <v>2.44</v>
      </c>
      <c r="AX438" s="25">
        <v>2.5262500000000001</v>
      </c>
      <c r="AY438">
        <v>2.5262500000000001</v>
      </c>
      <c r="AZ438">
        <v>6.6075924153816246</v>
      </c>
      <c r="BD438">
        <v>2.6423580995568661E-2</v>
      </c>
      <c r="BH438">
        <v>0</v>
      </c>
      <c r="BI438">
        <v>2.6423580995568661E-2</v>
      </c>
      <c r="BJ438">
        <v>0</v>
      </c>
    </row>
    <row r="439" spans="1:62" x14ac:dyDescent="0.3">
      <c r="A439" s="2" t="s">
        <v>347</v>
      </c>
      <c r="B439" s="18" t="s">
        <v>1025</v>
      </c>
      <c r="C439" s="13"/>
      <c r="F439" s="2">
        <v>3.5</v>
      </c>
      <c r="G439" s="2" t="s">
        <v>361</v>
      </c>
      <c r="H439" s="9">
        <v>-1</v>
      </c>
      <c r="I439">
        <v>-1</v>
      </c>
      <c r="J439"/>
      <c r="K439" s="2">
        <v>2</v>
      </c>
      <c r="L439" s="25">
        <v>0</v>
      </c>
      <c r="M439">
        <v>0</v>
      </c>
      <c r="N439">
        <v>0</v>
      </c>
      <c r="O439" s="2">
        <v>3.86</v>
      </c>
      <c r="P439" s="2">
        <v>3.86</v>
      </c>
      <c r="Q439" s="2">
        <v>35.799999999999997</v>
      </c>
      <c r="R439" s="2" t="s">
        <v>519</v>
      </c>
      <c r="S439" s="2">
        <v>17.899999999999999</v>
      </c>
      <c r="T439" s="25">
        <v>0</v>
      </c>
      <c r="U439"/>
      <c r="V439"/>
      <c r="W439">
        <v>0</v>
      </c>
      <c r="X439"/>
      <c r="Y439"/>
      <c r="Z439">
        <v>0</v>
      </c>
      <c r="AA439"/>
      <c r="AB439"/>
      <c r="AD439">
        <v>22</v>
      </c>
      <c r="AE439" s="55">
        <f t="shared" si="25"/>
        <v>533.40567999999996</v>
      </c>
      <c r="AF439" s="57">
        <v>0</v>
      </c>
      <c r="AG439" s="55">
        <v>0</v>
      </c>
      <c r="AH439" s="55">
        <v>0</v>
      </c>
      <c r="AI439" s="52"/>
      <c r="AJ439" s="52"/>
      <c r="AK439" s="52"/>
      <c r="AL439" s="52"/>
      <c r="AM439" s="28">
        <v>1.6</v>
      </c>
      <c r="AN439" s="28">
        <v>1.92</v>
      </c>
      <c r="AO439" s="28">
        <v>0.48</v>
      </c>
      <c r="AP439" s="28">
        <v>0</v>
      </c>
      <c r="AQ439" s="28">
        <v>0.4</v>
      </c>
      <c r="AR439" s="28">
        <v>0.48</v>
      </c>
      <c r="AS439" s="28">
        <v>0.12</v>
      </c>
      <c r="AT439" s="28">
        <v>0</v>
      </c>
      <c r="AU439" s="25">
        <v>1</v>
      </c>
      <c r="AV439" s="25">
        <v>3.44</v>
      </c>
      <c r="AW439" s="25">
        <v>2.44</v>
      </c>
      <c r="AX439" s="25">
        <v>2.6055999999999999</v>
      </c>
      <c r="AY439">
        <v>2.6055999999999999</v>
      </c>
      <c r="AZ439">
        <v>6.5338195732382802</v>
      </c>
      <c r="BD439">
        <v>4.1244405196435109E-2</v>
      </c>
      <c r="BH439">
        <v>0</v>
      </c>
      <c r="BI439">
        <v>4.1244405196435109E-2</v>
      </c>
      <c r="BJ439">
        <v>0</v>
      </c>
    </row>
    <row r="440" spans="1:62" x14ac:dyDescent="0.3">
      <c r="A440" s="2" t="s">
        <v>353</v>
      </c>
      <c r="B440" s="13" t="s">
        <v>837</v>
      </c>
      <c r="C440" s="13"/>
      <c r="F440" s="2">
        <v>3.44</v>
      </c>
      <c r="G440" s="2" t="s">
        <v>361</v>
      </c>
      <c r="H440" s="9">
        <v>-1</v>
      </c>
      <c r="I440">
        <v>-1</v>
      </c>
      <c r="J440" t="s">
        <v>1242</v>
      </c>
      <c r="K440" s="2">
        <v>2</v>
      </c>
      <c r="L440" s="25">
        <v>0</v>
      </c>
      <c r="M440">
        <v>0</v>
      </c>
      <c r="N440">
        <v>0</v>
      </c>
      <c r="O440" s="2">
        <v>3.79</v>
      </c>
      <c r="P440" s="2">
        <v>3.79</v>
      </c>
      <c r="Q440" s="2">
        <v>27.2</v>
      </c>
      <c r="R440" s="2" t="s">
        <v>519</v>
      </c>
      <c r="S440" s="2">
        <v>13.6</v>
      </c>
      <c r="T440" s="25">
        <v>0</v>
      </c>
      <c r="U440"/>
      <c r="V440"/>
      <c r="W440">
        <v>0</v>
      </c>
      <c r="X440"/>
      <c r="Y440"/>
      <c r="Z440">
        <v>3.8113999999999999</v>
      </c>
      <c r="AA440">
        <v>3.8113999999999999</v>
      </c>
      <c r="AB440">
        <v>27.478000000000002</v>
      </c>
      <c r="AD440">
        <v>20</v>
      </c>
      <c r="AE440" s="55">
        <f t="shared" si="25"/>
        <v>390.70352000000003</v>
      </c>
      <c r="AF440" s="57">
        <v>0</v>
      </c>
      <c r="AG440" s="55">
        <v>0</v>
      </c>
      <c r="AH440" s="55">
        <v>399.2</v>
      </c>
      <c r="AI440" s="52">
        <f t="shared" ref="AI440:AI484" si="29">K440*AD440/AE440</f>
        <v>0.10237942058981193</v>
      </c>
      <c r="AJ440" s="52"/>
      <c r="AK440" s="52"/>
      <c r="AL440" s="52"/>
      <c r="AM440" s="28">
        <v>1.9375</v>
      </c>
      <c r="AN440" s="28">
        <v>2.5</v>
      </c>
      <c r="AO440" s="28">
        <v>0.5</v>
      </c>
      <c r="AP440" s="28">
        <v>0</v>
      </c>
      <c r="AQ440" s="28">
        <v>0.39240506329113922</v>
      </c>
      <c r="AR440" s="28">
        <v>0.50632911392405067</v>
      </c>
      <c r="AS440" s="28">
        <v>0.1012658227848101</v>
      </c>
      <c r="AT440" s="28">
        <v>0</v>
      </c>
      <c r="AU440" s="25">
        <v>1.1000000000000001</v>
      </c>
      <c r="AV440" s="25">
        <v>3.44</v>
      </c>
      <c r="AW440" s="25">
        <v>2.34</v>
      </c>
      <c r="AX440" s="25">
        <v>2.7137500000000001</v>
      </c>
      <c r="AY440">
        <v>2.7137500000000001</v>
      </c>
      <c r="AZ440">
        <v>6.1913913437406878</v>
      </c>
      <c r="BC440" s="75">
        <v>0</v>
      </c>
      <c r="BD440">
        <v>5.1189710294905967E-2</v>
      </c>
      <c r="BG440">
        <v>0</v>
      </c>
      <c r="BH440">
        <v>0.10237942058981191</v>
      </c>
      <c r="BI440">
        <v>2.559485514745298E-2</v>
      </c>
      <c r="BJ440">
        <v>0</v>
      </c>
    </row>
    <row r="441" spans="1:62" x14ac:dyDescent="0.3">
      <c r="A441" s="2" t="s">
        <v>370</v>
      </c>
      <c r="B441" s="18" t="s">
        <v>1026</v>
      </c>
      <c r="C441" s="13"/>
      <c r="F441" s="2">
        <v>3.39</v>
      </c>
      <c r="G441" s="2" t="s">
        <v>361</v>
      </c>
      <c r="H441" s="9">
        <v>-1</v>
      </c>
      <c r="I441">
        <v>-1</v>
      </c>
      <c r="J441"/>
      <c r="K441" s="2">
        <v>1</v>
      </c>
      <c r="L441" s="25">
        <v>0</v>
      </c>
      <c r="M441">
        <v>0</v>
      </c>
      <c r="N441">
        <v>0</v>
      </c>
      <c r="O441" s="2">
        <v>3.82</v>
      </c>
      <c r="P441" s="2">
        <v>3.82</v>
      </c>
      <c r="Q441" s="2">
        <v>20.2</v>
      </c>
      <c r="R441" s="2" t="s">
        <v>519</v>
      </c>
      <c r="S441" s="2">
        <v>20.2</v>
      </c>
      <c r="T441" s="25">
        <v>0</v>
      </c>
      <c r="U441"/>
      <c r="V441"/>
      <c r="W441">
        <v>0</v>
      </c>
      <c r="X441"/>
      <c r="Y441"/>
      <c r="Z441">
        <v>0</v>
      </c>
      <c r="AA441"/>
      <c r="AB441"/>
      <c r="AD441">
        <v>20</v>
      </c>
      <c r="AE441" s="55">
        <f t="shared" si="25"/>
        <v>294.76648</v>
      </c>
      <c r="AF441" s="57">
        <v>0</v>
      </c>
      <c r="AG441" s="55">
        <v>0</v>
      </c>
      <c r="AH441" s="55">
        <v>0</v>
      </c>
      <c r="AI441" s="52">
        <f t="shared" si="29"/>
        <v>6.7850320022819419E-2</v>
      </c>
      <c r="AJ441" s="52"/>
      <c r="AK441" s="52"/>
      <c r="AL441" s="52"/>
      <c r="AM441" s="28">
        <v>1.6923076923076921</v>
      </c>
      <c r="AN441" s="28">
        <v>1.8076923076923079</v>
      </c>
      <c r="AO441" s="28">
        <v>0.30769230769230771</v>
      </c>
      <c r="AP441" s="28">
        <v>0</v>
      </c>
      <c r="AQ441" s="28">
        <v>0.44444444444444448</v>
      </c>
      <c r="AR441" s="28">
        <v>0.47474747474747481</v>
      </c>
      <c r="AS441" s="28">
        <v>8.0808080808080815E-2</v>
      </c>
      <c r="AT441" s="28">
        <v>0</v>
      </c>
      <c r="AU441" s="25">
        <v>1.1000000000000001</v>
      </c>
      <c r="AV441" s="25">
        <v>3.44</v>
      </c>
      <c r="AW441" s="25">
        <v>2.34</v>
      </c>
      <c r="AX441" s="25">
        <v>2.5753846153846158</v>
      </c>
      <c r="AY441">
        <v>2.5753846153846149</v>
      </c>
      <c r="AZ441">
        <v>6.5020131619541548</v>
      </c>
      <c r="BD441">
        <v>3.3925160011409709E-2</v>
      </c>
      <c r="BH441">
        <v>6.7850320022819419E-2</v>
      </c>
      <c r="BI441">
        <v>3.3925160011409709E-2</v>
      </c>
      <c r="BJ441">
        <v>0</v>
      </c>
    </row>
    <row r="442" spans="1:62" x14ac:dyDescent="0.3">
      <c r="A442" s="2" t="s">
        <v>376</v>
      </c>
      <c r="B442" s="18" t="s">
        <v>1027</v>
      </c>
      <c r="C442" s="13"/>
      <c r="F442" s="2">
        <v>3.41</v>
      </c>
      <c r="G442" s="2" t="s">
        <v>361</v>
      </c>
      <c r="H442" s="9">
        <v>-1</v>
      </c>
      <c r="I442">
        <v>-1</v>
      </c>
      <c r="J442"/>
      <c r="K442" s="2">
        <v>2</v>
      </c>
      <c r="L442" s="25">
        <v>0</v>
      </c>
      <c r="M442">
        <v>0</v>
      </c>
      <c r="N442">
        <v>0</v>
      </c>
      <c r="O442" s="2">
        <v>3.83</v>
      </c>
      <c r="P442" s="2">
        <v>3.83</v>
      </c>
      <c r="Q442" s="2">
        <v>39.5</v>
      </c>
      <c r="R442" s="2" t="s">
        <v>519</v>
      </c>
      <c r="S442" s="2">
        <v>19.8</v>
      </c>
      <c r="T442" s="25">
        <v>0</v>
      </c>
      <c r="U442"/>
      <c r="V442"/>
      <c r="W442">
        <v>0</v>
      </c>
      <c r="X442"/>
      <c r="Y442"/>
      <c r="Z442">
        <v>0</v>
      </c>
      <c r="AA442"/>
      <c r="AB442"/>
      <c r="AD442">
        <v>20</v>
      </c>
      <c r="AE442" s="55">
        <f t="shared" si="25"/>
        <v>579.42155000000002</v>
      </c>
      <c r="AF442" s="57">
        <v>0</v>
      </c>
      <c r="AG442" s="55">
        <v>0</v>
      </c>
      <c r="AH442" s="55">
        <v>0</v>
      </c>
      <c r="AI442" s="52">
        <f t="shared" si="29"/>
        <v>6.9034367120104523E-2</v>
      </c>
      <c r="AJ442" s="52"/>
      <c r="AK442" s="52"/>
      <c r="AL442" s="52"/>
      <c r="AM442" s="28">
        <v>1.72</v>
      </c>
      <c r="AN442" s="28">
        <v>1.92</v>
      </c>
      <c r="AO442" s="28">
        <v>0.32</v>
      </c>
      <c r="AP442" s="28">
        <v>0</v>
      </c>
      <c r="AQ442" s="28">
        <v>0.43434343434343442</v>
      </c>
      <c r="AR442" s="28">
        <v>0.48484848484848492</v>
      </c>
      <c r="AS442" s="28">
        <v>8.0808080808080815E-2</v>
      </c>
      <c r="AT442" s="28">
        <v>0</v>
      </c>
      <c r="AU442" s="25">
        <v>1.1000000000000001</v>
      </c>
      <c r="AV442" s="25">
        <v>3.44</v>
      </c>
      <c r="AW442" s="25">
        <v>2.34</v>
      </c>
      <c r="AX442" s="25">
        <v>2.6063999999999998</v>
      </c>
      <c r="AY442">
        <v>2.6063999999999998</v>
      </c>
      <c r="AZ442">
        <v>6.4873336424382799</v>
      </c>
      <c r="BD442">
        <v>3.7968901916057493E-2</v>
      </c>
      <c r="BH442">
        <v>6.9034367120104523E-2</v>
      </c>
      <c r="BI442">
        <v>3.7968901916057493E-2</v>
      </c>
      <c r="BJ442">
        <v>0</v>
      </c>
    </row>
    <row r="443" spans="1:62" x14ac:dyDescent="0.3">
      <c r="A443" s="2" t="s">
        <v>63</v>
      </c>
      <c r="B443" s="34" t="s">
        <v>773</v>
      </c>
      <c r="C443" s="34"/>
      <c r="F443" s="2">
        <v>3.49</v>
      </c>
      <c r="G443" s="2" t="s">
        <v>362</v>
      </c>
      <c r="H443" s="35">
        <v>-1</v>
      </c>
      <c r="I443" s="2">
        <v>-1</v>
      </c>
      <c r="K443" s="2">
        <v>1</v>
      </c>
      <c r="L443" s="29">
        <v>0</v>
      </c>
      <c r="M443">
        <v>0</v>
      </c>
      <c r="N443">
        <v>0</v>
      </c>
      <c r="O443" s="2">
        <v>3.8531</v>
      </c>
      <c r="P443" s="2">
        <v>3.8531</v>
      </c>
      <c r="Q443" s="2">
        <v>16.2151</v>
      </c>
      <c r="R443" s="2" t="s">
        <v>519</v>
      </c>
      <c r="S443" s="5"/>
      <c r="T443" s="41">
        <v>0</v>
      </c>
      <c r="U443" s="5"/>
      <c r="V443" s="5"/>
      <c r="W443">
        <v>0</v>
      </c>
      <c r="X443"/>
      <c r="Y443"/>
      <c r="Z443">
        <v>0</v>
      </c>
      <c r="AA443"/>
      <c r="AB443"/>
      <c r="AC443" s="5"/>
      <c r="AD443" s="5">
        <v>20</v>
      </c>
      <c r="AE443" s="55">
        <f t="shared" si="25"/>
        <v>240.73553001411099</v>
      </c>
      <c r="AF443" s="57">
        <v>0</v>
      </c>
      <c r="AG443" s="55">
        <v>0</v>
      </c>
      <c r="AH443" s="55">
        <v>0</v>
      </c>
      <c r="AI443" s="52">
        <f t="shared" si="29"/>
        <v>8.3078721279022161E-2</v>
      </c>
      <c r="AJ443" s="52"/>
      <c r="AK443" s="52"/>
      <c r="AL443" s="52"/>
      <c r="AM443" s="5">
        <v>1.75</v>
      </c>
      <c r="AN443" s="5">
        <v>2.5</v>
      </c>
      <c r="AO443" s="5">
        <v>0.75</v>
      </c>
      <c r="AP443" s="5">
        <v>0</v>
      </c>
      <c r="AQ443" s="5">
        <v>0.35</v>
      </c>
      <c r="AR443" s="5">
        <v>0.5</v>
      </c>
      <c r="AS443" s="5">
        <v>0.15</v>
      </c>
      <c r="AT443" s="5">
        <v>0</v>
      </c>
      <c r="AU443" s="41">
        <v>1</v>
      </c>
      <c r="AV443" s="41">
        <v>3.44</v>
      </c>
      <c r="AW443" s="41">
        <v>2.44</v>
      </c>
      <c r="AX443" s="41">
        <v>2.7124999999999999</v>
      </c>
      <c r="AY443" s="5">
        <v>2.7124999999999999</v>
      </c>
      <c r="AZ443" s="5">
        <v>6.264025610615688</v>
      </c>
      <c r="BD443">
        <v>4.153936063951108E-2</v>
      </c>
      <c r="BH443">
        <v>8.3078721279022161E-2</v>
      </c>
      <c r="BI443">
        <v>4.153936063951108E-2</v>
      </c>
      <c r="BJ443">
        <v>0</v>
      </c>
    </row>
    <row r="444" spans="1:62" x14ac:dyDescent="0.3">
      <c r="A444" s="2" t="s">
        <v>363</v>
      </c>
      <c r="B444" s="48" t="s">
        <v>1028</v>
      </c>
      <c r="C444" s="34"/>
      <c r="F444" s="2">
        <v>3.56</v>
      </c>
      <c r="G444" s="2" t="s">
        <v>362</v>
      </c>
      <c r="H444" s="35">
        <v>-1</v>
      </c>
      <c r="I444" s="2">
        <v>-1</v>
      </c>
      <c r="K444" s="2">
        <v>1</v>
      </c>
      <c r="L444" s="29">
        <v>0</v>
      </c>
      <c r="M444">
        <v>0</v>
      </c>
      <c r="N444">
        <v>0</v>
      </c>
      <c r="O444" s="2">
        <v>3.86</v>
      </c>
      <c r="P444" s="2">
        <v>3.86</v>
      </c>
      <c r="Q444" s="2">
        <v>16.079999999999998</v>
      </c>
      <c r="R444" s="2" t="s">
        <v>519</v>
      </c>
      <c r="S444" s="5"/>
      <c r="T444" s="41">
        <v>0</v>
      </c>
      <c r="U444" s="5"/>
      <c r="V444" s="5"/>
      <c r="W444">
        <v>0</v>
      </c>
      <c r="X444"/>
      <c r="Y444"/>
      <c r="Z444">
        <v>0</v>
      </c>
      <c r="AA444"/>
      <c r="AB444"/>
      <c r="AC444" s="5"/>
      <c r="AD444" s="5">
        <v>20</v>
      </c>
      <c r="AE444" s="55">
        <f t="shared" si="25"/>
        <v>239.58556799999997</v>
      </c>
      <c r="AF444" s="57">
        <v>0</v>
      </c>
      <c r="AG444" s="55">
        <v>0</v>
      </c>
      <c r="AH444" s="55">
        <v>0</v>
      </c>
      <c r="AI444" s="52">
        <f t="shared" si="29"/>
        <v>8.34774822496821E-2</v>
      </c>
      <c r="AJ444" s="52"/>
      <c r="AK444" s="52"/>
      <c r="AL444" s="52"/>
      <c r="AM444" s="5">
        <v>1.5909090909090911</v>
      </c>
      <c r="AN444" s="5">
        <v>1.9090909090909089</v>
      </c>
      <c r="AO444" s="5">
        <v>0.54545454545454541</v>
      </c>
      <c r="AP444" s="5">
        <v>0</v>
      </c>
      <c r="AQ444" s="5">
        <v>0.3932584269662921</v>
      </c>
      <c r="AR444" s="5">
        <v>0.47191011235955049</v>
      </c>
      <c r="AS444" s="5">
        <v>0.1348314606741573</v>
      </c>
      <c r="AT444" s="5">
        <v>0</v>
      </c>
      <c r="AU444" s="41">
        <v>1</v>
      </c>
      <c r="AV444" s="41">
        <v>3.44</v>
      </c>
      <c r="AW444" s="41">
        <v>2.44</v>
      </c>
      <c r="AX444" s="41">
        <v>2.5886363636363638</v>
      </c>
      <c r="AY444" s="5">
        <v>2.588636363636363</v>
      </c>
      <c r="AZ444" s="5">
        <v>6.4712814579593632</v>
      </c>
      <c r="BD444">
        <v>4.173874112484105E-2</v>
      </c>
      <c r="BH444">
        <v>8.34774822496821E-2</v>
      </c>
      <c r="BI444">
        <v>4.173874112484105E-2</v>
      </c>
      <c r="BJ444">
        <v>0</v>
      </c>
    </row>
    <row r="445" spans="1:62" x14ac:dyDescent="0.3">
      <c r="A445" s="2" t="s">
        <v>364</v>
      </c>
      <c r="B445" s="48" t="s">
        <v>1029</v>
      </c>
      <c r="C445" s="34"/>
      <c r="F445" s="2">
        <v>3.6</v>
      </c>
      <c r="G445" s="2" t="s">
        <v>362</v>
      </c>
      <c r="H445" s="35">
        <v>-1</v>
      </c>
      <c r="I445" s="2">
        <v>-1</v>
      </c>
      <c r="K445" s="2">
        <v>1</v>
      </c>
      <c r="L445" s="29">
        <v>0</v>
      </c>
      <c r="M445">
        <v>0</v>
      </c>
      <c r="N445">
        <v>0</v>
      </c>
      <c r="O445" s="2">
        <v>3.87</v>
      </c>
      <c r="P445" s="2">
        <v>3.87</v>
      </c>
      <c r="Q445" s="2">
        <v>20.49</v>
      </c>
      <c r="R445" s="2" t="s">
        <v>519</v>
      </c>
      <c r="S445" s="5"/>
      <c r="T445" s="41">
        <v>0</v>
      </c>
      <c r="U445" s="5"/>
      <c r="V445" s="5"/>
      <c r="W445">
        <v>0</v>
      </c>
      <c r="X445"/>
      <c r="Y445"/>
      <c r="Z445">
        <v>0</v>
      </c>
      <c r="AA445"/>
      <c r="AB445"/>
      <c r="AC445" s="5"/>
      <c r="AD445" s="5">
        <v>20</v>
      </c>
      <c r="AE445" s="55">
        <f t="shared" si="25"/>
        <v>306.87668099999996</v>
      </c>
      <c r="AF445" s="57">
        <v>0</v>
      </c>
      <c r="AG445" s="55">
        <v>0</v>
      </c>
      <c r="AH445" s="55">
        <v>0</v>
      </c>
      <c r="AI445" s="52">
        <f t="shared" si="29"/>
        <v>6.517275908624677E-2</v>
      </c>
      <c r="AJ445" s="52"/>
      <c r="AK445" s="52"/>
      <c r="AL445" s="52"/>
      <c r="AM445" s="5">
        <v>1.56</v>
      </c>
      <c r="AN445" s="5">
        <v>1.76</v>
      </c>
      <c r="AO445" s="5">
        <v>0.48</v>
      </c>
      <c r="AP445" s="5">
        <v>0</v>
      </c>
      <c r="AQ445" s="5">
        <v>0.41052631578947368</v>
      </c>
      <c r="AR445" s="5">
        <v>0.4631578947368421</v>
      </c>
      <c r="AS445" s="5">
        <v>0.12631578947368419</v>
      </c>
      <c r="AT445" s="5">
        <v>0</v>
      </c>
      <c r="AU445" s="41">
        <v>1</v>
      </c>
      <c r="AV445" s="41">
        <v>3.44</v>
      </c>
      <c r="AW445" s="41">
        <v>2.44</v>
      </c>
      <c r="AX445" s="41">
        <v>2.556</v>
      </c>
      <c r="AY445" s="5">
        <v>2.556</v>
      </c>
      <c r="AZ445" s="5">
        <v>6.5192970192323214</v>
      </c>
      <c r="BD445">
        <v>3.2586379543123392E-2</v>
      </c>
      <c r="BH445">
        <v>6.517275908624677E-2</v>
      </c>
      <c r="BI445">
        <v>3.2586379543123392E-2</v>
      </c>
      <c r="BJ445">
        <v>0</v>
      </c>
    </row>
    <row r="446" spans="1:62" x14ac:dyDescent="0.3">
      <c r="A446" s="2" t="s">
        <v>365</v>
      </c>
      <c r="B446" s="48" t="s">
        <v>1030</v>
      </c>
      <c r="C446" s="34"/>
      <c r="F446" s="2">
        <v>3.55</v>
      </c>
      <c r="G446" s="2" t="s">
        <v>362</v>
      </c>
      <c r="H446" s="35">
        <v>-1</v>
      </c>
      <c r="I446" s="2">
        <v>-1</v>
      </c>
      <c r="K446" s="2">
        <v>1</v>
      </c>
      <c r="L446" s="29">
        <v>0</v>
      </c>
      <c r="M446">
        <v>0</v>
      </c>
      <c r="N446">
        <v>0</v>
      </c>
      <c r="O446" s="2">
        <v>3.87</v>
      </c>
      <c r="P446" s="2">
        <v>3.87</v>
      </c>
      <c r="Q446" s="2">
        <v>22.22</v>
      </c>
      <c r="R446" s="2" t="s">
        <v>519</v>
      </c>
      <c r="S446" s="5"/>
      <c r="T446" s="41">
        <v>0</v>
      </c>
      <c r="U446" s="5"/>
      <c r="V446" s="5"/>
      <c r="W446">
        <v>0</v>
      </c>
      <c r="X446"/>
      <c r="Y446"/>
      <c r="Z446">
        <v>0</v>
      </c>
      <c r="AA446"/>
      <c r="AB446"/>
      <c r="AC446" s="5"/>
      <c r="AD446" s="5">
        <v>20</v>
      </c>
      <c r="AE446" s="55">
        <f t="shared" si="25"/>
        <v>332.78671800000001</v>
      </c>
      <c r="AF446" s="57">
        <v>0</v>
      </c>
      <c r="AG446" s="55">
        <v>0</v>
      </c>
      <c r="AH446" s="55">
        <v>0</v>
      </c>
      <c r="AI446" s="52">
        <f t="shared" si="29"/>
        <v>6.0098552370710899E-2</v>
      </c>
      <c r="AJ446" s="52"/>
      <c r="AK446" s="52"/>
      <c r="AL446" s="52"/>
      <c r="AM446" s="5">
        <v>1.535714285714286</v>
      </c>
      <c r="AN446" s="5">
        <v>1.642857142857143</v>
      </c>
      <c r="AO446" s="5">
        <v>0.42857142857142849</v>
      </c>
      <c r="AP446" s="5">
        <v>0</v>
      </c>
      <c r="AQ446" s="5">
        <v>0.42574257425742579</v>
      </c>
      <c r="AR446" s="5">
        <v>0.45544554455445541</v>
      </c>
      <c r="AS446" s="5">
        <v>0.11881188118811881</v>
      </c>
      <c r="AT446" s="5">
        <v>0</v>
      </c>
      <c r="AU446" s="41">
        <v>1</v>
      </c>
      <c r="AV446" s="41">
        <v>3.44</v>
      </c>
      <c r="AW446" s="41">
        <v>2.44</v>
      </c>
      <c r="AX446" s="41">
        <v>2.530357142857143</v>
      </c>
      <c r="AY446" s="5">
        <v>2.530357142857143</v>
      </c>
      <c r="AZ446" s="5">
        <v>6.5570235316610717</v>
      </c>
      <c r="BD446">
        <v>3.004927618535545E-2</v>
      </c>
      <c r="BH446">
        <v>6.0098552370710899E-2</v>
      </c>
      <c r="BI446">
        <v>3.004927618535545E-2</v>
      </c>
      <c r="BJ446">
        <v>0</v>
      </c>
    </row>
    <row r="447" spans="1:62" x14ac:dyDescent="0.3">
      <c r="A447" s="2" t="s">
        <v>366</v>
      </c>
      <c r="B447" s="48" t="s">
        <v>1031</v>
      </c>
      <c r="C447" s="34"/>
      <c r="F447" s="2">
        <v>3.62</v>
      </c>
      <c r="G447" s="2" t="s">
        <v>362</v>
      </c>
      <c r="H447" s="35">
        <v>-1</v>
      </c>
      <c r="I447" s="2">
        <v>-1</v>
      </c>
      <c r="K447" s="2">
        <v>1</v>
      </c>
      <c r="L447" s="29">
        <v>0</v>
      </c>
      <c r="M447">
        <v>0</v>
      </c>
      <c r="N447">
        <v>0</v>
      </c>
      <c r="O447" s="2">
        <v>3.86</v>
      </c>
      <c r="P447" s="2">
        <v>3.86</v>
      </c>
      <c r="Q447" s="2">
        <v>25.35</v>
      </c>
      <c r="R447" s="2" t="s">
        <v>519</v>
      </c>
      <c r="S447" s="5"/>
      <c r="T447" s="41">
        <v>0</v>
      </c>
      <c r="U447" s="5"/>
      <c r="V447" s="5"/>
      <c r="W447">
        <v>0</v>
      </c>
      <c r="X447"/>
      <c r="Y447"/>
      <c r="Z447">
        <v>0</v>
      </c>
      <c r="AA447"/>
      <c r="AB447"/>
      <c r="AC447" s="5"/>
      <c r="AD447" s="5">
        <v>20</v>
      </c>
      <c r="AE447" s="55">
        <f t="shared" si="25"/>
        <v>377.70486</v>
      </c>
      <c r="AF447" s="57">
        <v>0</v>
      </c>
      <c r="AG447" s="55">
        <v>0</v>
      </c>
      <c r="AH447" s="55">
        <v>0</v>
      </c>
      <c r="AI447" s="52">
        <f t="shared" si="29"/>
        <v>5.2951397024650411E-2</v>
      </c>
      <c r="AJ447" s="52"/>
      <c r="AK447" s="52"/>
      <c r="AL447" s="52"/>
      <c r="AM447" s="5">
        <v>1.5161290322580649</v>
      </c>
      <c r="AN447" s="5">
        <v>1.5483870967741939</v>
      </c>
      <c r="AO447" s="5">
        <v>0.38709677419354838</v>
      </c>
      <c r="AP447" s="5">
        <v>0</v>
      </c>
      <c r="AQ447" s="5">
        <v>0.43925233644859812</v>
      </c>
      <c r="AR447" s="5">
        <v>0.44859813084112149</v>
      </c>
      <c r="AS447" s="5">
        <v>0.1121495327102804</v>
      </c>
      <c r="AT447" s="5">
        <v>0</v>
      </c>
      <c r="AU447" s="41">
        <v>1</v>
      </c>
      <c r="AV447" s="41">
        <v>3.44</v>
      </c>
      <c r="AW447" s="41">
        <v>2.44</v>
      </c>
      <c r="AX447" s="41">
        <v>2.5096774193548388</v>
      </c>
      <c r="AY447" s="5">
        <v>2.5096774193548388</v>
      </c>
      <c r="AZ447" s="5">
        <v>6.587448138458452</v>
      </c>
      <c r="BD447">
        <v>2.6475698512325209E-2</v>
      </c>
      <c r="BH447">
        <v>5.2951397024650411E-2</v>
      </c>
      <c r="BI447">
        <v>2.6475698512325209E-2</v>
      </c>
      <c r="BJ447">
        <v>0</v>
      </c>
    </row>
    <row r="448" spans="1:62" x14ac:dyDescent="0.3">
      <c r="A448" s="2" t="s">
        <v>367</v>
      </c>
      <c r="B448" s="48" t="s">
        <v>1032</v>
      </c>
      <c r="C448" s="34"/>
      <c r="F448" s="2">
        <v>3.55</v>
      </c>
      <c r="G448" s="2" t="s">
        <v>362</v>
      </c>
      <c r="H448" s="35">
        <v>-1</v>
      </c>
      <c r="I448" s="2">
        <v>-1</v>
      </c>
      <c r="K448" s="2">
        <v>1</v>
      </c>
      <c r="L448" s="29">
        <v>0</v>
      </c>
      <c r="M448">
        <v>0</v>
      </c>
      <c r="N448">
        <v>0</v>
      </c>
      <c r="O448" s="2">
        <v>3.86</v>
      </c>
      <c r="P448" s="2">
        <v>3.86</v>
      </c>
      <c r="Q448" s="2">
        <v>29.53</v>
      </c>
      <c r="R448" s="2" t="s">
        <v>519</v>
      </c>
      <c r="S448" s="5"/>
      <c r="T448" s="41">
        <v>0</v>
      </c>
      <c r="U448" s="5"/>
      <c r="V448" s="5"/>
      <c r="W448">
        <v>0</v>
      </c>
      <c r="X448"/>
      <c r="Y448"/>
      <c r="Z448">
        <v>0</v>
      </c>
      <c r="AA448"/>
      <c r="AB448"/>
      <c r="AC448" s="5"/>
      <c r="AD448" s="5">
        <v>20</v>
      </c>
      <c r="AE448" s="55">
        <f t="shared" si="25"/>
        <v>439.98518799999999</v>
      </c>
      <c r="AF448" s="57">
        <v>0</v>
      </c>
      <c r="AG448" s="55">
        <v>0</v>
      </c>
      <c r="AH448" s="55">
        <v>0</v>
      </c>
      <c r="AI448" s="52">
        <f t="shared" si="29"/>
        <v>4.5456075671347372E-2</v>
      </c>
      <c r="AJ448" s="52"/>
      <c r="AK448" s="52"/>
      <c r="AL448" s="52"/>
      <c r="AM448" s="5">
        <v>1.486486486486486</v>
      </c>
      <c r="AN448" s="5">
        <v>1.405405405405405</v>
      </c>
      <c r="AO448" s="5">
        <v>0.32432432432432429</v>
      </c>
      <c r="AP448" s="5">
        <v>0</v>
      </c>
      <c r="AQ448" s="5">
        <v>0.4621848739495798</v>
      </c>
      <c r="AR448" s="5">
        <v>0.43697478991596639</v>
      </c>
      <c r="AS448" s="5">
        <v>0.1008403361344538</v>
      </c>
      <c r="AT448" s="5">
        <v>0</v>
      </c>
      <c r="AU448" s="41">
        <v>1</v>
      </c>
      <c r="AV448" s="41">
        <v>3.44</v>
      </c>
      <c r="AW448" s="41">
        <v>2.44</v>
      </c>
      <c r="AX448" s="41">
        <v>2.4783783783783782</v>
      </c>
      <c r="AY448" s="5">
        <v>2.478378378378379</v>
      </c>
      <c r="AZ448" s="5">
        <v>6.6334961919896216</v>
      </c>
      <c r="BD448">
        <v>2.272803783567369E-2</v>
      </c>
      <c r="BH448">
        <v>4.5456075671347372E-2</v>
      </c>
      <c r="BI448">
        <v>2.272803783567369E-2</v>
      </c>
      <c r="BJ448">
        <v>0</v>
      </c>
    </row>
    <row r="449" spans="1:62" x14ac:dyDescent="0.3">
      <c r="A449" s="2" t="s">
        <v>368</v>
      </c>
      <c r="B449" s="48" t="s">
        <v>1033</v>
      </c>
      <c r="C449" s="34"/>
      <c r="F449" s="2">
        <v>2.6</v>
      </c>
      <c r="G449" s="2" t="s">
        <v>362</v>
      </c>
      <c r="H449" s="35">
        <v>-1</v>
      </c>
      <c r="I449" s="2">
        <v>-1</v>
      </c>
      <c r="K449" s="2">
        <v>1</v>
      </c>
      <c r="L449" s="29">
        <v>0</v>
      </c>
      <c r="M449">
        <v>0</v>
      </c>
      <c r="N449">
        <v>0</v>
      </c>
      <c r="O449" s="2">
        <v>3.86</v>
      </c>
      <c r="P449" s="2">
        <v>3.86</v>
      </c>
      <c r="Q449" s="2">
        <v>33.53</v>
      </c>
      <c r="R449" s="2" t="s">
        <v>519</v>
      </c>
      <c r="S449" s="5"/>
      <c r="T449" s="41">
        <v>0</v>
      </c>
      <c r="U449" s="5"/>
      <c r="V449" s="5"/>
      <c r="W449">
        <v>0</v>
      </c>
      <c r="X449"/>
      <c r="Y449"/>
      <c r="Z449">
        <v>0</v>
      </c>
      <c r="AA449"/>
      <c r="AB449"/>
      <c r="AC449" s="5"/>
      <c r="AD449" s="5">
        <v>20</v>
      </c>
      <c r="AE449" s="55">
        <f t="shared" si="25"/>
        <v>499.58358800000002</v>
      </c>
      <c r="AF449" s="57">
        <v>0</v>
      </c>
      <c r="AG449" s="55">
        <v>0</v>
      </c>
      <c r="AH449" s="55">
        <v>0</v>
      </c>
      <c r="AI449" s="52">
        <f t="shared" si="29"/>
        <v>4.0033340726957585E-2</v>
      </c>
      <c r="AJ449" s="52"/>
      <c r="AK449" s="52"/>
      <c r="AL449" s="52"/>
      <c r="AM449" s="5">
        <v>1.4651162790697669</v>
      </c>
      <c r="AN449" s="5">
        <v>1.3023255813953489</v>
      </c>
      <c r="AO449" s="5">
        <v>0.27906976744186052</v>
      </c>
      <c r="AP449" s="5">
        <v>0</v>
      </c>
      <c r="AQ449" s="5">
        <v>0.48091603053435111</v>
      </c>
      <c r="AR449" s="5">
        <v>0.4274809160305344</v>
      </c>
      <c r="AS449" s="5">
        <v>9.1603053435114504E-2</v>
      </c>
      <c r="AT449" s="5">
        <v>0</v>
      </c>
      <c r="AU449" s="41">
        <v>1</v>
      </c>
      <c r="AV449" s="41">
        <v>3.44</v>
      </c>
      <c r="AW449" s="41">
        <v>2.44</v>
      </c>
      <c r="AX449" s="41">
        <v>2.4558139534883718</v>
      </c>
      <c r="AY449" s="5">
        <v>2.4558139534883718</v>
      </c>
      <c r="AZ449" s="5">
        <v>6.6666936259306979</v>
      </c>
      <c r="BD449">
        <v>2.0016670363478789E-2</v>
      </c>
      <c r="BH449">
        <v>4.0033340726957578E-2</v>
      </c>
      <c r="BI449">
        <v>2.0016670363478789E-2</v>
      </c>
      <c r="BJ449">
        <v>0</v>
      </c>
    </row>
    <row r="450" spans="1:62" x14ac:dyDescent="0.3">
      <c r="A450" s="2" t="s">
        <v>353</v>
      </c>
      <c r="B450" s="13" t="s">
        <v>834</v>
      </c>
      <c r="C450" s="13"/>
      <c r="F450" s="2">
        <v>3.44</v>
      </c>
      <c r="G450" s="2" t="s">
        <v>380</v>
      </c>
      <c r="H450" s="9">
        <v>-1</v>
      </c>
      <c r="I450">
        <v>-1</v>
      </c>
      <c r="J450"/>
      <c r="K450" s="2">
        <v>2</v>
      </c>
      <c r="L450" s="25">
        <v>0</v>
      </c>
      <c r="M450">
        <v>0</v>
      </c>
      <c r="N450">
        <v>0</v>
      </c>
      <c r="O450" s="2">
        <v>3.79</v>
      </c>
      <c r="P450" s="2">
        <v>3.79</v>
      </c>
      <c r="Q450" s="2">
        <v>27.2</v>
      </c>
      <c r="R450" s="2" t="s">
        <v>519</v>
      </c>
      <c r="S450" s="2">
        <v>13.6</v>
      </c>
      <c r="T450" s="25">
        <v>0</v>
      </c>
      <c r="U450"/>
      <c r="V450"/>
      <c r="W450">
        <v>0</v>
      </c>
      <c r="X450"/>
      <c r="Y450"/>
      <c r="Z450">
        <v>0</v>
      </c>
      <c r="AA450"/>
      <c r="AB450"/>
      <c r="AD450">
        <v>20</v>
      </c>
      <c r="AE450" s="55">
        <f t="shared" si="25"/>
        <v>390.70352000000003</v>
      </c>
      <c r="AF450" s="57">
        <v>0</v>
      </c>
      <c r="AG450" s="55">
        <v>0</v>
      </c>
      <c r="AH450" s="55">
        <v>0</v>
      </c>
      <c r="AI450" s="52">
        <f t="shared" si="29"/>
        <v>0.10237942058981193</v>
      </c>
      <c r="AJ450" s="52"/>
      <c r="AK450" s="52"/>
      <c r="AL450" s="52"/>
      <c r="AM450" s="28">
        <v>1.882352941176471</v>
      </c>
      <c r="AN450" s="28">
        <v>2.3529411764705879</v>
      </c>
      <c r="AO450" s="28">
        <v>0.47058823529411759</v>
      </c>
      <c r="AP450" s="28">
        <v>0</v>
      </c>
      <c r="AQ450" s="28">
        <v>0.4</v>
      </c>
      <c r="AR450" s="28">
        <v>0.5</v>
      </c>
      <c r="AS450" s="28">
        <v>9.9999999999999992E-2</v>
      </c>
      <c r="AT450" s="28">
        <v>0</v>
      </c>
      <c r="AU450" s="25">
        <v>1.1000000000000001</v>
      </c>
      <c r="AV450" s="25">
        <v>3.44</v>
      </c>
      <c r="AW450" s="25">
        <v>2.34</v>
      </c>
      <c r="AX450" s="25">
        <v>2.6835294117647059</v>
      </c>
      <c r="AY450">
        <v>2.6835294117647059</v>
      </c>
      <c r="AZ450">
        <v>6.2493398705707062</v>
      </c>
      <c r="BD450">
        <v>5.1189710294905967E-2</v>
      </c>
      <c r="BH450">
        <v>0.10237942058981191</v>
      </c>
      <c r="BI450">
        <v>5.1189710294905967E-2</v>
      </c>
      <c r="BJ450">
        <v>0</v>
      </c>
    </row>
    <row r="451" spans="1:62" x14ac:dyDescent="0.3">
      <c r="A451" s="2" t="s">
        <v>369</v>
      </c>
      <c r="B451" s="18" t="s">
        <v>1034</v>
      </c>
      <c r="C451" s="13"/>
      <c r="F451" s="2">
        <v>3.34</v>
      </c>
      <c r="G451" s="2" t="s">
        <v>380</v>
      </c>
      <c r="H451" s="9">
        <v>-1</v>
      </c>
      <c r="I451">
        <v>-1</v>
      </c>
      <c r="J451"/>
      <c r="K451" s="2">
        <v>2</v>
      </c>
      <c r="L451" s="25">
        <v>0</v>
      </c>
      <c r="M451">
        <v>0</v>
      </c>
      <c r="N451">
        <v>0</v>
      </c>
      <c r="O451" s="2">
        <v>3.83</v>
      </c>
      <c r="P451" s="2">
        <v>3.83</v>
      </c>
      <c r="Q451" s="2">
        <v>36.700000000000003</v>
      </c>
      <c r="R451" s="2" t="s">
        <v>519</v>
      </c>
      <c r="S451" s="2">
        <v>18.399999999999999</v>
      </c>
      <c r="T451" s="25">
        <v>0</v>
      </c>
      <c r="U451"/>
      <c r="V451"/>
      <c r="W451">
        <v>0</v>
      </c>
      <c r="X451"/>
      <c r="Y451"/>
      <c r="Z451">
        <v>0</v>
      </c>
      <c r="AA451"/>
      <c r="AB451"/>
      <c r="AD451">
        <v>20</v>
      </c>
      <c r="AE451" s="55">
        <f t="shared" ref="AE451:AE514" si="30">O451*P451*Q451</f>
        <v>538.34863000000007</v>
      </c>
      <c r="AF451" s="57">
        <v>0</v>
      </c>
      <c r="AG451" s="55">
        <v>0</v>
      </c>
      <c r="AH451" s="55">
        <v>0</v>
      </c>
      <c r="AI451" s="52">
        <f t="shared" si="29"/>
        <v>7.4301294311829108E-2</v>
      </c>
      <c r="AJ451" s="52"/>
      <c r="AK451" s="52"/>
      <c r="AL451" s="52"/>
      <c r="AM451" s="28">
        <v>1.7391304347826091</v>
      </c>
      <c r="AN451" s="28">
        <v>1.956521739130435</v>
      </c>
      <c r="AO451" s="28">
        <v>0.34782608695652167</v>
      </c>
      <c r="AP451" s="28">
        <v>0</v>
      </c>
      <c r="AQ451" s="28">
        <v>0.43010752688172038</v>
      </c>
      <c r="AR451" s="28">
        <v>0.48387096774193539</v>
      </c>
      <c r="AS451" s="28">
        <v>8.6021505376344079E-2</v>
      </c>
      <c r="AT451" s="28">
        <v>0</v>
      </c>
      <c r="AU451" s="25">
        <v>1.1000000000000001</v>
      </c>
      <c r="AV451" s="25">
        <v>3.44</v>
      </c>
      <c r="AW451" s="25">
        <v>2.34</v>
      </c>
      <c r="AX451" s="25">
        <v>2.609130434782609</v>
      </c>
      <c r="AY451">
        <v>2.609130434782609</v>
      </c>
      <c r="AZ451">
        <v>6.4538308176133041</v>
      </c>
      <c r="BD451">
        <v>3.7150647155914547E-2</v>
      </c>
      <c r="BH451">
        <v>7.4301294311829108E-2</v>
      </c>
      <c r="BI451">
        <v>3.7150647155914547E-2</v>
      </c>
      <c r="BJ451">
        <v>0</v>
      </c>
    </row>
    <row r="452" spans="1:62" x14ac:dyDescent="0.3">
      <c r="A452" s="2" t="s">
        <v>370</v>
      </c>
      <c r="B452" s="18" t="s">
        <v>1026</v>
      </c>
      <c r="C452" s="13"/>
      <c r="F452" s="2">
        <v>3.39</v>
      </c>
      <c r="G452" s="2" t="s">
        <v>380</v>
      </c>
      <c r="H452" s="9">
        <v>-1</v>
      </c>
      <c r="I452">
        <v>-1</v>
      </c>
      <c r="J452"/>
      <c r="K452" s="2">
        <v>1</v>
      </c>
      <c r="L452" s="25">
        <v>0</v>
      </c>
      <c r="M452">
        <v>0</v>
      </c>
      <c r="N452">
        <v>0</v>
      </c>
      <c r="O452" s="2">
        <v>3.82</v>
      </c>
      <c r="P452" s="2">
        <v>3.82</v>
      </c>
      <c r="Q452" s="2">
        <v>20.2</v>
      </c>
      <c r="R452" s="2" t="s">
        <v>519</v>
      </c>
      <c r="S452" s="2">
        <v>20.2</v>
      </c>
      <c r="T452" s="25">
        <v>0</v>
      </c>
      <c r="U452"/>
      <c r="V452"/>
      <c r="W452">
        <v>0</v>
      </c>
      <c r="X452"/>
      <c r="Y452"/>
      <c r="Z452">
        <v>0</v>
      </c>
      <c r="AA452"/>
      <c r="AB452"/>
      <c r="AD452">
        <v>20</v>
      </c>
      <c r="AE452" s="55">
        <f t="shared" si="30"/>
        <v>294.76648</v>
      </c>
      <c r="AF452" s="57">
        <v>0</v>
      </c>
      <c r="AG452" s="55">
        <v>0</v>
      </c>
      <c r="AH452" s="55">
        <v>0</v>
      </c>
      <c r="AI452" s="52">
        <f t="shared" si="29"/>
        <v>6.7850320022819419E-2</v>
      </c>
      <c r="AJ452" s="52"/>
      <c r="AK452" s="52"/>
      <c r="AL452" s="52"/>
      <c r="AM452" s="28">
        <v>1.6923076923076921</v>
      </c>
      <c r="AN452" s="28">
        <v>1.8076923076923079</v>
      </c>
      <c r="AO452" s="28">
        <v>0.30769230769230771</v>
      </c>
      <c r="AP452" s="28">
        <v>0</v>
      </c>
      <c r="AQ452" s="28">
        <v>0.44444444444444448</v>
      </c>
      <c r="AR452" s="28">
        <v>0.47474747474747481</v>
      </c>
      <c r="AS452" s="28">
        <v>8.0808080808080815E-2</v>
      </c>
      <c r="AT452" s="28">
        <v>0</v>
      </c>
      <c r="AU452" s="25">
        <v>1.1000000000000001</v>
      </c>
      <c r="AV452" s="25">
        <v>3.44</v>
      </c>
      <c r="AW452" s="25">
        <v>2.34</v>
      </c>
      <c r="AX452" s="25">
        <v>2.5753846153846158</v>
      </c>
      <c r="AY452">
        <v>2.5753846153846149</v>
      </c>
      <c r="AZ452">
        <v>6.5020131619541548</v>
      </c>
      <c r="BD452">
        <v>3.3925160011409709E-2</v>
      </c>
      <c r="BH452">
        <v>6.7850320022819419E-2</v>
      </c>
      <c r="BI452">
        <v>3.3925160011409709E-2</v>
      </c>
      <c r="BJ452">
        <v>0</v>
      </c>
    </row>
    <row r="453" spans="1:62" x14ac:dyDescent="0.3">
      <c r="A453" s="2" t="s">
        <v>371</v>
      </c>
      <c r="B453" s="18" t="s">
        <v>1035</v>
      </c>
      <c r="C453" s="13"/>
      <c r="F453" s="2">
        <v>3.4</v>
      </c>
      <c r="G453" s="2" t="s">
        <v>380</v>
      </c>
      <c r="H453" s="9">
        <v>-1</v>
      </c>
      <c r="I453">
        <v>-1</v>
      </c>
      <c r="J453"/>
      <c r="K453" s="2">
        <v>1</v>
      </c>
      <c r="L453" s="25">
        <v>0</v>
      </c>
      <c r="M453">
        <v>0</v>
      </c>
      <c r="N453">
        <v>0</v>
      </c>
      <c r="O453" s="2">
        <v>3.82</v>
      </c>
      <c r="P453" s="2">
        <v>3.82</v>
      </c>
      <c r="Q453" s="2">
        <v>21.7</v>
      </c>
      <c r="R453" s="2" t="s">
        <v>519</v>
      </c>
      <c r="S453" s="2">
        <v>21.7</v>
      </c>
      <c r="T453" s="25">
        <v>0</v>
      </c>
      <c r="U453"/>
      <c r="V453"/>
      <c r="W453">
        <v>0</v>
      </c>
      <c r="X453"/>
      <c r="Y453"/>
      <c r="Z453">
        <v>0</v>
      </c>
      <c r="AA453"/>
      <c r="AB453"/>
      <c r="AD453">
        <v>20</v>
      </c>
      <c r="AE453" s="55">
        <f t="shared" si="30"/>
        <v>316.65508</v>
      </c>
      <c r="AF453" s="57">
        <v>0</v>
      </c>
      <c r="AG453" s="55">
        <v>0</v>
      </c>
      <c r="AH453" s="55">
        <v>0</v>
      </c>
      <c r="AI453" s="52">
        <f t="shared" si="29"/>
        <v>6.3160205735527761E-2</v>
      </c>
      <c r="AJ453" s="52"/>
      <c r="AK453" s="52"/>
      <c r="AL453" s="52"/>
      <c r="AM453" s="28">
        <v>1.655172413793103</v>
      </c>
      <c r="AN453" s="28">
        <v>1.6896551724137929</v>
      </c>
      <c r="AO453" s="28">
        <v>0.27586206896551718</v>
      </c>
      <c r="AP453" s="28">
        <v>0</v>
      </c>
      <c r="AQ453" s="28">
        <v>0.45714285714285707</v>
      </c>
      <c r="AR453" s="28">
        <v>0.46666666666666667</v>
      </c>
      <c r="AS453" s="28">
        <v>7.6190476190476197E-2</v>
      </c>
      <c r="AT453" s="28">
        <v>0</v>
      </c>
      <c r="AU453" s="25">
        <v>1.1000000000000001</v>
      </c>
      <c r="AV453" s="25">
        <v>3.44</v>
      </c>
      <c r="AW453" s="25">
        <v>2.34</v>
      </c>
      <c r="AX453" s="25">
        <v>2.5486206896551722</v>
      </c>
      <c r="AY453">
        <v>2.5486206896551722</v>
      </c>
      <c r="AZ453">
        <v>6.5402267453968976</v>
      </c>
      <c r="BD453">
        <v>3.158010286776388E-2</v>
      </c>
      <c r="BH453">
        <v>6.3160205735527761E-2</v>
      </c>
      <c r="BI453">
        <v>3.158010286776388E-2</v>
      </c>
      <c r="BJ453">
        <v>0</v>
      </c>
    </row>
    <row r="454" spans="1:62" x14ac:dyDescent="0.3">
      <c r="A454" s="2" t="s">
        <v>372</v>
      </c>
      <c r="B454" s="18" t="s">
        <v>1036</v>
      </c>
      <c r="C454" s="13"/>
      <c r="F454" s="2">
        <v>3.42</v>
      </c>
      <c r="G454" s="2" t="s">
        <v>380</v>
      </c>
      <c r="H454" s="9">
        <v>-1</v>
      </c>
      <c r="I454">
        <v>-1</v>
      </c>
      <c r="J454"/>
      <c r="K454" s="2">
        <v>1</v>
      </c>
      <c r="L454" s="25">
        <v>0</v>
      </c>
      <c r="M454">
        <v>0</v>
      </c>
      <c r="N454">
        <v>0</v>
      </c>
      <c r="O454" s="2">
        <v>3.81</v>
      </c>
      <c r="P454" s="2">
        <v>3.81</v>
      </c>
      <c r="Q454" s="2">
        <v>24.7</v>
      </c>
      <c r="R454" s="2" t="s">
        <v>519</v>
      </c>
      <c r="S454" s="2">
        <v>24.7</v>
      </c>
      <c r="T454" s="25">
        <v>0</v>
      </c>
      <c r="U454"/>
      <c r="V454"/>
      <c r="W454">
        <v>0</v>
      </c>
      <c r="X454"/>
      <c r="Y454"/>
      <c r="Z454">
        <v>0</v>
      </c>
      <c r="AA454"/>
      <c r="AB454"/>
      <c r="AD454">
        <v>20</v>
      </c>
      <c r="AE454" s="55">
        <f t="shared" si="30"/>
        <v>358.54766999999998</v>
      </c>
      <c r="AF454" s="57">
        <v>0</v>
      </c>
      <c r="AG454" s="55">
        <v>0</v>
      </c>
      <c r="AH454" s="55">
        <v>0</v>
      </c>
      <c r="AI454" s="52">
        <f t="shared" si="29"/>
        <v>5.5780588394285201E-2</v>
      </c>
      <c r="AJ454" s="52"/>
      <c r="AK454" s="52"/>
      <c r="AL454" s="52"/>
      <c r="AM454" s="28">
        <v>1.625</v>
      </c>
      <c r="AN454" s="28">
        <v>1.59375</v>
      </c>
      <c r="AO454" s="28">
        <v>0.25</v>
      </c>
      <c r="AP454" s="28">
        <v>0</v>
      </c>
      <c r="AQ454" s="28">
        <v>0.46846846846846851</v>
      </c>
      <c r="AR454" s="28">
        <v>0.45945945945945948</v>
      </c>
      <c r="AS454" s="28">
        <v>7.2072072072072071E-2</v>
      </c>
      <c r="AT454" s="28">
        <v>0</v>
      </c>
      <c r="AU454" s="25">
        <v>1.1000000000000001</v>
      </c>
      <c r="AV454" s="25">
        <v>3.44</v>
      </c>
      <c r="AW454" s="25">
        <v>2.34</v>
      </c>
      <c r="AX454" s="25">
        <v>2.526875</v>
      </c>
      <c r="AY454">
        <v>2.526875</v>
      </c>
      <c r="AZ454">
        <v>6.5712752819441249</v>
      </c>
      <c r="BD454">
        <v>2.78902941971426E-2</v>
      </c>
      <c r="BH454">
        <v>5.5780588394285201E-2</v>
      </c>
      <c r="BI454">
        <v>2.78902941971426E-2</v>
      </c>
      <c r="BJ454">
        <v>0</v>
      </c>
    </row>
    <row r="455" spans="1:62" x14ac:dyDescent="0.3">
      <c r="A455" s="2" t="s">
        <v>373</v>
      </c>
      <c r="B455" s="18" t="s">
        <v>1037</v>
      </c>
      <c r="C455" s="13"/>
      <c r="F455" s="2">
        <v>3.41</v>
      </c>
      <c r="G455" s="2" t="s">
        <v>380</v>
      </c>
      <c r="H455" s="9">
        <v>-1</v>
      </c>
      <c r="I455">
        <v>-1</v>
      </c>
      <c r="J455"/>
      <c r="K455" s="2">
        <v>1</v>
      </c>
      <c r="L455" s="25">
        <v>0</v>
      </c>
      <c r="M455">
        <v>0</v>
      </c>
      <c r="N455">
        <v>0</v>
      </c>
      <c r="O455" s="2">
        <v>3.87</v>
      </c>
      <c r="P455" s="2">
        <v>3.87</v>
      </c>
      <c r="Q455" s="2">
        <v>29.4</v>
      </c>
      <c r="R455" s="2" t="s">
        <v>519</v>
      </c>
      <c r="S455" s="2">
        <v>29.4</v>
      </c>
      <c r="T455" s="25">
        <v>0</v>
      </c>
      <c r="U455"/>
      <c r="V455"/>
      <c r="W455">
        <v>0</v>
      </c>
      <c r="X455"/>
      <c r="Y455"/>
      <c r="Z455">
        <v>0</v>
      </c>
      <c r="AA455"/>
      <c r="AB455"/>
      <c r="AD455">
        <v>20</v>
      </c>
      <c r="AE455" s="55">
        <f t="shared" si="30"/>
        <v>440.32085999999998</v>
      </c>
      <c r="AF455" s="57">
        <v>0</v>
      </c>
      <c r="AG455" s="55">
        <v>0</v>
      </c>
      <c r="AH455" s="55">
        <v>0</v>
      </c>
      <c r="AI455" s="52">
        <f t="shared" si="29"/>
        <v>4.5421422914190351E-2</v>
      </c>
      <c r="AJ455" s="52"/>
      <c r="AK455" s="52"/>
      <c r="AL455" s="52"/>
      <c r="AM455" s="28">
        <v>1.5789473684210531</v>
      </c>
      <c r="AN455" s="28">
        <v>1.4473684210526321</v>
      </c>
      <c r="AO455" s="28">
        <v>0.2105263157894737</v>
      </c>
      <c r="AP455" s="28">
        <v>0</v>
      </c>
      <c r="AQ455" s="28">
        <v>0.48780487804878048</v>
      </c>
      <c r="AR455" s="28">
        <v>0.44715447154471538</v>
      </c>
      <c r="AS455" s="28">
        <v>6.5040650406504058E-2</v>
      </c>
      <c r="AT455" s="28">
        <v>0</v>
      </c>
      <c r="AU455" s="25">
        <v>1.1000000000000001</v>
      </c>
      <c r="AV455" s="25">
        <v>3.44</v>
      </c>
      <c r="AW455" s="25">
        <v>2.34</v>
      </c>
      <c r="AX455" s="25">
        <v>2.4936842105263159</v>
      </c>
      <c r="AY455">
        <v>2.4936842105263159</v>
      </c>
      <c r="AZ455">
        <v>6.6186651535162104</v>
      </c>
      <c r="BD455">
        <v>2.2710711457095179E-2</v>
      </c>
      <c r="BH455">
        <v>4.5421422914190351E-2</v>
      </c>
      <c r="BI455">
        <v>2.2710711457095179E-2</v>
      </c>
      <c r="BJ455">
        <v>0</v>
      </c>
    </row>
    <row r="456" spans="1:62" x14ac:dyDescent="0.3">
      <c r="A456" s="2" t="s">
        <v>374</v>
      </c>
      <c r="B456" s="18" t="s">
        <v>1038</v>
      </c>
      <c r="C456" s="13"/>
      <c r="F456" s="2">
        <v>3.4</v>
      </c>
      <c r="G456" s="2" t="s">
        <v>380</v>
      </c>
      <c r="H456" s="9">
        <v>-1</v>
      </c>
      <c r="I456">
        <v>-1</v>
      </c>
      <c r="J456"/>
      <c r="K456" s="2">
        <v>1</v>
      </c>
      <c r="L456" s="25">
        <v>0</v>
      </c>
      <c r="M456">
        <v>0</v>
      </c>
      <c r="N456">
        <v>0</v>
      </c>
      <c r="O456" s="2">
        <v>3.85</v>
      </c>
      <c r="P456" s="2">
        <v>3.85</v>
      </c>
      <c r="Q456" s="2">
        <v>34.200000000000003</v>
      </c>
      <c r="R456" s="2" t="s">
        <v>519</v>
      </c>
      <c r="S456" s="2">
        <v>34.200000000000003</v>
      </c>
      <c r="T456" s="25">
        <v>0</v>
      </c>
      <c r="U456"/>
      <c r="V456"/>
      <c r="W456">
        <v>0</v>
      </c>
      <c r="X456"/>
      <c r="Y456"/>
      <c r="Z456">
        <v>0</v>
      </c>
      <c r="AA456"/>
      <c r="AB456"/>
      <c r="AD456">
        <v>20</v>
      </c>
      <c r="AE456" s="55">
        <f t="shared" si="30"/>
        <v>506.92950000000008</v>
      </c>
      <c r="AF456" s="57">
        <v>0</v>
      </c>
      <c r="AG456" s="55">
        <v>0</v>
      </c>
      <c r="AH456" s="55">
        <v>0</v>
      </c>
      <c r="AI456" s="52">
        <f t="shared" si="29"/>
        <v>3.9453217853764669E-2</v>
      </c>
      <c r="AJ456" s="52"/>
      <c r="AK456" s="52"/>
      <c r="AL456" s="52"/>
      <c r="AM456" s="28">
        <v>1.545454545454545</v>
      </c>
      <c r="AN456" s="28">
        <v>1.3409090909090911</v>
      </c>
      <c r="AO456" s="28">
        <v>0.1818181818181818</v>
      </c>
      <c r="AP456" s="28">
        <v>0</v>
      </c>
      <c r="AQ456" s="28">
        <v>0.50370370370370365</v>
      </c>
      <c r="AR456" s="28">
        <v>0.437037037037037</v>
      </c>
      <c r="AS456" s="28">
        <v>5.9259259259259248E-2</v>
      </c>
      <c r="AT456" s="28">
        <v>0</v>
      </c>
      <c r="AU456" s="25">
        <v>1.1000000000000001</v>
      </c>
      <c r="AV456" s="25">
        <v>3.44</v>
      </c>
      <c r="AW456" s="25">
        <v>2.34</v>
      </c>
      <c r="AX456" s="25">
        <v>2.4695454545454552</v>
      </c>
      <c r="AY456">
        <v>2.4695454545454538</v>
      </c>
      <c r="AZ456">
        <v>6.6531305146595452</v>
      </c>
      <c r="BD456">
        <v>1.9726608926882331E-2</v>
      </c>
      <c r="BH456">
        <v>3.9453217853764669E-2</v>
      </c>
      <c r="BI456">
        <v>1.9726608926882331E-2</v>
      </c>
      <c r="BJ456">
        <v>0</v>
      </c>
    </row>
    <row r="457" spans="1:62" x14ac:dyDescent="0.3">
      <c r="A457" s="2" t="s">
        <v>375</v>
      </c>
      <c r="B457" s="18" t="s">
        <v>1039</v>
      </c>
      <c r="C457" s="13"/>
      <c r="F457" s="2">
        <v>3.33</v>
      </c>
      <c r="G457" s="2" t="s">
        <v>380</v>
      </c>
      <c r="H457" s="9">
        <v>-1</v>
      </c>
      <c r="I457">
        <v>-1</v>
      </c>
      <c r="J457"/>
      <c r="K457" s="2">
        <v>2</v>
      </c>
      <c r="L457" s="25">
        <v>0</v>
      </c>
      <c r="M457">
        <v>0</v>
      </c>
      <c r="N457">
        <v>0</v>
      </c>
      <c r="O457" s="2">
        <v>3.81</v>
      </c>
      <c r="P457" s="2">
        <v>3.81</v>
      </c>
      <c r="Q457" s="2">
        <v>35.1</v>
      </c>
      <c r="R457" s="2" t="s">
        <v>519</v>
      </c>
      <c r="S457" s="2">
        <v>17.600000000000001</v>
      </c>
      <c r="T457" s="25">
        <v>0</v>
      </c>
      <c r="U457"/>
      <c r="V457"/>
      <c r="W457">
        <v>0</v>
      </c>
      <c r="X457"/>
      <c r="Y457"/>
      <c r="Z457">
        <v>0</v>
      </c>
      <c r="AA457"/>
      <c r="AB457"/>
      <c r="AD457">
        <v>20</v>
      </c>
      <c r="AE457" s="55">
        <f t="shared" si="30"/>
        <v>509.51510999999999</v>
      </c>
      <c r="AF457" s="57">
        <v>0</v>
      </c>
      <c r="AG457" s="55">
        <v>0</v>
      </c>
      <c r="AH457" s="55">
        <v>0</v>
      </c>
      <c r="AI457" s="52">
        <f t="shared" si="29"/>
        <v>7.8506013295660648E-2</v>
      </c>
      <c r="AJ457" s="52"/>
      <c r="AK457" s="52"/>
      <c r="AL457" s="52"/>
      <c r="AM457" s="28">
        <v>1.7727272727272729</v>
      </c>
      <c r="AN457" s="28">
        <v>2.0909090909090908</v>
      </c>
      <c r="AO457" s="28">
        <v>0.36363636363636359</v>
      </c>
      <c r="AP457" s="28">
        <v>0</v>
      </c>
      <c r="AQ457" s="28">
        <v>0.41935483870967738</v>
      </c>
      <c r="AR457" s="28">
        <v>0.49462365591397839</v>
      </c>
      <c r="AS457" s="28">
        <v>8.6021505376344079E-2</v>
      </c>
      <c r="AT457" s="28">
        <v>0</v>
      </c>
      <c r="AU457" s="25">
        <v>1.1000000000000001</v>
      </c>
      <c r="AV457" s="25">
        <v>3.44</v>
      </c>
      <c r="AW457" s="25">
        <v>2.34</v>
      </c>
      <c r="AX457" s="25">
        <v>2.645909090909091</v>
      </c>
      <c r="AY457">
        <v>2.645909090909091</v>
      </c>
      <c r="AZ457">
        <v>6.4349594388752269</v>
      </c>
      <c r="BD457">
        <v>4.3178307312613358E-2</v>
      </c>
      <c r="BH457">
        <v>7.8506013295660648E-2</v>
      </c>
      <c r="BI457">
        <v>4.3178307312613358E-2</v>
      </c>
      <c r="BJ457">
        <v>0</v>
      </c>
    </row>
    <row r="458" spans="1:62" x14ac:dyDescent="0.3">
      <c r="A458" s="2" t="s">
        <v>376</v>
      </c>
      <c r="B458" s="18" t="s">
        <v>1027</v>
      </c>
      <c r="C458" s="13"/>
      <c r="F458" s="2">
        <v>3.41</v>
      </c>
      <c r="G458" s="2" t="s">
        <v>380</v>
      </c>
      <c r="H458" s="9">
        <v>-1</v>
      </c>
      <c r="I458">
        <v>-1</v>
      </c>
      <c r="J458"/>
      <c r="K458" s="2">
        <v>2</v>
      </c>
      <c r="L458" s="25">
        <v>0</v>
      </c>
      <c r="M458">
        <v>0</v>
      </c>
      <c r="N458">
        <v>0</v>
      </c>
      <c r="O458" s="2">
        <v>3.83</v>
      </c>
      <c r="P458" s="2">
        <v>3.83</v>
      </c>
      <c r="Q458" s="2">
        <v>39.5</v>
      </c>
      <c r="R458" s="2" t="s">
        <v>519</v>
      </c>
      <c r="S458" s="2">
        <v>19.8</v>
      </c>
      <c r="T458" s="25">
        <v>0</v>
      </c>
      <c r="U458"/>
      <c r="V458"/>
      <c r="W458">
        <v>0</v>
      </c>
      <c r="X458"/>
      <c r="Y458"/>
      <c r="Z458">
        <v>0</v>
      </c>
      <c r="AA458"/>
      <c r="AB458"/>
      <c r="AD458">
        <v>20</v>
      </c>
      <c r="AE458" s="55">
        <f t="shared" si="30"/>
        <v>579.42155000000002</v>
      </c>
      <c r="AF458" s="57">
        <v>0</v>
      </c>
      <c r="AG458" s="55">
        <v>0</v>
      </c>
      <c r="AH458" s="55">
        <v>0</v>
      </c>
      <c r="AI458" s="52">
        <f t="shared" si="29"/>
        <v>6.9034367120104523E-2</v>
      </c>
      <c r="AJ458" s="52"/>
      <c r="AK458" s="52"/>
      <c r="AL458" s="52"/>
      <c r="AM458" s="28">
        <v>1.72</v>
      </c>
      <c r="AN458" s="28">
        <v>1.92</v>
      </c>
      <c r="AO458" s="28">
        <v>0.32</v>
      </c>
      <c r="AP458" s="28">
        <v>0</v>
      </c>
      <c r="AQ458" s="28">
        <v>0.43434343434343442</v>
      </c>
      <c r="AR458" s="28">
        <v>0.48484848484848492</v>
      </c>
      <c r="AS458" s="28">
        <v>8.0808080808080815E-2</v>
      </c>
      <c r="AT458" s="28">
        <v>0</v>
      </c>
      <c r="AU458" s="25">
        <v>1.1000000000000001</v>
      </c>
      <c r="AV458" s="25">
        <v>3.44</v>
      </c>
      <c r="AW458" s="25">
        <v>2.34</v>
      </c>
      <c r="AX458" s="25">
        <v>2.6063999999999998</v>
      </c>
      <c r="AY458">
        <v>2.6063999999999998</v>
      </c>
      <c r="AZ458">
        <v>6.4873336424382799</v>
      </c>
      <c r="BD458">
        <v>3.7968901916057493E-2</v>
      </c>
      <c r="BH458">
        <v>6.9034367120104523E-2</v>
      </c>
      <c r="BI458">
        <v>3.7968901916057493E-2</v>
      </c>
      <c r="BJ458">
        <v>0</v>
      </c>
    </row>
    <row r="459" spans="1:62" x14ac:dyDescent="0.3">
      <c r="A459" s="2" t="s">
        <v>377</v>
      </c>
      <c r="B459" s="18" t="s">
        <v>1040</v>
      </c>
      <c r="C459" s="13"/>
      <c r="F459" s="2">
        <v>3.38</v>
      </c>
      <c r="G459" s="2" t="s">
        <v>380</v>
      </c>
      <c r="H459" s="9">
        <v>-1</v>
      </c>
      <c r="I459">
        <v>-1</v>
      </c>
      <c r="J459"/>
      <c r="K459" s="2">
        <v>2</v>
      </c>
      <c r="L459" s="25">
        <v>0</v>
      </c>
      <c r="M459">
        <v>0</v>
      </c>
      <c r="N459">
        <v>0</v>
      </c>
      <c r="O459" s="2">
        <v>3.83</v>
      </c>
      <c r="P459" s="2">
        <v>3.83</v>
      </c>
      <c r="Q459" s="2">
        <v>44.2</v>
      </c>
      <c r="R459" s="2" t="s">
        <v>519</v>
      </c>
      <c r="S459" s="2">
        <v>22.1</v>
      </c>
      <c r="T459" s="25">
        <v>0</v>
      </c>
      <c r="U459"/>
      <c r="V459"/>
      <c r="W459">
        <v>0</v>
      </c>
      <c r="X459"/>
      <c r="Y459"/>
      <c r="Z459">
        <v>0</v>
      </c>
      <c r="AA459"/>
      <c r="AB459"/>
      <c r="AD459">
        <v>20</v>
      </c>
      <c r="AE459" s="55">
        <f t="shared" si="30"/>
        <v>648.36538000000007</v>
      </c>
      <c r="AF459" s="57">
        <v>0</v>
      </c>
      <c r="AG459" s="55">
        <v>0</v>
      </c>
      <c r="AH459" s="55">
        <v>0</v>
      </c>
      <c r="AI459" s="52">
        <f t="shared" si="29"/>
        <v>6.1693608625432772E-2</v>
      </c>
      <c r="AJ459" s="52"/>
      <c r="AK459" s="52"/>
      <c r="AL459" s="52"/>
      <c r="AM459" s="28">
        <v>1.678571428571429</v>
      </c>
      <c r="AN459" s="28">
        <v>1.785714285714286</v>
      </c>
      <c r="AO459" s="28">
        <v>0.2857142857142857</v>
      </c>
      <c r="AP459" s="28">
        <v>0</v>
      </c>
      <c r="AQ459" s="28">
        <v>0.44761904761904758</v>
      </c>
      <c r="AR459" s="28">
        <v>0.47619047619047622</v>
      </c>
      <c r="AS459" s="28">
        <v>7.6190476190476183E-2</v>
      </c>
      <c r="AT459" s="28">
        <v>0</v>
      </c>
      <c r="AU459" s="25">
        <v>1.1000000000000001</v>
      </c>
      <c r="AV459" s="25">
        <v>3.44</v>
      </c>
      <c r="AW459" s="25">
        <v>2.34</v>
      </c>
      <c r="AX459" s="25">
        <v>2.5753571428571429</v>
      </c>
      <c r="AY459">
        <v>2.5753571428571429</v>
      </c>
      <c r="AZ459">
        <v>6.5284848023806781</v>
      </c>
      <c r="BD459">
        <v>3.3931484743988022E-2</v>
      </c>
      <c r="BH459">
        <v>6.1693608625432772E-2</v>
      </c>
      <c r="BI459">
        <v>3.3931484743988022E-2</v>
      </c>
      <c r="BJ459">
        <v>0</v>
      </c>
    </row>
    <row r="460" spans="1:62" x14ac:dyDescent="0.3">
      <c r="A460" s="2" t="s">
        <v>378</v>
      </c>
      <c r="B460" s="18" t="s">
        <v>1041</v>
      </c>
      <c r="C460" s="13"/>
      <c r="F460" s="2">
        <v>3.4</v>
      </c>
      <c r="G460" s="2" t="s">
        <v>380</v>
      </c>
      <c r="H460" s="9">
        <v>-1</v>
      </c>
      <c r="I460">
        <v>-1</v>
      </c>
      <c r="J460"/>
      <c r="K460" s="2">
        <v>2</v>
      </c>
      <c r="L460" s="25">
        <v>0</v>
      </c>
      <c r="M460">
        <v>0</v>
      </c>
      <c r="N460">
        <v>0</v>
      </c>
      <c r="O460" s="2">
        <v>3.82</v>
      </c>
      <c r="P460" s="2">
        <v>3.82</v>
      </c>
      <c r="Q460" s="2">
        <v>48.5</v>
      </c>
      <c r="R460" s="2" t="s">
        <v>519</v>
      </c>
      <c r="S460" s="2">
        <v>24.3</v>
      </c>
      <c r="T460" s="25">
        <v>0</v>
      </c>
      <c r="U460"/>
      <c r="V460"/>
      <c r="W460">
        <v>0</v>
      </c>
      <c r="X460"/>
      <c r="Y460"/>
      <c r="Z460">
        <v>0</v>
      </c>
      <c r="AA460"/>
      <c r="AB460"/>
      <c r="AD460">
        <v>20</v>
      </c>
      <c r="AE460" s="55">
        <f t="shared" si="30"/>
        <v>707.73140000000001</v>
      </c>
      <c r="AF460" s="57">
        <v>0</v>
      </c>
      <c r="AG460" s="55">
        <v>0</v>
      </c>
      <c r="AH460" s="55">
        <v>0</v>
      </c>
      <c r="AI460" s="52">
        <f t="shared" si="29"/>
        <v>5.6518617091173291E-2</v>
      </c>
      <c r="AJ460" s="52"/>
      <c r="AK460" s="52"/>
      <c r="AL460" s="52"/>
      <c r="AM460" s="28">
        <v>1.645161290322581</v>
      </c>
      <c r="AN460" s="28">
        <v>1.67741935483871</v>
      </c>
      <c r="AO460" s="28">
        <v>0.25806451612903231</v>
      </c>
      <c r="AP460" s="28">
        <v>0</v>
      </c>
      <c r="AQ460" s="28">
        <v>0.45945945945945948</v>
      </c>
      <c r="AR460" s="28">
        <v>0.46846846846846851</v>
      </c>
      <c r="AS460" s="28">
        <v>7.2072072072072071E-2</v>
      </c>
      <c r="AT460" s="28">
        <v>0</v>
      </c>
      <c r="AU460" s="25">
        <v>1.1000000000000001</v>
      </c>
      <c r="AV460" s="25">
        <v>3.44</v>
      </c>
      <c r="AW460" s="25">
        <v>2.34</v>
      </c>
      <c r="AX460" s="25">
        <v>2.5503225806451608</v>
      </c>
      <c r="AY460">
        <v>2.5503225806451608</v>
      </c>
      <c r="AZ460">
        <v>6.5616712216890649</v>
      </c>
      <c r="BD460">
        <v>3.108523940014531E-2</v>
      </c>
      <c r="BH460">
        <v>5.6518617091173291E-2</v>
      </c>
      <c r="BI460">
        <v>3.108523940014531E-2</v>
      </c>
      <c r="BJ460">
        <v>0</v>
      </c>
    </row>
    <row r="461" spans="1:62" x14ac:dyDescent="0.3">
      <c r="A461" s="2" t="s">
        <v>379</v>
      </c>
      <c r="B461" s="18" t="s">
        <v>1042</v>
      </c>
      <c r="C461" s="13"/>
      <c r="F461" s="2">
        <v>3.4</v>
      </c>
      <c r="G461" s="2" t="s">
        <v>380</v>
      </c>
      <c r="H461" s="9">
        <v>-1</v>
      </c>
      <c r="I461">
        <v>-1</v>
      </c>
      <c r="J461"/>
      <c r="K461" s="2">
        <v>1</v>
      </c>
      <c r="L461" s="25">
        <v>0</v>
      </c>
      <c r="M461">
        <v>0</v>
      </c>
      <c r="N461">
        <v>0</v>
      </c>
      <c r="O461" s="2">
        <v>3.82</v>
      </c>
      <c r="P461" s="2">
        <v>3.82</v>
      </c>
      <c r="Q461" s="2">
        <v>29.2</v>
      </c>
      <c r="R461" s="2" t="s">
        <v>519</v>
      </c>
      <c r="S461" s="2">
        <v>29.2</v>
      </c>
      <c r="T461" s="25">
        <v>0</v>
      </c>
      <c r="U461"/>
      <c r="V461"/>
      <c r="W461">
        <v>0</v>
      </c>
      <c r="X461"/>
      <c r="Y461"/>
      <c r="Z461">
        <v>0</v>
      </c>
      <c r="AA461"/>
      <c r="AB461"/>
      <c r="AD461">
        <v>20</v>
      </c>
      <c r="AE461" s="55">
        <f t="shared" si="30"/>
        <v>426.09807999999998</v>
      </c>
      <c r="AF461" s="57">
        <v>0</v>
      </c>
      <c r="AG461" s="55">
        <v>0</v>
      </c>
      <c r="AH461" s="55">
        <v>0</v>
      </c>
      <c r="AI461" s="52">
        <f t="shared" si="29"/>
        <v>4.6937550152772338E-2</v>
      </c>
      <c r="AJ461" s="52"/>
      <c r="AK461" s="52"/>
      <c r="AL461" s="52"/>
      <c r="AM461" s="28">
        <v>1.594594594594595</v>
      </c>
      <c r="AN461" s="28">
        <v>1.513513513513514</v>
      </c>
      <c r="AO461" s="28">
        <v>0.2162162162162162</v>
      </c>
      <c r="AP461" s="28">
        <v>0</v>
      </c>
      <c r="AQ461" s="28">
        <v>0.47967479674796748</v>
      </c>
      <c r="AR461" s="28">
        <v>0.45528455284552849</v>
      </c>
      <c r="AS461" s="28">
        <v>6.5040650406504072E-2</v>
      </c>
      <c r="AT461" s="28">
        <v>0</v>
      </c>
      <c r="AU461" s="25">
        <v>1.1000000000000001</v>
      </c>
      <c r="AV461" s="25">
        <v>3.44</v>
      </c>
      <c r="AW461" s="25">
        <v>2.34</v>
      </c>
      <c r="AX461" s="25">
        <v>2.512432432432433</v>
      </c>
      <c r="AY461">
        <v>2.512432432432433</v>
      </c>
      <c r="AZ461">
        <v>6.6118993157774328</v>
      </c>
      <c r="BD461">
        <v>2.5815652584024788E-2</v>
      </c>
      <c r="BH461">
        <v>4.6937550152772338E-2</v>
      </c>
      <c r="BI461">
        <v>2.5815652584024788E-2</v>
      </c>
      <c r="BJ461">
        <v>0</v>
      </c>
    </row>
    <row r="462" spans="1:62" x14ac:dyDescent="0.3">
      <c r="A462" s="2" t="s">
        <v>1134</v>
      </c>
      <c r="B462" s="18" t="s">
        <v>1043</v>
      </c>
      <c r="C462" s="13"/>
      <c r="F462" s="2">
        <v>3.38</v>
      </c>
      <c r="G462" s="2" t="s">
        <v>380</v>
      </c>
      <c r="H462" s="9">
        <v>-1</v>
      </c>
      <c r="I462">
        <v>-1</v>
      </c>
      <c r="J462"/>
      <c r="K462" s="2">
        <v>1</v>
      </c>
      <c r="L462" s="25">
        <v>0</v>
      </c>
      <c r="M462">
        <v>0</v>
      </c>
      <c r="N462">
        <v>0</v>
      </c>
      <c r="O462" s="2">
        <v>3.82</v>
      </c>
      <c r="P462" s="2">
        <v>3.82</v>
      </c>
      <c r="Q462" s="2">
        <v>31.3</v>
      </c>
      <c r="R462" s="2" t="s">
        <v>519</v>
      </c>
      <c r="S462" s="2">
        <v>31.3</v>
      </c>
      <c r="T462" s="25">
        <v>0</v>
      </c>
      <c r="U462"/>
      <c r="V462"/>
      <c r="W462">
        <v>0</v>
      </c>
      <c r="X462"/>
      <c r="Y462"/>
      <c r="Z462">
        <v>0</v>
      </c>
      <c r="AA462"/>
      <c r="AB462"/>
      <c r="AD462">
        <v>20</v>
      </c>
      <c r="AE462" s="55">
        <f t="shared" si="30"/>
        <v>456.74212</v>
      </c>
      <c r="AF462" s="57">
        <v>0</v>
      </c>
      <c r="AG462" s="55">
        <v>0</v>
      </c>
      <c r="AH462" s="55">
        <v>0</v>
      </c>
      <c r="AI462" s="52">
        <f t="shared" si="29"/>
        <v>4.3788385446036811E-2</v>
      </c>
      <c r="AJ462" s="52"/>
      <c r="AK462" s="52"/>
      <c r="AL462" s="52"/>
      <c r="AM462" s="28">
        <v>1.558139534883721</v>
      </c>
      <c r="AN462" s="28">
        <v>1.3953488372093019</v>
      </c>
      <c r="AO462" s="28">
        <v>0.186046511627907</v>
      </c>
      <c r="AP462" s="28">
        <v>0</v>
      </c>
      <c r="AQ462" s="28">
        <v>0.49629629629629629</v>
      </c>
      <c r="AR462" s="28">
        <v>0.44444444444444448</v>
      </c>
      <c r="AS462" s="28">
        <v>5.9259259259259262E-2</v>
      </c>
      <c r="AT462" s="28">
        <v>0</v>
      </c>
      <c r="AU462" s="25">
        <v>1.1000000000000001</v>
      </c>
      <c r="AV462" s="25">
        <v>3.44</v>
      </c>
      <c r="AW462" s="25">
        <v>2.34</v>
      </c>
      <c r="AX462" s="25">
        <v>2.4851162790697678</v>
      </c>
      <c r="AY462">
        <v>2.485116279069767</v>
      </c>
      <c r="AZ462">
        <v>6.6481102673295114</v>
      </c>
      <c r="BD462">
        <v>2.4083611995320251E-2</v>
      </c>
      <c r="BH462">
        <v>4.3788385446036811E-2</v>
      </c>
      <c r="BI462">
        <v>2.4083611995320251E-2</v>
      </c>
      <c r="BJ462">
        <v>0</v>
      </c>
    </row>
    <row r="463" spans="1:62" x14ac:dyDescent="0.3">
      <c r="A463" s="2" t="s">
        <v>381</v>
      </c>
      <c r="B463" s="13" t="s">
        <v>838</v>
      </c>
      <c r="C463" s="13"/>
      <c r="F463" s="2">
        <v>3.47</v>
      </c>
      <c r="G463" s="2" t="s">
        <v>380</v>
      </c>
      <c r="H463" s="9">
        <v>-1</v>
      </c>
      <c r="I463">
        <v>-1</v>
      </c>
      <c r="J463"/>
      <c r="K463" s="2">
        <v>2</v>
      </c>
      <c r="L463" s="25">
        <v>0</v>
      </c>
      <c r="M463">
        <v>0</v>
      </c>
      <c r="N463">
        <v>0</v>
      </c>
      <c r="O463" s="2">
        <v>3.78</v>
      </c>
      <c r="P463" s="2">
        <v>3.78</v>
      </c>
      <c r="Q463" s="2">
        <v>27.2</v>
      </c>
      <c r="R463" s="2" t="s">
        <v>519</v>
      </c>
      <c r="S463" s="2">
        <v>13.6</v>
      </c>
      <c r="T463" s="25">
        <v>0</v>
      </c>
      <c r="U463"/>
      <c r="V463"/>
      <c r="W463">
        <v>0</v>
      </c>
      <c r="X463"/>
      <c r="Y463"/>
      <c r="Z463">
        <v>0</v>
      </c>
      <c r="AA463"/>
      <c r="AB463"/>
      <c r="AD463">
        <v>20</v>
      </c>
      <c r="AE463" s="55">
        <f t="shared" si="30"/>
        <v>388.64447999999999</v>
      </c>
      <c r="AF463" s="57">
        <v>0</v>
      </c>
      <c r="AG463" s="55">
        <v>0</v>
      </c>
      <c r="AH463" s="55">
        <v>0</v>
      </c>
      <c r="AI463" s="52">
        <f t="shared" si="29"/>
        <v>0.10292182716708083</v>
      </c>
      <c r="AJ463" s="52"/>
      <c r="AK463" s="52"/>
      <c r="AL463" s="52"/>
      <c r="AM463" s="28">
        <v>1.882352941176471</v>
      </c>
      <c r="AN463" s="28">
        <v>2.3529411764705879</v>
      </c>
      <c r="AO463" s="28">
        <v>0.35294117647058831</v>
      </c>
      <c r="AP463" s="28">
        <v>0.47058823529411759</v>
      </c>
      <c r="AQ463" s="28">
        <v>0.37209302325581389</v>
      </c>
      <c r="AR463" s="28">
        <v>0.46511627906976749</v>
      </c>
      <c r="AS463" s="28">
        <v>6.9767441860465129E-2</v>
      </c>
      <c r="AT463" s="28">
        <v>9.3023255813953487E-2</v>
      </c>
      <c r="AU463" s="25">
        <v>1.1399999999999999</v>
      </c>
      <c r="AV463" s="25">
        <v>3.44</v>
      </c>
      <c r="AW463" s="25">
        <v>2.2999999999999998</v>
      </c>
      <c r="AX463" s="25">
        <v>2.6882352941176468</v>
      </c>
      <c r="AY463">
        <v>2.6882352941176468</v>
      </c>
      <c r="AZ463">
        <v>6.2192249941001183</v>
      </c>
      <c r="BD463">
        <v>5.1460913583540407E-2</v>
      </c>
      <c r="BH463">
        <v>0.1029218271670808</v>
      </c>
      <c r="BI463">
        <v>5.1460913583540407E-2</v>
      </c>
      <c r="BJ463">
        <v>0</v>
      </c>
    </row>
    <row r="464" spans="1:62" x14ac:dyDescent="0.3">
      <c r="A464" s="2" t="s">
        <v>382</v>
      </c>
      <c r="B464" s="18" t="s">
        <v>1044</v>
      </c>
      <c r="C464" s="13"/>
      <c r="F464" s="2">
        <v>3.4</v>
      </c>
      <c r="G464" s="2" t="s">
        <v>380</v>
      </c>
      <c r="H464" s="9">
        <v>-1</v>
      </c>
      <c r="I464">
        <v>-1</v>
      </c>
      <c r="J464"/>
      <c r="K464" s="2">
        <v>2</v>
      </c>
      <c r="L464" s="25">
        <v>0</v>
      </c>
      <c r="M464">
        <v>0</v>
      </c>
      <c r="N464">
        <v>0</v>
      </c>
      <c r="O464" s="2">
        <v>3.81</v>
      </c>
      <c r="P464" s="2">
        <v>3.81</v>
      </c>
      <c r="Q464" s="2">
        <v>35.4</v>
      </c>
      <c r="R464" s="2" t="s">
        <v>519</v>
      </c>
      <c r="S464" s="2">
        <v>17.7</v>
      </c>
      <c r="T464" s="25">
        <v>0</v>
      </c>
      <c r="U464"/>
      <c r="V464"/>
      <c r="W464">
        <v>0</v>
      </c>
      <c r="X464"/>
      <c r="Y464"/>
      <c r="Z464">
        <v>0</v>
      </c>
      <c r="AA464"/>
      <c r="AB464"/>
      <c r="AD464">
        <v>20</v>
      </c>
      <c r="AE464" s="55">
        <f t="shared" si="30"/>
        <v>513.86993999999993</v>
      </c>
      <c r="AF464" s="57">
        <v>0</v>
      </c>
      <c r="AG464" s="55">
        <v>0</v>
      </c>
      <c r="AH464" s="55">
        <v>0</v>
      </c>
      <c r="AI464" s="52">
        <f t="shared" si="29"/>
        <v>7.7840708098239814E-2</v>
      </c>
      <c r="AJ464" s="52"/>
      <c r="AK464" s="52"/>
      <c r="AL464" s="52"/>
      <c r="AM464" s="28">
        <v>1.695652173913043</v>
      </c>
      <c r="AN464" s="28">
        <v>1.826086956521739</v>
      </c>
      <c r="AO464" s="28">
        <v>0.2608695652173913</v>
      </c>
      <c r="AP464" s="28">
        <v>0.34782608695652167</v>
      </c>
      <c r="AQ464" s="28">
        <v>0.41052631578947368</v>
      </c>
      <c r="AR464" s="28">
        <v>0.44210526315789472</v>
      </c>
      <c r="AS464" s="28">
        <v>6.3157894736842107E-2</v>
      </c>
      <c r="AT464" s="28">
        <v>8.4210526315789472E-2</v>
      </c>
      <c r="AU464" s="25">
        <v>1.1399999999999999</v>
      </c>
      <c r="AV464" s="25">
        <v>3.44</v>
      </c>
      <c r="AW464" s="25">
        <v>2.2999999999999998</v>
      </c>
      <c r="AX464" s="25">
        <v>2.5760869565217388</v>
      </c>
      <c r="AY464">
        <v>2.5760869565217388</v>
      </c>
      <c r="AZ464">
        <v>6.4291568349981301</v>
      </c>
      <c r="BD464">
        <v>3.8920354049119907E-2</v>
      </c>
      <c r="BH464">
        <v>7.7840708098239814E-2</v>
      </c>
      <c r="BI464">
        <v>3.8920354049119907E-2</v>
      </c>
      <c r="BJ464">
        <v>0</v>
      </c>
    </row>
    <row r="465" spans="1:62" x14ac:dyDescent="0.3">
      <c r="A465" s="2" t="s">
        <v>383</v>
      </c>
      <c r="B465" s="18" t="s">
        <v>1045</v>
      </c>
      <c r="C465" s="13"/>
      <c r="F465" s="2">
        <v>3.32</v>
      </c>
      <c r="G465" s="2" t="s">
        <v>380</v>
      </c>
      <c r="H465" s="9">
        <v>-1</v>
      </c>
      <c r="I465">
        <v>-1</v>
      </c>
      <c r="J465"/>
      <c r="K465" s="2">
        <v>1</v>
      </c>
      <c r="L465" s="25">
        <v>0</v>
      </c>
      <c r="M465">
        <v>0</v>
      </c>
      <c r="N465">
        <v>0</v>
      </c>
      <c r="O465" s="2">
        <v>3.8</v>
      </c>
      <c r="P465" s="2">
        <v>3.8</v>
      </c>
      <c r="Q465" s="2">
        <v>19.899999999999999</v>
      </c>
      <c r="R465" s="2" t="s">
        <v>519</v>
      </c>
      <c r="S465" s="2">
        <v>19.899999999999999</v>
      </c>
      <c r="T465" s="25">
        <v>0</v>
      </c>
      <c r="U465"/>
      <c r="V465"/>
      <c r="W465">
        <v>0</v>
      </c>
      <c r="X465"/>
      <c r="Y465"/>
      <c r="Z465">
        <v>0</v>
      </c>
      <c r="AA465"/>
      <c r="AB465"/>
      <c r="AD465">
        <v>20</v>
      </c>
      <c r="AE465" s="55">
        <f t="shared" si="30"/>
        <v>287.35599999999999</v>
      </c>
      <c r="AF465" s="57">
        <v>0</v>
      </c>
      <c r="AG465" s="55">
        <v>0</v>
      </c>
      <c r="AH465" s="55">
        <v>0</v>
      </c>
      <c r="AI465" s="52">
        <f t="shared" si="29"/>
        <v>6.9600077952087308E-2</v>
      </c>
      <c r="AJ465" s="52"/>
      <c r="AK465" s="52"/>
      <c r="AL465" s="52"/>
      <c r="AM465" s="28">
        <v>1.653846153846154</v>
      </c>
      <c r="AN465" s="28">
        <v>1.6923076923076921</v>
      </c>
      <c r="AO465" s="28">
        <v>0.23076923076923081</v>
      </c>
      <c r="AP465" s="28">
        <v>0.30769230769230771</v>
      </c>
      <c r="AQ465" s="28">
        <v>0.42574257425742568</v>
      </c>
      <c r="AR465" s="28">
        <v>0.43564356435643559</v>
      </c>
      <c r="AS465" s="28">
        <v>5.940594059405941E-2</v>
      </c>
      <c r="AT465" s="28">
        <v>7.9207920792079209E-2</v>
      </c>
      <c r="AU465" s="25">
        <v>1.1399999999999999</v>
      </c>
      <c r="AV465" s="25">
        <v>3.44</v>
      </c>
      <c r="AW465" s="25">
        <v>2.2999999999999998</v>
      </c>
      <c r="AX465" s="25">
        <v>2.546153846153846</v>
      </c>
      <c r="AY465">
        <v>2.546153846153846</v>
      </c>
      <c r="AZ465">
        <v>6.4801861773330387</v>
      </c>
      <c r="BD465">
        <v>3.4800038976043647E-2</v>
      </c>
      <c r="BH465">
        <v>6.9600077952087308E-2</v>
      </c>
      <c r="BI465">
        <v>3.4800038976043647E-2</v>
      </c>
      <c r="BJ465">
        <v>0</v>
      </c>
    </row>
    <row r="466" spans="1:62" x14ac:dyDescent="0.3">
      <c r="A466" s="2" t="s">
        <v>384</v>
      </c>
      <c r="B466" s="18" t="s">
        <v>1046</v>
      </c>
      <c r="C466" s="13"/>
      <c r="F466" s="2">
        <v>3.33</v>
      </c>
      <c r="G466" s="2" t="s">
        <v>380</v>
      </c>
      <c r="H466" s="9">
        <v>-1</v>
      </c>
      <c r="I466">
        <v>-1</v>
      </c>
      <c r="J466"/>
      <c r="K466" s="2">
        <v>1</v>
      </c>
      <c r="L466" s="25">
        <v>0</v>
      </c>
      <c r="M466">
        <v>0</v>
      </c>
      <c r="N466">
        <v>0</v>
      </c>
      <c r="O466" s="2">
        <v>3.78</v>
      </c>
      <c r="P466" s="2">
        <v>3.78</v>
      </c>
      <c r="Q466" s="2">
        <v>21.5</v>
      </c>
      <c r="R466" s="2" t="s">
        <v>519</v>
      </c>
      <c r="S466" s="2">
        <v>21.5</v>
      </c>
      <c r="T466" s="25">
        <v>0</v>
      </c>
      <c r="U466"/>
      <c r="V466"/>
      <c r="W466">
        <v>0</v>
      </c>
      <c r="X466"/>
      <c r="Y466"/>
      <c r="Z466">
        <v>0</v>
      </c>
      <c r="AA466"/>
      <c r="AB466"/>
      <c r="AD466">
        <v>20</v>
      </c>
      <c r="AE466" s="55">
        <f t="shared" si="30"/>
        <v>307.20060000000001</v>
      </c>
      <c r="AF466" s="57">
        <v>0</v>
      </c>
      <c r="AG466" s="55">
        <v>0</v>
      </c>
      <c r="AH466" s="55">
        <v>0</v>
      </c>
      <c r="AI466" s="52">
        <f t="shared" si="29"/>
        <v>6.5104039510339495E-2</v>
      </c>
      <c r="AJ466" s="52"/>
      <c r="AK466" s="52"/>
      <c r="AL466" s="52"/>
      <c r="AM466" s="28">
        <v>1.6206896551724139</v>
      </c>
      <c r="AN466" s="28">
        <v>1.586206896551724</v>
      </c>
      <c r="AO466" s="28">
        <v>0.2068965517241379</v>
      </c>
      <c r="AP466" s="28">
        <v>0.27586206896551718</v>
      </c>
      <c r="AQ466" s="28">
        <v>0.43925233644859812</v>
      </c>
      <c r="AR466" s="28">
        <v>0.42990654205607481</v>
      </c>
      <c r="AS466" s="28">
        <v>5.6074766355140193E-2</v>
      </c>
      <c r="AT466" s="28">
        <v>7.476635514018691E-2</v>
      </c>
      <c r="AU466" s="25">
        <v>1.1399999999999999</v>
      </c>
      <c r="AV466" s="25">
        <v>3.44</v>
      </c>
      <c r="AW466" s="25">
        <v>2.2999999999999998</v>
      </c>
      <c r="AX466" s="25">
        <v>2.522413793103448</v>
      </c>
      <c r="AY466">
        <v>2.522413793103448</v>
      </c>
      <c r="AZ466">
        <v>6.5206577247021036</v>
      </c>
      <c r="BD466">
        <v>3.2552019755169748E-2</v>
      </c>
      <c r="BH466">
        <v>6.5104039510339495E-2</v>
      </c>
      <c r="BI466">
        <v>3.2552019755169748E-2</v>
      </c>
      <c r="BJ466">
        <v>0</v>
      </c>
    </row>
    <row r="467" spans="1:62" x14ac:dyDescent="0.3">
      <c r="A467" s="2" t="s">
        <v>385</v>
      </c>
      <c r="B467" s="18" t="s">
        <v>1047</v>
      </c>
      <c r="C467" s="13"/>
      <c r="F467" s="2">
        <v>3.33</v>
      </c>
      <c r="G467" s="2" t="s">
        <v>380</v>
      </c>
      <c r="H467" s="9">
        <v>-1</v>
      </c>
      <c r="I467">
        <v>-1</v>
      </c>
      <c r="J467"/>
      <c r="K467" s="2">
        <v>1</v>
      </c>
      <c r="L467" s="25">
        <v>0</v>
      </c>
      <c r="M467">
        <v>0</v>
      </c>
      <c r="N467">
        <v>0</v>
      </c>
      <c r="O467" s="2">
        <v>3.78</v>
      </c>
      <c r="P467" s="2">
        <v>3.78</v>
      </c>
      <c r="Q467" s="2">
        <v>24.4</v>
      </c>
      <c r="R467" s="2" t="s">
        <v>519</v>
      </c>
      <c r="S467" s="2">
        <v>24.4</v>
      </c>
      <c r="T467" s="25">
        <v>0</v>
      </c>
      <c r="U467"/>
      <c r="V467"/>
      <c r="W467">
        <v>0</v>
      </c>
      <c r="X467"/>
      <c r="Y467"/>
      <c r="Z467">
        <v>0</v>
      </c>
      <c r="AA467"/>
      <c r="AB467"/>
      <c r="AD467">
        <v>20</v>
      </c>
      <c r="AE467" s="55">
        <f t="shared" si="30"/>
        <v>348.63695999999999</v>
      </c>
      <c r="AF467" s="57">
        <v>0</v>
      </c>
      <c r="AG467" s="55">
        <v>0</v>
      </c>
      <c r="AH467" s="55">
        <v>0</v>
      </c>
      <c r="AI467" s="52">
        <f t="shared" si="29"/>
        <v>5.7366264322635217E-2</v>
      </c>
      <c r="AJ467" s="52"/>
      <c r="AK467" s="52"/>
      <c r="AL467" s="52"/>
      <c r="AM467" s="28">
        <v>1.59375</v>
      </c>
      <c r="AN467" s="28">
        <v>1.5</v>
      </c>
      <c r="AO467" s="28">
        <v>0.1875</v>
      </c>
      <c r="AP467" s="28">
        <v>0.25</v>
      </c>
      <c r="AQ467" s="28">
        <v>0.45132743362831862</v>
      </c>
      <c r="AR467" s="28">
        <v>0.4247787610619469</v>
      </c>
      <c r="AS467" s="28">
        <v>5.3097345132743362E-2</v>
      </c>
      <c r="AT467" s="28">
        <v>7.0796460176991149E-2</v>
      </c>
      <c r="AU467" s="25">
        <v>1.1399999999999999</v>
      </c>
      <c r="AV467" s="25">
        <v>3.44</v>
      </c>
      <c r="AW467" s="25">
        <v>2.2999999999999998</v>
      </c>
      <c r="AX467" s="25">
        <v>2.5031249999999998</v>
      </c>
      <c r="AY467">
        <v>2.5031249999999998</v>
      </c>
      <c r="AZ467">
        <v>6.5535408569394704</v>
      </c>
      <c r="BD467">
        <v>2.8683132161317609E-2</v>
      </c>
      <c r="BH467">
        <v>5.7366264322635217E-2</v>
      </c>
      <c r="BI467">
        <v>2.8683132161317609E-2</v>
      </c>
      <c r="BJ467">
        <v>0</v>
      </c>
    </row>
    <row r="468" spans="1:62" x14ac:dyDescent="0.3">
      <c r="A468" s="2" t="s">
        <v>386</v>
      </c>
      <c r="B468" s="18" t="s">
        <v>1048</v>
      </c>
      <c r="C468" s="13"/>
      <c r="F468" s="2">
        <v>3.35</v>
      </c>
      <c r="G468" s="2" t="s">
        <v>380</v>
      </c>
      <c r="H468" s="9">
        <v>-1</v>
      </c>
      <c r="I468">
        <v>-1</v>
      </c>
      <c r="J468"/>
      <c r="K468" s="2">
        <v>1</v>
      </c>
      <c r="L468" s="25">
        <v>0</v>
      </c>
      <c r="M468">
        <v>0</v>
      </c>
      <c r="N468">
        <v>0</v>
      </c>
      <c r="O468" s="2">
        <v>3.8</v>
      </c>
      <c r="P468" s="2">
        <v>3.8</v>
      </c>
      <c r="Q468" s="2">
        <v>29.2</v>
      </c>
      <c r="R468" s="2" t="s">
        <v>519</v>
      </c>
      <c r="S468" s="2">
        <v>29.2</v>
      </c>
      <c r="T468" s="25">
        <v>0</v>
      </c>
      <c r="U468"/>
      <c r="V468"/>
      <c r="W468">
        <v>0</v>
      </c>
      <c r="X468"/>
      <c r="Y468"/>
      <c r="Z468">
        <v>0</v>
      </c>
      <c r="AA468"/>
      <c r="AB468"/>
      <c r="AD468">
        <v>20</v>
      </c>
      <c r="AE468" s="55">
        <f t="shared" si="30"/>
        <v>421.64799999999997</v>
      </c>
      <c r="AF468" s="57">
        <v>0</v>
      </c>
      <c r="AG468" s="55">
        <v>0</v>
      </c>
      <c r="AH468" s="55">
        <v>0</v>
      </c>
      <c r="AI468" s="52">
        <f t="shared" si="29"/>
        <v>4.7432929837210189E-2</v>
      </c>
      <c r="AJ468" s="52"/>
      <c r="AK468" s="52"/>
      <c r="AL468" s="52"/>
      <c r="AM468" s="28">
        <v>1.5526315789473679</v>
      </c>
      <c r="AN468" s="28">
        <v>1.368421052631579</v>
      </c>
      <c r="AO468" s="28">
        <v>0.15789473684210531</v>
      </c>
      <c r="AP468" s="28">
        <v>0.2105263157894737</v>
      </c>
      <c r="AQ468" s="28">
        <v>0.47199999999999998</v>
      </c>
      <c r="AR468" s="28">
        <v>0.41599999999999998</v>
      </c>
      <c r="AS468" s="28">
        <v>4.8000000000000001E-2</v>
      </c>
      <c r="AT468" s="28">
        <v>6.4000000000000001E-2</v>
      </c>
      <c r="AU468" s="25">
        <v>1.1399999999999999</v>
      </c>
      <c r="AV468" s="25">
        <v>3.44</v>
      </c>
      <c r="AW468" s="25">
        <v>2.2999999999999998</v>
      </c>
      <c r="AX468" s="25">
        <v>2.4736842105263159</v>
      </c>
      <c r="AY468">
        <v>2.473684210526315</v>
      </c>
      <c r="AZ468">
        <v>6.6037309008807101</v>
      </c>
      <c r="BD468">
        <v>2.3716464918605091E-2</v>
      </c>
      <c r="BH468">
        <v>4.7432929837210189E-2</v>
      </c>
      <c r="BI468">
        <v>2.3716464918605091E-2</v>
      </c>
      <c r="BJ468">
        <v>0</v>
      </c>
    </row>
    <row r="469" spans="1:62" x14ac:dyDescent="0.3">
      <c r="A469" s="2" t="s">
        <v>387</v>
      </c>
      <c r="B469" s="18" t="s">
        <v>1049</v>
      </c>
      <c r="C469" s="13"/>
      <c r="F469" s="2">
        <v>3.36</v>
      </c>
      <c r="G469" s="2" t="s">
        <v>380</v>
      </c>
      <c r="H469" s="9">
        <v>-1</v>
      </c>
      <c r="I469">
        <v>-1</v>
      </c>
      <c r="J469"/>
      <c r="K469" s="2">
        <v>1</v>
      </c>
      <c r="L469" s="25">
        <v>0</v>
      </c>
      <c r="M469">
        <v>0</v>
      </c>
      <c r="N469">
        <v>0</v>
      </c>
      <c r="O469" s="2">
        <v>3.8</v>
      </c>
      <c r="P469" s="2">
        <v>3.8</v>
      </c>
      <c r="Q469" s="2">
        <v>33.4</v>
      </c>
      <c r="R469" s="2" t="s">
        <v>519</v>
      </c>
      <c r="S469" s="2">
        <v>33.4</v>
      </c>
      <c r="T469" s="25">
        <v>0</v>
      </c>
      <c r="U469"/>
      <c r="V469"/>
      <c r="W469">
        <v>0</v>
      </c>
      <c r="X469"/>
      <c r="Y469"/>
      <c r="Z469">
        <v>0</v>
      </c>
      <c r="AA469"/>
      <c r="AB469"/>
      <c r="AD469">
        <v>20</v>
      </c>
      <c r="AE469" s="55">
        <f t="shared" si="30"/>
        <v>482.29599999999994</v>
      </c>
      <c r="AF469" s="57">
        <v>0</v>
      </c>
      <c r="AG469" s="55">
        <v>0</v>
      </c>
      <c r="AH469" s="55">
        <v>0</v>
      </c>
      <c r="AI469" s="52">
        <f t="shared" si="29"/>
        <v>4.1468309917561008E-2</v>
      </c>
      <c r="AJ469" s="52"/>
      <c r="AK469" s="52"/>
      <c r="AL469" s="52"/>
      <c r="AM469" s="28">
        <v>1.5227272727272729</v>
      </c>
      <c r="AN469" s="28">
        <v>1.2727272727272729</v>
      </c>
      <c r="AO469" s="28">
        <v>0.13636363636363641</v>
      </c>
      <c r="AP469" s="28">
        <v>0.1818181818181818</v>
      </c>
      <c r="AQ469" s="28">
        <v>0.48905109489051091</v>
      </c>
      <c r="AR469" s="28">
        <v>0.40875912408759119</v>
      </c>
      <c r="AS469" s="28">
        <v>4.3795620437956199E-2</v>
      </c>
      <c r="AT469" s="28">
        <v>5.8394160583941597E-2</v>
      </c>
      <c r="AU469" s="25">
        <v>1.1399999999999999</v>
      </c>
      <c r="AV469" s="25">
        <v>3.44</v>
      </c>
      <c r="AW469" s="25">
        <v>2.2999999999999998</v>
      </c>
      <c r="AX469" s="25">
        <v>2.452272727272728</v>
      </c>
      <c r="AY469">
        <v>2.4522727272727272</v>
      </c>
      <c r="AZ469">
        <v>6.6402327510197949</v>
      </c>
      <c r="BD469">
        <v>2.0734154958780501E-2</v>
      </c>
      <c r="BH469">
        <v>4.1468309917561008E-2</v>
      </c>
      <c r="BI469">
        <v>2.0734154958780501E-2</v>
      </c>
      <c r="BJ469">
        <v>0</v>
      </c>
    </row>
    <row r="470" spans="1:62" x14ac:dyDescent="0.3">
      <c r="A470" s="2" t="s">
        <v>388</v>
      </c>
      <c r="B470" s="18" t="s">
        <v>1050</v>
      </c>
      <c r="C470" s="13"/>
      <c r="F470" s="2">
        <v>3.33</v>
      </c>
      <c r="G470" s="2" t="s">
        <v>380</v>
      </c>
      <c r="H470" s="9">
        <v>-1</v>
      </c>
      <c r="I470">
        <v>-1</v>
      </c>
      <c r="J470"/>
      <c r="K470" s="2">
        <v>2</v>
      </c>
      <c r="L470" s="25">
        <v>0</v>
      </c>
      <c r="M470">
        <v>0</v>
      </c>
      <c r="N470">
        <v>0</v>
      </c>
      <c r="O470" s="2">
        <v>3.76</v>
      </c>
      <c r="P470" s="2">
        <v>3.76</v>
      </c>
      <c r="Q470" s="2">
        <v>34.1</v>
      </c>
      <c r="R470" s="2" t="s">
        <v>519</v>
      </c>
      <c r="S470" s="2">
        <v>17.100000000000001</v>
      </c>
      <c r="T470" s="25">
        <v>0</v>
      </c>
      <c r="U470"/>
      <c r="V470"/>
      <c r="W470">
        <v>0</v>
      </c>
      <c r="X470"/>
      <c r="Y470"/>
      <c r="Z470">
        <v>0</v>
      </c>
      <c r="AA470"/>
      <c r="AB470"/>
      <c r="AD470">
        <v>22</v>
      </c>
      <c r="AE470" s="55">
        <f t="shared" si="30"/>
        <v>482.09215999999998</v>
      </c>
      <c r="AF470" s="57">
        <v>0</v>
      </c>
      <c r="AG470" s="55">
        <v>0</v>
      </c>
      <c r="AH470" s="55">
        <v>0</v>
      </c>
      <c r="AI470" s="52">
        <f t="shared" si="29"/>
        <v>9.12688561456797E-2</v>
      </c>
      <c r="AJ470" s="52"/>
      <c r="AK470" s="52"/>
      <c r="AL470" s="52"/>
      <c r="AM470" s="28">
        <v>1.7391304347826091</v>
      </c>
      <c r="AN470" s="28">
        <v>2</v>
      </c>
      <c r="AO470" s="28">
        <v>0.2608695652173913</v>
      </c>
      <c r="AP470" s="28">
        <v>0.34782608695652167</v>
      </c>
      <c r="AQ470" s="28">
        <v>0.4</v>
      </c>
      <c r="AR470" s="28">
        <v>0.46</v>
      </c>
      <c r="AS470" s="28">
        <v>0.06</v>
      </c>
      <c r="AT470" s="28">
        <v>0.08</v>
      </c>
      <c r="AU470" s="25">
        <v>1.1399999999999999</v>
      </c>
      <c r="AV470" s="25">
        <v>3.44</v>
      </c>
      <c r="AW470" s="25">
        <v>2.2999999999999998</v>
      </c>
      <c r="AX470" s="25">
        <v>2.63</v>
      </c>
      <c r="AY470">
        <v>2.63</v>
      </c>
      <c r="AZ470">
        <v>6.444942219787217</v>
      </c>
      <c r="BD470">
        <v>4.563442807283985E-2</v>
      </c>
      <c r="BH470">
        <v>9.12688561456797E-2</v>
      </c>
      <c r="BI470">
        <v>4.563442807283985E-2</v>
      </c>
      <c r="BJ470">
        <v>0</v>
      </c>
    </row>
    <row r="471" spans="1:62" x14ac:dyDescent="0.3">
      <c r="A471" s="2" t="s">
        <v>389</v>
      </c>
      <c r="B471" s="18" t="s">
        <v>1051</v>
      </c>
      <c r="C471" s="13"/>
      <c r="F471" s="2">
        <v>3.33</v>
      </c>
      <c r="G471" s="2" t="s">
        <v>380</v>
      </c>
      <c r="H471" s="9">
        <v>-1</v>
      </c>
      <c r="I471">
        <v>-1</v>
      </c>
      <c r="J471"/>
      <c r="K471" s="2">
        <v>2</v>
      </c>
      <c r="L471" s="25">
        <v>0</v>
      </c>
      <c r="M471">
        <v>0</v>
      </c>
      <c r="N471">
        <v>0</v>
      </c>
      <c r="O471" s="2">
        <v>3.77</v>
      </c>
      <c r="P471" s="2">
        <v>3.77</v>
      </c>
      <c r="Q471" s="2">
        <v>40.9</v>
      </c>
      <c r="R471" s="2" t="s">
        <v>519</v>
      </c>
      <c r="S471" s="2">
        <v>20.5</v>
      </c>
      <c r="T471" s="25">
        <v>0</v>
      </c>
      <c r="U471"/>
      <c r="V471"/>
      <c r="W471">
        <v>0</v>
      </c>
      <c r="X471"/>
      <c r="Y471"/>
      <c r="Z471">
        <v>0</v>
      </c>
      <c r="AA471"/>
      <c r="AB471"/>
      <c r="AD471">
        <v>22</v>
      </c>
      <c r="AE471" s="55">
        <f t="shared" si="30"/>
        <v>581.30760999999995</v>
      </c>
      <c r="AF471" s="57">
        <v>0</v>
      </c>
      <c r="AG471" s="55">
        <v>0</v>
      </c>
      <c r="AH471" s="55">
        <v>0</v>
      </c>
      <c r="AI471" s="52">
        <f t="shared" si="29"/>
        <v>7.5691422653145726E-2</v>
      </c>
      <c r="AJ471" s="52"/>
      <c r="AK471" s="52"/>
      <c r="AL471" s="52"/>
      <c r="AM471" s="28">
        <v>1.6923076923076921</v>
      </c>
      <c r="AN471" s="28">
        <v>1.846153846153846</v>
      </c>
      <c r="AO471" s="28">
        <v>0.23076923076923081</v>
      </c>
      <c r="AP471" s="28">
        <v>0.30769230769230771</v>
      </c>
      <c r="AQ471" s="28">
        <v>0.41509433962264147</v>
      </c>
      <c r="AR471" s="28">
        <v>0.45283018867924529</v>
      </c>
      <c r="AS471" s="28">
        <v>5.6603773584905669E-2</v>
      </c>
      <c r="AT471" s="28">
        <v>7.5471698113207558E-2</v>
      </c>
      <c r="AU471" s="25">
        <v>1.1399999999999999</v>
      </c>
      <c r="AV471" s="25">
        <v>3.44</v>
      </c>
      <c r="AW471" s="25">
        <v>2.2999999999999998</v>
      </c>
      <c r="AX471" s="25">
        <v>2.5938461538461541</v>
      </c>
      <c r="AY471">
        <v>2.5938461538461541</v>
      </c>
      <c r="AZ471">
        <v>6.4941501715695384</v>
      </c>
      <c r="BD471">
        <v>3.7845711326572863E-2</v>
      </c>
      <c r="BH471">
        <v>7.5691422653145726E-2</v>
      </c>
      <c r="BI471">
        <v>3.7845711326572863E-2</v>
      </c>
      <c r="BJ471">
        <v>0</v>
      </c>
    </row>
    <row r="472" spans="1:62" x14ac:dyDescent="0.3">
      <c r="A472" s="2" t="s">
        <v>390</v>
      </c>
      <c r="B472" s="18" t="s">
        <v>1052</v>
      </c>
      <c r="C472" s="13"/>
      <c r="F472" s="2">
        <v>3.32</v>
      </c>
      <c r="G472" s="2" t="s">
        <v>380</v>
      </c>
      <c r="H472" s="9">
        <v>-1</v>
      </c>
      <c r="I472">
        <v>-1</v>
      </c>
      <c r="J472"/>
      <c r="K472" s="2">
        <v>2</v>
      </c>
      <c r="L472" s="25">
        <v>0</v>
      </c>
      <c r="M472">
        <v>0</v>
      </c>
      <c r="N472">
        <v>0</v>
      </c>
      <c r="O472" s="2">
        <v>3.79</v>
      </c>
      <c r="P472" s="2">
        <v>3.79</v>
      </c>
      <c r="Q472" s="2">
        <v>43.8</v>
      </c>
      <c r="R472" s="2" t="s">
        <v>519</v>
      </c>
      <c r="S472" s="2">
        <v>21.9</v>
      </c>
      <c r="T472" s="25">
        <v>0</v>
      </c>
      <c r="U472"/>
      <c r="V472"/>
      <c r="W472">
        <v>0</v>
      </c>
      <c r="X472"/>
      <c r="Y472"/>
      <c r="Z472">
        <v>0</v>
      </c>
      <c r="AA472"/>
      <c r="AB472"/>
      <c r="AD472">
        <v>22</v>
      </c>
      <c r="AE472" s="55">
        <f t="shared" si="30"/>
        <v>629.14757999999995</v>
      </c>
      <c r="AF472" s="57">
        <v>0</v>
      </c>
      <c r="AG472" s="55">
        <v>0</v>
      </c>
      <c r="AH472" s="55">
        <v>0</v>
      </c>
      <c r="AI472" s="52">
        <f t="shared" si="29"/>
        <v>6.9935896439433182E-2</v>
      </c>
      <c r="AJ472" s="52"/>
      <c r="AK472" s="52"/>
      <c r="AL472" s="52"/>
      <c r="AM472" s="28">
        <v>1.655172413793103</v>
      </c>
      <c r="AN472" s="28">
        <v>1.7241379310344831</v>
      </c>
      <c r="AO472" s="28">
        <v>0.2068965517241379</v>
      </c>
      <c r="AP472" s="28">
        <v>0.27586206896551718</v>
      </c>
      <c r="AQ472" s="28">
        <v>0.42857142857142849</v>
      </c>
      <c r="AR472" s="28">
        <v>0.4464285714285714</v>
      </c>
      <c r="AS472" s="28">
        <v>5.3571428571428568E-2</v>
      </c>
      <c r="AT472" s="28">
        <v>7.1428571428571425E-2</v>
      </c>
      <c r="AU472" s="25">
        <v>1.1399999999999999</v>
      </c>
      <c r="AV472" s="25">
        <v>3.44</v>
      </c>
      <c r="AW472" s="25">
        <v>2.2999999999999998</v>
      </c>
      <c r="AX472" s="25">
        <v>2.5651724137931029</v>
      </c>
      <c r="AY472">
        <v>2.5651724137931029</v>
      </c>
      <c r="AZ472">
        <v>6.53317716781069</v>
      </c>
      <c r="BD472">
        <v>3.4967948219716591E-2</v>
      </c>
      <c r="BH472">
        <v>6.9935896439433182E-2</v>
      </c>
      <c r="BI472">
        <v>3.4967948219716591E-2</v>
      </c>
      <c r="BJ472">
        <v>0</v>
      </c>
    </row>
    <row r="473" spans="1:62" x14ac:dyDescent="0.3">
      <c r="A473" s="2" t="s">
        <v>391</v>
      </c>
      <c r="B473" s="18" t="s">
        <v>1053</v>
      </c>
      <c r="C473" s="13"/>
      <c r="F473" s="2">
        <v>3.33</v>
      </c>
      <c r="G473" s="2" t="s">
        <v>380</v>
      </c>
      <c r="H473" s="9">
        <v>-1</v>
      </c>
      <c r="I473">
        <v>-1</v>
      </c>
      <c r="J473"/>
      <c r="K473" s="2">
        <v>2</v>
      </c>
      <c r="L473" s="25">
        <v>0</v>
      </c>
      <c r="M473">
        <v>0</v>
      </c>
      <c r="N473">
        <v>0</v>
      </c>
      <c r="O473" s="2">
        <v>3.78</v>
      </c>
      <c r="P473" s="2">
        <v>3.78</v>
      </c>
      <c r="Q473" s="2">
        <v>47.3</v>
      </c>
      <c r="R473" s="2" t="s">
        <v>519</v>
      </c>
      <c r="S473" s="2">
        <v>23.7</v>
      </c>
      <c r="T473" s="25">
        <v>0</v>
      </c>
      <c r="U473"/>
      <c r="V473"/>
      <c r="W473">
        <v>0</v>
      </c>
      <c r="X473"/>
      <c r="Y473"/>
      <c r="Z473">
        <v>0</v>
      </c>
      <c r="AA473"/>
      <c r="AB473"/>
      <c r="AD473">
        <v>22</v>
      </c>
      <c r="AE473" s="55">
        <f t="shared" si="30"/>
        <v>675.84131999999988</v>
      </c>
      <c r="AF473" s="57">
        <v>0</v>
      </c>
      <c r="AG473" s="55">
        <v>0</v>
      </c>
      <c r="AH473" s="55">
        <v>0</v>
      </c>
      <c r="AI473" s="52">
        <f t="shared" si="29"/>
        <v>6.5104039510339509E-2</v>
      </c>
      <c r="AJ473" s="52"/>
      <c r="AK473" s="52"/>
      <c r="AL473" s="52"/>
      <c r="AM473" s="28">
        <v>1.625</v>
      </c>
      <c r="AN473" s="28">
        <v>1.625</v>
      </c>
      <c r="AO473" s="28">
        <v>0.1875</v>
      </c>
      <c r="AP473" s="28">
        <v>0.25</v>
      </c>
      <c r="AQ473" s="28">
        <v>0.44067796610169491</v>
      </c>
      <c r="AR473" s="28">
        <v>0.44067796610169491</v>
      </c>
      <c r="AS473" s="28">
        <v>5.0847457627118647E-2</v>
      </c>
      <c r="AT473" s="28">
        <v>6.7796610169491525E-2</v>
      </c>
      <c r="AU473" s="25">
        <v>1.1399999999999999</v>
      </c>
      <c r="AV473" s="25">
        <v>3.44</v>
      </c>
      <c r="AW473" s="25">
        <v>2.2999999999999998</v>
      </c>
      <c r="AX473" s="25">
        <v>2.5418750000000001</v>
      </c>
      <c r="AY473">
        <v>2.5418750000000001</v>
      </c>
      <c r="AZ473">
        <v>6.5648866022566246</v>
      </c>
      <c r="BD473">
        <v>3.2552019755169748E-2</v>
      </c>
      <c r="BH473">
        <v>6.5104039510339509E-2</v>
      </c>
      <c r="BI473">
        <v>3.2552019755169748E-2</v>
      </c>
      <c r="BJ473">
        <v>0</v>
      </c>
    </row>
    <row r="474" spans="1:62" x14ac:dyDescent="0.3">
      <c r="A474" s="2" t="s">
        <v>392</v>
      </c>
      <c r="B474" s="18" t="s">
        <v>1054</v>
      </c>
      <c r="C474" s="13"/>
      <c r="F474" s="2">
        <v>3.35</v>
      </c>
      <c r="G474" s="2" t="s">
        <v>380</v>
      </c>
      <c r="H474" s="9">
        <v>-1</v>
      </c>
      <c r="I474">
        <v>-1</v>
      </c>
      <c r="J474"/>
      <c r="K474" s="2">
        <v>1</v>
      </c>
      <c r="L474" s="25">
        <v>0</v>
      </c>
      <c r="M474">
        <v>0</v>
      </c>
      <c r="N474">
        <v>0</v>
      </c>
      <c r="O474" s="2">
        <v>3.81</v>
      </c>
      <c r="P474" s="2">
        <v>3.81</v>
      </c>
      <c r="Q474" s="2">
        <v>28.3</v>
      </c>
      <c r="R474" s="2" t="s">
        <v>519</v>
      </c>
      <c r="S474" s="2">
        <v>28.3</v>
      </c>
      <c r="T474" s="25">
        <v>0</v>
      </c>
      <c r="U474"/>
      <c r="V474"/>
      <c r="W474">
        <v>0</v>
      </c>
      <c r="X474"/>
      <c r="Y474"/>
      <c r="Z474">
        <v>0</v>
      </c>
      <c r="AA474"/>
      <c r="AB474"/>
      <c r="AD474">
        <v>22</v>
      </c>
      <c r="AE474" s="55">
        <f t="shared" si="30"/>
        <v>410.80563000000001</v>
      </c>
      <c r="AF474" s="57">
        <v>0</v>
      </c>
      <c r="AG474" s="55">
        <v>0</v>
      </c>
      <c r="AH474" s="55">
        <v>0</v>
      </c>
      <c r="AI474" s="52">
        <f t="shared" si="29"/>
        <v>5.3553306949566393E-2</v>
      </c>
      <c r="AJ474" s="52"/>
      <c r="AK474" s="52"/>
      <c r="AL474" s="52"/>
      <c r="AM474" s="28">
        <v>1.5789473684210531</v>
      </c>
      <c r="AN474" s="28">
        <v>1.4736842105263159</v>
      </c>
      <c r="AO474" s="28">
        <v>0.15789473684210531</v>
      </c>
      <c r="AP474" s="28">
        <v>0.2105263157894737</v>
      </c>
      <c r="AQ474" s="28">
        <v>0.46153846153846162</v>
      </c>
      <c r="AR474" s="28">
        <v>0.43076923076923068</v>
      </c>
      <c r="AS474" s="28">
        <v>4.6153846153846149E-2</v>
      </c>
      <c r="AT474" s="28">
        <v>6.1538461538461528E-2</v>
      </c>
      <c r="AU474" s="25">
        <v>1.1399999999999999</v>
      </c>
      <c r="AV474" s="25">
        <v>3.44</v>
      </c>
      <c r="AW474" s="25">
        <v>2.2999999999999998</v>
      </c>
      <c r="AX474" s="25">
        <v>2.5063157894736841</v>
      </c>
      <c r="AY474">
        <v>2.5063157894736841</v>
      </c>
      <c r="AZ474">
        <v>6.6132852127267361</v>
      </c>
      <c r="BD474">
        <v>2.67766534747832E-2</v>
      </c>
      <c r="BH474">
        <v>5.3553306949566393E-2</v>
      </c>
      <c r="BI474">
        <v>2.67766534747832E-2</v>
      </c>
      <c r="BJ474">
        <v>0</v>
      </c>
    </row>
    <row r="475" spans="1:62" x14ac:dyDescent="0.3">
      <c r="A475" s="2" t="s">
        <v>1133</v>
      </c>
      <c r="B475" s="18" t="s">
        <v>1055</v>
      </c>
      <c r="C475" s="13"/>
      <c r="F475" s="2">
        <v>3.36</v>
      </c>
      <c r="G475" s="2" t="s">
        <v>380</v>
      </c>
      <c r="H475" s="9">
        <v>-1</v>
      </c>
      <c r="I475">
        <v>-1</v>
      </c>
      <c r="J475"/>
      <c r="K475" s="2">
        <v>1</v>
      </c>
      <c r="L475" s="25">
        <v>0</v>
      </c>
      <c r="M475">
        <v>0</v>
      </c>
      <c r="N475">
        <v>0</v>
      </c>
      <c r="O475" s="2">
        <v>3.74</v>
      </c>
      <c r="P475" s="2">
        <v>3.74</v>
      </c>
      <c r="Q475" s="2">
        <v>30.8</v>
      </c>
      <c r="R475" s="2" t="s">
        <v>519</v>
      </c>
      <c r="S475" s="2">
        <v>30.8</v>
      </c>
      <c r="T475" s="25">
        <v>0</v>
      </c>
      <c r="U475"/>
      <c r="V475"/>
      <c r="W475">
        <v>0</v>
      </c>
      <c r="X475"/>
      <c r="Y475"/>
      <c r="Z475">
        <v>0</v>
      </c>
      <c r="AA475"/>
      <c r="AB475"/>
      <c r="AD475">
        <v>22</v>
      </c>
      <c r="AE475" s="55">
        <f t="shared" si="30"/>
        <v>430.81808000000007</v>
      </c>
      <c r="AF475" s="57">
        <v>0</v>
      </c>
      <c r="AG475" s="55">
        <v>0</v>
      </c>
      <c r="AH475" s="55">
        <v>0</v>
      </c>
      <c r="AI475" s="52">
        <f t="shared" si="29"/>
        <v>5.1065637728110194E-2</v>
      </c>
      <c r="AJ475" s="52"/>
      <c r="AK475" s="52"/>
      <c r="AL475" s="52"/>
      <c r="AM475" s="28">
        <v>1.545454545454545</v>
      </c>
      <c r="AN475" s="28">
        <v>1.363636363636364</v>
      </c>
      <c r="AO475" s="28">
        <v>0.13636363636363641</v>
      </c>
      <c r="AP475" s="28">
        <v>0.1818181818181818</v>
      </c>
      <c r="AQ475" s="28">
        <v>0.47887323943661969</v>
      </c>
      <c r="AR475" s="28">
        <v>0.42253521126760563</v>
      </c>
      <c r="AS475" s="28">
        <v>4.2253521126760563E-2</v>
      </c>
      <c r="AT475" s="28">
        <v>5.6338028169014093E-2</v>
      </c>
      <c r="AU475" s="25">
        <v>1.1399999999999999</v>
      </c>
      <c r="AV475" s="25">
        <v>3.44</v>
      </c>
      <c r="AW475" s="25">
        <v>2.2999999999999998</v>
      </c>
      <c r="AX475" s="25">
        <v>2.4804545454545459</v>
      </c>
      <c r="AY475">
        <v>2.480454545454545</v>
      </c>
      <c r="AZ475">
        <v>6.6484842021595449</v>
      </c>
      <c r="BD475">
        <v>2.5532818864055101E-2</v>
      </c>
      <c r="BH475">
        <v>5.1065637728110187E-2</v>
      </c>
      <c r="BI475">
        <v>2.5532818864055101E-2</v>
      </c>
      <c r="BJ475">
        <v>0</v>
      </c>
    </row>
    <row r="476" spans="1:62" x14ac:dyDescent="0.3">
      <c r="A476" s="1" t="s">
        <v>394</v>
      </c>
      <c r="B476" s="18" t="s">
        <v>1056</v>
      </c>
      <c r="C476" s="13"/>
      <c r="F476" s="2">
        <v>3.29</v>
      </c>
      <c r="G476" s="2" t="s">
        <v>393</v>
      </c>
      <c r="H476" s="9">
        <v>-1</v>
      </c>
      <c r="I476">
        <v>-1</v>
      </c>
      <c r="J476" t="s">
        <v>1243</v>
      </c>
      <c r="K476" s="2">
        <v>1</v>
      </c>
      <c r="L476" s="25">
        <v>0</v>
      </c>
      <c r="M476">
        <v>0</v>
      </c>
      <c r="N476">
        <v>0</v>
      </c>
      <c r="O476" s="2">
        <v>3.85</v>
      </c>
      <c r="P476" s="2">
        <v>3.85</v>
      </c>
      <c r="Q476" s="2">
        <v>21.37</v>
      </c>
      <c r="R476" s="2" t="s">
        <v>1131</v>
      </c>
      <c r="T476" s="25">
        <v>0</v>
      </c>
      <c r="U476"/>
      <c r="V476"/>
      <c r="W476">
        <v>0</v>
      </c>
      <c r="X476"/>
      <c r="Y476"/>
      <c r="Z476">
        <v>0</v>
      </c>
      <c r="AA476"/>
      <c r="AB476"/>
      <c r="AD476">
        <v>26</v>
      </c>
      <c r="AE476" s="55">
        <f t="shared" si="30"/>
        <v>316.75682500000005</v>
      </c>
      <c r="AF476" s="57">
        <v>0</v>
      </c>
      <c r="AG476" s="55">
        <v>0</v>
      </c>
      <c r="AH476" s="55">
        <v>0</v>
      </c>
      <c r="AI476" s="52">
        <f t="shared" si="29"/>
        <v>8.2081893578772921E-2</v>
      </c>
      <c r="AJ476" s="52"/>
      <c r="AK476" s="52"/>
      <c r="AL476" s="52"/>
      <c r="AM476" s="28">
        <v>1.791666666666667</v>
      </c>
      <c r="AN476" s="28">
        <v>2.416666666666667</v>
      </c>
      <c r="AO476" s="28">
        <v>1.166666666666667</v>
      </c>
      <c r="AP476" s="28">
        <v>1.166666666666667</v>
      </c>
      <c r="AQ476" s="28">
        <v>0.27388535031847128</v>
      </c>
      <c r="AR476" s="28">
        <v>0.36942675159235672</v>
      </c>
      <c r="AS476" s="28">
        <v>0.178343949044586</v>
      </c>
      <c r="AT476" s="28">
        <v>0.178343949044586</v>
      </c>
      <c r="AU476" s="25">
        <v>0.82</v>
      </c>
      <c r="AV476" s="25">
        <v>3.44</v>
      </c>
      <c r="AW476" s="25">
        <v>2.62</v>
      </c>
      <c r="AX476" s="25">
        <v>2.689166666666666</v>
      </c>
      <c r="AY476">
        <v>2.6891666666666669</v>
      </c>
      <c r="AZ476">
        <v>6.2990365295585002</v>
      </c>
      <c r="BC476" s="75">
        <v>0</v>
      </c>
      <c r="BD476">
        <v>4.1040946789386461E-2</v>
      </c>
      <c r="BH476">
        <v>8.2081893578772921E-2</v>
      </c>
      <c r="BI476">
        <v>4.1040946789386461E-2</v>
      </c>
      <c r="BJ476">
        <v>0</v>
      </c>
    </row>
    <row r="477" spans="1:62" x14ac:dyDescent="0.3">
      <c r="A477" s="5" t="s">
        <v>395</v>
      </c>
      <c r="B477" s="43" t="s">
        <v>1057</v>
      </c>
      <c r="C477" s="39"/>
      <c r="D477" s="5"/>
      <c r="E477" s="5"/>
      <c r="F477" s="5">
        <v>3.17</v>
      </c>
      <c r="G477" s="5" t="s">
        <v>393</v>
      </c>
      <c r="H477" s="40">
        <v>-2</v>
      </c>
      <c r="I477" s="5">
        <v>-1</v>
      </c>
      <c r="J477" s="5"/>
      <c r="K477" s="5">
        <v>1</v>
      </c>
      <c r="L477" s="41">
        <v>0</v>
      </c>
      <c r="M477">
        <v>0</v>
      </c>
      <c r="N477">
        <v>0</v>
      </c>
      <c r="O477" s="2">
        <v>3.85</v>
      </c>
      <c r="P477" s="2">
        <v>3.85</v>
      </c>
      <c r="Q477" s="5">
        <v>21.88</v>
      </c>
      <c r="R477" s="5"/>
      <c r="S477" s="5"/>
      <c r="T477" s="41">
        <v>0</v>
      </c>
      <c r="U477" s="5"/>
      <c r="V477" s="5"/>
      <c r="W477">
        <v>0</v>
      </c>
      <c r="X477"/>
      <c r="Y477"/>
      <c r="Z477">
        <v>0</v>
      </c>
      <c r="AA477"/>
      <c r="AB477"/>
      <c r="AC477" s="5"/>
      <c r="AD477" s="5">
        <v>26</v>
      </c>
      <c r="AE477" s="55">
        <f t="shared" si="30"/>
        <v>324.31630000000001</v>
      </c>
      <c r="AF477" s="57">
        <v>0</v>
      </c>
      <c r="AG477" s="55">
        <v>0</v>
      </c>
      <c r="AH477" s="55">
        <v>0</v>
      </c>
      <c r="AI477" s="52">
        <f t="shared" si="29"/>
        <v>8.0168650172686359E-2</v>
      </c>
      <c r="AJ477" s="52"/>
      <c r="AK477" s="52"/>
      <c r="AL477" s="52"/>
      <c r="AM477" s="5">
        <v>1.7272727272727271</v>
      </c>
      <c r="AN477" s="5">
        <v>2.1818181818181821</v>
      </c>
      <c r="AO477" s="5">
        <v>1.0181818181818181</v>
      </c>
      <c r="AP477" s="5">
        <v>1.0181818181818181</v>
      </c>
      <c r="AQ477" s="5">
        <v>0.29051987767584098</v>
      </c>
      <c r="AR477" s="5">
        <v>0.36697247706422009</v>
      </c>
      <c r="AS477" s="5">
        <v>0.17125382262996941</v>
      </c>
      <c r="AT477" s="5">
        <v>0.17125382262996941</v>
      </c>
      <c r="AU477" s="41">
        <v>0.82</v>
      </c>
      <c r="AV477" s="41">
        <v>3.44</v>
      </c>
      <c r="AW477" s="41">
        <v>2.62</v>
      </c>
      <c r="AX477" s="41">
        <v>2.6647272727272728</v>
      </c>
      <c r="AY477" s="5">
        <v>2.6647272727272728</v>
      </c>
      <c r="AZ477" s="5">
        <v>6.4638943890893454</v>
      </c>
      <c r="BD477">
        <v>4.008432508634318E-2</v>
      </c>
      <c r="BH477">
        <v>8.0168650172686359E-2</v>
      </c>
      <c r="BI477">
        <v>4.008432508634318E-2</v>
      </c>
      <c r="BJ477">
        <v>0</v>
      </c>
    </row>
    <row r="478" spans="1:62" x14ac:dyDescent="0.3">
      <c r="A478" s="5" t="s">
        <v>396</v>
      </c>
      <c r="B478" s="43" t="s">
        <v>1058</v>
      </c>
      <c r="C478" s="39"/>
      <c r="D478" s="5"/>
      <c r="E478" s="5"/>
      <c r="F478" s="5">
        <v>3.19</v>
      </c>
      <c r="G478" s="5" t="s">
        <v>393</v>
      </c>
      <c r="H478" s="40">
        <v>-2</v>
      </c>
      <c r="I478" s="5">
        <v>-1</v>
      </c>
      <c r="J478" s="5"/>
      <c r="K478" s="5">
        <v>1</v>
      </c>
      <c r="L478" s="41">
        <v>0</v>
      </c>
      <c r="M478">
        <v>0</v>
      </c>
      <c r="N478">
        <v>0</v>
      </c>
      <c r="O478" s="2">
        <v>3.85</v>
      </c>
      <c r="P478" s="2">
        <v>3.85</v>
      </c>
      <c r="Q478" s="5">
        <v>23.3</v>
      </c>
      <c r="R478" s="5"/>
      <c r="S478" s="5"/>
      <c r="T478" s="41">
        <v>0</v>
      </c>
      <c r="U478" s="5"/>
      <c r="V478" s="5"/>
      <c r="W478">
        <v>0</v>
      </c>
      <c r="X478"/>
      <c r="Y478"/>
      <c r="Z478">
        <v>0</v>
      </c>
      <c r="AA478"/>
      <c r="AB478"/>
      <c r="AC478" s="5"/>
      <c r="AD478" s="5">
        <v>26</v>
      </c>
      <c r="AE478" s="55">
        <f t="shared" si="30"/>
        <v>345.36425000000003</v>
      </c>
      <c r="AF478" s="57">
        <v>0</v>
      </c>
      <c r="AG478" s="55">
        <v>0</v>
      </c>
      <c r="AH478" s="55">
        <v>0</v>
      </c>
      <c r="AI478" s="52">
        <f t="shared" si="29"/>
        <v>7.5282835441132068E-2</v>
      </c>
      <c r="AJ478" s="52"/>
      <c r="AK478" s="52"/>
      <c r="AL478" s="52"/>
      <c r="AM478" s="5">
        <v>1.693548387096774</v>
      </c>
      <c r="AN478" s="5">
        <v>2.0483870967741939</v>
      </c>
      <c r="AO478" s="5">
        <v>1.064516129032258</v>
      </c>
      <c r="AP478" s="5">
        <v>1.129032258064516</v>
      </c>
      <c r="AQ478" s="5">
        <v>0.28532608695652167</v>
      </c>
      <c r="AR478" s="5">
        <v>0.34510869565217389</v>
      </c>
      <c r="AS478" s="5">
        <v>0.17934782608695651</v>
      </c>
      <c r="AT478" s="5">
        <v>0.19021739130434781</v>
      </c>
      <c r="AU478" s="41">
        <v>0.82</v>
      </c>
      <c r="AV478" s="41">
        <v>3.44</v>
      </c>
      <c r="AW478" s="41">
        <v>2.62</v>
      </c>
      <c r="AX478" s="41">
        <v>2.620645161290323</v>
      </c>
      <c r="AY478" s="5">
        <v>2.620645161290323</v>
      </c>
      <c r="AZ478" s="5">
        <v>6.4654289883277096</v>
      </c>
      <c r="BD478">
        <v>3.7641417720566027E-2</v>
      </c>
      <c r="BH478">
        <v>7.5282835441132068E-2</v>
      </c>
      <c r="BI478">
        <v>3.7641417720566027E-2</v>
      </c>
      <c r="BJ478">
        <v>0</v>
      </c>
    </row>
    <row r="479" spans="1:62" x14ac:dyDescent="0.3">
      <c r="A479" s="5" t="s">
        <v>397</v>
      </c>
      <c r="B479" s="43" t="s">
        <v>1059</v>
      </c>
      <c r="C479" s="39"/>
      <c r="D479" s="5"/>
      <c r="E479" s="5"/>
      <c r="F479" s="5">
        <v>3.19</v>
      </c>
      <c r="G479" s="5" t="s">
        <v>393</v>
      </c>
      <c r="H479" s="40">
        <v>-2</v>
      </c>
      <c r="I479" s="5">
        <v>-1</v>
      </c>
      <c r="J479" s="5"/>
      <c r="K479" s="5">
        <v>1</v>
      </c>
      <c r="L479" s="41">
        <v>0</v>
      </c>
      <c r="M479">
        <v>0</v>
      </c>
      <c r="N479">
        <v>0</v>
      </c>
      <c r="O479" s="2">
        <v>3.85</v>
      </c>
      <c r="P479" s="2">
        <v>3.85</v>
      </c>
      <c r="Q479" s="5">
        <v>25.26</v>
      </c>
      <c r="R479" s="5"/>
      <c r="S479" s="5"/>
      <c r="T479" s="41">
        <v>0</v>
      </c>
      <c r="U479" s="41"/>
      <c r="V479" s="41"/>
      <c r="W479">
        <v>0</v>
      </c>
      <c r="X479"/>
      <c r="Y479"/>
      <c r="Z479">
        <v>0</v>
      </c>
      <c r="AA479"/>
      <c r="AB479"/>
      <c r="AC479" s="5"/>
      <c r="AD479" s="5">
        <v>26</v>
      </c>
      <c r="AE479" s="55">
        <f t="shared" si="30"/>
        <v>374.41635000000008</v>
      </c>
      <c r="AF479" s="57">
        <v>0</v>
      </c>
      <c r="AG479" s="55">
        <v>0</v>
      </c>
      <c r="AH479" s="55">
        <v>0</v>
      </c>
      <c r="AI479" s="52">
        <f t="shared" si="29"/>
        <v>6.9441411946887452E-2</v>
      </c>
      <c r="AJ479" s="51"/>
      <c r="AK479" s="52"/>
      <c r="AL479" s="52"/>
      <c r="AM479" s="5">
        <v>1.661764705882353</v>
      </c>
      <c r="AN479" s="5">
        <v>1.9264705882352939</v>
      </c>
      <c r="AO479" s="5">
        <v>0.97058823529411764</v>
      </c>
      <c r="AP479" s="5">
        <v>1.029411764705882</v>
      </c>
      <c r="AQ479" s="5">
        <v>0.29736842105263162</v>
      </c>
      <c r="AR479" s="5">
        <v>0.34473684210526317</v>
      </c>
      <c r="AS479" s="5">
        <v>0.1736842105263158</v>
      </c>
      <c r="AT479" s="5">
        <v>0.18421052631578949</v>
      </c>
      <c r="AU479" s="41">
        <v>0.82</v>
      </c>
      <c r="AV479" s="41">
        <v>3.44</v>
      </c>
      <c r="AW479" s="41">
        <v>2.62</v>
      </c>
      <c r="AX479" s="41">
        <v>2.5938235294117651</v>
      </c>
      <c r="AY479" s="5">
        <v>2.5938235294117651</v>
      </c>
      <c r="AZ479" s="5">
        <v>6.5012509424665001</v>
      </c>
      <c r="BD479">
        <v>3.4720705973443733E-2</v>
      </c>
      <c r="BH479">
        <v>6.9441411946887452E-2</v>
      </c>
      <c r="BI479">
        <v>3.4720705973443733E-2</v>
      </c>
      <c r="BJ479">
        <v>0</v>
      </c>
    </row>
    <row r="480" spans="1:62" x14ac:dyDescent="0.3">
      <c r="A480" s="5" t="s">
        <v>398</v>
      </c>
      <c r="B480" s="43" t="s">
        <v>1060</v>
      </c>
      <c r="C480" s="39"/>
      <c r="D480" s="5"/>
      <c r="E480" s="5"/>
      <c r="F480" s="5">
        <v>3.17</v>
      </c>
      <c r="G480" s="5" t="s">
        <v>393</v>
      </c>
      <c r="H480" s="40">
        <v>-2</v>
      </c>
      <c r="I480" s="5">
        <v>-1</v>
      </c>
      <c r="J480" s="5"/>
      <c r="K480" s="5">
        <v>1</v>
      </c>
      <c r="L480" s="41">
        <v>0</v>
      </c>
      <c r="M480">
        <v>0</v>
      </c>
      <c r="N480">
        <v>0</v>
      </c>
      <c r="O480" s="2">
        <v>3.85</v>
      </c>
      <c r="P480" s="2">
        <v>3.85</v>
      </c>
      <c r="Q480" s="5">
        <v>27.23</v>
      </c>
      <c r="R480" s="5"/>
      <c r="S480" s="5"/>
      <c r="T480" s="41">
        <v>0</v>
      </c>
      <c r="U480" s="41"/>
      <c r="V480" s="41"/>
      <c r="W480">
        <v>0</v>
      </c>
      <c r="X480"/>
      <c r="Y480"/>
      <c r="Z480">
        <v>0</v>
      </c>
      <c r="AA480"/>
      <c r="AB480"/>
      <c r="AC480" s="5"/>
      <c r="AD480" s="5">
        <v>26</v>
      </c>
      <c r="AE480" s="55">
        <f t="shared" si="30"/>
        <v>403.61667500000004</v>
      </c>
      <c r="AF480" s="57">
        <v>0</v>
      </c>
      <c r="AG480" s="55">
        <v>0</v>
      </c>
      <c r="AH480" s="55">
        <v>0</v>
      </c>
      <c r="AI480" s="52">
        <f t="shared" si="29"/>
        <v>6.4417556583855201E-2</v>
      </c>
      <c r="AJ480" s="51"/>
      <c r="AK480" s="52"/>
      <c r="AL480" s="52"/>
      <c r="AM480" s="5">
        <v>1.6351351351351351</v>
      </c>
      <c r="AN480" s="5">
        <v>1.8243243243243239</v>
      </c>
      <c r="AO480" s="5">
        <v>0.89189189189189189</v>
      </c>
      <c r="AP480" s="5">
        <v>0.94594594594594594</v>
      </c>
      <c r="AQ480" s="5">
        <v>0.30867346938775508</v>
      </c>
      <c r="AR480" s="5">
        <v>0.34438775510204078</v>
      </c>
      <c r="AS480" s="5">
        <v>0.1683673469387755</v>
      </c>
      <c r="AT480" s="5">
        <v>0.1785714285714286</v>
      </c>
      <c r="AU480" s="41">
        <v>0.82</v>
      </c>
      <c r="AV480" s="41">
        <v>3.44</v>
      </c>
      <c r="AW480" s="41">
        <v>2.62</v>
      </c>
      <c r="AX480" s="41">
        <v>2.5713513513513511</v>
      </c>
      <c r="AY480" s="5">
        <v>2.571351351351352</v>
      </c>
      <c r="AZ480" s="5">
        <v>6.5312639310692706</v>
      </c>
      <c r="BD480">
        <v>3.2208778291927601E-2</v>
      </c>
      <c r="BH480">
        <v>6.4417556583855201E-2</v>
      </c>
      <c r="BI480">
        <v>3.2208778291927601E-2</v>
      </c>
      <c r="BJ480">
        <v>0</v>
      </c>
    </row>
    <row r="481" spans="1:62" x14ac:dyDescent="0.3">
      <c r="A481" s="5" t="s">
        <v>399</v>
      </c>
      <c r="B481" s="43" t="s">
        <v>1061</v>
      </c>
      <c r="C481" s="39"/>
      <c r="D481" s="5"/>
      <c r="E481" s="5"/>
      <c r="F481" s="5">
        <v>3.15</v>
      </c>
      <c r="G481" s="5" t="s">
        <v>393</v>
      </c>
      <c r="H481" s="40">
        <v>-2</v>
      </c>
      <c r="I481" s="5">
        <v>-1</v>
      </c>
      <c r="J481" s="5"/>
      <c r="K481" s="5">
        <v>1</v>
      </c>
      <c r="L481" s="41">
        <v>0</v>
      </c>
      <c r="M481">
        <v>0</v>
      </c>
      <c r="N481">
        <v>0</v>
      </c>
      <c r="O481" s="2">
        <v>3.85</v>
      </c>
      <c r="P481" s="2">
        <v>3.85</v>
      </c>
      <c r="Q481" s="5">
        <v>33.19</v>
      </c>
      <c r="R481" s="5"/>
      <c r="S481" s="5"/>
      <c r="T481" s="41">
        <v>0</v>
      </c>
      <c r="U481" s="41"/>
      <c r="V481" s="41"/>
      <c r="W481">
        <v>0</v>
      </c>
      <c r="X481"/>
      <c r="Y481"/>
      <c r="Z481">
        <v>0</v>
      </c>
      <c r="AA481"/>
      <c r="AB481"/>
      <c r="AC481" s="5"/>
      <c r="AD481" s="5">
        <v>26</v>
      </c>
      <c r="AE481" s="55">
        <f t="shared" si="30"/>
        <v>491.958775</v>
      </c>
      <c r="AF481" s="57">
        <v>0</v>
      </c>
      <c r="AG481" s="55">
        <v>0</v>
      </c>
      <c r="AH481" s="55">
        <v>0</v>
      </c>
      <c r="AI481" s="52">
        <f t="shared" si="29"/>
        <v>5.2849956787537733E-2</v>
      </c>
      <c r="AJ481" s="51"/>
      <c r="AK481" s="52"/>
      <c r="AL481" s="52"/>
      <c r="AM481" s="5">
        <v>1.593023255813953</v>
      </c>
      <c r="AN481" s="5">
        <v>1.6627906976744189</v>
      </c>
      <c r="AO481" s="5">
        <v>0.76744186046511631</v>
      </c>
      <c r="AP481" s="5">
        <v>0.81395348837209303</v>
      </c>
      <c r="AQ481" s="5">
        <v>0.32932692307692307</v>
      </c>
      <c r="AR481" s="5">
        <v>0.34375000000000011</v>
      </c>
      <c r="AS481" s="5">
        <v>0.1586538461538462</v>
      </c>
      <c r="AT481" s="5">
        <v>0.16826923076923081</v>
      </c>
      <c r="AU481" s="41">
        <v>0.82</v>
      </c>
      <c r="AV481" s="41">
        <v>3.44</v>
      </c>
      <c r="AW481" s="41">
        <v>2.62</v>
      </c>
      <c r="AX481" s="41">
        <v>2.5358139534883719</v>
      </c>
      <c r="AY481" s="5">
        <v>2.5358139534883719</v>
      </c>
      <c r="AZ481" s="5">
        <v>6.5787263316503957</v>
      </c>
      <c r="BD481">
        <v>2.642497839376887E-2</v>
      </c>
      <c r="BH481">
        <v>5.2849956787537733E-2</v>
      </c>
      <c r="BI481">
        <v>2.642497839376887E-2</v>
      </c>
      <c r="BJ481">
        <v>0</v>
      </c>
    </row>
    <row r="482" spans="1:62" x14ac:dyDescent="0.3">
      <c r="A482" s="5" t="s">
        <v>400</v>
      </c>
      <c r="B482" s="43" t="s">
        <v>1062</v>
      </c>
      <c r="C482" s="39"/>
      <c r="D482" s="5"/>
      <c r="E482" s="5"/>
      <c r="F482" s="5">
        <v>3.15</v>
      </c>
      <c r="G482" s="5" t="s">
        <v>393</v>
      </c>
      <c r="H482" s="49">
        <v>-2</v>
      </c>
      <c r="I482" s="5">
        <v>-1</v>
      </c>
      <c r="J482" s="5"/>
      <c r="K482" s="5">
        <v>1</v>
      </c>
      <c r="L482" s="41">
        <v>0</v>
      </c>
      <c r="M482">
        <v>0</v>
      </c>
      <c r="N482">
        <v>0</v>
      </c>
      <c r="O482" s="2">
        <v>3.85</v>
      </c>
      <c r="P482" s="2">
        <v>3.85</v>
      </c>
      <c r="Q482" s="5">
        <v>38.67</v>
      </c>
      <c r="R482" s="5"/>
      <c r="S482" s="5"/>
      <c r="T482" s="41">
        <v>0</v>
      </c>
      <c r="U482" s="41"/>
      <c r="V482" s="41"/>
      <c r="W482">
        <v>0</v>
      </c>
      <c r="X482"/>
      <c r="Y482"/>
      <c r="Z482">
        <v>0</v>
      </c>
      <c r="AA482"/>
      <c r="AB482"/>
      <c r="AC482" s="5"/>
      <c r="AD482" s="5">
        <v>26</v>
      </c>
      <c r="AE482" s="55">
        <f t="shared" si="30"/>
        <v>573.18607500000007</v>
      </c>
      <c r="AF482" s="57">
        <v>0</v>
      </c>
      <c r="AG482" s="55">
        <v>0</v>
      </c>
      <c r="AH482" s="55">
        <v>0</v>
      </c>
      <c r="AI482" s="52">
        <f t="shared" si="29"/>
        <v>4.5360487866004065E-2</v>
      </c>
      <c r="AJ482" s="51"/>
      <c r="AK482" s="52"/>
      <c r="AL482" s="52"/>
      <c r="AM482" s="5">
        <v>1.561224489795918</v>
      </c>
      <c r="AN482" s="5">
        <v>1.5408163265306121</v>
      </c>
      <c r="AO482" s="5">
        <v>0.67346938775510201</v>
      </c>
      <c r="AP482" s="5">
        <v>0.7142857142857143</v>
      </c>
      <c r="AQ482" s="5">
        <v>0.34772727272727277</v>
      </c>
      <c r="AR482" s="5">
        <v>0.3431818181818182</v>
      </c>
      <c r="AS482" s="5">
        <v>0.15</v>
      </c>
      <c r="AT482" s="5">
        <v>0.15909090909090909</v>
      </c>
      <c r="AU482" s="41">
        <v>0.82</v>
      </c>
      <c r="AV482" s="41">
        <v>3.44</v>
      </c>
      <c r="AW482" s="41">
        <v>2.62</v>
      </c>
      <c r="AX482" s="41">
        <v>2.5089795918367348</v>
      </c>
      <c r="AY482" s="5">
        <v>2.5089795918367348</v>
      </c>
      <c r="AZ482" s="5">
        <v>6.6145652871912439</v>
      </c>
      <c r="BD482">
        <v>2.2680243933002029E-2</v>
      </c>
      <c r="BH482">
        <v>4.5360487866004072E-2</v>
      </c>
      <c r="BI482">
        <v>2.2680243933002029E-2</v>
      </c>
      <c r="BJ482">
        <v>0</v>
      </c>
    </row>
    <row r="483" spans="1:62" x14ac:dyDescent="0.3">
      <c r="A483" s="2" t="s">
        <v>381</v>
      </c>
      <c r="B483" s="13" t="s">
        <v>838</v>
      </c>
      <c r="C483" s="13"/>
      <c r="F483" s="2">
        <v>3.46</v>
      </c>
      <c r="G483" s="2" t="s">
        <v>401</v>
      </c>
      <c r="H483" s="9">
        <v>-1</v>
      </c>
      <c r="I483">
        <v>-1</v>
      </c>
      <c r="J483"/>
      <c r="K483" s="2">
        <v>2</v>
      </c>
      <c r="L483" s="25">
        <v>0</v>
      </c>
      <c r="M483">
        <v>0</v>
      </c>
      <c r="N483">
        <v>0</v>
      </c>
      <c r="O483" s="2">
        <v>3.7829999999999999</v>
      </c>
      <c r="P483" s="2">
        <v>3.7829999999999999</v>
      </c>
      <c r="Q483" s="2">
        <v>27.18</v>
      </c>
      <c r="R483" s="2" t="s">
        <v>1131</v>
      </c>
      <c r="T483" s="25">
        <v>0</v>
      </c>
      <c r="U483" s="25"/>
      <c r="V483" s="25"/>
      <c r="W483">
        <v>0</v>
      </c>
      <c r="X483"/>
      <c r="Y483"/>
      <c r="Z483">
        <v>0</v>
      </c>
      <c r="AA483"/>
      <c r="AB483"/>
      <c r="AD483">
        <v>20</v>
      </c>
      <c r="AE483" s="55">
        <f t="shared" si="30"/>
        <v>388.97539902</v>
      </c>
      <c r="AF483" s="57">
        <v>0</v>
      </c>
      <c r="AG483" s="55">
        <v>0</v>
      </c>
      <c r="AH483" s="55">
        <v>0</v>
      </c>
      <c r="AI483" s="52">
        <f t="shared" si="29"/>
        <v>0.10283426689908304</v>
      </c>
      <c r="AJ483" s="51"/>
      <c r="AK483" s="52"/>
      <c r="AL483" s="52"/>
      <c r="AM483" s="28">
        <v>1.882352941176471</v>
      </c>
      <c r="AN483" s="28">
        <v>2.3529411764705879</v>
      </c>
      <c r="AO483" s="28">
        <v>0.35294117647058831</v>
      </c>
      <c r="AP483" s="28">
        <v>0.47058823529411759</v>
      </c>
      <c r="AQ483" s="28">
        <v>0.37209302325581389</v>
      </c>
      <c r="AR483" s="28">
        <v>0.46511627906976749</v>
      </c>
      <c r="AS483" s="28">
        <v>6.9767441860465129E-2</v>
      </c>
      <c r="AT483" s="28">
        <v>9.3023255813953487E-2</v>
      </c>
      <c r="AU483" s="25">
        <v>1.1399999999999999</v>
      </c>
      <c r="AV483" s="25">
        <v>3.44</v>
      </c>
      <c r="AW483" s="25">
        <v>2.2999999999999998</v>
      </c>
      <c r="AX483" s="25">
        <v>2.6882352941176468</v>
      </c>
      <c r="AY483">
        <v>2.6882352941176468</v>
      </c>
      <c r="AZ483">
        <v>6.2192249941001183</v>
      </c>
      <c r="BD483">
        <v>5.1417133449541519E-2</v>
      </c>
      <c r="BH483">
        <v>0.102834266899083</v>
      </c>
      <c r="BI483">
        <v>5.1417133449541519E-2</v>
      </c>
      <c r="BJ483">
        <v>0</v>
      </c>
    </row>
    <row r="484" spans="1:62" x14ac:dyDescent="0.3">
      <c r="A484" s="2" t="s">
        <v>385</v>
      </c>
      <c r="B484" s="18" t="s">
        <v>1063</v>
      </c>
      <c r="C484" s="13"/>
      <c r="F484" s="2">
        <v>3.58</v>
      </c>
      <c r="G484" s="2" t="s">
        <v>401</v>
      </c>
      <c r="H484" s="9">
        <v>-1</v>
      </c>
      <c r="I484">
        <v>-1</v>
      </c>
      <c r="J484"/>
      <c r="K484" s="2">
        <v>1</v>
      </c>
      <c r="L484" s="25">
        <v>0</v>
      </c>
      <c r="M484">
        <v>0</v>
      </c>
      <c r="N484">
        <v>0</v>
      </c>
      <c r="O484" s="2">
        <v>3.802</v>
      </c>
      <c r="P484" s="2">
        <v>3.802</v>
      </c>
      <c r="Q484" s="2">
        <v>24.7</v>
      </c>
      <c r="R484" s="2" t="s">
        <v>439</v>
      </c>
      <c r="T484" s="25">
        <v>0</v>
      </c>
      <c r="U484" s="25"/>
      <c r="V484" s="25"/>
      <c r="W484">
        <v>0</v>
      </c>
      <c r="X484"/>
      <c r="Y484"/>
      <c r="Z484">
        <v>0</v>
      </c>
      <c r="AA484"/>
      <c r="AB484"/>
      <c r="AD484">
        <v>20</v>
      </c>
      <c r="AE484" s="55">
        <f t="shared" si="30"/>
        <v>357.04353880000002</v>
      </c>
      <c r="AF484" s="57">
        <v>0</v>
      </c>
      <c r="AG484" s="55">
        <v>0</v>
      </c>
      <c r="AH484" s="55">
        <v>0</v>
      </c>
      <c r="AI484" s="52">
        <f t="shared" si="29"/>
        <v>5.6015577448113731E-2</v>
      </c>
      <c r="AJ484" s="51"/>
      <c r="AK484" s="52"/>
      <c r="AL484" s="52"/>
      <c r="AM484" s="28">
        <v>1.606060606060606</v>
      </c>
      <c r="AN484" s="28">
        <v>1.545454545454545</v>
      </c>
      <c r="AO484" s="28">
        <v>0.1818181818181818</v>
      </c>
      <c r="AP484" s="28">
        <v>0.2424242424242424</v>
      </c>
      <c r="AQ484" s="28">
        <v>0.44915254237288132</v>
      </c>
      <c r="AR484" s="28">
        <v>0.43220338983050849</v>
      </c>
      <c r="AS484" s="28">
        <v>5.0847457627118647E-2</v>
      </c>
      <c r="AT484" s="28">
        <v>6.7796610169491525E-2</v>
      </c>
      <c r="AU484" s="25">
        <v>1.1399999999999999</v>
      </c>
      <c r="AV484" s="25">
        <v>3.44</v>
      </c>
      <c r="AW484" s="25">
        <v>2.2999999999999998</v>
      </c>
      <c r="AX484" s="25">
        <v>2.51939393939394</v>
      </c>
      <c r="AY484">
        <v>2.51939393939394</v>
      </c>
      <c r="AZ484">
        <v>6.5741021946079687</v>
      </c>
      <c r="BD484">
        <v>2.8007788724056869E-2</v>
      </c>
      <c r="BH484">
        <v>5.6015577448113731E-2</v>
      </c>
      <c r="BI484">
        <v>2.8007788724056869E-2</v>
      </c>
      <c r="BJ484">
        <v>0</v>
      </c>
    </row>
    <row r="485" spans="1:62" x14ac:dyDescent="0.3">
      <c r="A485" s="2" t="s">
        <v>51</v>
      </c>
      <c r="B485" s="13" t="s">
        <v>703</v>
      </c>
      <c r="C485" s="13"/>
      <c r="F485" s="2">
        <v>5.5</v>
      </c>
      <c r="G485" s="2" t="s">
        <v>52</v>
      </c>
      <c r="H485" s="70" t="s">
        <v>536</v>
      </c>
      <c r="I485" t="s">
        <v>617</v>
      </c>
      <c r="J485"/>
      <c r="L485" s="25">
        <v>1</v>
      </c>
      <c r="M485">
        <v>4</v>
      </c>
      <c r="N485">
        <v>0</v>
      </c>
      <c r="O485" s="2">
        <v>-1</v>
      </c>
      <c r="T485" s="25">
        <v>12.88926011</v>
      </c>
      <c r="U485" s="25">
        <v>12.88926011</v>
      </c>
      <c r="V485" s="25">
        <v>12.88926011</v>
      </c>
      <c r="W485">
        <v>5.5223699999999996</v>
      </c>
      <c r="X485">
        <v>5.5240799999999997</v>
      </c>
      <c r="Y485">
        <v>25.026399999999999</v>
      </c>
      <c r="Z485">
        <v>0</v>
      </c>
      <c r="AA485"/>
      <c r="AB485"/>
      <c r="AD485">
        <v>18</v>
      </c>
      <c r="AE485" s="55">
        <f t="shared" si="30"/>
        <v>0</v>
      </c>
      <c r="AF485" s="57">
        <v>195.03203980213701</v>
      </c>
      <c r="AG485" s="55">
        <v>763.45570050087724</v>
      </c>
      <c r="AH485" s="55">
        <v>0</v>
      </c>
      <c r="AI485" s="52"/>
      <c r="AJ485" s="51">
        <v>9.2292528029042184E-2</v>
      </c>
      <c r="AK485" s="52">
        <v>9.4308025930991482E-2</v>
      </c>
      <c r="AL485" s="52"/>
      <c r="AM485" s="28">
        <v>2</v>
      </c>
      <c r="AN485" s="28">
        <v>3</v>
      </c>
      <c r="AO485" s="28">
        <v>1.857142857142857</v>
      </c>
      <c r="AP485" s="28">
        <v>4</v>
      </c>
      <c r="AQ485" s="28">
        <v>0.18421052631578949</v>
      </c>
      <c r="AR485" s="28">
        <v>0.27631578947368418</v>
      </c>
      <c r="AS485" s="28">
        <v>0.1710526315789474</v>
      </c>
      <c r="AT485" s="28">
        <v>0.36842105263157893</v>
      </c>
      <c r="AU485" s="25">
        <v>0.95</v>
      </c>
      <c r="AV485" s="25">
        <v>3.44</v>
      </c>
      <c r="AW485" s="25">
        <v>2.4900000000000002</v>
      </c>
      <c r="AX485" s="25">
        <v>2.782142857142857</v>
      </c>
      <c r="AY485">
        <v>2.7821428571428579</v>
      </c>
      <c r="AZ485">
        <v>6.2021612289285706</v>
      </c>
      <c r="BA485" s="75">
        <v>0.52524560229640982</v>
      </c>
      <c r="BB485" s="75">
        <v>0.53671599358424449</v>
      </c>
      <c r="BE485">
        <v>4.6146264014521092E-2</v>
      </c>
      <c r="BF485">
        <v>4.7154012965495741E-2</v>
      </c>
      <c r="BH485">
        <v>9.3300276980016833E-2</v>
      </c>
      <c r="BI485">
        <v>4.6650138490008423E-2</v>
      </c>
      <c r="BJ485">
        <v>0.53098079794032715</v>
      </c>
    </row>
    <row r="486" spans="1:62" x14ac:dyDescent="0.3">
      <c r="A486" s="2" t="s">
        <v>403</v>
      </c>
      <c r="B486" s="17" t="s">
        <v>956</v>
      </c>
      <c r="C486" s="13"/>
      <c r="F486" s="2">
        <v>3.76</v>
      </c>
      <c r="G486" s="2" t="s">
        <v>402</v>
      </c>
      <c r="H486" s="9">
        <v>-1</v>
      </c>
      <c r="I486">
        <v>-1</v>
      </c>
      <c r="J486"/>
      <c r="K486" s="2">
        <v>2</v>
      </c>
      <c r="L486" s="25">
        <v>0</v>
      </c>
      <c r="M486">
        <v>0</v>
      </c>
      <c r="N486">
        <v>0</v>
      </c>
      <c r="O486" s="2">
        <v>3.9</v>
      </c>
      <c r="P486" s="2">
        <v>3.9</v>
      </c>
      <c r="Q486" s="2">
        <f>15.91*2</f>
        <v>31.82</v>
      </c>
      <c r="T486" s="25">
        <v>0</v>
      </c>
      <c r="U486" s="25"/>
      <c r="V486" s="25"/>
      <c r="W486">
        <v>0</v>
      </c>
      <c r="X486"/>
      <c r="Y486"/>
      <c r="Z486">
        <v>0</v>
      </c>
      <c r="AA486"/>
      <c r="AB486"/>
      <c r="AD486">
        <v>20</v>
      </c>
      <c r="AE486" s="55">
        <f t="shared" si="30"/>
        <v>483.98219999999998</v>
      </c>
      <c r="AF486" s="57">
        <v>0</v>
      </c>
      <c r="AG486" s="55">
        <v>0</v>
      </c>
      <c r="AH486" s="55">
        <v>0</v>
      </c>
      <c r="AI486" s="52">
        <f>K486*AD486/AE486</f>
        <v>8.2647667620833989E-2</v>
      </c>
      <c r="AJ486" s="51"/>
      <c r="AK486" s="52"/>
      <c r="AL486" s="52"/>
      <c r="AM486" s="28">
        <v>1.882352941176471</v>
      </c>
      <c r="AN486" s="28">
        <v>2.3529411764705879</v>
      </c>
      <c r="AO486" s="28">
        <v>0.43529411764705878</v>
      </c>
      <c r="AP486" s="28">
        <v>0.82352941176470584</v>
      </c>
      <c r="AQ486" s="28">
        <v>0.34261241970021411</v>
      </c>
      <c r="AR486" s="28">
        <v>0.42826552462526768</v>
      </c>
      <c r="AS486" s="28">
        <v>7.922912205567452E-2</v>
      </c>
      <c r="AT486" s="28">
        <v>0.1498929336188437</v>
      </c>
      <c r="AU486" s="25">
        <v>0.82</v>
      </c>
      <c r="AV486" s="25">
        <v>3.44</v>
      </c>
      <c r="AW486" s="25">
        <v>2.62</v>
      </c>
      <c r="AX486" s="25">
        <v>2.5324117647058819</v>
      </c>
      <c r="AY486">
        <v>2.532941176470588</v>
      </c>
      <c r="AZ486">
        <v>5.690008021176471</v>
      </c>
      <c r="BD486">
        <v>4.1323833810416988E-2</v>
      </c>
      <c r="BH486">
        <v>8.2647667620833989E-2</v>
      </c>
      <c r="BI486">
        <v>4.1323833810416988E-2</v>
      </c>
      <c r="BJ486">
        <v>0</v>
      </c>
    </row>
    <row r="487" spans="1:62" x14ac:dyDescent="0.3">
      <c r="A487" s="2" t="s">
        <v>404</v>
      </c>
      <c r="B487" s="33" t="s">
        <v>957</v>
      </c>
      <c r="C487" s="34"/>
      <c r="F487" s="2">
        <v>3.88</v>
      </c>
      <c r="G487" s="2" t="s">
        <v>402</v>
      </c>
      <c r="H487" s="35">
        <v>-1</v>
      </c>
      <c r="I487" s="2">
        <v>-1</v>
      </c>
      <c r="K487" s="2">
        <v>2</v>
      </c>
      <c r="L487" s="29">
        <v>0</v>
      </c>
      <c r="M487">
        <v>0</v>
      </c>
      <c r="N487">
        <v>0</v>
      </c>
      <c r="O487" s="2">
        <v>3.8050000000000002</v>
      </c>
      <c r="P487" s="2">
        <v>3.8050000000000002</v>
      </c>
      <c r="Q487" s="2">
        <v>27.44</v>
      </c>
      <c r="R487" s="2" t="s">
        <v>1131</v>
      </c>
      <c r="T487" s="29">
        <v>0</v>
      </c>
      <c r="U487" s="29"/>
      <c r="V487" s="29"/>
      <c r="W487">
        <v>0</v>
      </c>
      <c r="X487"/>
      <c r="Y487"/>
      <c r="Z487">
        <v>0</v>
      </c>
      <c r="AA487"/>
      <c r="AB487"/>
      <c r="AD487" s="2">
        <v>20</v>
      </c>
      <c r="AE487" s="55">
        <f t="shared" si="30"/>
        <v>397.27700600000003</v>
      </c>
      <c r="AF487" s="57">
        <v>0</v>
      </c>
      <c r="AG487" s="55">
        <v>0</v>
      </c>
      <c r="AH487" s="55">
        <v>0</v>
      </c>
      <c r="AI487" s="52">
        <f>K487*AD487/AE487</f>
        <v>0.10068541444857747</v>
      </c>
      <c r="AJ487" s="51"/>
      <c r="AK487" s="52"/>
      <c r="AL487" s="52"/>
      <c r="AM487" s="2">
        <v>1.882352941176471</v>
      </c>
      <c r="AN487" s="2">
        <v>2.3529411764705879</v>
      </c>
      <c r="AO487" s="2">
        <v>0.43529411764705878</v>
      </c>
      <c r="AP487" s="2">
        <v>0.82352941176470584</v>
      </c>
      <c r="AQ487" s="2">
        <v>0.34261241970021411</v>
      </c>
      <c r="AR487" s="2">
        <v>0.42826552462526768</v>
      </c>
      <c r="AS487" s="2">
        <v>7.922912205567452E-2</v>
      </c>
      <c r="AT487" s="2">
        <v>0.1498929336188437</v>
      </c>
      <c r="AU487" s="29">
        <v>1.1850000000000001</v>
      </c>
      <c r="AV487" s="29">
        <v>3.44</v>
      </c>
      <c r="AW487" s="29">
        <v>2.2549999999999999</v>
      </c>
      <c r="AX487" s="29">
        <v>2.6947647058823532</v>
      </c>
      <c r="AY487" s="2">
        <v>2.6952941176470588</v>
      </c>
      <c r="AZ487" s="2">
        <v>6.2494732999824709</v>
      </c>
      <c r="BD487">
        <v>5.0342707224288727E-2</v>
      </c>
      <c r="BH487">
        <v>0.1006854144485775</v>
      </c>
      <c r="BI487">
        <v>5.0342707224288727E-2</v>
      </c>
      <c r="BJ487">
        <v>0</v>
      </c>
    </row>
    <row r="488" spans="1:62" x14ac:dyDescent="0.3">
      <c r="A488" s="2" t="s">
        <v>405</v>
      </c>
      <c r="B488" s="17" t="s">
        <v>958</v>
      </c>
      <c r="C488" s="13"/>
      <c r="F488" s="2">
        <v>4.51</v>
      </c>
      <c r="G488" s="2" t="s">
        <v>402</v>
      </c>
      <c r="H488" s="9">
        <v>-1</v>
      </c>
      <c r="I488">
        <v>-1</v>
      </c>
      <c r="J488" s="1" t="s">
        <v>1184</v>
      </c>
      <c r="L488" s="25">
        <v>0</v>
      </c>
      <c r="M488">
        <v>0</v>
      </c>
      <c r="N488">
        <v>0</v>
      </c>
      <c r="O488" s="2">
        <v>-1</v>
      </c>
      <c r="T488" s="25">
        <v>0</v>
      </c>
      <c r="U488" s="25"/>
      <c r="V488" s="25"/>
      <c r="W488">
        <v>0</v>
      </c>
      <c r="X488"/>
      <c r="Y488"/>
      <c r="Z488">
        <v>0</v>
      </c>
      <c r="AA488"/>
      <c r="AB488"/>
      <c r="AD488">
        <v>14</v>
      </c>
      <c r="AE488" s="55">
        <f t="shared" si="30"/>
        <v>0</v>
      </c>
      <c r="AF488" s="57">
        <v>0</v>
      </c>
      <c r="AG488" s="55">
        <v>0</v>
      </c>
      <c r="AH488" s="55">
        <v>0</v>
      </c>
      <c r="AI488" s="52"/>
      <c r="AJ488" s="51"/>
      <c r="AK488" s="52"/>
      <c r="AL488" s="52"/>
      <c r="AM488" s="28">
        <v>1.9090909090909089</v>
      </c>
      <c r="AN488" s="28">
        <v>2.545454545454545</v>
      </c>
      <c r="AO488" s="28">
        <v>0.60909090909090913</v>
      </c>
      <c r="AP488" s="28">
        <v>2.790909090909091</v>
      </c>
      <c r="AQ488" s="28">
        <v>0.24305555555555561</v>
      </c>
      <c r="AR488" s="28">
        <v>0.32407407407407413</v>
      </c>
      <c r="AS488" s="28">
        <v>7.7546296296296308E-2</v>
      </c>
      <c r="AT488" s="28">
        <v>0.35532407407407413</v>
      </c>
      <c r="AU488" s="25">
        <v>0.82</v>
      </c>
      <c r="AV488" s="25">
        <v>3.44</v>
      </c>
      <c r="AW488" s="25">
        <v>2.62</v>
      </c>
      <c r="AX488" s="25">
        <v>2.6393636363636359</v>
      </c>
      <c r="AY488">
        <v>2.6363636363636358</v>
      </c>
      <c r="AZ488">
        <v>6.0025089159090914</v>
      </c>
      <c r="BH488">
        <v>0</v>
      </c>
      <c r="BI488">
        <v>0</v>
      </c>
      <c r="BJ488">
        <v>0</v>
      </c>
    </row>
    <row r="489" spans="1:62" x14ac:dyDescent="0.3">
      <c r="A489" s="2" t="s">
        <v>1190</v>
      </c>
      <c r="B489" s="33" t="s">
        <v>959</v>
      </c>
      <c r="C489" s="34"/>
      <c r="F489" s="2">
        <v>5.4</v>
      </c>
      <c r="G489" s="2" t="s">
        <v>402</v>
      </c>
      <c r="H489" s="35">
        <v>-1</v>
      </c>
      <c r="I489" s="2">
        <v>-1</v>
      </c>
      <c r="J489" s="2" t="s">
        <v>1164</v>
      </c>
      <c r="L489" s="29">
        <v>0</v>
      </c>
      <c r="M489">
        <v>0</v>
      </c>
      <c r="N489">
        <v>1</v>
      </c>
      <c r="O489" s="2">
        <v>3.89</v>
      </c>
      <c r="P489" s="2">
        <v>3.89</v>
      </c>
      <c r="Q489" s="2">
        <v>10.34</v>
      </c>
      <c r="R489" s="2" t="s">
        <v>440</v>
      </c>
      <c r="T489" s="29">
        <v>0</v>
      </c>
      <c r="U489" s="29"/>
      <c r="V489" s="29"/>
      <c r="W489">
        <v>0</v>
      </c>
      <c r="X489"/>
      <c r="Y489"/>
      <c r="Z489">
        <v>3.88</v>
      </c>
      <c r="AA489">
        <v>3.88</v>
      </c>
      <c r="AB489">
        <v>10.66</v>
      </c>
      <c r="AD489" s="2">
        <v>14</v>
      </c>
      <c r="AE489" s="55">
        <f t="shared" si="30"/>
        <v>156.465914</v>
      </c>
      <c r="AF489" s="57">
        <v>0</v>
      </c>
      <c r="AG489" s="55">
        <v>0</v>
      </c>
      <c r="AH489" s="55">
        <v>160.479904</v>
      </c>
      <c r="AI489" s="52"/>
      <c r="AJ489" s="51"/>
      <c r="AK489" s="52"/>
      <c r="AL489" s="67">
        <f>N489*AD489/AH489</f>
        <v>8.7238337331009372E-2</v>
      </c>
      <c r="AM489" s="2">
        <v>2</v>
      </c>
      <c r="AN489" s="2">
        <v>2.8</v>
      </c>
      <c r="AO489" s="2">
        <v>0.67</v>
      </c>
      <c r="AP489" s="2">
        <v>3.07</v>
      </c>
      <c r="AQ489" s="2">
        <v>0.23419203747072601</v>
      </c>
      <c r="AR489" s="2">
        <v>0.32786885245901642</v>
      </c>
      <c r="AS489" s="2">
        <v>7.8454332552693226E-2</v>
      </c>
      <c r="AT489" s="2">
        <v>0.35948477751756441</v>
      </c>
      <c r="AU489" s="29">
        <v>1.1000000000000001</v>
      </c>
      <c r="AV489" s="29">
        <v>3.44</v>
      </c>
      <c r="AW489" s="29">
        <v>2.34</v>
      </c>
      <c r="AX489" s="29">
        <v>2.8212999999999999</v>
      </c>
      <c r="AY489" s="2">
        <v>2.8180000000000001</v>
      </c>
      <c r="AZ489" s="2">
        <v>6.3696075919999986</v>
      </c>
      <c r="BC489" s="75">
        <v>0</v>
      </c>
      <c r="BG489">
        <v>4.3619168665504693E-2</v>
      </c>
      <c r="BH489">
        <v>8.7238337331009372E-2</v>
      </c>
      <c r="BI489">
        <v>4.3619168665504693E-2</v>
      </c>
      <c r="BJ489">
        <v>0</v>
      </c>
    </row>
    <row r="490" spans="1:62" x14ac:dyDescent="0.3">
      <c r="A490" s="2" t="s">
        <v>406</v>
      </c>
      <c r="B490" s="17" t="s">
        <v>960</v>
      </c>
      <c r="C490" s="13"/>
      <c r="F490" s="2">
        <v>0.01</v>
      </c>
      <c r="G490" s="2" t="s">
        <v>408</v>
      </c>
      <c r="H490" s="9">
        <v>-1</v>
      </c>
      <c r="I490">
        <v>4101345</v>
      </c>
      <c r="J490"/>
      <c r="L490" s="25">
        <v>0</v>
      </c>
      <c r="M490">
        <v>2</v>
      </c>
      <c r="N490">
        <v>2</v>
      </c>
      <c r="O490" s="2">
        <v>5.3959999999999999</v>
      </c>
      <c r="P490" s="2">
        <v>5.4489999999999998</v>
      </c>
      <c r="Q490" s="2">
        <v>20.521999999999998</v>
      </c>
      <c r="R490" s="2" t="s">
        <v>1135</v>
      </c>
      <c r="T490" s="25">
        <v>0</v>
      </c>
      <c r="U490" s="25"/>
      <c r="V490" s="25"/>
      <c r="W490">
        <v>3.9685999999999999</v>
      </c>
      <c r="X490">
        <v>3.9685999999999999</v>
      </c>
      <c r="Y490">
        <v>19.3154</v>
      </c>
      <c r="Z490">
        <v>0</v>
      </c>
      <c r="AA490"/>
      <c r="AB490"/>
      <c r="AD490">
        <v>13.84</v>
      </c>
      <c r="AE490" s="55">
        <f t="shared" si="30"/>
        <v>603.40434368799993</v>
      </c>
      <c r="AF490" s="57">
        <v>0</v>
      </c>
      <c r="AG490" s="55">
        <v>0</v>
      </c>
      <c r="AH490" s="55">
        <v>304.20999999999998</v>
      </c>
      <c r="AI490" s="52"/>
      <c r="AJ490" s="51"/>
      <c r="AK490" s="52"/>
      <c r="AL490" s="67">
        <f>N490*AD490/AH490</f>
        <v>9.0989776798921798E-2</v>
      </c>
      <c r="AM490" s="28">
        <v>2</v>
      </c>
      <c r="AN490" s="28">
        <v>2.3221476510067109</v>
      </c>
      <c r="AO490" s="28">
        <v>1.593959731543624</v>
      </c>
      <c r="AP490" s="28">
        <v>0</v>
      </c>
      <c r="AQ490" s="28">
        <v>0.33806012478729441</v>
      </c>
      <c r="AR490" s="28">
        <v>0.39251276233692572</v>
      </c>
      <c r="AS490" s="28">
        <v>0.26942711287577992</v>
      </c>
      <c r="AT490" s="28">
        <v>0</v>
      </c>
      <c r="AU490" s="25">
        <v>1.1000000000000001</v>
      </c>
      <c r="AV490" s="25">
        <v>3.44</v>
      </c>
      <c r="AW490" s="25">
        <v>2.34</v>
      </c>
      <c r="AX490" s="25">
        <v>2.5943624161073831</v>
      </c>
      <c r="AY490">
        <v>2.5943624161073831</v>
      </c>
      <c r="AZ490">
        <v>5.8869633505033558</v>
      </c>
      <c r="BB490" s="75">
        <v>0.46352185946891089</v>
      </c>
      <c r="BF490" t="s">
        <v>459</v>
      </c>
      <c r="BG490">
        <v>4.5494888399460899E-2</v>
      </c>
      <c r="BH490">
        <v>9.0989776798921798E-2</v>
      </c>
      <c r="BI490" t="s">
        <v>459</v>
      </c>
      <c r="BJ490">
        <v>0.46352185946891089</v>
      </c>
    </row>
    <row r="491" spans="1:62" x14ac:dyDescent="0.3">
      <c r="A491" s="2" t="s">
        <v>407</v>
      </c>
      <c r="B491" s="17" t="s">
        <v>961</v>
      </c>
      <c r="C491" s="13"/>
      <c r="F491" s="2">
        <v>0.15</v>
      </c>
      <c r="G491" s="2" t="s">
        <v>408</v>
      </c>
      <c r="H491" s="9">
        <v>-1</v>
      </c>
      <c r="I491" t="s">
        <v>673</v>
      </c>
      <c r="J491"/>
      <c r="L491" s="25">
        <v>0</v>
      </c>
      <c r="M491">
        <v>2</v>
      </c>
      <c r="N491">
        <v>2</v>
      </c>
      <c r="O491" s="2">
        <v>5.484</v>
      </c>
      <c r="P491" s="2">
        <v>5.4790000000000001</v>
      </c>
      <c r="Q491" s="2">
        <v>20.064</v>
      </c>
      <c r="R491" s="2" t="s">
        <v>1135</v>
      </c>
      <c r="T491" s="25">
        <v>0</v>
      </c>
      <c r="U491" s="25"/>
      <c r="V491" s="25"/>
      <c r="W491">
        <v>3.9685999999999999</v>
      </c>
      <c r="X491">
        <v>3.9685999999999999</v>
      </c>
      <c r="Y491">
        <v>19.3154</v>
      </c>
      <c r="Z491">
        <v>0</v>
      </c>
      <c r="AA491"/>
      <c r="AB491"/>
      <c r="AD491">
        <v>12.7</v>
      </c>
      <c r="AE491" s="55">
        <f t="shared" si="30"/>
        <v>602.85971750399995</v>
      </c>
      <c r="AF491" s="57">
        <v>0</v>
      </c>
      <c r="AG491" s="55">
        <v>304.21341573178398</v>
      </c>
      <c r="AH491" s="55"/>
      <c r="AI491" s="52"/>
      <c r="AJ491" s="51"/>
      <c r="AK491" s="52">
        <v>9.098875515866349E-2</v>
      </c>
      <c r="AL491" s="52"/>
      <c r="AM491" s="28">
        <v>2</v>
      </c>
      <c r="AN491" s="28">
        <v>2.2378854625550662</v>
      </c>
      <c r="AO491" s="28">
        <v>1.6740088105726869</v>
      </c>
      <c r="AP491" s="28">
        <v>0</v>
      </c>
      <c r="AQ491" s="28">
        <v>0.33830104321907611</v>
      </c>
      <c r="AR491" s="28">
        <v>0.37853949329359171</v>
      </c>
      <c r="AS491" s="28">
        <v>0.2831594634873324</v>
      </c>
      <c r="AT491" s="28">
        <v>0</v>
      </c>
      <c r="AU491" s="25">
        <v>1.1000000000000001</v>
      </c>
      <c r="AV491" s="25">
        <v>3.44</v>
      </c>
      <c r="AW491" s="25">
        <v>2.34</v>
      </c>
      <c r="AX491" s="25">
        <v>2.5518942731277532</v>
      </c>
      <c r="AY491">
        <v>2.5518942731277532</v>
      </c>
      <c r="AZ491">
        <v>5.8039684980176212</v>
      </c>
      <c r="BB491" s="75">
        <v>0.46352185946891089</v>
      </c>
      <c r="BF491">
        <v>4.1747008327855002E-2</v>
      </c>
      <c r="BH491">
        <v>9.098875515866349E-2</v>
      </c>
      <c r="BI491">
        <v>4.1747008327855002E-2</v>
      </c>
      <c r="BJ491">
        <v>0.46352185946891089</v>
      </c>
    </row>
    <row r="492" spans="1:62" x14ac:dyDescent="0.3">
      <c r="A492" s="2" t="s">
        <v>409</v>
      </c>
      <c r="B492" s="17" t="s">
        <v>962</v>
      </c>
      <c r="C492" s="13"/>
      <c r="F492" s="2">
        <v>3.22</v>
      </c>
      <c r="G492" s="2" t="s">
        <v>411</v>
      </c>
      <c r="H492" s="9">
        <v>-1</v>
      </c>
      <c r="I492">
        <v>-1</v>
      </c>
      <c r="J492"/>
      <c r="L492" s="25">
        <v>0</v>
      </c>
      <c r="M492">
        <v>2</v>
      </c>
      <c r="N492">
        <v>0</v>
      </c>
      <c r="O492" s="2">
        <v>7.8239999999999998</v>
      </c>
      <c r="P492" s="2">
        <v>7.8432000000000004</v>
      </c>
      <c r="Q492" s="2">
        <v>7.9165000000000001</v>
      </c>
      <c r="R492" s="2" t="s">
        <v>1136</v>
      </c>
      <c r="T492" s="25">
        <v>0</v>
      </c>
      <c r="U492" s="25"/>
      <c r="V492" s="25"/>
      <c r="W492">
        <v>3.9685999999999999</v>
      </c>
      <c r="X492">
        <v>3.9685999999999999</v>
      </c>
      <c r="Y492">
        <v>19.3154</v>
      </c>
      <c r="Z492">
        <v>0</v>
      </c>
      <c r="AA492"/>
      <c r="AB492"/>
      <c r="AD492">
        <v>6</v>
      </c>
      <c r="AE492" s="55">
        <f t="shared" si="30"/>
        <v>485.79758046720002</v>
      </c>
      <c r="AF492" s="57">
        <v>0</v>
      </c>
      <c r="AG492" s="55">
        <v>304.21341573178398</v>
      </c>
      <c r="AH492" s="55">
        <v>0</v>
      </c>
      <c r="AI492" s="52"/>
      <c r="AJ492" s="51"/>
      <c r="AK492" s="52">
        <v>8.3494016655709991E-2</v>
      </c>
      <c r="AL492" s="52"/>
      <c r="AM492" s="28">
        <v>1.7690531177829101</v>
      </c>
      <c r="AN492" s="28">
        <v>2.7713625866050808</v>
      </c>
      <c r="AO492" s="28">
        <v>1</v>
      </c>
      <c r="AP492" s="28">
        <v>0</v>
      </c>
      <c r="AQ492" s="28">
        <v>0.31929970821175491</v>
      </c>
      <c r="AR492" s="28">
        <v>0.50020842017507294</v>
      </c>
      <c r="AS492" s="28">
        <v>0.18049187161317221</v>
      </c>
      <c r="AT492" s="28">
        <v>0</v>
      </c>
      <c r="AU492" s="25">
        <v>1.1000000000000001</v>
      </c>
      <c r="AV492" s="25">
        <v>3.44</v>
      </c>
      <c r="AW492" s="25">
        <v>2.34</v>
      </c>
      <c r="AX492" s="25">
        <v>2.8367205542725169</v>
      </c>
      <c r="AY492">
        <v>2.8367205542725169</v>
      </c>
      <c r="AZ492">
        <v>6.3438920491916866</v>
      </c>
      <c r="BF492">
        <v>1.9722996060403931E-2</v>
      </c>
      <c r="BH492">
        <v>8.3494016655709991E-2</v>
      </c>
      <c r="BI492">
        <v>1.9722996060403931E-2</v>
      </c>
      <c r="BJ492">
        <v>0</v>
      </c>
    </row>
    <row r="493" spans="1:62" x14ac:dyDescent="0.3">
      <c r="A493" s="2" t="s">
        <v>90</v>
      </c>
      <c r="B493" s="17" t="s">
        <v>963</v>
      </c>
      <c r="C493" s="13"/>
      <c r="F493" s="2">
        <v>3.87</v>
      </c>
      <c r="G493" s="2" t="s">
        <v>411</v>
      </c>
      <c r="H493" s="9">
        <v>-1</v>
      </c>
      <c r="I493">
        <v>-1</v>
      </c>
      <c r="J493"/>
      <c r="L493" s="25">
        <v>0</v>
      </c>
      <c r="M493">
        <v>0</v>
      </c>
      <c r="N493">
        <v>0</v>
      </c>
      <c r="O493" s="2">
        <v>3.9186000000000001</v>
      </c>
      <c r="P493" s="2">
        <v>3.9186000000000001</v>
      </c>
      <c r="Q493" s="2">
        <v>7.9149000000000003</v>
      </c>
      <c r="R493" s="2" t="s">
        <v>439</v>
      </c>
      <c r="T493" s="25">
        <v>0</v>
      </c>
      <c r="U493" s="25"/>
      <c r="V493" s="25"/>
      <c r="W493">
        <v>0</v>
      </c>
      <c r="X493"/>
      <c r="Y493"/>
      <c r="Z493">
        <v>0</v>
      </c>
      <c r="AA493"/>
      <c r="AB493"/>
      <c r="AD493">
        <v>6</v>
      </c>
      <c r="AE493" s="55">
        <f t="shared" si="30"/>
        <v>121.536660930804</v>
      </c>
      <c r="AF493" s="57">
        <v>0</v>
      </c>
      <c r="AG493" s="55">
        <v>0</v>
      </c>
      <c r="AH493" s="55">
        <v>0</v>
      </c>
      <c r="AI493" s="52"/>
      <c r="AJ493" s="51"/>
      <c r="AK493" s="52"/>
      <c r="AL493" s="52"/>
      <c r="AM493" s="28">
        <v>2</v>
      </c>
      <c r="AN493" s="28">
        <v>2.7713625866050808</v>
      </c>
      <c r="AO493" s="28">
        <v>0.76905311778290997</v>
      </c>
      <c r="AP493" s="28">
        <v>3.2332563510392611</v>
      </c>
      <c r="AQ493" s="28">
        <v>0.2279547249276126</v>
      </c>
      <c r="AR493" s="28">
        <v>0.31587259805211898</v>
      </c>
      <c r="AS493" s="28">
        <v>8.765464595946304E-2</v>
      </c>
      <c r="AT493" s="28">
        <v>0.36851803106080561</v>
      </c>
      <c r="AU493" s="25">
        <v>1.1000000000000001</v>
      </c>
      <c r="AV493" s="25">
        <v>3.44</v>
      </c>
      <c r="AW493" s="25">
        <v>2.34</v>
      </c>
      <c r="AX493" s="25">
        <v>2.813625866050808</v>
      </c>
      <c r="AY493">
        <v>2.8136258660508089</v>
      </c>
      <c r="AZ493">
        <v>6.3665749591224019</v>
      </c>
      <c r="BH493">
        <v>0</v>
      </c>
      <c r="BI493">
        <v>0</v>
      </c>
      <c r="BJ493">
        <v>0</v>
      </c>
    </row>
    <row r="494" spans="1:62" x14ac:dyDescent="0.3">
      <c r="A494" s="2" t="s">
        <v>410</v>
      </c>
      <c r="B494" s="13" t="s">
        <v>839</v>
      </c>
      <c r="C494" s="13"/>
      <c r="F494" s="2">
        <v>3.56</v>
      </c>
      <c r="G494" s="2" t="s">
        <v>411</v>
      </c>
      <c r="H494" s="9" t="s">
        <v>602</v>
      </c>
      <c r="I494" t="s">
        <v>674</v>
      </c>
      <c r="J494"/>
      <c r="L494" s="25">
        <v>2</v>
      </c>
      <c r="M494">
        <v>0</v>
      </c>
      <c r="N494">
        <v>0</v>
      </c>
      <c r="O494" s="2">
        <v>-1</v>
      </c>
      <c r="T494" s="25">
        <v>5.44114334</v>
      </c>
      <c r="U494" s="25">
        <v>5.44114334</v>
      </c>
      <c r="V494" s="25">
        <v>5.44114334</v>
      </c>
      <c r="W494">
        <v>0</v>
      </c>
      <c r="X494"/>
      <c r="Y494"/>
      <c r="Z494">
        <v>0</v>
      </c>
      <c r="AA494"/>
      <c r="AB494"/>
      <c r="AD494">
        <v>6</v>
      </c>
      <c r="AE494" s="55">
        <f t="shared" si="30"/>
        <v>0</v>
      </c>
      <c r="AF494" s="57">
        <v>112.4131248985337</v>
      </c>
      <c r="AG494" s="55">
        <v>0</v>
      </c>
      <c r="AH494" s="55">
        <v>0</v>
      </c>
      <c r="AI494" s="52"/>
      <c r="AJ494" s="51">
        <v>0.106749100790779</v>
      </c>
      <c r="AK494" s="52"/>
      <c r="AL494" s="52"/>
      <c r="AM494" s="28">
        <v>2</v>
      </c>
      <c r="AN494" s="28">
        <v>2.4</v>
      </c>
      <c r="AO494" s="28">
        <v>0.4</v>
      </c>
      <c r="AP494" s="28">
        <v>0</v>
      </c>
      <c r="AQ494" s="28">
        <v>0.41666666666666669</v>
      </c>
      <c r="AR494" s="28">
        <v>0.5</v>
      </c>
      <c r="AS494" s="28">
        <v>8.3333333333333343E-2</v>
      </c>
      <c r="AT494" s="28">
        <v>0</v>
      </c>
      <c r="AU494" s="25">
        <v>1</v>
      </c>
      <c r="AV494" s="25">
        <v>3.44</v>
      </c>
      <c r="AW494" s="25">
        <v>2.44</v>
      </c>
      <c r="AX494" s="25">
        <v>2.5720000000000001</v>
      </c>
      <c r="AY494">
        <v>2.5720000000000001</v>
      </c>
      <c r="AZ494">
        <v>5.8278852370000003</v>
      </c>
      <c r="BA494" s="75">
        <v>0.58846120068676144</v>
      </c>
      <c r="BB494" s="75">
        <v>0.59176212397517092</v>
      </c>
      <c r="BE494">
        <v>5.3374550395389492E-2</v>
      </c>
      <c r="BH494">
        <v>0.106749100790779</v>
      </c>
      <c r="BI494">
        <v>5.3374550395389492E-2</v>
      </c>
      <c r="BJ494">
        <v>0.59011166233096612</v>
      </c>
    </row>
    <row r="495" spans="1:62" x14ac:dyDescent="0.3">
      <c r="A495" s="2" t="s">
        <v>413</v>
      </c>
      <c r="B495" s="13" t="s">
        <v>840</v>
      </c>
      <c r="C495" s="13"/>
      <c r="F495" s="2">
        <v>2.86</v>
      </c>
      <c r="G495" s="2" t="s">
        <v>412</v>
      </c>
      <c r="H495" s="9">
        <v>-1</v>
      </c>
      <c r="I495">
        <v>-1</v>
      </c>
      <c r="J495" s="69" t="s">
        <v>1244</v>
      </c>
      <c r="K495" s="2">
        <v>1</v>
      </c>
      <c r="L495" s="25">
        <v>0</v>
      </c>
      <c r="M495">
        <v>4</v>
      </c>
      <c r="N495">
        <v>0</v>
      </c>
      <c r="O495" s="2">
        <v>3.91</v>
      </c>
      <c r="P495" s="2">
        <v>3.91</v>
      </c>
      <c r="Q495" s="2">
        <v>18.495999999999999</v>
      </c>
      <c r="R495" s="2" t="s">
        <v>439</v>
      </c>
      <c r="T495" s="25">
        <v>0</v>
      </c>
      <c r="U495" s="25"/>
      <c r="V495" s="25"/>
      <c r="W495">
        <v>5.38</v>
      </c>
      <c r="X495">
        <v>5.44</v>
      </c>
      <c r="Y495">
        <v>7.6390000000000002</v>
      </c>
      <c r="Z495">
        <v>0</v>
      </c>
      <c r="AA495"/>
      <c r="AB495"/>
      <c r="AD495">
        <v>22</v>
      </c>
      <c r="AE495" s="55">
        <f t="shared" si="30"/>
        <v>282.7686976</v>
      </c>
      <c r="AF495" s="57">
        <v>0</v>
      </c>
      <c r="AG495" s="55">
        <v>223.5721408</v>
      </c>
      <c r="AH495" s="55">
        <v>0</v>
      </c>
      <c r="AI495" s="52"/>
      <c r="AJ495" s="51"/>
      <c r="AK495" s="52">
        <v>0.1073479008347001</v>
      </c>
      <c r="AL495" s="52"/>
      <c r="AM495" s="28">
        <v>2</v>
      </c>
      <c r="AN495" s="28">
        <v>3.052631578947369</v>
      </c>
      <c r="AO495" s="28">
        <v>1.8947368421052631</v>
      </c>
      <c r="AP495" s="28">
        <v>3.6842105263157889</v>
      </c>
      <c r="AQ495" s="28">
        <v>0.18811881188118809</v>
      </c>
      <c r="AR495" s="28">
        <v>0.28712871287128722</v>
      </c>
      <c r="AS495" s="28">
        <v>0.17821782178217821</v>
      </c>
      <c r="AT495" s="28">
        <v>0.34653465346534651</v>
      </c>
      <c r="AU495" s="25">
        <v>0.95</v>
      </c>
      <c r="AV495" s="25">
        <v>3.44</v>
      </c>
      <c r="AW495" s="25">
        <v>2.4900000000000002</v>
      </c>
      <c r="AX495" s="25">
        <v>2.7347368421052631</v>
      </c>
      <c r="AY495">
        <v>2.7347368421052631</v>
      </c>
      <c r="AZ495">
        <v>6.1677369702631566</v>
      </c>
      <c r="BC495" s="75">
        <v>0</v>
      </c>
      <c r="BD495">
        <v>3.8901052674367873E-2</v>
      </c>
      <c r="BF495">
        <v>0.19680448486361679</v>
      </c>
      <c r="BH495">
        <v>0.1073479008347001</v>
      </c>
      <c r="BI495">
        <v>0.1178527687689923</v>
      </c>
      <c r="BJ495">
        <v>0</v>
      </c>
    </row>
    <row r="496" spans="1:62" x14ac:dyDescent="0.3">
      <c r="A496" s="2" t="s">
        <v>414</v>
      </c>
      <c r="B496" s="13" t="s">
        <v>841</v>
      </c>
      <c r="C496" s="13"/>
      <c r="F496" s="2">
        <v>2.58</v>
      </c>
      <c r="G496" s="2" t="s">
        <v>412</v>
      </c>
      <c r="H496" s="9">
        <v>-1</v>
      </c>
      <c r="I496">
        <v>-1</v>
      </c>
      <c r="J496" s="69" t="s">
        <v>1244</v>
      </c>
      <c r="K496" s="2">
        <v>1</v>
      </c>
      <c r="L496" s="25">
        <v>0</v>
      </c>
      <c r="M496">
        <v>0</v>
      </c>
      <c r="N496">
        <v>0</v>
      </c>
      <c r="O496" s="2">
        <v>3.9119999999999999</v>
      </c>
      <c r="P496" s="2">
        <v>3.9119999999999999</v>
      </c>
      <c r="Q496" s="2">
        <v>18.582000000000001</v>
      </c>
      <c r="R496" s="2" t="s">
        <v>439</v>
      </c>
      <c r="T496" s="25">
        <v>0</v>
      </c>
      <c r="U496" s="25"/>
      <c r="V496" s="25"/>
      <c r="W496">
        <v>0</v>
      </c>
      <c r="X496"/>
      <c r="Y496"/>
      <c r="Z496">
        <v>0</v>
      </c>
      <c r="AA496"/>
      <c r="AB496"/>
      <c r="AD496">
        <v>22</v>
      </c>
      <c r="AE496" s="55">
        <f t="shared" si="30"/>
        <v>284.37417100800002</v>
      </c>
      <c r="AF496" s="57">
        <v>0</v>
      </c>
      <c r="AG496" s="55">
        <v>0</v>
      </c>
      <c r="AH496" s="55">
        <v>0</v>
      </c>
      <c r="AI496" s="52">
        <f>K496*AD496/AE496</f>
        <v>7.7362862885958422E-2</v>
      </c>
      <c r="AJ496" s="51"/>
      <c r="AK496" s="52"/>
      <c r="AL496" s="52"/>
      <c r="AM496" s="28">
        <v>2</v>
      </c>
      <c r="AN496" s="28">
        <v>3.1578947368421049</v>
      </c>
      <c r="AO496" s="28">
        <v>2.4210526315789469</v>
      </c>
      <c r="AP496" s="28">
        <v>4.4210526315789478</v>
      </c>
      <c r="AQ496" s="28">
        <v>0.16666666666666671</v>
      </c>
      <c r="AR496" s="28">
        <v>0.26315789473684209</v>
      </c>
      <c r="AS496" s="28">
        <v>0.2017543859649123</v>
      </c>
      <c r="AT496" s="28">
        <v>0.36842105263157898</v>
      </c>
      <c r="AU496" s="25">
        <v>0.95</v>
      </c>
      <c r="AV496" s="25">
        <v>3.44</v>
      </c>
      <c r="AW496" s="25">
        <v>2.4900000000000002</v>
      </c>
      <c r="AX496" s="25">
        <v>2.8073684210526308</v>
      </c>
      <c r="AY496">
        <v>2.8073684210526308</v>
      </c>
      <c r="AZ496">
        <v>6.2210650663157896</v>
      </c>
      <c r="BC496" s="75">
        <v>0</v>
      </c>
      <c r="BD496">
        <v>3.8681431442979211E-2</v>
      </c>
      <c r="BH496">
        <v>7.7362862885958422E-2</v>
      </c>
      <c r="BI496">
        <v>3.8681431442979211E-2</v>
      </c>
      <c r="BJ496">
        <v>0</v>
      </c>
    </row>
    <row r="497" spans="1:62" x14ac:dyDescent="0.3">
      <c r="A497" s="2" t="s">
        <v>415</v>
      </c>
      <c r="B497" s="13" t="s">
        <v>842</v>
      </c>
      <c r="C497" s="13"/>
      <c r="F497" s="2">
        <v>2.57</v>
      </c>
      <c r="G497" s="2" t="s">
        <v>412</v>
      </c>
      <c r="H497" s="9">
        <v>-1</v>
      </c>
      <c r="I497">
        <v>-1</v>
      </c>
      <c r="J497" s="69" t="s">
        <v>1244</v>
      </c>
      <c r="K497" s="2">
        <v>1</v>
      </c>
      <c r="L497" s="25">
        <v>0</v>
      </c>
      <c r="M497">
        <v>0</v>
      </c>
      <c r="N497">
        <v>0</v>
      </c>
      <c r="O497" s="2">
        <v>3.9607600000000001</v>
      </c>
      <c r="P497" s="2">
        <v>3.9607600000000001</v>
      </c>
      <c r="Q497" s="2">
        <v>18.789100000000001</v>
      </c>
      <c r="R497" s="2" t="s">
        <v>439</v>
      </c>
      <c r="T497" s="25">
        <v>0</v>
      </c>
      <c r="U497" s="25"/>
      <c r="V497" s="25"/>
      <c r="W497">
        <v>0</v>
      </c>
      <c r="X497"/>
      <c r="Y497"/>
      <c r="Z497">
        <v>0</v>
      </c>
      <c r="AA497"/>
      <c r="AB497"/>
      <c r="AD497">
        <v>22</v>
      </c>
      <c r="AE497" s="55">
        <f t="shared" si="30"/>
        <v>294.75625676330418</v>
      </c>
      <c r="AF497" s="57">
        <v>0</v>
      </c>
      <c r="AG497" s="55">
        <v>0</v>
      </c>
      <c r="AH497" s="55">
        <v>0</v>
      </c>
      <c r="AI497" s="52">
        <f>K497*AD497/AE497</f>
        <v>7.4637940655035831E-2</v>
      </c>
      <c r="AJ497" s="51"/>
      <c r="AK497" s="52"/>
      <c r="AL497" s="52"/>
      <c r="AM497" s="28">
        <v>2</v>
      </c>
      <c r="AN497" s="28">
        <v>3.052631578947369</v>
      </c>
      <c r="AO497" s="28">
        <v>1.8947368421052631</v>
      </c>
      <c r="AP497" s="28">
        <v>3.6842105263157889</v>
      </c>
      <c r="AQ497" s="28">
        <v>0.18811881188118809</v>
      </c>
      <c r="AR497" s="28">
        <v>0.28712871287128722</v>
      </c>
      <c r="AS497" s="28">
        <v>0.17821782178217821</v>
      </c>
      <c r="AT497" s="28">
        <v>0.34653465346534651</v>
      </c>
      <c r="AU497" s="25">
        <v>0.89</v>
      </c>
      <c r="AV497" s="25">
        <v>3.44</v>
      </c>
      <c r="AW497" s="25">
        <v>2.5499999999999998</v>
      </c>
      <c r="AX497" s="25">
        <v>2.7284210526315791</v>
      </c>
      <c r="AY497">
        <v>2.7284210526315791</v>
      </c>
      <c r="AZ497">
        <v>6.1471768202631578</v>
      </c>
      <c r="BC497" s="75">
        <v>0</v>
      </c>
      <c r="BD497">
        <v>3.7318970327517922E-2</v>
      </c>
      <c r="BH497">
        <v>7.4637940655035831E-2</v>
      </c>
      <c r="BI497">
        <v>3.7318970327517922E-2</v>
      </c>
      <c r="BJ497">
        <v>0</v>
      </c>
    </row>
    <row r="498" spans="1:62" x14ac:dyDescent="0.3">
      <c r="A498" s="2" t="s">
        <v>416</v>
      </c>
      <c r="B498" s="13" t="s">
        <v>843</v>
      </c>
      <c r="C498" s="13"/>
      <c r="F498" s="2">
        <v>2.6</v>
      </c>
      <c r="G498" s="2" t="s">
        <v>412</v>
      </c>
      <c r="H498" s="9">
        <v>-1</v>
      </c>
      <c r="I498">
        <v>-1</v>
      </c>
      <c r="J498" s="69" t="s">
        <v>1244</v>
      </c>
      <c r="K498" s="2">
        <v>1</v>
      </c>
      <c r="L498" s="25">
        <v>0</v>
      </c>
      <c r="M498">
        <v>0</v>
      </c>
      <c r="N498">
        <v>0</v>
      </c>
      <c r="O498" s="2">
        <v>3.9350499999999999</v>
      </c>
      <c r="P498" s="2">
        <v>3.9350499999999999</v>
      </c>
      <c r="Q498" s="2">
        <v>18.790900000000001</v>
      </c>
      <c r="R498" s="2" t="s">
        <v>439</v>
      </c>
      <c r="T498" s="25">
        <v>0</v>
      </c>
      <c r="U498" s="25"/>
      <c r="V498" s="25"/>
      <c r="W498">
        <v>0</v>
      </c>
      <c r="X498"/>
      <c r="Y498"/>
      <c r="Z498">
        <v>0</v>
      </c>
      <c r="AA498"/>
      <c r="AB498"/>
      <c r="AD498">
        <v>22</v>
      </c>
      <c r="AE498" s="55">
        <f t="shared" si="30"/>
        <v>290.96991781862727</v>
      </c>
      <c r="AF498" s="57">
        <v>0</v>
      </c>
      <c r="AG498" s="55">
        <v>0</v>
      </c>
      <c r="AH498" s="55">
        <v>0</v>
      </c>
      <c r="AI498" s="52">
        <f t="shared" ref="AI498:AI524" si="31">K498*AD498/AE498</f>
        <v>7.5609190685180877E-2</v>
      </c>
      <c r="AJ498" s="51"/>
      <c r="AK498" s="52"/>
      <c r="AL498" s="52"/>
      <c r="AM498" s="28">
        <v>2</v>
      </c>
      <c r="AN498" s="28">
        <v>3.1578947368421049</v>
      </c>
      <c r="AO498" s="28">
        <v>2.4210526315789469</v>
      </c>
      <c r="AP498" s="28">
        <v>4.4210526315789478</v>
      </c>
      <c r="AQ498" s="28">
        <v>0.16666666666666671</v>
      </c>
      <c r="AR498" s="28">
        <v>0.26315789473684209</v>
      </c>
      <c r="AS498" s="28">
        <v>0.2017543859649123</v>
      </c>
      <c r="AT498" s="28">
        <v>0.36842105263157898</v>
      </c>
      <c r="AU498" s="25">
        <v>0.89</v>
      </c>
      <c r="AV498" s="25">
        <v>3.44</v>
      </c>
      <c r="AW498" s="25">
        <v>2.5499999999999998</v>
      </c>
      <c r="AX498" s="25">
        <v>2.804210526315789</v>
      </c>
      <c r="AY498">
        <v>2.804210526315789</v>
      </c>
      <c r="AZ498">
        <v>6.2107849913157898</v>
      </c>
      <c r="BC498" s="75">
        <v>0</v>
      </c>
      <c r="BD498">
        <v>3.7804595342590439E-2</v>
      </c>
      <c r="BH498">
        <v>7.5609190685180877E-2</v>
      </c>
      <c r="BI498">
        <v>3.7804595342590439E-2</v>
      </c>
      <c r="BJ498">
        <v>0</v>
      </c>
    </row>
    <row r="499" spans="1:62" x14ac:dyDescent="0.3">
      <c r="A499" s="2" t="s">
        <v>417</v>
      </c>
      <c r="B499" s="13" t="s">
        <v>844</v>
      </c>
      <c r="C499" s="13"/>
      <c r="F499" s="2">
        <v>2.57</v>
      </c>
      <c r="G499" s="2" t="s">
        <v>412</v>
      </c>
      <c r="H499" s="9">
        <v>-1</v>
      </c>
      <c r="I499">
        <v>-1</v>
      </c>
      <c r="J499" s="69" t="s">
        <v>1244</v>
      </c>
      <c r="K499" s="2">
        <v>1</v>
      </c>
      <c r="L499" s="25">
        <v>0</v>
      </c>
      <c r="M499">
        <v>0</v>
      </c>
      <c r="N499">
        <v>0</v>
      </c>
      <c r="O499" s="2">
        <v>3.8856000000000002</v>
      </c>
      <c r="P499" s="2">
        <v>3.8856000000000002</v>
      </c>
      <c r="Q499" s="2">
        <v>18.356999999999999</v>
      </c>
      <c r="R499" s="2" t="s">
        <v>439</v>
      </c>
      <c r="T499" s="25">
        <v>0</v>
      </c>
      <c r="U499" s="25"/>
      <c r="V499" s="25"/>
      <c r="W499">
        <v>0</v>
      </c>
      <c r="X499"/>
      <c r="Y499"/>
      <c r="Z499">
        <v>0</v>
      </c>
      <c r="AA499"/>
      <c r="AB499"/>
      <c r="AD499">
        <v>22</v>
      </c>
      <c r="AE499" s="55">
        <f t="shared" si="30"/>
        <v>277.15191826751999</v>
      </c>
      <c r="AF499" s="57">
        <v>0</v>
      </c>
      <c r="AG499" s="55">
        <v>0</v>
      </c>
      <c r="AH499" s="55">
        <v>0</v>
      </c>
      <c r="AI499" s="52">
        <f t="shared" si="31"/>
        <v>7.9378848025019155E-2</v>
      </c>
      <c r="AJ499" s="51"/>
      <c r="AK499" s="52"/>
      <c r="AL499" s="52"/>
      <c r="AM499" s="28">
        <v>2</v>
      </c>
      <c r="AN499" s="28">
        <v>3.2105263157894739</v>
      </c>
      <c r="AO499" s="28">
        <v>2.3684210526315792</v>
      </c>
      <c r="AP499" s="28">
        <v>3.6842105263157889</v>
      </c>
      <c r="AQ499" s="28">
        <v>0.17757009345794389</v>
      </c>
      <c r="AR499" s="28">
        <v>0.28504672897196259</v>
      </c>
      <c r="AS499" s="28">
        <v>0.2102803738317757</v>
      </c>
      <c r="AT499" s="28">
        <v>0.32710280373831768</v>
      </c>
      <c r="AU499" s="25">
        <v>0.95</v>
      </c>
      <c r="AV499" s="25">
        <v>3.44</v>
      </c>
      <c r="AW499" s="25">
        <v>2.4900000000000002</v>
      </c>
      <c r="AX499" s="25">
        <v>2.7931578947368418</v>
      </c>
      <c r="AY499">
        <v>2.7931578947368418</v>
      </c>
      <c r="AZ499">
        <v>6.207524303947368</v>
      </c>
      <c r="BC499" s="75">
        <v>0</v>
      </c>
      <c r="BD499">
        <v>3.9689424012509578E-2</v>
      </c>
      <c r="BH499">
        <v>7.9378848025019155E-2</v>
      </c>
      <c r="BI499">
        <v>3.9689424012509578E-2</v>
      </c>
      <c r="BJ499">
        <v>0</v>
      </c>
    </row>
    <row r="500" spans="1:62" x14ac:dyDescent="0.3">
      <c r="A500" s="2" t="s">
        <v>418</v>
      </c>
      <c r="B500" s="13" t="s">
        <v>845</v>
      </c>
      <c r="C500" s="13"/>
      <c r="F500" s="2">
        <v>2.5</v>
      </c>
      <c r="G500" s="2" t="s">
        <v>412</v>
      </c>
      <c r="H500" s="9">
        <v>-1</v>
      </c>
      <c r="I500">
        <v>-1</v>
      </c>
      <c r="J500" s="69" t="s">
        <v>1244</v>
      </c>
      <c r="K500" s="2">
        <v>1</v>
      </c>
      <c r="L500" s="25">
        <v>0</v>
      </c>
      <c r="M500">
        <v>0</v>
      </c>
      <c r="N500">
        <v>0</v>
      </c>
      <c r="O500" s="2">
        <v>3.9121999999999999</v>
      </c>
      <c r="P500" s="2">
        <v>3.9121999999999999</v>
      </c>
      <c r="Q500" s="2">
        <v>18.724299999999999</v>
      </c>
      <c r="R500" s="2" t="s">
        <v>439</v>
      </c>
      <c r="T500" s="25">
        <v>0</v>
      </c>
      <c r="U500" s="25"/>
      <c r="V500" s="25"/>
      <c r="W500">
        <v>0</v>
      </c>
      <c r="X500"/>
      <c r="Y500"/>
      <c r="Z500">
        <v>0</v>
      </c>
      <c r="AA500"/>
      <c r="AB500"/>
      <c r="AD500">
        <v>22</v>
      </c>
      <c r="AE500" s="55">
        <f t="shared" si="30"/>
        <v>286.58119431281199</v>
      </c>
      <c r="AF500" s="57">
        <v>0</v>
      </c>
      <c r="AG500" s="55">
        <v>0</v>
      </c>
      <c r="AH500" s="55">
        <v>0</v>
      </c>
      <c r="AI500" s="52">
        <f t="shared" si="31"/>
        <v>7.6767074869491747E-2</v>
      </c>
      <c r="AJ500" s="51"/>
      <c r="AK500" s="52"/>
      <c r="AL500" s="52"/>
      <c r="AM500" s="28">
        <v>2</v>
      </c>
      <c r="AN500" s="28">
        <v>3.2105263157894739</v>
      </c>
      <c r="AO500" s="28">
        <v>2.3684210526315792</v>
      </c>
      <c r="AP500" s="28">
        <v>3.6842105263157889</v>
      </c>
      <c r="AQ500" s="28">
        <v>0.17757009345794389</v>
      </c>
      <c r="AR500" s="28">
        <v>0.28504672897196259</v>
      </c>
      <c r="AS500" s="28">
        <v>0.2102803738317757</v>
      </c>
      <c r="AT500" s="28">
        <v>0.32710280373831768</v>
      </c>
      <c r="AU500" s="25">
        <v>0.89</v>
      </c>
      <c r="AV500" s="25">
        <v>3.44</v>
      </c>
      <c r="AW500" s="25">
        <v>2.5499999999999998</v>
      </c>
      <c r="AX500" s="25">
        <v>2.79</v>
      </c>
      <c r="AY500">
        <v>2.79</v>
      </c>
      <c r="AZ500">
        <v>6.1972442289473681</v>
      </c>
      <c r="BC500" s="75">
        <v>0</v>
      </c>
      <c r="BD500">
        <v>3.8383537434745867E-2</v>
      </c>
      <c r="BH500">
        <v>7.6767074869491747E-2</v>
      </c>
      <c r="BI500">
        <v>3.8383537434745867E-2</v>
      </c>
      <c r="BJ500">
        <v>0</v>
      </c>
    </row>
    <row r="501" spans="1:62" x14ac:dyDescent="0.3">
      <c r="A501" s="2" t="s">
        <v>419</v>
      </c>
      <c r="B501" s="13" t="s">
        <v>846</v>
      </c>
      <c r="C501" s="13"/>
      <c r="F501" s="2">
        <v>2.6</v>
      </c>
      <c r="G501" s="2" t="s">
        <v>412</v>
      </c>
      <c r="H501" s="9">
        <v>-1</v>
      </c>
      <c r="I501">
        <v>-1</v>
      </c>
      <c r="J501" s="69" t="s">
        <v>1244</v>
      </c>
      <c r="K501" s="2">
        <v>1</v>
      </c>
      <c r="L501" s="25">
        <v>0</v>
      </c>
      <c r="M501">
        <v>0</v>
      </c>
      <c r="N501">
        <v>0</v>
      </c>
      <c r="O501" s="2">
        <v>3.8752</v>
      </c>
      <c r="P501" s="2">
        <v>3.8752</v>
      </c>
      <c r="Q501" s="2">
        <v>18.687000000000001</v>
      </c>
      <c r="R501" s="2" t="s">
        <v>439</v>
      </c>
      <c r="T501" s="25">
        <v>0</v>
      </c>
      <c r="U501" s="25"/>
      <c r="V501" s="25"/>
      <c r="W501">
        <v>0</v>
      </c>
      <c r="X501"/>
      <c r="Y501"/>
      <c r="Z501">
        <v>0</v>
      </c>
      <c r="AA501"/>
      <c r="AB501"/>
      <c r="AD501">
        <v>22</v>
      </c>
      <c r="AE501" s="55">
        <f t="shared" si="30"/>
        <v>280.62594997247999</v>
      </c>
      <c r="AF501" s="57">
        <v>0</v>
      </c>
      <c r="AG501" s="55">
        <v>0</v>
      </c>
      <c r="AH501" s="55">
        <v>0</v>
      </c>
      <c r="AI501" s="52">
        <f t="shared" si="31"/>
        <v>7.8396171138690005E-2</v>
      </c>
      <c r="AJ501" s="51"/>
      <c r="AK501" s="52"/>
      <c r="AL501" s="52"/>
      <c r="AM501" s="28">
        <v>2</v>
      </c>
      <c r="AN501" s="28">
        <v>3.3157894736842111</v>
      </c>
      <c r="AO501" s="28">
        <v>2.8947368421052628</v>
      </c>
      <c r="AP501" s="28">
        <v>4.4210526315789478</v>
      </c>
      <c r="AQ501" s="28">
        <v>0.1583333333333333</v>
      </c>
      <c r="AR501" s="28">
        <v>0.26250000000000001</v>
      </c>
      <c r="AS501" s="28">
        <v>0.22916666666666671</v>
      </c>
      <c r="AT501" s="28">
        <v>0.35</v>
      </c>
      <c r="AU501" s="25">
        <v>1.5</v>
      </c>
      <c r="AV501" s="25">
        <v>3.44</v>
      </c>
      <c r="AW501" s="25">
        <v>1.94</v>
      </c>
      <c r="AX501" s="25">
        <v>2.86578947368421</v>
      </c>
      <c r="AY501">
        <v>2.8657894736842109</v>
      </c>
      <c r="AZ501">
        <v>6.2608524000000001</v>
      </c>
      <c r="BC501" s="75">
        <v>0</v>
      </c>
      <c r="BD501">
        <v>3.9198085569345002E-2</v>
      </c>
      <c r="BH501">
        <v>7.8396171138690005E-2</v>
      </c>
      <c r="BI501">
        <v>3.9198085569345002E-2</v>
      </c>
      <c r="BJ501">
        <v>0</v>
      </c>
    </row>
    <row r="502" spans="1:62" x14ac:dyDescent="0.3">
      <c r="A502" s="2" t="s">
        <v>426</v>
      </c>
      <c r="B502" s="13" t="s">
        <v>847</v>
      </c>
      <c r="C502" s="13"/>
      <c r="F502" s="2">
        <v>2.82</v>
      </c>
      <c r="G502" s="2" t="s">
        <v>412</v>
      </c>
      <c r="H502" s="9">
        <v>-1</v>
      </c>
      <c r="I502">
        <v>-1</v>
      </c>
      <c r="J502" s="69" t="s">
        <v>1244</v>
      </c>
      <c r="K502" s="2">
        <v>1</v>
      </c>
      <c r="L502" s="25">
        <v>0</v>
      </c>
      <c r="M502">
        <v>0</v>
      </c>
      <c r="N502">
        <v>0</v>
      </c>
      <c r="O502" s="2">
        <v>3.9108999999999998</v>
      </c>
      <c r="P502" s="2">
        <v>3.9108999999999998</v>
      </c>
      <c r="Q502" s="2">
        <v>18.454999999999998</v>
      </c>
      <c r="R502" s="2" t="s">
        <v>439</v>
      </c>
      <c r="T502" s="25">
        <v>0</v>
      </c>
      <c r="U502" s="25"/>
      <c r="V502" s="25"/>
      <c r="W502">
        <v>0</v>
      </c>
      <c r="X502"/>
      <c r="Y502"/>
      <c r="Z502">
        <v>0</v>
      </c>
      <c r="AA502"/>
      <c r="AB502"/>
      <c r="AD502">
        <v>22</v>
      </c>
      <c r="AE502" s="55">
        <f t="shared" si="30"/>
        <v>282.27178673854996</v>
      </c>
      <c r="AF502" s="57">
        <v>0</v>
      </c>
      <c r="AG502" s="55">
        <v>0</v>
      </c>
      <c r="AH502" s="55">
        <v>0</v>
      </c>
      <c r="AI502" s="52">
        <f t="shared" si="31"/>
        <v>7.7939068066966155E-2</v>
      </c>
      <c r="AJ502" s="51"/>
      <c r="AK502" s="52"/>
      <c r="AL502" s="52"/>
      <c r="AM502" s="28">
        <v>1.8947368421052631</v>
      </c>
      <c r="AN502" s="28">
        <v>3.052631578947369</v>
      </c>
      <c r="AO502" s="28">
        <v>2</v>
      </c>
      <c r="AP502" s="28">
        <v>2.2105263157894739</v>
      </c>
      <c r="AQ502" s="28">
        <v>0.2068965517241379</v>
      </c>
      <c r="AR502" s="28">
        <v>0.33333333333333343</v>
      </c>
      <c r="AS502" s="28">
        <v>0.21839080459770119</v>
      </c>
      <c r="AT502" s="28">
        <v>0.2413793103448276</v>
      </c>
      <c r="AU502" s="25">
        <v>0.95</v>
      </c>
      <c r="AV502" s="25">
        <v>3.44</v>
      </c>
      <c r="AW502" s="25">
        <v>2.4900000000000002</v>
      </c>
      <c r="AX502" s="25">
        <v>2.7452631578947368</v>
      </c>
      <c r="AY502">
        <v>2.7452631578947368</v>
      </c>
      <c r="AZ502">
        <v>6.1573983386842102</v>
      </c>
      <c r="BC502" s="75">
        <v>0</v>
      </c>
      <c r="BD502">
        <v>3.8969534033483078E-2</v>
      </c>
      <c r="BH502">
        <v>7.7939068066966155E-2</v>
      </c>
      <c r="BI502">
        <v>3.8969534033483078E-2</v>
      </c>
      <c r="BJ502">
        <v>0</v>
      </c>
    </row>
    <row r="503" spans="1:62" x14ac:dyDescent="0.3">
      <c r="A503" s="2" t="s">
        <v>420</v>
      </c>
      <c r="B503" s="13" t="s">
        <v>848</v>
      </c>
      <c r="C503" s="13"/>
      <c r="F503" s="2">
        <v>2.59</v>
      </c>
      <c r="G503" s="2" t="s">
        <v>412</v>
      </c>
      <c r="H503" s="9">
        <v>-1</v>
      </c>
      <c r="I503">
        <v>-1</v>
      </c>
      <c r="J503" s="69" t="s">
        <v>1244</v>
      </c>
      <c r="K503" s="2">
        <v>1</v>
      </c>
      <c r="L503" s="25">
        <v>0</v>
      </c>
      <c r="M503">
        <v>0</v>
      </c>
      <c r="N503">
        <v>0</v>
      </c>
      <c r="O503" s="2">
        <v>3.91</v>
      </c>
      <c r="P503" s="2">
        <v>3.91</v>
      </c>
      <c r="Q503" s="2">
        <v>18.651</v>
      </c>
      <c r="R503" s="2" t="s">
        <v>439</v>
      </c>
      <c r="T503" s="25">
        <v>0</v>
      </c>
      <c r="U503" s="25"/>
      <c r="V503" s="25"/>
      <c r="W503">
        <v>0</v>
      </c>
      <c r="X503"/>
      <c r="Y503"/>
      <c r="Z503">
        <v>0</v>
      </c>
      <c r="AA503"/>
      <c r="AB503"/>
      <c r="AD503">
        <v>22</v>
      </c>
      <c r="AE503" s="55">
        <f t="shared" si="30"/>
        <v>285.13835310000002</v>
      </c>
      <c r="AF503" s="57">
        <v>0</v>
      </c>
      <c r="AG503" s="55">
        <v>0</v>
      </c>
      <c r="AH503" s="55">
        <v>0</v>
      </c>
      <c r="AI503" s="52">
        <f t="shared" si="31"/>
        <v>7.7155527345998398E-2</v>
      </c>
      <c r="AJ503" s="51"/>
      <c r="AK503" s="52"/>
      <c r="AL503" s="52"/>
      <c r="AM503" s="28">
        <v>1.8947368421052631</v>
      </c>
      <c r="AN503" s="28">
        <v>3.1578947368421049</v>
      </c>
      <c r="AO503" s="28">
        <v>2.5263157894736841</v>
      </c>
      <c r="AP503" s="28">
        <v>2.947368421052631</v>
      </c>
      <c r="AQ503" s="28">
        <v>0.18</v>
      </c>
      <c r="AR503" s="28">
        <v>0.3</v>
      </c>
      <c r="AS503" s="28">
        <v>0.24</v>
      </c>
      <c r="AT503" s="28">
        <v>0.28000000000000003</v>
      </c>
      <c r="AU503" s="25">
        <v>0.95</v>
      </c>
      <c r="AV503" s="25">
        <v>3.44</v>
      </c>
      <c r="AW503" s="25">
        <v>2.4900000000000002</v>
      </c>
      <c r="AX503" s="25">
        <v>2.817894736842105</v>
      </c>
      <c r="AY503">
        <v>2.817894736842105</v>
      </c>
      <c r="AZ503">
        <v>6.2107264347368423</v>
      </c>
      <c r="BC503" s="75">
        <v>0</v>
      </c>
      <c r="BD503">
        <v>3.8577763672999199E-2</v>
      </c>
      <c r="BH503">
        <v>7.7155527345998398E-2</v>
      </c>
      <c r="BI503">
        <v>3.8577763672999199E-2</v>
      </c>
      <c r="BJ503">
        <v>0</v>
      </c>
    </row>
    <row r="504" spans="1:62" x14ac:dyDescent="0.3">
      <c r="A504" s="2" t="s">
        <v>421</v>
      </c>
      <c r="B504" s="13" t="s">
        <v>849</v>
      </c>
      <c r="C504" s="13"/>
      <c r="F504" s="2">
        <v>2.66</v>
      </c>
      <c r="G504" s="2" t="s">
        <v>412</v>
      </c>
      <c r="H504" s="9">
        <v>-1</v>
      </c>
      <c r="I504">
        <v>-1</v>
      </c>
      <c r="J504" s="69" t="s">
        <v>1244</v>
      </c>
      <c r="K504" s="2">
        <v>1</v>
      </c>
      <c r="L504" s="25">
        <v>0</v>
      </c>
      <c r="M504">
        <v>0</v>
      </c>
      <c r="N504">
        <v>0</v>
      </c>
      <c r="O504" s="2">
        <v>3.9683000000000002</v>
      </c>
      <c r="P504" s="2">
        <v>3.9683000000000002</v>
      </c>
      <c r="Q504" s="2">
        <v>18.798999999999999</v>
      </c>
      <c r="R504" s="2" t="s">
        <v>439</v>
      </c>
      <c r="T504" s="25">
        <v>0</v>
      </c>
      <c r="U504" s="25"/>
      <c r="V504" s="25"/>
      <c r="W504">
        <v>0</v>
      </c>
      <c r="X504"/>
      <c r="Y504"/>
      <c r="Z504">
        <v>0</v>
      </c>
      <c r="AA504"/>
      <c r="AB504"/>
      <c r="AD504">
        <v>22</v>
      </c>
      <c r="AE504" s="55">
        <f t="shared" si="30"/>
        <v>296.03546452711004</v>
      </c>
      <c r="AF504" s="57">
        <v>0</v>
      </c>
      <c r="AG504" s="55">
        <v>0</v>
      </c>
      <c r="AH504" s="55">
        <v>0</v>
      </c>
      <c r="AI504" s="52">
        <f t="shared" si="31"/>
        <v>7.4315420401211113E-2</v>
      </c>
      <c r="AJ504" s="51"/>
      <c r="AK504" s="52"/>
      <c r="AL504" s="52"/>
      <c r="AM504" s="28">
        <v>1.8947368421052631</v>
      </c>
      <c r="AN504" s="28">
        <v>3.052631578947369</v>
      </c>
      <c r="AO504" s="28">
        <v>2</v>
      </c>
      <c r="AP504" s="28">
        <v>2.2105263157894739</v>
      </c>
      <c r="AQ504" s="28">
        <v>0.2068965517241379</v>
      </c>
      <c r="AR504" s="28">
        <v>0.33333333333333343</v>
      </c>
      <c r="AS504" s="28">
        <v>0.21839080459770119</v>
      </c>
      <c r="AT504" s="28">
        <v>0.2413793103448276</v>
      </c>
      <c r="AU504" s="25">
        <v>0.89</v>
      </c>
      <c r="AV504" s="25">
        <v>3.44</v>
      </c>
      <c r="AW504" s="25">
        <v>2.5499999999999998</v>
      </c>
      <c r="AX504" s="25">
        <v>2.7389473684210519</v>
      </c>
      <c r="AY504">
        <v>2.7389473684210519</v>
      </c>
      <c r="AZ504">
        <v>6.1368381886842096</v>
      </c>
      <c r="BC504" s="75">
        <v>0</v>
      </c>
      <c r="BD504">
        <v>3.7157710200605563E-2</v>
      </c>
      <c r="BH504">
        <v>7.4315420401211113E-2</v>
      </c>
      <c r="BI504">
        <v>3.7157710200605563E-2</v>
      </c>
      <c r="BJ504">
        <v>0</v>
      </c>
    </row>
    <row r="505" spans="1:62" x14ac:dyDescent="0.3">
      <c r="A505" s="2" t="s">
        <v>422</v>
      </c>
      <c r="B505" s="13" t="s">
        <v>850</v>
      </c>
      <c r="C505" s="13"/>
      <c r="F505" s="2">
        <v>2.56</v>
      </c>
      <c r="G505" s="2" t="s">
        <v>412</v>
      </c>
      <c r="H505" s="9">
        <v>-1</v>
      </c>
      <c r="I505">
        <v>-1</v>
      </c>
      <c r="J505" s="69" t="s">
        <v>1244</v>
      </c>
      <c r="K505" s="2">
        <v>1</v>
      </c>
      <c r="L505" s="25">
        <v>0</v>
      </c>
      <c r="M505">
        <v>0</v>
      </c>
      <c r="N505">
        <v>0</v>
      </c>
      <c r="O505" s="2">
        <v>3.9487999999999999</v>
      </c>
      <c r="P505" s="2">
        <v>3.9487999999999999</v>
      </c>
      <c r="Q505" s="2">
        <v>18.829999999999998</v>
      </c>
      <c r="R505" s="2" t="s">
        <v>439</v>
      </c>
      <c r="T505" s="25">
        <v>0</v>
      </c>
      <c r="U505" s="25"/>
      <c r="V505" s="25"/>
      <c r="W505">
        <v>0</v>
      </c>
      <c r="X505"/>
      <c r="Y505"/>
      <c r="Z505">
        <v>0</v>
      </c>
      <c r="AA505"/>
      <c r="AB505"/>
      <c r="AD505">
        <v>22</v>
      </c>
      <c r="AE505" s="55">
        <f t="shared" si="30"/>
        <v>293.61659371519994</v>
      </c>
      <c r="AF505" s="57">
        <v>0</v>
      </c>
      <c r="AG505" s="55">
        <v>0</v>
      </c>
      <c r="AH505" s="55">
        <v>0</v>
      </c>
      <c r="AI505" s="52">
        <f t="shared" si="31"/>
        <v>7.4927645340574306E-2</v>
      </c>
      <c r="AJ505" s="51"/>
      <c r="AK505" s="52"/>
      <c r="AL505" s="52"/>
      <c r="AM505" s="28">
        <v>1.8947368421052631</v>
      </c>
      <c r="AN505" s="28">
        <v>3.1578947368421049</v>
      </c>
      <c r="AO505" s="28">
        <v>2.5263157894736841</v>
      </c>
      <c r="AP505" s="28">
        <v>2.947368421052631</v>
      </c>
      <c r="AQ505" s="28">
        <v>0.18</v>
      </c>
      <c r="AR505" s="28">
        <v>0.3</v>
      </c>
      <c r="AS505" s="28">
        <v>0.24</v>
      </c>
      <c r="AT505" s="28">
        <v>0.28000000000000003</v>
      </c>
      <c r="AU505" s="25">
        <v>0.89</v>
      </c>
      <c r="AV505" s="25">
        <v>3.44</v>
      </c>
      <c r="AW505" s="25">
        <v>2.5499999999999998</v>
      </c>
      <c r="AX505" s="25">
        <v>2.8147368421052632</v>
      </c>
      <c r="AY505">
        <v>2.8147368421052632</v>
      </c>
      <c r="AZ505">
        <v>6.2004463597368424</v>
      </c>
      <c r="BC505" s="75">
        <v>0</v>
      </c>
      <c r="BD505">
        <v>3.7463822670287153E-2</v>
      </c>
      <c r="BH505">
        <v>7.4927645340574306E-2</v>
      </c>
      <c r="BI505">
        <v>3.7463822670287153E-2</v>
      </c>
      <c r="BJ505">
        <v>0</v>
      </c>
    </row>
    <row r="506" spans="1:62" x14ac:dyDescent="0.3">
      <c r="A506" s="2" t="s">
        <v>423</v>
      </c>
      <c r="B506" s="13" t="s">
        <v>851</v>
      </c>
      <c r="C506" s="13"/>
      <c r="F506" s="2">
        <v>2.5099999999999998</v>
      </c>
      <c r="G506" s="2" t="s">
        <v>412</v>
      </c>
      <c r="H506" s="9">
        <v>-1</v>
      </c>
      <c r="I506">
        <v>-1</v>
      </c>
      <c r="J506" s="69" t="s">
        <v>1244</v>
      </c>
      <c r="K506" s="2">
        <v>1</v>
      </c>
      <c r="L506" s="25">
        <v>0</v>
      </c>
      <c r="M506">
        <v>0</v>
      </c>
      <c r="N506">
        <v>0</v>
      </c>
      <c r="O506" s="2">
        <v>3.8788399999999998</v>
      </c>
      <c r="P506" s="2">
        <v>3.8788399999999998</v>
      </c>
      <c r="Q506" s="2">
        <v>18.3658</v>
      </c>
      <c r="R506" s="2" t="s">
        <v>439</v>
      </c>
      <c r="T506" s="25">
        <v>0</v>
      </c>
      <c r="U506" s="25"/>
      <c r="V506" s="25"/>
      <c r="W506">
        <v>0</v>
      </c>
      <c r="X506"/>
      <c r="Y506"/>
      <c r="Z506">
        <v>0</v>
      </c>
      <c r="AA506"/>
      <c r="AB506"/>
      <c r="AD506">
        <v>22</v>
      </c>
      <c r="AE506" s="55">
        <f t="shared" si="30"/>
        <v>276.32080264774049</v>
      </c>
      <c r="AF506" s="57">
        <v>0</v>
      </c>
      <c r="AG506" s="55">
        <v>0</v>
      </c>
      <c r="AH506" s="55">
        <v>0</v>
      </c>
      <c r="AI506" s="52">
        <f t="shared" si="31"/>
        <v>7.9617603123591299E-2</v>
      </c>
      <c r="AJ506" s="51"/>
      <c r="AK506" s="52"/>
      <c r="AL506" s="52"/>
      <c r="AM506" s="28">
        <v>1.9473684210526321</v>
      </c>
      <c r="AN506" s="28">
        <v>3.2105263157894739</v>
      </c>
      <c r="AO506" s="28">
        <v>2.4210526315789469</v>
      </c>
      <c r="AP506" s="28">
        <v>2.947368421052631</v>
      </c>
      <c r="AQ506" s="28">
        <v>0.185</v>
      </c>
      <c r="AR506" s="28">
        <v>0.30499999999999999</v>
      </c>
      <c r="AS506" s="28">
        <v>0.23</v>
      </c>
      <c r="AT506" s="28">
        <v>0.28000000000000003</v>
      </c>
      <c r="AU506" s="25">
        <v>0.95</v>
      </c>
      <c r="AV506" s="25">
        <v>3.44</v>
      </c>
      <c r="AW506" s="25">
        <v>2.4900000000000002</v>
      </c>
      <c r="AX506" s="25">
        <v>2.798421052631578</v>
      </c>
      <c r="AY506">
        <v>2.7984210526315789</v>
      </c>
      <c r="AZ506">
        <v>6.2023549881578939</v>
      </c>
      <c r="BC506" s="75">
        <v>0</v>
      </c>
      <c r="BD506">
        <v>3.9808801561795649E-2</v>
      </c>
      <c r="BH506">
        <v>7.9617603123591299E-2</v>
      </c>
      <c r="BI506">
        <v>3.9808801561795649E-2</v>
      </c>
      <c r="BJ506">
        <v>0</v>
      </c>
    </row>
    <row r="507" spans="1:62" x14ac:dyDescent="0.3">
      <c r="A507" s="2" t="s">
        <v>424</v>
      </c>
      <c r="B507" s="13" t="s">
        <v>852</v>
      </c>
      <c r="C507" s="13"/>
      <c r="F507" s="2">
        <v>2.48</v>
      </c>
      <c r="G507" s="2" t="s">
        <v>412</v>
      </c>
      <c r="H507" s="9">
        <v>-1</v>
      </c>
      <c r="I507">
        <v>-1</v>
      </c>
      <c r="J507" s="69" t="s">
        <v>1244</v>
      </c>
      <c r="K507" s="2">
        <v>1</v>
      </c>
      <c r="L507" s="25">
        <v>0</v>
      </c>
      <c r="M507">
        <v>0</v>
      </c>
      <c r="N507">
        <v>0</v>
      </c>
      <c r="O507" s="2">
        <v>3.9116</v>
      </c>
      <c r="P507" s="2">
        <v>3.9116</v>
      </c>
      <c r="Q507" s="2">
        <v>18.6922</v>
      </c>
      <c r="R507" s="2" t="s">
        <v>439</v>
      </c>
      <c r="T507" s="25">
        <v>0</v>
      </c>
      <c r="U507" s="25"/>
      <c r="V507" s="25"/>
      <c r="W507">
        <v>0</v>
      </c>
      <c r="X507"/>
      <c r="Y507"/>
      <c r="Z507">
        <v>0</v>
      </c>
      <c r="AA507"/>
      <c r="AB507"/>
      <c r="AD507">
        <v>22</v>
      </c>
      <c r="AE507" s="55">
        <f t="shared" si="30"/>
        <v>286.00214747843199</v>
      </c>
      <c r="AF507" s="57">
        <v>0</v>
      </c>
      <c r="AG507" s="55">
        <v>0</v>
      </c>
      <c r="AH507" s="55">
        <v>0</v>
      </c>
      <c r="AI507" s="52">
        <f t="shared" si="31"/>
        <v>7.6922499337733347E-2</v>
      </c>
      <c r="AJ507" s="51"/>
      <c r="AK507" s="52"/>
      <c r="AL507" s="52"/>
      <c r="AM507" s="28">
        <v>1.9473684210526321</v>
      </c>
      <c r="AN507" s="28">
        <v>3.2105263157894739</v>
      </c>
      <c r="AO507" s="28">
        <v>2.4210526315789469</v>
      </c>
      <c r="AP507" s="28">
        <v>2.947368421052631</v>
      </c>
      <c r="AQ507" s="28">
        <v>0.185</v>
      </c>
      <c r="AR507" s="28">
        <v>0.30499999999999999</v>
      </c>
      <c r="AS507" s="28">
        <v>0.23</v>
      </c>
      <c r="AT507" s="28">
        <v>0.28000000000000003</v>
      </c>
      <c r="AU507" s="25">
        <v>0.89</v>
      </c>
      <c r="AV507" s="25">
        <v>3.44</v>
      </c>
      <c r="AW507" s="25">
        <v>2.5499999999999998</v>
      </c>
      <c r="AX507" s="25">
        <v>2.7952631578947358</v>
      </c>
      <c r="AY507">
        <v>2.7952631578947371</v>
      </c>
      <c r="AZ507">
        <v>6.1920749131578949</v>
      </c>
      <c r="BC507" s="75">
        <v>0</v>
      </c>
      <c r="BD507">
        <v>3.8461249668866673E-2</v>
      </c>
      <c r="BH507">
        <v>7.6922499337733347E-2</v>
      </c>
      <c r="BI507">
        <v>3.8461249668866673E-2</v>
      </c>
      <c r="BJ507">
        <v>0</v>
      </c>
    </row>
    <row r="508" spans="1:62" x14ac:dyDescent="0.3">
      <c r="A508" s="2" t="s">
        <v>425</v>
      </c>
      <c r="B508" s="13" t="s">
        <v>853</v>
      </c>
      <c r="C508" s="13"/>
      <c r="F508" s="2">
        <v>2.5299999999999998</v>
      </c>
      <c r="G508" s="2" t="s">
        <v>412</v>
      </c>
      <c r="H508" s="9">
        <v>-1</v>
      </c>
      <c r="I508">
        <v>-1</v>
      </c>
      <c r="J508" s="69" t="s">
        <v>1244</v>
      </c>
      <c r="K508" s="2">
        <v>1</v>
      </c>
      <c r="L508" s="25">
        <v>0</v>
      </c>
      <c r="M508">
        <v>0</v>
      </c>
      <c r="N508">
        <v>0</v>
      </c>
      <c r="O508" s="2">
        <v>3.8759000000000001</v>
      </c>
      <c r="P508" s="2">
        <v>3.8759000000000001</v>
      </c>
      <c r="Q508" s="2">
        <v>18.463000000000001</v>
      </c>
      <c r="R508" s="2" t="s">
        <v>439</v>
      </c>
      <c r="T508" s="25">
        <v>0</v>
      </c>
      <c r="U508" s="25"/>
      <c r="V508" s="25"/>
      <c r="W508">
        <v>0</v>
      </c>
      <c r="X508"/>
      <c r="Y508"/>
      <c r="Z508">
        <v>0</v>
      </c>
      <c r="AA508"/>
      <c r="AB508"/>
      <c r="AD508">
        <v>22</v>
      </c>
      <c r="AE508" s="55">
        <f t="shared" si="30"/>
        <v>277.36227875502999</v>
      </c>
      <c r="AF508" s="57">
        <v>0</v>
      </c>
      <c r="AG508" s="55">
        <v>0</v>
      </c>
      <c r="AH508" s="55">
        <v>0</v>
      </c>
      <c r="AI508" s="52">
        <f t="shared" si="31"/>
        <v>7.9318644549465536E-2</v>
      </c>
      <c r="AJ508" s="51"/>
      <c r="AK508" s="52"/>
      <c r="AL508" s="52"/>
      <c r="AM508" s="28">
        <v>1.9473684210526321</v>
      </c>
      <c r="AN508" s="28">
        <v>3.3157894736842111</v>
      </c>
      <c r="AO508" s="28">
        <v>2.947368421052631</v>
      </c>
      <c r="AP508" s="28">
        <v>3.6842105263157889</v>
      </c>
      <c r="AQ508" s="28">
        <v>0.16371681415929201</v>
      </c>
      <c r="AR508" s="28">
        <v>0.27876106194690259</v>
      </c>
      <c r="AS508" s="28">
        <v>0.247787610619469</v>
      </c>
      <c r="AT508" s="28">
        <v>0.30973451327433632</v>
      </c>
      <c r="AU508" s="25">
        <v>1.54</v>
      </c>
      <c r="AV508" s="25">
        <v>3.44</v>
      </c>
      <c r="AW508" s="25">
        <v>1.9</v>
      </c>
      <c r="AX508" s="25">
        <v>2.8710526315789471</v>
      </c>
      <c r="AY508">
        <v>2.871052631578948</v>
      </c>
      <c r="AZ508">
        <v>6.255683084210526</v>
      </c>
      <c r="BC508" s="75">
        <v>0</v>
      </c>
      <c r="BD508">
        <v>3.9659322274732768E-2</v>
      </c>
      <c r="BH508">
        <v>7.9318644549465536E-2</v>
      </c>
      <c r="BI508">
        <v>3.9659322274732768E-2</v>
      </c>
      <c r="BJ508">
        <v>0</v>
      </c>
    </row>
    <row r="509" spans="1:62" x14ac:dyDescent="0.3">
      <c r="A509" s="2" t="s">
        <v>63</v>
      </c>
      <c r="B509" s="13" t="s">
        <v>773</v>
      </c>
      <c r="C509" s="13"/>
      <c r="F509" s="2">
        <v>3.45</v>
      </c>
      <c r="G509" s="2" t="s">
        <v>432</v>
      </c>
      <c r="H509" s="9">
        <v>-1</v>
      </c>
      <c r="I509">
        <v>-1</v>
      </c>
      <c r="J509"/>
      <c r="K509" s="2">
        <v>1</v>
      </c>
      <c r="L509" s="25">
        <v>0</v>
      </c>
      <c r="M509">
        <v>0</v>
      </c>
      <c r="N509">
        <v>0</v>
      </c>
      <c r="O509" s="2">
        <v>3.8531</v>
      </c>
      <c r="P509" s="2">
        <v>3.8531</v>
      </c>
      <c r="Q509" s="2">
        <v>16.2151</v>
      </c>
      <c r="R509" s="2" t="s">
        <v>1137</v>
      </c>
      <c r="T509" s="25">
        <v>0</v>
      </c>
      <c r="U509" s="25"/>
      <c r="V509" s="25"/>
      <c r="W509">
        <v>0</v>
      </c>
      <c r="X509"/>
      <c r="Y509"/>
      <c r="Z509">
        <v>0</v>
      </c>
      <c r="AA509"/>
      <c r="AB509"/>
      <c r="AD509">
        <v>20</v>
      </c>
      <c r="AE509" s="55">
        <f t="shared" si="30"/>
        <v>240.73553001411099</v>
      </c>
      <c r="AF509" s="57">
        <v>0</v>
      </c>
      <c r="AG509" s="55">
        <v>0</v>
      </c>
      <c r="AH509" s="55">
        <v>0</v>
      </c>
      <c r="AI509" s="52">
        <f t="shared" si="31"/>
        <v>8.3078721279022161E-2</v>
      </c>
      <c r="AJ509" s="51"/>
      <c r="AK509" s="52"/>
      <c r="AL509" s="52"/>
      <c r="AM509" s="28">
        <v>1.75</v>
      </c>
      <c r="AN509" s="28">
        <v>2.5</v>
      </c>
      <c r="AO509" s="28">
        <v>0.75</v>
      </c>
      <c r="AP509" s="28">
        <v>0</v>
      </c>
      <c r="AQ509" s="28">
        <v>0.35</v>
      </c>
      <c r="AR509" s="28">
        <v>0.5</v>
      </c>
      <c r="AS509" s="28">
        <v>0.15</v>
      </c>
      <c r="AT509" s="28">
        <v>0</v>
      </c>
      <c r="AU509" s="25">
        <v>1</v>
      </c>
      <c r="AV509" s="25">
        <v>3.44</v>
      </c>
      <c r="AW509" s="25">
        <v>2.44</v>
      </c>
      <c r="AX509" s="25">
        <v>2.7124999999999999</v>
      </c>
      <c r="AY509">
        <v>2.7124999999999999</v>
      </c>
      <c r="AZ509">
        <v>6.264025610615688</v>
      </c>
      <c r="BD509">
        <v>4.153936063951108E-2</v>
      </c>
      <c r="BH509">
        <v>8.3078721279022161E-2</v>
      </c>
      <c r="BI509">
        <v>4.153936063951108E-2</v>
      </c>
      <c r="BJ509">
        <v>0</v>
      </c>
    </row>
    <row r="510" spans="1:62" x14ac:dyDescent="0.3">
      <c r="A510" s="2" t="s">
        <v>63</v>
      </c>
      <c r="B510" s="13" t="s">
        <v>773</v>
      </c>
      <c r="C510" s="13"/>
      <c r="D510" s="2" t="s">
        <v>863</v>
      </c>
      <c r="E510" s="2">
        <v>1</v>
      </c>
      <c r="F510" s="2">
        <v>3.5</v>
      </c>
      <c r="G510" s="2" t="s">
        <v>432</v>
      </c>
      <c r="H510" s="9">
        <v>-1</v>
      </c>
      <c r="I510">
        <v>-1</v>
      </c>
      <c r="J510"/>
      <c r="K510" s="2">
        <v>2</v>
      </c>
      <c r="L510" s="25">
        <v>0</v>
      </c>
      <c r="M510">
        <v>0</v>
      </c>
      <c r="N510">
        <v>0</v>
      </c>
      <c r="O510" s="2">
        <v>3.843</v>
      </c>
      <c r="P510" s="2">
        <v>3.843</v>
      </c>
      <c r="Q510" s="2">
        <v>32.261000000000003</v>
      </c>
      <c r="R510" s="2" t="s">
        <v>1138</v>
      </c>
      <c r="T510" s="25">
        <v>0</v>
      </c>
      <c r="U510"/>
      <c r="V510"/>
      <c r="W510">
        <v>0</v>
      </c>
      <c r="X510"/>
      <c r="Y510"/>
      <c r="Z510">
        <v>0</v>
      </c>
      <c r="AA510"/>
      <c r="AB510"/>
      <c r="AD510">
        <v>20</v>
      </c>
      <c r="AE510" s="55">
        <f t="shared" si="30"/>
        <v>476.45138538900005</v>
      </c>
      <c r="AF510" s="57">
        <v>0</v>
      </c>
      <c r="AG510" s="55">
        <v>0</v>
      </c>
      <c r="AH510" s="55">
        <v>0</v>
      </c>
      <c r="AI510" s="52">
        <f t="shared" si="31"/>
        <v>8.3954000820759267E-2</v>
      </c>
      <c r="AJ510" s="52"/>
      <c r="AK510" s="52"/>
      <c r="AL510" s="52"/>
      <c r="AM510" s="28">
        <v>1.75</v>
      </c>
      <c r="AN510" s="28">
        <v>2.5</v>
      </c>
      <c r="AO510" s="28">
        <v>0.75</v>
      </c>
      <c r="AP510" s="28">
        <v>0</v>
      </c>
      <c r="AQ510" s="28">
        <v>0.35</v>
      </c>
      <c r="AR510" s="28">
        <v>0.5</v>
      </c>
      <c r="AS510" s="28">
        <v>0.15</v>
      </c>
      <c r="AT510" s="28">
        <v>0</v>
      </c>
      <c r="AU510" s="25">
        <v>1</v>
      </c>
      <c r="AV510" s="25">
        <v>3.44</v>
      </c>
      <c r="AW510" s="25">
        <v>2.44</v>
      </c>
      <c r="AX510" s="25">
        <v>2.7124999999999999</v>
      </c>
      <c r="AY510">
        <v>2.7124999999999999</v>
      </c>
      <c r="AZ510">
        <v>6.264025610615688</v>
      </c>
      <c r="BD510">
        <v>4.1977000410379627E-2</v>
      </c>
      <c r="BH510">
        <v>8.3954000820759267E-2</v>
      </c>
      <c r="BI510">
        <v>4.1977000410379627E-2</v>
      </c>
      <c r="BJ510">
        <v>0</v>
      </c>
    </row>
    <row r="511" spans="1:62" x14ac:dyDescent="0.3">
      <c r="A511" s="2" t="s">
        <v>363</v>
      </c>
      <c r="B511" s="18" t="s">
        <v>1064</v>
      </c>
      <c r="C511" s="13"/>
      <c r="F511" s="2">
        <v>3.52</v>
      </c>
      <c r="G511" s="2" t="s">
        <v>432</v>
      </c>
      <c r="H511" s="9">
        <v>-1</v>
      </c>
      <c r="I511">
        <v>-1</v>
      </c>
      <c r="J511"/>
      <c r="K511" s="2">
        <v>1</v>
      </c>
      <c r="L511" s="25">
        <v>0</v>
      </c>
      <c r="M511">
        <v>0</v>
      </c>
      <c r="N511">
        <v>0</v>
      </c>
      <c r="O511" s="2">
        <v>3.8693</v>
      </c>
      <c r="P511" s="2">
        <v>3.8693</v>
      </c>
      <c r="Q511" s="2">
        <v>16.124700000000001</v>
      </c>
      <c r="R511" s="2" t="s">
        <v>1138</v>
      </c>
      <c r="T511" s="25">
        <v>0</v>
      </c>
      <c r="U511"/>
      <c r="V511"/>
      <c r="W511">
        <v>0</v>
      </c>
      <c r="X511"/>
      <c r="Y511"/>
      <c r="Z511">
        <v>0</v>
      </c>
      <c r="AA511"/>
      <c r="AB511"/>
      <c r="AD511">
        <v>20</v>
      </c>
      <c r="AE511" s="55">
        <f t="shared" si="30"/>
        <v>241.41066370650302</v>
      </c>
      <c r="AF511" s="57">
        <v>0</v>
      </c>
      <c r="AG511" s="55">
        <v>0</v>
      </c>
      <c r="AH511" s="55">
        <v>0</v>
      </c>
      <c r="AI511" s="52">
        <f t="shared" si="31"/>
        <v>8.2846381733638591E-2</v>
      </c>
      <c r="AJ511" s="52"/>
      <c r="AK511" s="52"/>
      <c r="AL511" s="52"/>
      <c r="AM511" s="28">
        <v>1.6086956521739131</v>
      </c>
      <c r="AN511" s="28">
        <v>1.956521739130435</v>
      </c>
      <c r="AO511" s="28">
        <v>0.52173913043478259</v>
      </c>
      <c r="AP511" s="28">
        <v>0</v>
      </c>
      <c r="AQ511" s="28">
        <v>0.3936170212765957</v>
      </c>
      <c r="AR511" s="28">
        <v>0.47872340425531912</v>
      </c>
      <c r="AS511" s="28">
        <v>0.1276595744680851</v>
      </c>
      <c r="AT511" s="28">
        <v>0</v>
      </c>
      <c r="AU511" s="25">
        <v>1</v>
      </c>
      <c r="AV511" s="25">
        <v>3.44</v>
      </c>
      <c r="AW511" s="25">
        <v>2.44</v>
      </c>
      <c r="AX511" s="25">
        <v>2.6082608695652172</v>
      </c>
      <c r="AY511">
        <v>2.6082608695652181</v>
      </c>
      <c r="AZ511">
        <v>6.5043590032654777</v>
      </c>
      <c r="BD511">
        <v>4.1423190866819302E-2</v>
      </c>
      <c r="BH511">
        <v>8.2846381733638591E-2</v>
      </c>
      <c r="BI511">
        <v>4.1423190866819302E-2</v>
      </c>
      <c r="BJ511">
        <v>0</v>
      </c>
    </row>
    <row r="512" spans="1:62" x14ac:dyDescent="0.3">
      <c r="A512" s="2" t="s">
        <v>366</v>
      </c>
      <c r="B512" s="18" t="s">
        <v>1065</v>
      </c>
      <c r="C512" s="13"/>
      <c r="F512" s="2">
        <v>3.58</v>
      </c>
      <c r="G512" s="2" t="s">
        <v>432</v>
      </c>
      <c r="H512" s="9">
        <v>-1</v>
      </c>
      <c r="I512">
        <v>-1</v>
      </c>
      <c r="J512"/>
      <c r="K512" s="2">
        <v>1</v>
      </c>
      <c r="L512" s="25">
        <v>0</v>
      </c>
      <c r="M512">
        <v>0</v>
      </c>
      <c r="N512">
        <v>0</v>
      </c>
      <c r="O512" s="2">
        <v>3.8614999999999999</v>
      </c>
      <c r="P512" s="2">
        <v>3.8614999999999999</v>
      </c>
      <c r="Q512" s="2">
        <v>25.281600000000001</v>
      </c>
      <c r="R512" s="2" t="s">
        <v>1137</v>
      </c>
      <c r="T512" s="25">
        <v>0</v>
      </c>
      <c r="U512"/>
      <c r="V512"/>
      <c r="W512">
        <v>0</v>
      </c>
      <c r="X512"/>
      <c r="Y512"/>
      <c r="Z512">
        <v>0</v>
      </c>
      <c r="AA512"/>
      <c r="AB512"/>
      <c r="AD512">
        <v>20</v>
      </c>
      <c r="AE512" s="55">
        <f t="shared" si="30"/>
        <v>376.97854517159999</v>
      </c>
      <c r="AF512" s="57">
        <v>0</v>
      </c>
      <c r="AG512" s="55">
        <v>0</v>
      </c>
      <c r="AH512" s="55">
        <v>0</v>
      </c>
      <c r="AI512" s="52">
        <f t="shared" si="31"/>
        <v>5.3053417113952825E-2</v>
      </c>
      <c r="AJ512" s="52"/>
      <c r="AK512" s="52"/>
      <c r="AL512" s="52"/>
      <c r="AM512" s="28">
        <v>1.53125</v>
      </c>
      <c r="AN512" s="28">
        <v>1.59375</v>
      </c>
      <c r="AO512" s="28">
        <v>0.375</v>
      </c>
      <c r="AP512" s="28">
        <v>0</v>
      </c>
      <c r="AQ512" s="28">
        <v>0.4375</v>
      </c>
      <c r="AR512" s="28">
        <v>0.45535714285714279</v>
      </c>
      <c r="AS512" s="28">
        <v>0.1071428571428571</v>
      </c>
      <c r="AT512" s="28">
        <v>0</v>
      </c>
      <c r="AU512" s="25">
        <v>1</v>
      </c>
      <c r="AV512" s="25">
        <v>3.44</v>
      </c>
      <c r="AW512" s="25">
        <v>2.44</v>
      </c>
      <c r="AX512" s="25">
        <v>2.5262500000000001</v>
      </c>
      <c r="AY512">
        <v>2.5262500000000001</v>
      </c>
      <c r="AZ512">
        <v>6.6075924153816246</v>
      </c>
      <c r="BD512">
        <v>2.6526708556976409E-2</v>
      </c>
      <c r="BH512">
        <v>5.3053417113952818E-2</v>
      </c>
      <c r="BI512">
        <v>2.6526708556976409E-2</v>
      </c>
      <c r="BJ512">
        <v>0</v>
      </c>
    </row>
    <row r="513" spans="1:62" x14ac:dyDescent="0.3">
      <c r="A513" s="2" t="s">
        <v>368</v>
      </c>
      <c r="B513" s="18" t="s">
        <v>1066</v>
      </c>
      <c r="C513" s="13"/>
      <c r="F513" s="2">
        <v>3.52</v>
      </c>
      <c r="G513" s="2" t="s">
        <v>432</v>
      </c>
      <c r="H513" s="9">
        <v>-1</v>
      </c>
      <c r="I513">
        <v>-1</v>
      </c>
      <c r="J513"/>
      <c r="K513" s="2">
        <v>1</v>
      </c>
      <c r="L513" s="25">
        <v>0</v>
      </c>
      <c r="M513">
        <v>0</v>
      </c>
      <c r="N513">
        <v>0</v>
      </c>
      <c r="O513" s="2">
        <v>3.8675999999999999</v>
      </c>
      <c r="P513" s="2">
        <v>3.8675999999999999</v>
      </c>
      <c r="Q513" s="2">
        <v>34.564999999999998</v>
      </c>
      <c r="R513" s="2" t="s">
        <v>1139</v>
      </c>
      <c r="T513" s="25">
        <v>0</v>
      </c>
      <c r="U513"/>
      <c r="V513"/>
      <c r="W513">
        <v>0</v>
      </c>
      <c r="X513"/>
      <c r="Y513"/>
      <c r="Z513">
        <v>0</v>
      </c>
      <c r="AA513"/>
      <c r="AB513"/>
      <c r="AD513">
        <v>20</v>
      </c>
      <c r="AE513" s="55">
        <f t="shared" si="30"/>
        <v>517.03466815439992</v>
      </c>
      <c r="AF513" s="57">
        <v>0</v>
      </c>
      <c r="AG513" s="55">
        <v>0</v>
      </c>
      <c r="AH513" s="55">
        <v>0</v>
      </c>
      <c r="AI513" s="52">
        <f t="shared" si="31"/>
        <v>3.8682125652022011E-2</v>
      </c>
      <c r="AJ513" s="52"/>
      <c r="AK513" s="52"/>
      <c r="AL513" s="52"/>
      <c r="AM513" s="28">
        <v>1.4772727272727271</v>
      </c>
      <c r="AN513" s="28">
        <v>1.3409090909090911</v>
      </c>
      <c r="AO513" s="28">
        <v>0.27272727272727271</v>
      </c>
      <c r="AP513" s="28">
        <v>0</v>
      </c>
      <c r="AQ513" s="28">
        <v>0.47794117647058831</v>
      </c>
      <c r="AR513" s="28">
        <v>0.43382352941176472</v>
      </c>
      <c r="AS513" s="28">
        <v>8.8235294117647051E-2</v>
      </c>
      <c r="AT513" s="28">
        <v>0</v>
      </c>
      <c r="AU513" s="25">
        <v>1</v>
      </c>
      <c r="AV513" s="25">
        <v>3.44</v>
      </c>
      <c r="AW513" s="25">
        <v>2.44</v>
      </c>
      <c r="AX513" s="25">
        <v>2.4690909090909088</v>
      </c>
      <c r="AY513">
        <v>2.4690909090909088</v>
      </c>
      <c r="AZ513">
        <v>6.679542975341362</v>
      </c>
      <c r="BD513">
        <v>1.9341062826011009E-2</v>
      </c>
      <c r="BH513">
        <v>3.8682125652022011E-2</v>
      </c>
      <c r="BI513">
        <v>1.9341062826011009E-2</v>
      </c>
      <c r="BJ513">
        <v>0</v>
      </c>
    </row>
    <row r="514" spans="1:62" x14ac:dyDescent="0.3">
      <c r="A514" s="2" t="s">
        <v>427</v>
      </c>
      <c r="B514" s="18" t="s">
        <v>1064</v>
      </c>
      <c r="C514" s="13"/>
      <c r="D514" s="2" t="s">
        <v>863</v>
      </c>
      <c r="E514" s="2">
        <v>1</v>
      </c>
      <c r="F514" s="2">
        <v>3.57</v>
      </c>
      <c r="G514" s="2" t="s">
        <v>432</v>
      </c>
      <c r="H514" s="9">
        <v>-1</v>
      </c>
      <c r="I514">
        <v>-1</v>
      </c>
      <c r="J514"/>
      <c r="K514" s="2">
        <v>2</v>
      </c>
      <c r="L514" s="25">
        <v>0</v>
      </c>
      <c r="M514">
        <v>0</v>
      </c>
      <c r="N514">
        <v>0</v>
      </c>
      <c r="O514" s="2">
        <v>3.8532999999999999</v>
      </c>
      <c r="P514" s="2">
        <v>3.8532999999999999</v>
      </c>
      <c r="Q514" s="2">
        <v>31.7422</v>
      </c>
      <c r="R514" s="2" t="s">
        <v>1138</v>
      </c>
      <c r="T514" s="25">
        <v>0</v>
      </c>
      <c r="U514"/>
      <c r="V514"/>
      <c r="W514">
        <v>0</v>
      </c>
      <c r="X514"/>
      <c r="Y514"/>
      <c r="Z514">
        <v>0</v>
      </c>
      <c r="AA514"/>
      <c r="AB514"/>
      <c r="AD514">
        <v>20</v>
      </c>
      <c r="AE514" s="55">
        <f t="shared" si="30"/>
        <v>471.30567447455797</v>
      </c>
      <c r="AF514" s="57">
        <v>0</v>
      </c>
      <c r="AG514" s="55">
        <v>0</v>
      </c>
      <c r="AH514" s="55">
        <v>0</v>
      </c>
      <c r="AI514" s="52">
        <f t="shared" si="31"/>
        <v>8.4870609810914294E-2</v>
      </c>
      <c r="AJ514" s="52"/>
      <c r="AK514" s="52"/>
      <c r="AL514" s="52"/>
      <c r="AM514" s="28">
        <v>1.6086956521739131</v>
      </c>
      <c r="AN514" s="28">
        <v>1.956521739130435</v>
      </c>
      <c r="AO514" s="28">
        <v>0.52173913043478259</v>
      </c>
      <c r="AP514" s="28">
        <v>0</v>
      </c>
      <c r="AQ514" s="28">
        <v>0.3936170212765957</v>
      </c>
      <c r="AR514" s="28">
        <v>0.47872340425531912</v>
      </c>
      <c r="AS514" s="28">
        <v>0.1276595744680851</v>
      </c>
      <c r="AT514" s="28">
        <v>0</v>
      </c>
      <c r="AU514" s="25">
        <v>1</v>
      </c>
      <c r="AV514" s="25">
        <v>3.44</v>
      </c>
      <c r="AW514" s="25">
        <v>2.44</v>
      </c>
      <c r="AX514" s="25">
        <v>2.6082608695652172</v>
      </c>
      <c r="AY514">
        <v>2.6082608695652181</v>
      </c>
      <c r="AZ514">
        <v>6.5043590032654777</v>
      </c>
      <c r="BD514">
        <v>4.2435304905457147E-2</v>
      </c>
      <c r="BH514">
        <v>8.4870609810914294E-2</v>
      </c>
      <c r="BI514">
        <v>4.2435304905457147E-2</v>
      </c>
      <c r="BJ514">
        <v>0</v>
      </c>
    </row>
    <row r="515" spans="1:62" x14ac:dyDescent="0.3">
      <c r="A515" s="2" t="s">
        <v>428</v>
      </c>
      <c r="B515" s="18" t="s">
        <v>1065</v>
      </c>
      <c r="C515" s="13"/>
      <c r="D515" s="2" t="s">
        <v>863</v>
      </c>
      <c r="E515" s="2">
        <v>1</v>
      </c>
      <c r="F515" s="2">
        <v>3.52</v>
      </c>
      <c r="G515" s="2" t="s">
        <v>432</v>
      </c>
      <c r="H515" s="9">
        <v>-1</v>
      </c>
      <c r="I515">
        <v>-1</v>
      </c>
      <c r="J515"/>
      <c r="K515" s="2">
        <v>1</v>
      </c>
      <c r="L515" s="25">
        <v>0</v>
      </c>
      <c r="M515">
        <v>0</v>
      </c>
      <c r="N515">
        <v>0</v>
      </c>
      <c r="O515" s="2">
        <v>3.8580000000000001</v>
      </c>
      <c r="P515" s="2">
        <v>3.8580000000000001</v>
      </c>
      <c r="Q515" s="2">
        <v>23.879799999999999</v>
      </c>
      <c r="R515" s="2" t="s">
        <v>1137</v>
      </c>
      <c r="T515" s="25">
        <v>0</v>
      </c>
      <c r="U515"/>
      <c r="V515"/>
      <c r="W515">
        <v>0</v>
      </c>
      <c r="X515"/>
      <c r="Y515"/>
      <c r="Z515">
        <v>0</v>
      </c>
      <c r="AA515"/>
      <c r="AB515"/>
      <c r="AD515">
        <v>20</v>
      </c>
      <c r="AE515" s="55">
        <f t="shared" ref="AE515:AE524" si="32">O515*P515*Q515</f>
        <v>355.4308594872</v>
      </c>
      <c r="AF515" s="57">
        <v>0</v>
      </c>
      <c r="AG515" s="55">
        <v>0</v>
      </c>
      <c r="AH515" s="55">
        <v>0</v>
      </c>
      <c r="AI515" s="52">
        <f t="shared" si="31"/>
        <v>5.6269734228634849E-2</v>
      </c>
      <c r="AJ515" s="52"/>
      <c r="AK515" s="52"/>
      <c r="AL515" s="52"/>
      <c r="AM515" s="28">
        <v>1.53125</v>
      </c>
      <c r="AN515" s="28">
        <v>1.59375</v>
      </c>
      <c r="AO515" s="28">
        <v>0.375</v>
      </c>
      <c r="AP515" s="28">
        <v>0</v>
      </c>
      <c r="AQ515" s="28">
        <v>0.4375</v>
      </c>
      <c r="AR515" s="28">
        <v>0.45535714285714279</v>
      </c>
      <c r="AS515" s="28">
        <v>0.1071428571428571</v>
      </c>
      <c r="AT515" s="28">
        <v>0</v>
      </c>
      <c r="AU515" s="25">
        <v>1</v>
      </c>
      <c r="AV515" s="25">
        <v>3.44</v>
      </c>
      <c r="AW515" s="25">
        <v>2.44</v>
      </c>
      <c r="AX515" s="25">
        <v>2.5262500000000001</v>
      </c>
      <c r="AY515">
        <v>2.5262500000000001</v>
      </c>
      <c r="AZ515">
        <v>6.6075924153816246</v>
      </c>
      <c r="BD515">
        <v>2.8134867114317421E-2</v>
      </c>
      <c r="BH515">
        <v>5.6269734228634849E-2</v>
      </c>
      <c r="BI515">
        <v>2.8134867114317421E-2</v>
      </c>
      <c r="BJ515">
        <v>0</v>
      </c>
    </row>
    <row r="516" spans="1:62" x14ac:dyDescent="0.3">
      <c r="A516" s="2" t="s">
        <v>429</v>
      </c>
      <c r="B516" s="18" t="s">
        <v>1066</v>
      </c>
      <c r="C516" s="13"/>
      <c r="D516" s="2" t="s">
        <v>863</v>
      </c>
      <c r="E516" s="2">
        <v>1</v>
      </c>
      <c r="F516" s="2">
        <v>3.59</v>
      </c>
      <c r="G516" s="2" t="s">
        <v>432</v>
      </c>
      <c r="H516" s="9">
        <v>-1</v>
      </c>
      <c r="I516">
        <v>-1</v>
      </c>
      <c r="J516"/>
      <c r="K516" s="2">
        <v>1</v>
      </c>
      <c r="L516" s="25">
        <v>0</v>
      </c>
      <c r="M516">
        <v>0</v>
      </c>
      <c r="N516">
        <v>0</v>
      </c>
      <c r="O516" s="2">
        <v>3.8639000000000001</v>
      </c>
      <c r="P516" s="2">
        <v>3.8639000000000001</v>
      </c>
      <c r="Q516" s="2">
        <v>34.090000000000003</v>
      </c>
      <c r="R516" s="2" t="s">
        <v>1138</v>
      </c>
      <c r="T516" s="25">
        <v>0</v>
      </c>
      <c r="U516"/>
      <c r="V516"/>
      <c r="W516">
        <v>0</v>
      </c>
      <c r="X516"/>
      <c r="Y516"/>
      <c r="Z516">
        <v>0</v>
      </c>
      <c r="AA516"/>
      <c r="AB516"/>
      <c r="AD516">
        <v>20</v>
      </c>
      <c r="AE516" s="55">
        <f t="shared" si="32"/>
        <v>508.95426422890006</v>
      </c>
      <c r="AF516" s="57">
        <v>0</v>
      </c>
      <c r="AG516" s="55">
        <v>0</v>
      </c>
      <c r="AH516" s="55">
        <v>0</v>
      </c>
      <c r="AI516" s="52">
        <f t="shared" si="31"/>
        <v>3.9296261777669442E-2</v>
      </c>
      <c r="AJ516" s="52"/>
      <c r="AK516" s="52"/>
      <c r="AL516" s="52"/>
      <c r="AM516" s="28">
        <v>1.4772727272727271</v>
      </c>
      <c r="AN516" s="28">
        <v>1.3409090909090911</v>
      </c>
      <c r="AO516" s="28">
        <v>0.27272727272727271</v>
      </c>
      <c r="AP516" s="28">
        <v>0</v>
      </c>
      <c r="AQ516" s="28">
        <v>0.47794117647058831</v>
      </c>
      <c r="AR516" s="28">
        <v>0.43382352941176472</v>
      </c>
      <c r="AS516" s="28">
        <v>8.8235294117647051E-2</v>
      </c>
      <c r="AT516" s="28">
        <v>0</v>
      </c>
      <c r="AU516" s="25">
        <v>1</v>
      </c>
      <c r="AV516" s="25">
        <v>3.44</v>
      </c>
      <c r="AW516" s="25">
        <v>2.44</v>
      </c>
      <c r="AX516" s="25">
        <v>2.4690909090909088</v>
      </c>
      <c r="AY516">
        <v>2.4690909090909088</v>
      </c>
      <c r="AZ516">
        <v>6.679542975341362</v>
      </c>
      <c r="BD516">
        <v>1.9648130888834721E-2</v>
      </c>
      <c r="BH516">
        <v>3.9296261777669442E-2</v>
      </c>
      <c r="BI516">
        <v>1.9648130888834721E-2</v>
      </c>
      <c r="BJ516">
        <v>0</v>
      </c>
    </row>
    <row r="517" spans="1:62" x14ac:dyDescent="0.3">
      <c r="A517" s="2" t="s">
        <v>430</v>
      </c>
      <c r="B517" s="18" t="s">
        <v>1064</v>
      </c>
      <c r="C517" s="13"/>
      <c r="D517" s="2" t="s">
        <v>863</v>
      </c>
      <c r="E517" s="2">
        <v>1</v>
      </c>
      <c r="F517" s="2">
        <v>3.57</v>
      </c>
      <c r="G517" s="2" t="s">
        <v>432</v>
      </c>
      <c r="H517" s="9">
        <v>-1</v>
      </c>
      <c r="I517">
        <v>-1</v>
      </c>
      <c r="J517"/>
      <c r="K517" s="2">
        <v>1</v>
      </c>
      <c r="L517" s="25">
        <v>0</v>
      </c>
      <c r="M517">
        <v>0</v>
      </c>
      <c r="N517">
        <v>0</v>
      </c>
      <c r="O517" s="2">
        <v>3.8664000000000001</v>
      </c>
      <c r="P517" s="2">
        <v>3.8664000000000001</v>
      </c>
      <c r="Q517" s="2">
        <v>16.116399999999999</v>
      </c>
      <c r="R517" s="2" t="s">
        <v>1137</v>
      </c>
      <c r="T517" s="25">
        <v>0</v>
      </c>
      <c r="U517"/>
      <c r="V517"/>
      <c r="W517">
        <v>0</v>
      </c>
      <c r="X517"/>
      <c r="Y517"/>
      <c r="Z517">
        <v>0</v>
      </c>
      <c r="AA517"/>
      <c r="AB517"/>
      <c r="AD517">
        <v>20</v>
      </c>
      <c r="AE517" s="55">
        <f t="shared" si="32"/>
        <v>240.92485265894399</v>
      </c>
      <c r="AF517" s="57">
        <v>0</v>
      </c>
      <c r="AG517" s="55">
        <v>0</v>
      </c>
      <c r="AH517" s="55">
        <v>0</v>
      </c>
      <c r="AI517" s="52">
        <f t="shared" si="31"/>
        <v>8.3013436676506888E-2</v>
      </c>
      <c r="AJ517" s="52"/>
      <c r="AK517" s="52"/>
      <c r="AL517" s="52"/>
      <c r="AM517" s="28">
        <v>1.6086956521739131</v>
      </c>
      <c r="AN517" s="28">
        <v>1.956521739130435</v>
      </c>
      <c r="AO517" s="28">
        <v>0.52173913043478259</v>
      </c>
      <c r="AP517" s="28">
        <v>0</v>
      </c>
      <c r="AQ517" s="28">
        <v>0.3936170212765957</v>
      </c>
      <c r="AR517" s="28">
        <v>0.47872340425531912</v>
      </c>
      <c r="AS517" s="28">
        <v>0.1276595744680851</v>
      </c>
      <c r="AT517" s="28">
        <v>0</v>
      </c>
      <c r="AU517" s="25">
        <v>1</v>
      </c>
      <c r="AV517" s="25">
        <v>3.44</v>
      </c>
      <c r="AW517" s="25">
        <v>2.44</v>
      </c>
      <c r="AX517" s="25">
        <v>2.6082608695652172</v>
      </c>
      <c r="AY517">
        <v>2.6082608695652181</v>
      </c>
      <c r="AZ517">
        <v>6.5043590032654777</v>
      </c>
      <c r="BD517">
        <v>4.1506718338253437E-2</v>
      </c>
      <c r="BH517">
        <v>8.3013436676506888E-2</v>
      </c>
      <c r="BI517">
        <v>4.1506718338253437E-2</v>
      </c>
      <c r="BJ517">
        <v>0</v>
      </c>
    </row>
    <row r="518" spans="1:62" x14ac:dyDescent="0.3">
      <c r="A518" s="2" t="s">
        <v>431</v>
      </c>
      <c r="B518" s="18" t="s">
        <v>1065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J518"/>
      <c r="K518" s="2">
        <v>2</v>
      </c>
      <c r="L518" s="25">
        <v>0</v>
      </c>
      <c r="M518">
        <v>0</v>
      </c>
      <c r="N518">
        <v>0</v>
      </c>
      <c r="O518" s="2">
        <v>3.8982000000000001</v>
      </c>
      <c r="P518" s="2">
        <v>3.8982000000000001</v>
      </c>
      <c r="Q518" s="2">
        <v>51.103099999999998</v>
      </c>
      <c r="R518" s="2" t="s">
        <v>1140</v>
      </c>
      <c r="T518" s="25">
        <v>0</v>
      </c>
      <c r="U518"/>
      <c r="V518"/>
      <c r="W518">
        <v>0</v>
      </c>
      <c r="X518"/>
      <c r="Y518"/>
      <c r="Z518">
        <v>0</v>
      </c>
      <c r="AA518"/>
      <c r="AB518"/>
      <c r="AD518">
        <v>20</v>
      </c>
      <c r="AE518" s="55">
        <f t="shared" si="32"/>
        <v>776.56082905004405</v>
      </c>
      <c r="AF518" s="57">
        <v>0</v>
      </c>
      <c r="AG518" s="55">
        <v>0</v>
      </c>
      <c r="AH518" s="55">
        <v>0</v>
      </c>
      <c r="AI518" s="52">
        <f t="shared" si="31"/>
        <v>5.150916515958117E-2</v>
      </c>
      <c r="AJ518" s="52"/>
      <c r="AK518" s="52"/>
      <c r="AL518" s="52"/>
      <c r="AM518" s="28">
        <v>1.53125</v>
      </c>
      <c r="AN518" s="28">
        <v>1.59375</v>
      </c>
      <c r="AO518" s="28">
        <v>0.375</v>
      </c>
      <c r="AP518" s="28">
        <v>0</v>
      </c>
      <c r="AQ518" s="28">
        <v>0.4375</v>
      </c>
      <c r="AR518" s="28">
        <v>0.45535714285714279</v>
      </c>
      <c r="AS518" s="28">
        <v>0.1071428571428571</v>
      </c>
      <c r="AT518" s="28">
        <v>0</v>
      </c>
      <c r="AU518" s="25">
        <v>1</v>
      </c>
      <c r="AV518" s="25">
        <v>3.44</v>
      </c>
      <c r="AW518" s="25">
        <v>2.44</v>
      </c>
      <c r="AX518" s="25">
        <v>2.5262500000000001</v>
      </c>
      <c r="AY518">
        <v>2.5262500000000001</v>
      </c>
      <c r="AZ518">
        <v>6.6075924153816246</v>
      </c>
      <c r="BD518">
        <v>2.5754582579790589E-2</v>
      </c>
      <c r="BH518">
        <v>5.150916515958117E-2</v>
      </c>
      <c r="BI518">
        <v>2.5754582579790589E-2</v>
      </c>
      <c r="BJ518">
        <v>0</v>
      </c>
    </row>
    <row r="519" spans="1:62" x14ac:dyDescent="0.3">
      <c r="A519" s="2" t="s">
        <v>107</v>
      </c>
      <c r="B519" s="18" t="s">
        <v>1066</v>
      </c>
      <c r="C519" s="13"/>
      <c r="D519" s="2" t="s">
        <v>863</v>
      </c>
      <c r="E519" s="2">
        <v>1</v>
      </c>
      <c r="F519" s="2">
        <v>3.61</v>
      </c>
      <c r="G519" s="2" t="s">
        <v>432</v>
      </c>
      <c r="H519" s="9">
        <v>-1</v>
      </c>
      <c r="I519">
        <v>-1</v>
      </c>
      <c r="J519"/>
      <c r="K519" s="2">
        <v>2</v>
      </c>
      <c r="L519" s="25">
        <v>0</v>
      </c>
      <c r="M519">
        <v>0</v>
      </c>
      <c r="N519">
        <v>0</v>
      </c>
      <c r="O519" s="2">
        <v>3.8875000000000002</v>
      </c>
      <c r="P519" s="2">
        <v>3.8875000000000002</v>
      </c>
      <c r="Q519" s="2">
        <v>34.478000000000002</v>
      </c>
      <c r="R519" s="2" t="s">
        <v>451</v>
      </c>
      <c r="S519"/>
      <c r="T519"/>
      <c r="U519"/>
      <c r="V519"/>
      <c r="W519">
        <v>0</v>
      </c>
      <c r="X519"/>
      <c r="Y519"/>
      <c r="Z519">
        <v>0</v>
      </c>
      <c r="AA519"/>
      <c r="AB519"/>
      <c r="AD519">
        <v>20</v>
      </c>
      <c r="AE519" s="55">
        <f t="shared" si="32"/>
        <v>521.05416218750008</v>
      </c>
      <c r="AF519" s="57">
        <v>0</v>
      </c>
      <c r="AG519" s="55">
        <v>0</v>
      </c>
      <c r="AH519" s="55">
        <v>0</v>
      </c>
      <c r="AI519" s="52">
        <f t="shared" si="31"/>
        <v>7.6767451260865469E-2</v>
      </c>
      <c r="AJ519" s="52"/>
      <c r="AK519" s="52"/>
      <c r="AL519" s="52"/>
      <c r="AM519" s="28">
        <v>1.4772727272727271</v>
      </c>
      <c r="AN519" s="28">
        <v>1.3409090909090911</v>
      </c>
      <c r="AO519" s="28">
        <v>0.27272727272727271</v>
      </c>
      <c r="AP519" s="28">
        <v>0</v>
      </c>
      <c r="AQ519" s="28">
        <v>0.47794117647058831</v>
      </c>
      <c r="AR519" s="28">
        <v>0.43382352941176472</v>
      </c>
      <c r="AS519" s="28">
        <v>8.8235294117647051E-2</v>
      </c>
      <c r="AT519" s="28">
        <v>0</v>
      </c>
      <c r="AU519" s="25">
        <v>1</v>
      </c>
      <c r="AV519" s="25">
        <v>3.44</v>
      </c>
      <c r="AW519" s="25">
        <v>2.44</v>
      </c>
      <c r="AX519" s="25">
        <v>2.4690909090909088</v>
      </c>
      <c r="AY519">
        <v>2.4690909090909088</v>
      </c>
      <c r="AZ519">
        <v>6.679542975341362</v>
      </c>
      <c r="BD519">
        <v>3.8383725630432727E-2</v>
      </c>
      <c r="BH519">
        <v>7.6767451260865469E-2</v>
      </c>
      <c r="BI519">
        <v>3.8383725630432727E-2</v>
      </c>
      <c r="BJ519">
        <v>0</v>
      </c>
    </row>
    <row r="520" spans="1:62" x14ac:dyDescent="0.3">
      <c r="A520" s="2" t="s">
        <v>4</v>
      </c>
      <c r="B520" s="13" t="s">
        <v>689</v>
      </c>
      <c r="C520" s="13"/>
      <c r="D520"/>
      <c r="E520"/>
      <c r="F520" s="2">
        <v>3.5</v>
      </c>
      <c r="G520" s="4"/>
      <c r="H520" s="9"/>
      <c r="I520"/>
      <c r="J520"/>
      <c r="K520" s="2">
        <v>2</v>
      </c>
      <c r="L520"/>
      <c r="M520">
        <v>0</v>
      </c>
      <c r="N520">
        <v>0</v>
      </c>
      <c r="O520">
        <v>3.86</v>
      </c>
      <c r="P520">
        <v>3.86</v>
      </c>
      <c r="Q520" s="2">
        <v>29.5</v>
      </c>
      <c r="R520"/>
      <c r="S520"/>
      <c r="T520"/>
      <c r="U520"/>
      <c r="V520"/>
      <c r="W520">
        <v>0</v>
      </c>
      <c r="X520"/>
      <c r="Y520"/>
      <c r="Z520">
        <v>0</v>
      </c>
      <c r="AA520"/>
      <c r="AB520"/>
      <c r="AC520"/>
      <c r="AD520">
        <v>20</v>
      </c>
      <c r="AE520" s="55">
        <f t="shared" si="32"/>
        <v>439.53819999999996</v>
      </c>
      <c r="AF520" s="55"/>
      <c r="AG520" s="55">
        <v>0</v>
      </c>
      <c r="AH520" s="55">
        <v>0</v>
      </c>
      <c r="AI520" s="52">
        <f t="shared" si="31"/>
        <v>9.1004604377958515E-2</v>
      </c>
      <c r="AJ520" s="52"/>
      <c r="AK520" s="52"/>
      <c r="AL520" s="52"/>
      <c r="AM520" s="28"/>
      <c r="AN520" s="28"/>
      <c r="AO520" s="28"/>
      <c r="AP520" s="28"/>
      <c r="AQ520" s="28"/>
      <c r="AR520" s="28"/>
      <c r="AS520" s="28"/>
      <c r="AT520" s="28"/>
      <c r="AU520"/>
      <c r="AV520"/>
      <c r="AW520"/>
      <c r="AX520"/>
      <c r="AY520"/>
      <c r="AZ520"/>
      <c r="BD520">
        <v>4.5502302188979257E-2</v>
      </c>
      <c r="BH520">
        <v>9.1004604377958515E-2</v>
      </c>
      <c r="BI520">
        <v>4.5502302188979257E-2</v>
      </c>
      <c r="BJ520">
        <v>0</v>
      </c>
    </row>
    <row r="521" spans="1:62" x14ac:dyDescent="0.3">
      <c r="A521" s="2" t="s">
        <v>1177</v>
      </c>
      <c r="B521" t="s">
        <v>1245</v>
      </c>
      <c r="C521"/>
      <c r="D521"/>
      <c r="E521"/>
      <c r="F521" s="2">
        <v>3.6</v>
      </c>
      <c r="G521"/>
      <c r="H521"/>
      <c r="I521"/>
      <c r="J521"/>
      <c r="K521" s="2">
        <v>2</v>
      </c>
      <c r="L521"/>
      <c r="M521">
        <v>4</v>
      </c>
      <c r="N521">
        <v>0</v>
      </c>
      <c r="O521">
        <v>3.85</v>
      </c>
      <c r="P521">
        <v>3.85</v>
      </c>
      <c r="Q521" s="2">
        <v>29.5</v>
      </c>
      <c r="R521"/>
      <c r="S521"/>
      <c r="T521"/>
      <c r="U521"/>
      <c r="V521"/>
      <c r="W521">
        <v>3.8801999999999999</v>
      </c>
      <c r="X521">
        <v>29.507999999999999</v>
      </c>
      <c r="Y521">
        <v>7.7140000000000004</v>
      </c>
      <c r="Z521">
        <v>0</v>
      </c>
      <c r="AA521"/>
      <c r="AB521"/>
      <c r="AC521"/>
      <c r="AD521">
        <v>20</v>
      </c>
      <c r="AE521" s="55">
        <f t="shared" si="32"/>
        <v>437.26375000000007</v>
      </c>
      <c r="AF521" s="55"/>
      <c r="AG521" s="55">
        <v>883.22940750240002</v>
      </c>
      <c r="AH521" s="55">
        <v>0</v>
      </c>
      <c r="AI521" s="52">
        <f t="shared" si="31"/>
        <v>9.1477969532118758E-2</v>
      </c>
      <c r="AJ521" s="52"/>
      <c r="AK521" s="52">
        <v>9.0576694254581439E-2</v>
      </c>
      <c r="AL521" s="52"/>
      <c r="AM521" s="28"/>
      <c r="AN521" s="28"/>
      <c r="AO521" s="28"/>
      <c r="AP521" s="28"/>
      <c r="AQ521" s="28"/>
      <c r="AR521" s="28"/>
      <c r="AS521" s="28"/>
      <c r="AT521" s="28"/>
      <c r="AU521"/>
      <c r="AV521"/>
      <c r="AW521"/>
      <c r="AX521"/>
      <c r="AY521"/>
      <c r="AZ521"/>
      <c r="BD521">
        <v>4.5738984766059379E-2</v>
      </c>
      <c r="BF521">
        <v>4.5288347127290719E-2</v>
      </c>
      <c r="BH521">
        <v>9.1027331893350105E-2</v>
      </c>
      <c r="BI521">
        <v>4.5513665946675053E-2</v>
      </c>
      <c r="BJ521">
        <v>0</v>
      </c>
    </row>
    <row r="522" spans="1:62" x14ac:dyDescent="0.3">
      <c r="A522" s="2" t="s">
        <v>1178</v>
      </c>
      <c r="B522" t="s">
        <v>1246</v>
      </c>
      <c r="C522"/>
      <c r="D522"/>
      <c r="E522"/>
      <c r="F522" s="2">
        <v>3.8</v>
      </c>
      <c r="G522"/>
      <c r="H522"/>
      <c r="I522"/>
      <c r="J522"/>
      <c r="K522" s="2">
        <v>2</v>
      </c>
      <c r="L522"/>
      <c r="M522">
        <v>0</v>
      </c>
      <c r="N522">
        <v>0</v>
      </c>
      <c r="O522">
        <v>3.88</v>
      </c>
      <c r="P522">
        <v>3.88</v>
      </c>
      <c r="Q522" s="2">
        <v>29.8</v>
      </c>
      <c r="R522"/>
      <c r="S522"/>
      <c r="T522"/>
      <c r="U522"/>
      <c r="V522"/>
      <c r="W522">
        <v>0</v>
      </c>
      <c r="X522"/>
      <c r="Y522"/>
      <c r="Z522">
        <v>0</v>
      </c>
      <c r="AA522"/>
      <c r="AB522"/>
      <c r="AC522"/>
      <c r="AD522">
        <v>20</v>
      </c>
      <c r="AE522" s="55">
        <f t="shared" si="32"/>
        <v>448.62112000000002</v>
      </c>
      <c r="AF522" s="55"/>
      <c r="AG522" s="55">
        <v>0</v>
      </c>
      <c r="AH522" s="55">
        <v>0</v>
      </c>
      <c r="AI522" s="52">
        <f t="shared" si="31"/>
        <v>8.9162097406381577E-2</v>
      </c>
      <c r="AJ522" s="52"/>
      <c r="AK522" s="52"/>
      <c r="AL522" s="52"/>
      <c r="AM522" s="28"/>
      <c r="AN522" s="28"/>
      <c r="AO522" s="28"/>
      <c r="AP522" s="28"/>
      <c r="AQ522" s="28"/>
      <c r="AR522" s="28"/>
      <c r="AS522" s="28"/>
      <c r="AT522" s="28"/>
      <c r="AU522"/>
      <c r="AV522"/>
      <c r="AW522"/>
      <c r="AX522"/>
      <c r="AY522"/>
      <c r="AZ522"/>
      <c r="BD522">
        <v>4.4581048703190788E-2</v>
      </c>
      <c r="BH522">
        <v>8.9162097406381577E-2</v>
      </c>
      <c r="BI522">
        <v>4.4581048703190788E-2</v>
      </c>
      <c r="BJ522">
        <v>0</v>
      </c>
    </row>
    <row r="523" spans="1:62" x14ac:dyDescent="0.3">
      <c r="A523" s="2" t="s">
        <v>308</v>
      </c>
      <c r="B523" t="s">
        <v>830</v>
      </c>
      <c r="C523"/>
      <c r="D523"/>
      <c r="E523"/>
      <c r="F523" s="2">
        <v>4.2</v>
      </c>
      <c r="G523"/>
      <c r="H523"/>
      <c r="I523"/>
      <c r="J523"/>
      <c r="K523" s="2">
        <v>2</v>
      </c>
      <c r="L523"/>
      <c r="M523">
        <v>0</v>
      </c>
      <c r="N523">
        <v>0</v>
      </c>
      <c r="O523">
        <v>3.86</v>
      </c>
      <c r="P523">
        <v>3.86</v>
      </c>
      <c r="Q523" s="2">
        <v>29.8</v>
      </c>
      <c r="R523"/>
      <c r="S523"/>
      <c r="T523"/>
      <c r="U523"/>
      <c r="V523"/>
      <c r="W523">
        <v>0</v>
      </c>
      <c r="X523"/>
      <c r="Y523"/>
      <c r="Z523">
        <v>0</v>
      </c>
      <c r="AA523"/>
      <c r="AB523"/>
      <c r="AC523"/>
      <c r="AD523">
        <v>20</v>
      </c>
      <c r="AE523" s="55">
        <f t="shared" si="32"/>
        <v>444.00808000000001</v>
      </c>
      <c r="AF523" s="55"/>
      <c r="AG523" s="55">
        <v>0</v>
      </c>
      <c r="AH523" s="55">
        <v>0</v>
      </c>
      <c r="AI523" s="52">
        <f t="shared" si="31"/>
        <v>9.0088450642609924E-2</v>
      </c>
      <c r="AJ523" s="52"/>
      <c r="AK523" s="52"/>
      <c r="AL523" s="52"/>
      <c r="AM523" s="28"/>
      <c r="AN523" s="28"/>
      <c r="AO523" s="28"/>
      <c r="AP523" s="28"/>
      <c r="AQ523" s="28"/>
      <c r="AR523" s="28"/>
      <c r="AS523" s="28"/>
      <c r="AT523" s="28"/>
      <c r="AU523"/>
      <c r="AV523"/>
      <c r="AW523"/>
      <c r="AX523"/>
      <c r="AY523"/>
      <c r="AZ523"/>
      <c r="BD523">
        <v>4.5044225321304962E-2</v>
      </c>
      <c r="BH523">
        <v>9.0088450642609924E-2</v>
      </c>
      <c r="BI523">
        <v>4.5044225321304962E-2</v>
      </c>
      <c r="BJ523">
        <v>0</v>
      </c>
    </row>
    <row r="524" spans="1:62" x14ac:dyDescent="0.3">
      <c r="A524" s="2" t="s">
        <v>308</v>
      </c>
      <c r="B524" t="s">
        <v>830</v>
      </c>
      <c r="C524"/>
      <c r="D524"/>
      <c r="E524"/>
      <c r="F524" s="2">
        <v>4.2</v>
      </c>
      <c r="G524"/>
      <c r="H524"/>
      <c r="I524"/>
      <c r="J524"/>
      <c r="K524">
        <v>2</v>
      </c>
      <c r="L524"/>
      <c r="M524">
        <v>2</v>
      </c>
      <c r="N524">
        <v>0</v>
      </c>
      <c r="O524">
        <v>3.86</v>
      </c>
      <c r="P524">
        <v>3.86</v>
      </c>
      <c r="Q524" s="2">
        <v>29.8</v>
      </c>
      <c r="R524"/>
      <c r="S524"/>
      <c r="T524"/>
      <c r="U524" s="6"/>
      <c r="V524"/>
      <c r="W524">
        <v>3.8656999999999999</v>
      </c>
      <c r="X524">
        <v>29.777000000000001</v>
      </c>
      <c r="Y524">
        <v>3.8519999999999999</v>
      </c>
      <c r="Z524">
        <v>0</v>
      </c>
      <c r="AA524"/>
      <c r="AB524"/>
      <c r="AC524"/>
      <c r="AD524">
        <v>20</v>
      </c>
      <c r="AE524" s="55">
        <f t="shared" si="32"/>
        <v>444.00808000000001</v>
      </c>
      <c r="AF524" s="55"/>
      <c r="AG524" s="55">
        <v>443.39967116280002</v>
      </c>
      <c r="AH524" s="55">
        <v>0</v>
      </c>
      <c r="AI524" s="52">
        <f t="shared" si="31"/>
        <v>9.0088450642609924E-2</v>
      </c>
      <c r="AJ524" s="52"/>
      <c r="AK524" s="52">
        <v>9.0212065099420147E-2</v>
      </c>
      <c r="AL524" s="52"/>
      <c r="BD524">
        <v>4.5044225321304962E-2</v>
      </c>
      <c r="BF524">
        <v>4.5106032549710073E-2</v>
      </c>
      <c r="BH524">
        <v>9.0150257871015035E-2</v>
      </c>
      <c r="BI524">
        <v>4.5075128935507518E-2</v>
      </c>
      <c r="BJ524">
        <v>0</v>
      </c>
    </row>
    <row r="525" spans="1:62" x14ac:dyDescent="0.3">
      <c r="B525" s="72"/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I6" r:id="rId3" display="https://www.crystallography.net/cod/1544425.html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22" sqref="B22"/>
    </sheetView>
  </sheetViews>
  <sheetFormatPr defaultRowHeight="14.4" x14ac:dyDescent="0.3"/>
  <cols>
    <col min="1" max="1" width="36.109375" customWidth="1"/>
  </cols>
  <sheetData>
    <row r="1" spans="1:2" x14ac:dyDescent="0.3">
      <c r="A1" s="2" t="s">
        <v>475</v>
      </c>
      <c r="B1">
        <v>102</v>
      </c>
    </row>
    <row r="2" spans="1:2" x14ac:dyDescent="0.3">
      <c r="A2" s="2" t="s">
        <v>474</v>
      </c>
      <c r="B2">
        <v>96</v>
      </c>
    </row>
    <row r="3" spans="1:2" x14ac:dyDescent="0.3">
      <c r="A3" t="s">
        <v>520</v>
      </c>
      <c r="B3">
        <v>85</v>
      </c>
    </row>
    <row r="4" spans="1:2" x14ac:dyDescent="0.3">
      <c r="A4" s="2" t="s">
        <v>476</v>
      </c>
      <c r="B4">
        <v>79</v>
      </c>
    </row>
    <row r="5" spans="1:2" x14ac:dyDescent="0.3">
      <c r="A5" s="2" t="s">
        <v>479</v>
      </c>
      <c r="B5">
        <v>44</v>
      </c>
    </row>
    <row r="6" spans="1:2" x14ac:dyDescent="0.3">
      <c r="A6" s="2" t="s">
        <v>521</v>
      </c>
      <c r="B6">
        <v>43</v>
      </c>
    </row>
    <row r="7" spans="1:2" x14ac:dyDescent="0.3">
      <c r="A7" t="s">
        <v>473</v>
      </c>
      <c r="B7">
        <v>37</v>
      </c>
    </row>
    <row r="8" spans="1:2" x14ac:dyDescent="0.3">
      <c r="A8" s="2" t="s">
        <v>477</v>
      </c>
      <c r="B8">
        <v>17</v>
      </c>
    </row>
    <row r="9" spans="1:2" x14ac:dyDescent="0.3">
      <c r="A9" s="2" t="s">
        <v>478</v>
      </c>
      <c r="B9">
        <v>17</v>
      </c>
    </row>
    <row r="10" spans="1:2" x14ac:dyDescent="0.3">
      <c r="A10" s="2" t="s">
        <v>480</v>
      </c>
      <c r="B10">
        <v>13</v>
      </c>
    </row>
    <row r="11" spans="1:2" x14ac:dyDescent="0.3">
      <c r="A11" s="2"/>
    </row>
    <row r="12" spans="1:2" x14ac:dyDescent="0.3">
      <c r="A12" s="2"/>
    </row>
    <row r="13" spans="1:2" x14ac:dyDescent="0.3">
      <c r="A13" s="2"/>
    </row>
    <row r="14" spans="1:2" x14ac:dyDescent="0.3">
      <c r="A14" s="2"/>
    </row>
  </sheetData>
  <sortState ref="A1:B7">
    <sortCondition descending="1" ref="B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524"/>
  <sheetViews>
    <sheetView workbookViewId="0">
      <pane ySplit="1" topLeftCell="A2" activePane="bottomLeft" state="frozen"/>
      <selection pane="bottomLeft" activeCell="AA2" sqref="AA2:AA29"/>
    </sheetView>
  </sheetViews>
  <sheetFormatPr defaultRowHeight="14.4" x14ac:dyDescent="0.3"/>
  <cols>
    <col min="1" max="1" width="21.21875" customWidth="1"/>
    <col min="2" max="2" width="20.21875" customWidth="1"/>
    <col min="3" max="3" width="11.6640625" customWidth="1"/>
    <col min="4" max="4" width="5.33203125" customWidth="1"/>
    <col min="5" max="5" width="6.88671875" customWidth="1"/>
    <col min="6" max="6" width="8.77734375" customWidth="1"/>
    <col min="7" max="7" width="27" customWidth="1"/>
    <col min="8" max="8" width="17.6640625" customWidth="1"/>
    <col min="10" max="10" width="11.77734375" customWidth="1"/>
    <col min="11" max="11" width="8.109375" customWidth="1"/>
    <col min="12" max="12" width="6.6640625" customWidth="1"/>
    <col min="13" max="13" width="10.6640625" customWidth="1"/>
    <col min="15" max="15" width="8.88671875" style="1" customWidth="1"/>
    <col min="16" max="16" width="8.88671875" style="3"/>
    <col min="17" max="17" width="8.88671875" style="5"/>
    <col min="23" max="23" width="8.88671875" style="6"/>
    <col min="24" max="24" width="14.6640625" customWidth="1"/>
    <col min="25" max="25" width="30.33203125" customWidth="1"/>
    <col min="26" max="26" width="13.21875" customWidth="1"/>
    <col min="27" max="27" width="19.44140625" customWidth="1"/>
    <col min="28" max="28" width="14.5546875" customWidth="1"/>
    <col min="29" max="29" width="12.88671875" customWidth="1"/>
    <col min="30" max="30" width="11.109375" customWidth="1"/>
    <col min="31" max="31" width="21.88671875" customWidth="1"/>
    <col min="32" max="32" width="16.44140625" customWidth="1"/>
    <col min="38" max="38" width="12" bestFit="1" customWidth="1"/>
    <col min="41" max="41" width="15.5546875" customWidth="1"/>
    <col min="42" max="42" width="11.88671875" customWidth="1"/>
    <col min="43" max="43" width="13.109375" customWidth="1"/>
    <col min="44" max="44" width="21.6640625" style="28" customWidth="1"/>
    <col min="45" max="45" width="25.109375" style="28" customWidth="1"/>
    <col min="46" max="46" width="17.44140625" style="28" customWidth="1"/>
    <col min="47" max="47" width="18.88671875" style="28" customWidth="1"/>
    <col min="48" max="51" width="8.88671875" style="28"/>
    <col min="52" max="52" width="20.33203125" customWidth="1"/>
    <col min="55" max="55" width="20.33203125" customWidth="1"/>
    <col min="56" max="56" width="12.109375" customWidth="1"/>
  </cols>
  <sheetData>
    <row r="1" spans="1:61" x14ac:dyDescent="0.3">
      <c r="A1" s="2" t="s">
        <v>112</v>
      </c>
      <c r="B1" s="14" t="s">
        <v>684</v>
      </c>
      <c r="C1" s="16" t="s">
        <v>892</v>
      </c>
      <c r="D1" s="2" t="s">
        <v>675</v>
      </c>
      <c r="E1" s="2" t="s">
        <v>880</v>
      </c>
      <c r="F1" s="2" t="s">
        <v>113</v>
      </c>
      <c r="G1" s="2" t="s">
        <v>50</v>
      </c>
      <c r="H1" s="10" t="s">
        <v>522</v>
      </c>
      <c r="I1" s="11" t="s">
        <v>605</v>
      </c>
      <c r="J1" s="31" t="s">
        <v>1146</v>
      </c>
      <c r="K1" s="2" t="s">
        <v>514</v>
      </c>
      <c r="L1" s="2" t="s">
        <v>509</v>
      </c>
      <c r="M1" s="19" t="s">
        <v>1096</v>
      </c>
      <c r="N1" s="24" t="s">
        <v>1108</v>
      </c>
      <c r="O1" s="2" t="s">
        <v>467</v>
      </c>
      <c r="P1" s="2" t="s">
        <v>468</v>
      </c>
      <c r="Q1" s="2" t="s">
        <v>469</v>
      </c>
      <c r="R1" s="2" t="s">
        <v>438</v>
      </c>
      <c r="S1" s="30" t="s">
        <v>1132</v>
      </c>
      <c r="T1" s="24" t="s">
        <v>1105</v>
      </c>
      <c r="U1" s="24" t="s">
        <v>1106</v>
      </c>
      <c r="V1" s="24" t="s">
        <v>1107</v>
      </c>
      <c r="W1" s="2" t="s">
        <v>441</v>
      </c>
      <c r="X1" s="2" t="s">
        <v>443</v>
      </c>
      <c r="Y1" s="2" t="s">
        <v>466</v>
      </c>
      <c r="Z1" s="2" t="s">
        <v>433</v>
      </c>
      <c r="AA1" s="2" t="s">
        <v>456</v>
      </c>
      <c r="AB1" s="2" t="s">
        <v>457</v>
      </c>
      <c r="AC1" s="2" t="s">
        <v>442</v>
      </c>
      <c r="AD1" s="2" t="s">
        <v>434</v>
      </c>
      <c r="AE1" s="2" t="s">
        <v>449</v>
      </c>
      <c r="AF1" s="2" t="s">
        <v>436</v>
      </c>
      <c r="AG1" s="2" t="s">
        <v>437</v>
      </c>
      <c r="AH1" s="2" t="s">
        <v>448</v>
      </c>
      <c r="AI1" s="2" t="s">
        <v>445</v>
      </c>
      <c r="AJ1" s="2" t="s">
        <v>446</v>
      </c>
      <c r="AK1" t="s">
        <v>437</v>
      </c>
      <c r="AL1" t="s">
        <v>448</v>
      </c>
      <c r="AM1" t="s">
        <v>445</v>
      </c>
      <c r="AN1" t="s">
        <v>446</v>
      </c>
      <c r="AO1" s="11" t="s">
        <v>1094</v>
      </c>
      <c r="AP1" s="22" t="s">
        <v>1103</v>
      </c>
      <c r="AQ1" s="22" t="s">
        <v>1104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</row>
    <row r="2" spans="1:61" x14ac:dyDescent="0.3">
      <c r="A2" s="2" t="s">
        <v>0</v>
      </c>
      <c r="B2" s="13" t="s">
        <v>685</v>
      </c>
      <c r="C2" s="13"/>
      <c r="D2" s="2"/>
      <c r="E2" s="2"/>
      <c r="F2" s="2">
        <v>3.5</v>
      </c>
      <c r="G2" s="2" t="s">
        <v>454</v>
      </c>
      <c r="H2" s="9" t="s">
        <v>523</v>
      </c>
      <c r="I2" t="s">
        <v>606</v>
      </c>
      <c r="K2" s="2">
        <v>1</v>
      </c>
      <c r="L2" s="7" t="s">
        <v>512</v>
      </c>
      <c r="M2" s="7"/>
      <c r="N2" s="23">
        <v>4</v>
      </c>
      <c r="O2" s="2"/>
      <c r="P2" s="2"/>
      <c r="Q2" s="2"/>
      <c r="R2" s="2"/>
      <c r="S2" s="2"/>
      <c r="T2" s="23">
        <v>6.6040679999999998</v>
      </c>
      <c r="U2" s="23">
        <v>7.9389519999999996</v>
      </c>
      <c r="V2" s="23">
        <v>33.703336</v>
      </c>
      <c r="W2" s="2"/>
      <c r="X2" s="2"/>
      <c r="Y2" s="2"/>
      <c r="Z2" s="2"/>
      <c r="AA2" s="2">
        <v>130</v>
      </c>
      <c r="AB2" s="2" t="s">
        <v>458</v>
      </c>
      <c r="AC2" s="2"/>
      <c r="AD2" s="2"/>
      <c r="AE2" s="2"/>
      <c r="AF2" s="2"/>
      <c r="AG2" s="2"/>
      <c r="AH2" s="2"/>
      <c r="AI2" s="2"/>
      <c r="AJ2" s="2"/>
      <c r="AO2">
        <v>34</v>
      </c>
      <c r="AP2" s="21">
        <v>1767.0449718798691</v>
      </c>
      <c r="AQ2" s="21">
        <v>7.6964651247849417E-2</v>
      </c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</row>
    <row r="3" spans="1:61" x14ac:dyDescent="0.3">
      <c r="A3" s="2" t="s">
        <v>1</v>
      </c>
      <c r="B3" s="13" t="s">
        <v>686</v>
      </c>
      <c r="C3" s="13"/>
      <c r="D3" s="2"/>
      <c r="E3" s="2"/>
      <c r="F3" s="2">
        <v>3.2</v>
      </c>
      <c r="G3" s="2" t="s">
        <v>454</v>
      </c>
      <c r="H3" s="9" t="s">
        <v>524</v>
      </c>
      <c r="I3" t="s">
        <v>607</v>
      </c>
      <c r="K3" s="2">
        <v>1</v>
      </c>
      <c r="L3" s="2" t="s">
        <v>510</v>
      </c>
      <c r="M3" s="2"/>
      <c r="N3" s="23">
        <v>1</v>
      </c>
      <c r="O3" s="2">
        <v>7.806</v>
      </c>
      <c r="P3" s="2">
        <v>7.6680000000000001</v>
      </c>
      <c r="Q3" s="2">
        <v>21.54</v>
      </c>
      <c r="R3" s="1" t="s">
        <v>513</v>
      </c>
      <c r="S3" s="1"/>
      <c r="T3" s="23">
        <v>3.9327019999999999</v>
      </c>
      <c r="U3" s="23">
        <v>3.9458000000000002</v>
      </c>
      <c r="V3" s="23">
        <v>11.356398779999999</v>
      </c>
      <c r="W3" s="7" t="s">
        <v>508</v>
      </c>
      <c r="X3" s="2"/>
      <c r="Y3" s="2">
        <v>2</v>
      </c>
      <c r="Z3" s="2"/>
      <c r="AA3" s="2">
        <v>28</v>
      </c>
      <c r="AB3" s="2" t="s">
        <v>497</v>
      </c>
      <c r="AC3" s="2"/>
      <c r="AD3" s="2"/>
      <c r="AE3" s="2"/>
      <c r="AF3" s="2"/>
      <c r="AG3" s="2"/>
      <c r="AH3" s="2"/>
      <c r="AI3" s="2"/>
      <c r="AJ3" s="2"/>
      <c r="AO3">
        <v>14</v>
      </c>
      <c r="AP3" s="21">
        <v>173.54502164551991</v>
      </c>
      <c r="AQ3" s="21">
        <v>8.0670709348241429E-2</v>
      </c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</row>
    <row r="4" spans="1:61" x14ac:dyDescent="0.3">
      <c r="A4" s="2" t="s">
        <v>2</v>
      </c>
      <c r="B4" s="13" t="s">
        <v>687</v>
      </c>
      <c r="C4" s="13"/>
      <c r="D4" s="2"/>
      <c r="E4" s="2"/>
      <c r="F4" s="2">
        <v>3.35</v>
      </c>
      <c r="G4" s="2" t="s">
        <v>454</v>
      </c>
      <c r="H4" s="9" t="s">
        <v>525</v>
      </c>
      <c r="I4">
        <v>-1</v>
      </c>
      <c r="K4" s="2">
        <v>1</v>
      </c>
      <c r="L4" s="2" t="s">
        <v>510</v>
      </c>
      <c r="M4" s="2"/>
      <c r="N4" s="23">
        <v>2</v>
      </c>
      <c r="O4" s="2">
        <v>3.8849999999999998</v>
      </c>
      <c r="P4" s="2">
        <v>3.8849999999999998</v>
      </c>
      <c r="Q4" s="2">
        <v>10.989000000000001</v>
      </c>
      <c r="R4" s="1" t="s">
        <v>439</v>
      </c>
      <c r="S4" s="1"/>
      <c r="T4" s="23">
        <v>11.92921406</v>
      </c>
      <c r="U4" s="23">
        <v>11.92921406</v>
      </c>
      <c r="V4" s="23">
        <v>11.92921406</v>
      </c>
      <c r="W4" s="2" t="s">
        <v>508</v>
      </c>
      <c r="X4" s="2"/>
      <c r="Y4" s="2">
        <v>2</v>
      </c>
      <c r="Z4" s="2"/>
      <c r="AA4" s="2">
        <v>60</v>
      </c>
      <c r="AB4" s="2" t="s">
        <v>498</v>
      </c>
      <c r="AC4" s="2"/>
      <c r="AD4" s="2"/>
      <c r="AE4" s="2"/>
      <c r="AF4" s="2"/>
      <c r="AG4" s="2"/>
      <c r="AH4" s="2"/>
      <c r="AI4" s="2"/>
      <c r="AJ4" s="2"/>
      <c r="AO4">
        <v>14</v>
      </c>
      <c r="AP4" s="21">
        <v>349.00875366799971</v>
      </c>
      <c r="AQ4" s="21">
        <v>8.0227214090553903E-2</v>
      </c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</row>
    <row r="5" spans="1:61" x14ac:dyDescent="0.3">
      <c r="A5" s="2" t="s">
        <v>3</v>
      </c>
      <c r="B5" s="13" t="s">
        <v>688</v>
      </c>
      <c r="C5" s="13"/>
      <c r="D5" s="2"/>
      <c r="E5" s="2"/>
      <c r="F5" s="2">
        <v>3.3</v>
      </c>
      <c r="G5" s="2" t="s">
        <v>454</v>
      </c>
      <c r="H5" s="9" t="s">
        <v>526</v>
      </c>
      <c r="I5" t="s">
        <v>608</v>
      </c>
      <c r="K5" s="2">
        <v>1</v>
      </c>
      <c r="L5" s="2" t="s">
        <v>510</v>
      </c>
      <c r="M5" s="2"/>
      <c r="N5" s="23">
        <v>1</v>
      </c>
      <c r="O5" s="2">
        <v>3.9049999999999998</v>
      </c>
      <c r="P5" s="2">
        <v>3.9049999999999998</v>
      </c>
      <c r="Q5" s="2">
        <v>11.185</v>
      </c>
      <c r="R5" s="1" t="s">
        <v>439</v>
      </c>
      <c r="S5" s="1"/>
      <c r="T5" s="23">
        <v>3.952105</v>
      </c>
      <c r="U5" s="23">
        <v>3.952105</v>
      </c>
      <c r="V5" s="23">
        <v>11.503833</v>
      </c>
      <c r="W5" s="2" t="s">
        <v>508</v>
      </c>
      <c r="X5" s="2"/>
      <c r="Y5" s="2">
        <v>2</v>
      </c>
      <c r="Z5" s="2"/>
      <c r="AA5" s="2">
        <v>12</v>
      </c>
      <c r="AB5" s="2" t="s">
        <v>499</v>
      </c>
      <c r="AC5" s="2"/>
      <c r="AD5" s="2"/>
      <c r="AE5" s="2"/>
      <c r="AF5" s="2"/>
      <c r="AG5" s="2"/>
      <c r="AH5" s="2"/>
      <c r="AI5" s="2"/>
      <c r="AJ5" s="2"/>
      <c r="AO5">
        <v>14</v>
      </c>
      <c r="AP5" s="21">
        <v>179.6799083471451</v>
      </c>
      <c r="AQ5" s="21">
        <v>7.7916335380980528E-2</v>
      </c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</row>
    <row r="6" spans="1:61" x14ac:dyDescent="0.3">
      <c r="A6" s="2" t="s">
        <v>4</v>
      </c>
      <c r="B6" s="13" t="s">
        <v>689</v>
      </c>
      <c r="C6" s="13"/>
      <c r="D6" s="2"/>
      <c r="E6" s="2"/>
      <c r="F6" s="2">
        <v>3.35</v>
      </c>
      <c r="G6" s="2" t="s">
        <v>454</v>
      </c>
      <c r="H6" s="9" t="s">
        <v>527</v>
      </c>
      <c r="I6" t="s">
        <v>609</v>
      </c>
      <c r="K6" s="2">
        <v>1</v>
      </c>
      <c r="L6" s="7" t="s">
        <v>511</v>
      </c>
      <c r="M6" s="7"/>
      <c r="N6" s="23">
        <v>4</v>
      </c>
      <c r="O6" s="2">
        <v>7.7270000000000003</v>
      </c>
      <c r="P6" s="2">
        <v>7.7270000000000003</v>
      </c>
      <c r="Q6" s="2">
        <v>29.466000000000001</v>
      </c>
      <c r="R6" s="2" t="s">
        <v>452</v>
      </c>
      <c r="S6" s="2"/>
      <c r="T6" s="23">
        <v>7.8084429999999996</v>
      </c>
      <c r="U6" s="23">
        <v>7.8548809999999998</v>
      </c>
      <c r="V6" s="23">
        <v>15.19056011</v>
      </c>
      <c r="W6" s="2" t="s">
        <v>507</v>
      </c>
      <c r="X6" s="2" t="s">
        <v>505</v>
      </c>
      <c r="Y6" s="2">
        <v>3</v>
      </c>
      <c r="Z6" s="2"/>
      <c r="AA6" s="2">
        <v>14</v>
      </c>
      <c r="AB6" s="2" t="s">
        <v>500</v>
      </c>
      <c r="AC6" s="2"/>
      <c r="AD6" s="2"/>
      <c r="AE6" s="2"/>
      <c r="AF6" s="2"/>
      <c r="AG6" s="2"/>
      <c r="AH6" s="2"/>
      <c r="AI6" s="2"/>
      <c r="AJ6" s="2"/>
      <c r="AO6">
        <v>20</v>
      </c>
      <c r="AP6" s="21">
        <v>924.74694800021894</v>
      </c>
      <c r="AQ6" s="21">
        <v>8.6510153045653584E-2</v>
      </c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</row>
    <row r="7" spans="1:61" x14ac:dyDescent="0.3">
      <c r="A7" s="2" t="s">
        <v>5</v>
      </c>
      <c r="B7" s="13" t="s">
        <v>690</v>
      </c>
      <c r="C7" s="13"/>
      <c r="D7" s="2"/>
      <c r="E7" s="2"/>
      <c r="F7" s="2">
        <v>3.5</v>
      </c>
      <c r="G7" s="2" t="s">
        <v>454</v>
      </c>
      <c r="H7" s="9" t="s">
        <v>528</v>
      </c>
      <c r="I7" t="s">
        <v>610</v>
      </c>
      <c r="K7" s="2">
        <v>1</v>
      </c>
      <c r="L7" s="7" t="s">
        <v>511</v>
      </c>
      <c r="M7" s="7"/>
      <c r="N7" s="23">
        <v>1</v>
      </c>
      <c r="O7" s="2">
        <v>7.7249999999999996</v>
      </c>
      <c r="P7" s="2">
        <v>7.7249999999999996</v>
      </c>
      <c r="Q7" s="2">
        <v>14.909000000000001</v>
      </c>
      <c r="R7" s="2" t="s">
        <v>451</v>
      </c>
      <c r="S7" s="2"/>
      <c r="T7" s="23">
        <v>3.9661010000000001</v>
      </c>
      <c r="U7" s="23">
        <v>3.9661010000000001</v>
      </c>
      <c r="V7" s="23">
        <v>15.283337</v>
      </c>
      <c r="W7" s="2" t="s">
        <v>507</v>
      </c>
      <c r="X7" s="2" t="s">
        <v>505</v>
      </c>
      <c r="Y7" s="2">
        <v>3</v>
      </c>
      <c r="Z7" s="2"/>
      <c r="AA7" s="2">
        <v>3</v>
      </c>
      <c r="AB7" s="2" t="s">
        <v>501</v>
      </c>
      <c r="AC7" s="2"/>
      <c r="AD7" s="2"/>
      <c r="AE7" s="2"/>
      <c r="AF7" s="2"/>
      <c r="AG7" s="2"/>
      <c r="AH7" s="2"/>
      <c r="AI7" s="2"/>
      <c r="AJ7" s="2"/>
      <c r="AO7">
        <v>20</v>
      </c>
      <c r="AP7" s="21">
        <v>240.40623599981481</v>
      </c>
      <c r="AQ7" s="21">
        <v>8.3192517518619641E-2</v>
      </c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</row>
    <row r="8" spans="1:61" x14ac:dyDescent="0.3">
      <c r="A8" s="2" t="s">
        <v>6</v>
      </c>
      <c r="B8" s="13" t="s">
        <v>691</v>
      </c>
      <c r="C8" s="13"/>
      <c r="D8" s="2"/>
      <c r="E8" s="2"/>
      <c r="F8" s="2">
        <v>3.5</v>
      </c>
      <c r="G8" s="2" t="s">
        <v>454</v>
      </c>
      <c r="H8" s="9" t="s">
        <v>529</v>
      </c>
      <c r="I8" t="s">
        <v>611</v>
      </c>
      <c r="K8" s="2">
        <v>1</v>
      </c>
      <c r="L8" s="7" t="s">
        <v>511</v>
      </c>
      <c r="M8" s="7"/>
      <c r="N8" s="23">
        <v>8</v>
      </c>
      <c r="O8" s="2">
        <v>7.7270000000000003</v>
      </c>
      <c r="P8" s="2">
        <v>7.7270000000000003</v>
      </c>
      <c r="Q8" s="2">
        <v>30.175999999999998</v>
      </c>
      <c r="R8" s="2" t="s">
        <v>452</v>
      </c>
      <c r="S8" s="2"/>
      <c r="T8" s="23">
        <v>7.8252249999999997</v>
      </c>
      <c r="U8" s="23">
        <v>7.8345229999999999</v>
      </c>
      <c r="V8" s="23">
        <v>31.031406</v>
      </c>
      <c r="W8" s="2" t="s">
        <v>506</v>
      </c>
      <c r="X8" s="2" t="s">
        <v>505</v>
      </c>
      <c r="Y8" s="2">
        <v>3</v>
      </c>
      <c r="Z8" s="2"/>
      <c r="AA8" s="2">
        <v>2</v>
      </c>
      <c r="AB8" s="2" t="s">
        <v>502</v>
      </c>
      <c r="AC8" s="2"/>
      <c r="AD8" s="2"/>
      <c r="AE8" s="2"/>
      <c r="AF8" s="2"/>
      <c r="AG8" s="2"/>
      <c r="AH8" s="2"/>
      <c r="AI8" s="2"/>
      <c r="AJ8" s="2"/>
      <c r="AO8">
        <v>20</v>
      </c>
      <c r="AP8" s="21">
        <v>1902.4394671889761</v>
      </c>
      <c r="AQ8" s="21">
        <v>8.4102544527429435E-2</v>
      </c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</row>
    <row r="9" spans="1:61" x14ac:dyDescent="0.3">
      <c r="A9" s="2" t="s">
        <v>7</v>
      </c>
      <c r="B9" s="13" t="s">
        <v>692</v>
      </c>
      <c r="C9" s="13"/>
      <c r="D9" s="2"/>
      <c r="E9" s="2"/>
      <c r="F9" s="2">
        <v>3.16</v>
      </c>
      <c r="G9" s="2" t="s">
        <v>454</v>
      </c>
      <c r="H9" s="9">
        <v>-1</v>
      </c>
      <c r="I9">
        <v>-1</v>
      </c>
      <c r="K9" s="2">
        <v>1</v>
      </c>
      <c r="L9" s="2" t="s">
        <v>603</v>
      </c>
      <c r="M9" s="2">
        <v>4</v>
      </c>
      <c r="N9" s="23">
        <v>0</v>
      </c>
      <c r="O9" s="2">
        <v>7.8310000000000004</v>
      </c>
      <c r="P9" s="2">
        <v>7.8010000000000002</v>
      </c>
      <c r="Q9" s="2">
        <v>15.05</v>
      </c>
      <c r="R9" s="2" t="s">
        <v>1141</v>
      </c>
      <c r="S9" s="2">
        <v>15.05</v>
      </c>
      <c r="T9" s="23">
        <v>0</v>
      </c>
      <c r="U9" s="23"/>
      <c r="V9" s="23"/>
      <c r="W9" s="2" t="s">
        <v>603</v>
      </c>
      <c r="X9" s="2"/>
      <c r="Y9" s="2">
        <v>3</v>
      </c>
      <c r="Z9" s="2"/>
      <c r="AA9" s="2">
        <v>10</v>
      </c>
      <c r="AB9" s="2" t="s">
        <v>503</v>
      </c>
      <c r="AC9" s="2"/>
      <c r="AD9" s="2"/>
      <c r="AE9" s="2"/>
      <c r="AF9" s="2"/>
      <c r="AG9" s="2"/>
      <c r="AH9" s="2"/>
      <c r="AI9" s="2"/>
      <c r="AJ9" s="2"/>
      <c r="AO9">
        <v>20</v>
      </c>
      <c r="AP9" s="21">
        <f>O9*P9*Q9*SIN(RADIANS(97.44))</f>
        <v>911.65853089860946</v>
      </c>
      <c r="AQ9" s="21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</row>
    <row r="10" spans="1:61" x14ac:dyDescent="0.3">
      <c r="A10" s="2" t="s">
        <v>455</v>
      </c>
      <c r="B10" s="13" t="s">
        <v>693</v>
      </c>
      <c r="C10" s="13"/>
      <c r="D10" s="2"/>
      <c r="E10" s="2"/>
      <c r="F10" s="2">
        <v>3.21</v>
      </c>
      <c r="G10" s="2" t="s">
        <v>454</v>
      </c>
      <c r="H10" s="9">
        <v>-1</v>
      </c>
      <c r="I10">
        <v>-1</v>
      </c>
      <c r="K10" s="2">
        <v>1</v>
      </c>
      <c r="L10" s="2" t="s">
        <v>1143</v>
      </c>
      <c r="M10" s="2">
        <v>8</v>
      </c>
      <c r="N10" s="23">
        <v>0</v>
      </c>
      <c r="O10" s="2">
        <v>7.7489999999999997</v>
      </c>
      <c r="P10" s="2">
        <v>7.7359999999999998</v>
      </c>
      <c r="Q10" s="2">
        <v>37.369999999999997</v>
      </c>
      <c r="R10" s="2" t="s">
        <v>1142</v>
      </c>
      <c r="S10" s="2">
        <f>Q10/2</f>
        <v>18.684999999999999</v>
      </c>
      <c r="T10" s="23">
        <v>0</v>
      </c>
      <c r="U10" s="23"/>
      <c r="V10" s="23"/>
      <c r="W10" s="4" t="s">
        <v>604</v>
      </c>
      <c r="X10" s="2"/>
      <c r="Y10" s="2">
        <v>4</v>
      </c>
      <c r="Z10" s="2"/>
      <c r="AA10" s="2">
        <v>5</v>
      </c>
      <c r="AB10" s="2" t="s">
        <v>504</v>
      </c>
      <c r="AC10" s="2"/>
      <c r="AD10" s="2"/>
      <c r="AE10" s="2"/>
      <c r="AF10" s="2"/>
      <c r="AG10" s="2"/>
      <c r="AH10" s="2"/>
      <c r="AI10" s="2"/>
      <c r="AJ10" s="2"/>
      <c r="AO10">
        <v>26</v>
      </c>
      <c r="AP10" s="21">
        <v>2240</v>
      </c>
      <c r="AQ10" s="21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</row>
    <row r="11" spans="1:61" x14ac:dyDescent="0.3">
      <c r="A11" s="2" t="s">
        <v>8</v>
      </c>
      <c r="B11" s="13" t="s">
        <v>694</v>
      </c>
      <c r="C11" s="13"/>
      <c r="D11" s="2"/>
      <c r="E11" s="2"/>
      <c r="F11" s="2">
        <v>3</v>
      </c>
      <c r="G11" s="2" t="s">
        <v>454</v>
      </c>
      <c r="H11" s="9" t="s">
        <v>530</v>
      </c>
      <c r="I11" t="s">
        <v>612</v>
      </c>
      <c r="K11" s="2">
        <v>1</v>
      </c>
      <c r="L11" s="2"/>
      <c r="M11" s="2"/>
      <c r="N11" s="23">
        <v>30</v>
      </c>
      <c r="O11" s="2"/>
      <c r="P11" s="2"/>
      <c r="Q11" s="2"/>
      <c r="R11" s="2"/>
      <c r="S11" s="2"/>
      <c r="T11" s="23">
        <v>10.59112378</v>
      </c>
      <c r="U11" s="23">
        <v>10.784736629999999</v>
      </c>
      <c r="V11" s="23">
        <v>10.486176179999999</v>
      </c>
      <c r="W11" s="2"/>
      <c r="X11" s="2"/>
      <c r="Y11" s="1" t="s">
        <v>459</v>
      </c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O11">
        <v>4</v>
      </c>
      <c r="AP11" s="21">
        <v>1182.741260108548</v>
      </c>
      <c r="AQ11" s="21">
        <v>0.1014592151701775</v>
      </c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29"/>
      <c r="BG11" s="29"/>
      <c r="BH11" s="29"/>
      <c r="BI11" s="29"/>
    </row>
    <row r="12" spans="1:61" x14ac:dyDescent="0.3">
      <c r="A12" s="2" t="s">
        <v>10</v>
      </c>
      <c r="B12" s="13" t="s">
        <v>695</v>
      </c>
      <c r="C12" s="13"/>
      <c r="D12" s="2"/>
      <c r="E12" s="2"/>
      <c r="F12" s="2">
        <v>3.9</v>
      </c>
      <c r="G12" s="2" t="s">
        <v>453</v>
      </c>
      <c r="H12" s="9" t="s">
        <v>531</v>
      </c>
      <c r="I12">
        <v>-1</v>
      </c>
      <c r="K12" s="2"/>
      <c r="L12" s="2"/>
      <c r="M12" s="2"/>
      <c r="N12" s="23">
        <v>1</v>
      </c>
      <c r="O12" s="2">
        <v>3.8849999999999998</v>
      </c>
      <c r="P12" s="2">
        <v>3.8849999999999998</v>
      </c>
      <c r="Q12" s="2">
        <v>11.12</v>
      </c>
      <c r="R12" s="2" t="s">
        <v>439</v>
      </c>
      <c r="S12" s="2"/>
      <c r="T12" s="23">
        <v>3.9103940000000001</v>
      </c>
      <c r="U12" s="23">
        <v>3.9103940000000001</v>
      </c>
      <c r="V12" s="23">
        <v>11.314458</v>
      </c>
      <c r="W12" s="2"/>
      <c r="X12" s="2">
        <v>1</v>
      </c>
      <c r="Y12" s="2">
        <v>2</v>
      </c>
      <c r="Z12" s="2"/>
      <c r="AA12" s="2">
        <v>19.5</v>
      </c>
      <c r="AB12" s="2" t="s">
        <v>460</v>
      </c>
      <c r="AC12" s="2"/>
      <c r="AD12" s="2"/>
      <c r="AE12" s="2"/>
      <c r="AF12" s="2"/>
      <c r="AG12" s="2"/>
      <c r="AH12" s="2"/>
      <c r="AI12" s="2"/>
      <c r="AJ12" s="2"/>
      <c r="AO12">
        <v>14</v>
      </c>
      <c r="AP12" s="21">
        <v>173.0114278564659</v>
      </c>
      <c r="AQ12" s="21">
        <v>8.0919510193365449E-2</v>
      </c>
      <c r="AR12" s="28">
        <v>1.9090909090909089</v>
      </c>
      <c r="AS12" s="28">
        <v>2.545454545454545</v>
      </c>
      <c r="AT12" s="28">
        <v>0.63636363636363635</v>
      </c>
      <c r="AU12" s="28">
        <v>2.545454545454545</v>
      </c>
      <c r="AV12" s="28">
        <v>0.25</v>
      </c>
      <c r="AW12" s="28">
        <v>0.33333333333333331</v>
      </c>
      <c r="AX12" s="28">
        <v>8.3333333333333329E-2</v>
      </c>
      <c r="AY12" s="28">
        <v>0.33333333333333331</v>
      </c>
      <c r="AZ12" s="25">
        <v>0.82</v>
      </c>
      <c r="BA12" s="25">
        <v>3.44</v>
      </c>
      <c r="BB12" s="25">
        <v>2.62</v>
      </c>
      <c r="BC12" s="25">
        <v>2.6363636363636358</v>
      </c>
      <c r="BD12">
        <v>2.6363636363636371</v>
      </c>
      <c r="BE12">
        <v>6.0044088459090901</v>
      </c>
      <c r="BF12" s="29"/>
      <c r="BG12" s="29"/>
      <c r="BH12" s="29"/>
      <c r="BI12" s="29"/>
    </row>
    <row r="13" spans="1:61" x14ac:dyDescent="0.3">
      <c r="A13" s="2" t="s">
        <v>11</v>
      </c>
      <c r="B13" s="13" t="s">
        <v>696</v>
      </c>
      <c r="C13" s="13"/>
      <c r="D13" s="2"/>
      <c r="E13" s="2"/>
      <c r="F13" s="2">
        <v>3.6</v>
      </c>
      <c r="G13" s="2" t="s">
        <v>453</v>
      </c>
      <c r="H13" s="9">
        <v>-1</v>
      </c>
      <c r="I13">
        <v>-1</v>
      </c>
      <c r="J13" s="9" t="s">
        <v>1144</v>
      </c>
      <c r="K13" s="2"/>
      <c r="L13" s="2"/>
      <c r="M13" s="2"/>
      <c r="N13" s="23">
        <v>0</v>
      </c>
      <c r="O13" s="2"/>
      <c r="P13" s="2"/>
      <c r="Q13" s="2"/>
      <c r="R13" s="2"/>
      <c r="S13" s="2"/>
      <c r="T13" s="23">
        <v>0</v>
      </c>
      <c r="U13" s="23"/>
      <c r="V13" s="23"/>
      <c r="W13" s="2"/>
      <c r="X13" s="2"/>
      <c r="Y13" s="2">
        <v>2</v>
      </c>
      <c r="Z13" s="2"/>
      <c r="AA13" s="2">
        <v>18</v>
      </c>
      <c r="AB13" s="2"/>
      <c r="AC13" s="2"/>
      <c r="AD13" s="2"/>
      <c r="AE13" s="2"/>
      <c r="AF13" s="2"/>
      <c r="AG13" s="2"/>
      <c r="AH13" s="2"/>
      <c r="AI13" s="2"/>
      <c r="AJ13" s="2"/>
      <c r="AO13">
        <v>14</v>
      </c>
      <c r="AP13" s="21">
        <v>0</v>
      </c>
      <c r="AQ13" s="21"/>
      <c r="AR13" s="28">
        <v>1.9090909090909089</v>
      </c>
      <c r="AS13" s="28">
        <v>2.545454545454545</v>
      </c>
      <c r="AT13" s="28">
        <v>0.54545454545454541</v>
      </c>
      <c r="AU13" s="28">
        <v>2.8181818181818179</v>
      </c>
      <c r="AV13" s="28">
        <v>0.2441860465116279</v>
      </c>
      <c r="AW13" s="28">
        <v>0.32558139534883718</v>
      </c>
      <c r="AX13" s="28">
        <v>6.9767441860465115E-2</v>
      </c>
      <c r="AY13" s="28">
        <v>0.3604651162790698</v>
      </c>
      <c r="AZ13" s="25">
        <v>0.82</v>
      </c>
      <c r="BA13" s="25">
        <v>3.44</v>
      </c>
      <c r="BB13" s="25">
        <v>2.62</v>
      </c>
      <c r="BC13" s="25">
        <v>2.6390909090909092</v>
      </c>
      <c r="BD13">
        <v>2.6390909090909092</v>
      </c>
      <c r="BE13">
        <v>5.9791810459090904</v>
      </c>
    </row>
    <row r="14" spans="1:61" x14ac:dyDescent="0.3">
      <c r="A14" s="2" t="s">
        <v>12</v>
      </c>
      <c r="B14" s="13" t="s">
        <v>697</v>
      </c>
      <c r="C14" s="13"/>
      <c r="D14" s="2"/>
      <c r="E14" s="2"/>
      <c r="F14" s="2">
        <v>4.2</v>
      </c>
      <c r="G14" s="2" t="s">
        <v>453</v>
      </c>
      <c r="H14" s="9">
        <v>-1</v>
      </c>
      <c r="I14">
        <v>-1</v>
      </c>
      <c r="J14" s="9" t="s">
        <v>1145</v>
      </c>
      <c r="K14" s="2"/>
      <c r="L14" s="2"/>
      <c r="M14" s="2"/>
      <c r="N14" s="23">
        <v>0</v>
      </c>
      <c r="O14" s="2"/>
      <c r="P14" s="2"/>
      <c r="Q14" s="2"/>
      <c r="R14" s="2"/>
      <c r="S14" s="2"/>
      <c r="T14" s="23">
        <v>0</v>
      </c>
      <c r="U14" s="23"/>
      <c r="V14" s="23"/>
      <c r="W14" s="2"/>
      <c r="X14" s="2"/>
      <c r="Y14" s="2">
        <v>2</v>
      </c>
      <c r="Z14" s="2"/>
      <c r="AA14" s="2">
        <v>21</v>
      </c>
      <c r="AB14" s="2"/>
      <c r="AC14" s="2"/>
      <c r="AD14" s="2"/>
      <c r="AE14" s="2"/>
      <c r="AF14" s="2"/>
      <c r="AG14" s="2"/>
      <c r="AH14" s="2"/>
      <c r="AI14" s="2"/>
      <c r="AJ14" s="2"/>
      <c r="AO14">
        <v>14</v>
      </c>
      <c r="AP14" s="21">
        <v>0</v>
      </c>
      <c r="AQ14" s="21"/>
      <c r="AR14" s="28">
        <v>1.9090909090909089</v>
      </c>
      <c r="AS14" s="28">
        <v>2.545454545454545</v>
      </c>
      <c r="AT14" s="28">
        <v>0.54545454545454541</v>
      </c>
      <c r="AU14" s="28">
        <v>2.9090909090909092</v>
      </c>
      <c r="AV14" s="28">
        <v>0.2413793103448276</v>
      </c>
      <c r="AW14" s="28">
        <v>0.32183908045977011</v>
      </c>
      <c r="AX14" s="28">
        <v>6.8965517241379309E-2</v>
      </c>
      <c r="AY14" s="28">
        <v>0.36781609195402298</v>
      </c>
      <c r="AZ14" s="25">
        <v>0.82</v>
      </c>
      <c r="BA14" s="25">
        <v>3.44</v>
      </c>
      <c r="BB14" s="25">
        <v>2.62</v>
      </c>
      <c r="BC14" s="25">
        <v>2.64</v>
      </c>
      <c r="BD14">
        <v>2.64</v>
      </c>
      <c r="BE14">
        <v>5.9811382595454541</v>
      </c>
    </row>
    <row r="15" spans="1:61" x14ac:dyDescent="0.3">
      <c r="A15" s="2" t="s">
        <v>13</v>
      </c>
      <c r="B15" s="13" t="s">
        <v>698</v>
      </c>
      <c r="C15" s="13"/>
      <c r="D15" s="2"/>
      <c r="E15" s="2"/>
      <c r="F15" s="2">
        <v>4.2</v>
      </c>
      <c r="G15" s="2" t="s">
        <v>453</v>
      </c>
      <c r="H15" s="9">
        <v>-1</v>
      </c>
      <c r="I15">
        <v>-1</v>
      </c>
      <c r="J15" t="s">
        <v>1147</v>
      </c>
      <c r="K15" s="2"/>
      <c r="L15" s="2"/>
      <c r="M15" s="2"/>
      <c r="N15" s="23">
        <v>0</v>
      </c>
      <c r="O15" s="2"/>
      <c r="P15"/>
      <c r="Q15" s="2"/>
      <c r="R15" s="2"/>
      <c r="S15" s="2"/>
      <c r="T15" s="23">
        <v>0</v>
      </c>
      <c r="U15" s="23"/>
      <c r="V15" s="23"/>
      <c r="W15" s="2"/>
      <c r="X15" s="2"/>
      <c r="Y15" s="2">
        <v>2</v>
      </c>
      <c r="Z15" s="2"/>
      <c r="AA15" s="2">
        <v>21</v>
      </c>
      <c r="AB15" s="2"/>
      <c r="AC15" s="2"/>
      <c r="AD15" s="2"/>
      <c r="AE15" s="2"/>
      <c r="AF15" s="2"/>
      <c r="AG15" s="2"/>
      <c r="AH15" s="2"/>
      <c r="AI15" s="2"/>
      <c r="AJ15" s="2"/>
      <c r="AO15">
        <v>14</v>
      </c>
      <c r="AP15" s="21">
        <v>0</v>
      </c>
      <c r="AQ15" s="21"/>
      <c r="AR15" s="28">
        <v>1.9090909090909089</v>
      </c>
      <c r="AS15" s="28">
        <v>2.545454545454545</v>
      </c>
      <c r="AT15" s="28">
        <v>0.54545454545454541</v>
      </c>
      <c r="AU15" s="28">
        <v>3.0909090909090908</v>
      </c>
      <c r="AV15" s="28">
        <v>0.2359550561797753</v>
      </c>
      <c r="AW15" s="28">
        <v>0.3146067415730337</v>
      </c>
      <c r="AX15" s="28">
        <v>6.7415730337078636E-2</v>
      </c>
      <c r="AY15" s="28">
        <v>0.38202247191011229</v>
      </c>
      <c r="AZ15" s="25">
        <v>0.82</v>
      </c>
      <c r="BA15" s="25">
        <v>3.44</v>
      </c>
      <c r="BB15" s="25">
        <v>2.62</v>
      </c>
      <c r="BC15" s="25">
        <v>2.642727272727273</v>
      </c>
      <c r="BD15">
        <v>2.642727272727273</v>
      </c>
      <c r="BE15">
        <v>5.9894662913636356</v>
      </c>
    </row>
    <row r="16" spans="1:61" x14ac:dyDescent="0.3">
      <c r="A16" s="2" t="s">
        <v>14</v>
      </c>
      <c r="B16" s="13" t="s">
        <v>699</v>
      </c>
      <c r="C16" s="13"/>
      <c r="D16" s="2"/>
      <c r="E16" s="2"/>
      <c r="F16" s="2">
        <v>4</v>
      </c>
      <c r="G16" s="2" t="s">
        <v>9</v>
      </c>
      <c r="H16" s="9" t="s">
        <v>532</v>
      </c>
      <c r="I16" t="s">
        <v>613</v>
      </c>
      <c r="K16" s="2"/>
      <c r="L16" s="2"/>
      <c r="M16" s="2"/>
      <c r="N16" s="23">
        <v>4</v>
      </c>
      <c r="O16" s="2"/>
      <c r="P16" s="2"/>
      <c r="Q16" s="2"/>
      <c r="R16" s="2"/>
      <c r="S16" s="2"/>
      <c r="T16" s="23">
        <v>7.8568680000000004</v>
      </c>
      <c r="U16" s="23">
        <v>7.8568680000000004</v>
      </c>
      <c r="V16" s="23">
        <v>7.8568680000000004</v>
      </c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O16">
        <v>12</v>
      </c>
      <c r="AP16" s="21">
        <v>485.00740615389492</v>
      </c>
      <c r="AQ16" s="21">
        <v>9.896756088868755E-2</v>
      </c>
      <c r="AR16" s="28">
        <v>2</v>
      </c>
      <c r="AS16" s="28">
        <v>2.666666666666667</v>
      </c>
      <c r="AT16" s="28">
        <v>0.66666666666666663</v>
      </c>
      <c r="AU16" s="28">
        <v>3.1111111111111112</v>
      </c>
      <c r="AV16" s="28">
        <v>0.23684210526315791</v>
      </c>
      <c r="AW16" s="28">
        <v>0.31578947368421051</v>
      </c>
      <c r="AX16" s="28">
        <v>7.8947368421052627E-2</v>
      </c>
      <c r="AY16" s="28">
        <v>0.36842105263157893</v>
      </c>
      <c r="AZ16" s="25">
        <v>1</v>
      </c>
      <c r="BA16" s="25">
        <v>3.44</v>
      </c>
      <c r="BB16" s="25">
        <v>2.44</v>
      </c>
      <c r="BC16" s="25">
        <v>2.7377777777777781</v>
      </c>
      <c r="BD16">
        <v>2.7377777777777781</v>
      </c>
      <c r="BE16">
        <v>6.2421139038888889</v>
      </c>
    </row>
    <row r="17" spans="1:57" x14ac:dyDescent="0.3">
      <c r="A17" s="2" t="s">
        <v>15</v>
      </c>
      <c r="B17" s="13" t="s">
        <v>700</v>
      </c>
      <c r="C17" s="13"/>
      <c r="D17" s="2"/>
      <c r="E17" s="2"/>
      <c r="F17" s="2">
        <v>4.4000000000000004</v>
      </c>
      <c r="G17" s="2" t="s">
        <v>9</v>
      </c>
      <c r="H17" s="9" t="s">
        <v>533</v>
      </c>
      <c r="I17" t="s">
        <v>614</v>
      </c>
      <c r="K17" s="2"/>
      <c r="L17" s="2"/>
      <c r="M17" s="2"/>
      <c r="N17" s="23">
        <v>4</v>
      </c>
      <c r="O17" s="2"/>
      <c r="P17" s="2"/>
      <c r="Q17" s="2"/>
      <c r="R17" s="2"/>
      <c r="S17" s="2"/>
      <c r="T17" s="23">
        <v>5.63450966</v>
      </c>
      <c r="U17" s="23">
        <v>7.6422105</v>
      </c>
      <c r="V17" s="23">
        <v>11.066420430000001</v>
      </c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O17">
        <v>12</v>
      </c>
      <c r="AP17" s="21">
        <v>476.5212686940929</v>
      </c>
      <c r="AQ17" s="21">
        <v>0.1007300264509579</v>
      </c>
      <c r="AR17" s="28">
        <v>2</v>
      </c>
      <c r="AS17" s="28">
        <v>2.666666666666667</v>
      </c>
      <c r="AT17" s="28">
        <v>0.66666666666666663</v>
      </c>
      <c r="AU17" s="28">
        <v>3.1111111111111112</v>
      </c>
      <c r="AV17" s="28">
        <v>0.23684210526315791</v>
      </c>
      <c r="AW17" s="28">
        <v>0.31578947368421051</v>
      </c>
      <c r="AX17" s="28">
        <v>7.8947368421052627E-2</v>
      </c>
      <c r="AY17" s="28">
        <v>0.36842105263157893</v>
      </c>
      <c r="AZ17" s="25">
        <v>0.95</v>
      </c>
      <c r="BA17" s="25">
        <v>3.44</v>
      </c>
      <c r="BB17" s="25">
        <v>2.4900000000000002</v>
      </c>
      <c r="BC17" s="25">
        <v>2.7322222222222221</v>
      </c>
      <c r="BD17">
        <v>2.7322222222222221</v>
      </c>
      <c r="BE17">
        <v>6.2204042916666662</v>
      </c>
    </row>
    <row r="18" spans="1:57" x14ac:dyDescent="0.3">
      <c r="A18" s="2" t="s">
        <v>16</v>
      </c>
      <c r="B18" s="13" t="s">
        <v>701</v>
      </c>
      <c r="C18" s="13"/>
      <c r="D18" s="2"/>
      <c r="E18" s="2"/>
      <c r="F18" s="2">
        <v>4.0999999999999996</v>
      </c>
      <c r="G18" s="2" t="s">
        <v>9</v>
      </c>
      <c r="H18" s="9" t="s">
        <v>534</v>
      </c>
      <c r="I18" t="s">
        <v>615</v>
      </c>
      <c r="K18" s="2"/>
      <c r="L18" s="2"/>
      <c r="M18" s="2"/>
      <c r="N18" s="23">
        <v>6</v>
      </c>
      <c r="O18" s="2"/>
      <c r="P18" s="2"/>
      <c r="Q18" s="2"/>
      <c r="R18" s="2"/>
      <c r="S18" s="2"/>
      <c r="T18" s="23">
        <v>9.2906580000000005</v>
      </c>
      <c r="U18" s="23">
        <v>9.8537374799999977</v>
      </c>
      <c r="V18" s="23">
        <v>14.19785074</v>
      </c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O18">
        <v>12</v>
      </c>
      <c r="AP18" s="21">
        <v>1160.7096237378021</v>
      </c>
      <c r="AQ18" s="21">
        <v>6.2031018376620617E-2</v>
      </c>
      <c r="AR18" s="28">
        <v>2</v>
      </c>
      <c r="AS18" s="28">
        <v>2.666666666666667</v>
      </c>
      <c r="AT18" s="28">
        <v>0.66666666666666663</v>
      </c>
      <c r="AU18" s="28">
        <v>3.1111111111111112</v>
      </c>
      <c r="AV18" s="28">
        <v>0.23684210526315791</v>
      </c>
      <c r="AW18" s="28">
        <v>0.31578947368421051</v>
      </c>
      <c r="AX18" s="28">
        <v>7.8947368421052627E-2</v>
      </c>
      <c r="AY18" s="28">
        <v>0.36842105263157893</v>
      </c>
      <c r="AZ18" s="25">
        <v>0.89</v>
      </c>
      <c r="BA18" s="25">
        <v>3.44</v>
      </c>
      <c r="BB18" s="25">
        <v>2.5499999999999998</v>
      </c>
      <c r="BC18" s="25">
        <v>2.7255555555555562</v>
      </c>
      <c r="BD18">
        <v>2.7255555555555548</v>
      </c>
      <c r="BE18">
        <v>6.1987019111111108</v>
      </c>
    </row>
    <row r="19" spans="1:57" x14ac:dyDescent="0.3">
      <c r="A19" s="2" t="s">
        <v>17</v>
      </c>
      <c r="B19" s="13" t="s">
        <v>702</v>
      </c>
      <c r="C19" s="13"/>
      <c r="D19" s="2"/>
      <c r="E19" s="2"/>
      <c r="F19" s="2">
        <v>3.67</v>
      </c>
      <c r="G19" s="2" t="s">
        <v>117</v>
      </c>
      <c r="H19" s="9" t="s">
        <v>535</v>
      </c>
      <c r="I19" t="s">
        <v>616</v>
      </c>
      <c r="K19" s="2"/>
      <c r="L19" s="2"/>
      <c r="M19" s="2"/>
      <c r="N19" s="23">
        <v>1</v>
      </c>
      <c r="O19" s="2">
        <v>5.4669999999999996</v>
      </c>
      <c r="P19" s="2">
        <v>5.4269999999999996</v>
      </c>
      <c r="Q19" s="2">
        <v>24.931000000000001</v>
      </c>
      <c r="R19" s="2" t="s">
        <v>450</v>
      </c>
      <c r="S19" s="2"/>
      <c r="T19" s="23">
        <v>13.46934785</v>
      </c>
      <c r="U19" s="23">
        <v>13.46934785</v>
      </c>
      <c r="V19" s="23">
        <v>13.46934785</v>
      </c>
      <c r="W19" s="2">
        <v>1</v>
      </c>
      <c r="X19" s="2"/>
      <c r="Y19" s="2">
        <v>2</v>
      </c>
      <c r="Z19" s="2">
        <v>1.96</v>
      </c>
      <c r="AA19" s="2">
        <v>1500</v>
      </c>
      <c r="AB19" s="2" t="s">
        <v>461</v>
      </c>
      <c r="AC19" s="2"/>
      <c r="AD19" s="2">
        <v>1</v>
      </c>
      <c r="AE19" s="2"/>
      <c r="AF19" s="2"/>
      <c r="AG19" s="2"/>
      <c r="AH19" s="2"/>
      <c r="AI19" s="2"/>
      <c r="AJ19" s="2"/>
      <c r="AO19">
        <v>18</v>
      </c>
      <c r="AP19" s="21">
        <v>189.22149105491849</v>
      </c>
      <c r="AQ19" s="21">
        <v>9.5126615373598261E-2</v>
      </c>
      <c r="AR19" s="28">
        <v>2</v>
      </c>
      <c r="AS19" s="28">
        <v>3</v>
      </c>
      <c r="AT19" s="28">
        <v>1.857142857142857</v>
      </c>
      <c r="AU19" s="28">
        <v>4</v>
      </c>
      <c r="AV19" s="28">
        <v>0.18421052631578949</v>
      </c>
      <c r="AW19" s="28">
        <v>0.27631578947368418</v>
      </c>
      <c r="AX19" s="28">
        <v>0.1710526315789474</v>
      </c>
      <c r="AY19" s="28">
        <v>0.36842105263157893</v>
      </c>
      <c r="AZ19" s="25">
        <v>1</v>
      </c>
      <c r="BA19" s="25">
        <v>3.44</v>
      </c>
      <c r="BB19" s="25">
        <v>2.44</v>
      </c>
      <c r="BC19" s="25">
        <v>2.785714285714286</v>
      </c>
      <c r="BD19">
        <v>2.785714285714286</v>
      </c>
      <c r="BE19">
        <v>6.216117408214286</v>
      </c>
    </row>
    <row r="20" spans="1:57" x14ac:dyDescent="0.3">
      <c r="A20" s="2" t="s">
        <v>51</v>
      </c>
      <c r="B20" s="13" t="s">
        <v>703</v>
      </c>
      <c r="C20" s="13"/>
      <c r="D20" s="2"/>
      <c r="E20" s="2"/>
      <c r="F20" s="2">
        <v>3.64</v>
      </c>
      <c r="G20" s="2" t="s">
        <v>117</v>
      </c>
      <c r="H20" s="9" t="s">
        <v>536</v>
      </c>
      <c r="I20" t="s">
        <v>617</v>
      </c>
      <c r="K20" s="2"/>
      <c r="L20" s="2"/>
      <c r="M20" s="2"/>
      <c r="N20" s="23">
        <v>1</v>
      </c>
      <c r="O20" s="2">
        <v>5.4729999999999999</v>
      </c>
      <c r="P20" s="2">
        <v>5.5269999999999992</v>
      </c>
      <c r="Q20" s="2">
        <v>25.030999999999999</v>
      </c>
      <c r="R20" s="2" t="s">
        <v>450</v>
      </c>
      <c r="S20" s="2"/>
      <c r="T20" s="23">
        <v>12.88926011</v>
      </c>
      <c r="U20" s="23">
        <v>12.88926011</v>
      </c>
      <c r="V20" s="23">
        <v>12.88926011</v>
      </c>
      <c r="W20" s="2">
        <v>1</v>
      </c>
      <c r="X20" s="2"/>
      <c r="Y20" s="2">
        <v>2</v>
      </c>
      <c r="Z20" s="2">
        <v>2.36</v>
      </c>
      <c r="AA20" s="2">
        <v>11299.999999999998</v>
      </c>
      <c r="AB20" s="2"/>
      <c r="AC20" s="2"/>
      <c r="AD20" s="2">
        <v>1</v>
      </c>
      <c r="AE20" s="2"/>
      <c r="AF20" s="2"/>
      <c r="AG20" s="2"/>
      <c r="AH20" s="2"/>
      <c r="AI20" s="2"/>
      <c r="AJ20" s="2"/>
      <c r="AO20">
        <v>18</v>
      </c>
      <c r="AP20" s="21">
        <v>195.03203980213701</v>
      </c>
      <c r="AQ20" s="21">
        <v>9.2292528029042184E-2</v>
      </c>
      <c r="AR20" s="28">
        <v>2</v>
      </c>
      <c r="AS20" s="28">
        <v>3</v>
      </c>
      <c r="AT20" s="28">
        <v>1.857142857142857</v>
      </c>
      <c r="AU20" s="28">
        <v>4</v>
      </c>
      <c r="AV20" s="28">
        <v>0.18421052631578949</v>
      </c>
      <c r="AW20" s="28">
        <v>0.27631578947368418</v>
      </c>
      <c r="AX20" s="28">
        <v>0.1710526315789474</v>
      </c>
      <c r="AY20" s="28">
        <v>0.36842105263157893</v>
      </c>
      <c r="AZ20" s="25">
        <v>0.95</v>
      </c>
      <c r="BA20" s="25">
        <v>3.44</v>
      </c>
      <c r="BB20" s="25">
        <v>2.4900000000000002</v>
      </c>
      <c r="BC20" s="25">
        <v>2.782142857142857</v>
      </c>
      <c r="BD20">
        <v>2.7821428571428579</v>
      </c>
      <c r="BE20">
        <v>6.2021612289285706</v>
      </c>
    </row>
    <row r="21" spans="1:57" x14ac:dyDescent="0.3">
      <c r="A21" s="2" t="s">
        <v>18</v>
      </c>
      <c r="B21" s="13" t="s">
        <v>704</v>
      </c>
      <c r="C21" s="13"/>
      <c r="D21" s="2"/>
      <c r="E21" s="2"/>
      <c r="F21" s="2">
        <v>3.52</v>
      </c>
      <c r="G21" s="2" t="s">
        <v>117</v>
      </c>
      <c r="H21" s="9" t="s">
        <v>537</v>
      </c>
      <c r="I21" t="s">
        <v>618</v>
      </c>
      <c r="K21" s="2"/>
      <c r="L21" s="2"/>
      <c r="M21" s="2"/>
      <c r="N21" s="23">
        <v>1</v>
      </c>
      <c r="O21" s="2">
        <v>3.9539999999999997</v>
      </c>
      <c r="P21" s="2">
        <v>3.9539999999999997</v>
      </c>
      <c r="Q21" s="2">
        <v>25.487000000000002</v>
      </c>
      <c r="R21" s="2" t="s">
        <v>440</v>
      </c>
      <c r="S21" s="2"/>
      <c r="T21" s="23">
        <v>12.939761450000001</v>
      </c>
      <c r="U21" s="23">
        <v>12.939761450000001</v>
      </c>
      <c r="V21" s="23">
        <v>12.939761450000001</v>
      </c>
      <c r="W21" s="2">
        <v>1</v>
      </c>
      <c r="X21" s="2"/>
      <c r="Y21" s="2">
        <v>2</v>
      </c>
      <c r="Z21" s="2">
        <v>2.1800000000000002</v>
      </c>
      <c r="AA21" s="2">
        <v>550</v>
      </c>
      <c r="AB21" s="2"/>
      <c r="AC21" s="2"/>
      <c r="AD21" s="2">
        <v>1</v>
      </c>
      <c r="AE21" s="2"/>
      <c r="AF21" s="2"/>
      <c r="AG21" s="2"/>
      <c r="AH21" s="2"/>
      <c r="AI21" s="2"/>
      <c r="AJ21" s="2"/>
      <c r="AO21">
        <v>18</v>
      </c>
      <c r="AP21" s="21">
        <v>198.96095988642259</v>
      </c>
      <c r="AQ21" s="21">
        <v>9.047000984653146E-2</v>
      </c>
      <c r="AR21" s="28">
        <v>2</v>
      </c>
      <c r="AS21" s="28">
        <v>3</v>
      </c>
      <c r="AT21" s="28">
        <v>1.857142857142857</v>
      </c>
      <c r="AU21" s="28">
        <v>4</v>
      </c>
      <c r="AV21" s="28">
        <v>0.18421052631578949</v>
      </c>
      <c r="AW21" s="28">
        <v>0.27631578947368418</v>
      </c>
      <c r="AX21" s="28">
        <v>0.1710526315789474</v>
      </c>
      <c r="AY21" s="28">
        <v>0.36842105263157893</v>
      </c>
      <c r="AZ21" s="25">
        <v>0.89</v>
      </c>
      <c r="BA21" s="25">
        <v>3.44</v>
      </c>
      <c r="BB21" s="25">
        <v>2.5499999999999998</v>
      </c>
      <c r="BC21" s="25">
        <v>2.777857142857143</v>
      </c>
      <c r="BD21">
        <v>2.777857142857143</v>
      </c>
      <c r="BE21">
        <v>6.1882096985714297</v>
      </c>
    </row>
    <row r="22" spans="1:57" x14ac:dyDescent="0.3">
      <c r="A22" s="2" t="s">
        <v>19</v>
      </c>
      <c r="B22" s="13" t="s">
        <v>705</v>
      </c>
      <c r="C22" s="13"/>
      <c r="D22" s="2"/>
      <c r="E22" s="2"/>
      <c r="F22" s="2">
        <v>3.46</v>
      </c>
      <c r="G22" s="2" t="s">
        <v>435</v>
      </c>
      <c r="H22" s="9" t="s">
        <v>538</v>
      </c>
      <c r="I22">
        <v>-1</v>
      </c>
      <c r="K22" s="2"/>
      <c r="L22" s="2"/>
      <c r="M22" s="2"/>
      <c r="N22" s="23">
        <v>1</v>
      </c>
      <c r="O22" s="2" t="s">
        <v>464</v>
      </c>
      <c r="P22" s="2" t="s">
        <v>464</v>
      </c>
      <c r="Q22" s="2" t="s">
        <v>464</v>
      </c>
      <c r="R22" s="2" t="s">
        <v>450</v>
      </c>
      <c r="S22" s="2"/>
      <c r="T22" s="23">
        <v>13.83861243</v>
      </c>
      <c r="U22" s="23">
        <v>13.83861243</v>
      </c>
      <c r="V22" s="23">
        <v>13.83861243</v>
      </c>
      <c r="W22" s="2"/>
      <c r="X22" s="2" t="s">
        <v>462</v>
      </c>
      <c r="Y22" s="2">
        <v>2</v>
      </c>
      <c r="Z22" s="2"/>
      <c r="AA22" s="2">
        <v>580</v>
      </c>
      <c r="AB22" s="2" t="s">
        <v>470</v>
      </c>
      <c r="AC22" s="2"/>
      <c r="AD22" s="2"/>
      <c r="AE22" s="2"/>
      <c r="AF22" s="2"/>
      <c r="AG22" s="2"/>
      <c r="AH22" s="2"/>
      <c r="AI22" s="2"/>
      <c r="AJ22" s="2"/>
      <c r="AO22">
        <v>18</v>
      </c>
      <c r="AP22" s="21">
        <v>208.2630581553295</v>
      </c>
      <c r="AQ22" s="21">
        <v>8.6429154356194082E-2</v>
      </c>
      <c r="AR22" s="28">
        <v>1.857142857142857</v>
      </c>
      <c r="AS22" s="28">
        <v>3</v>
      </c>
      <c r="AT22" s="28">
        <v>2</v>
      </c>
      <c r="AU22" s="28">
        <v>2</v>
      </c>
      <c r="AV22" s="28">
        <v>0.20967741935483869</v>
      </c>
      <c r="AW22" s="28">
        <v>0.33870967741935482</v>
      </c>
      <c r="AX22" s="28">
        <v>0.22580645161290319</v>
      </c>
      <c r="AY22" s="28">
        <v>0.22580645161290319</v>
      </c>
      <c r="AZ22" s="25">
        <v>1</v>
      </c>
      <c r="BA22" s="25">
        <v>3.44</v>
      </c>
      <c r="BB22" s="25">
        <v>2.44</v>
      </c>
      <c r="BC22" s="25">
        <v>2.8</v>
      </c>
      <c r="BD22">
        <v>2.8</v>
      </c>
      <c r="BE22">
        <v>6.2020864082142868</v>
      </c>
    </row>
    <row r="23" spans="1:57" x14ac:dyDescent="0.3">
      <c r="A23" s="2" t="s">
        <v>20</v>
      </c>
      <c r="B23" s="13" t="s">
        <v>706</v>
      </c>
      <c r="C23" s="13"/>
      <c r="D23" s="2"/>
      <c r="E23" s="2"/>
      <c r="F23" s="2">
        <v>3.43</v>
      </c>
      <c r="G23" s="2" t="s">
        <v>435</v>
      </c>
      <c r="H23" s="9" t="s">
        <v>539</v>
      </c>
      <c r="I23" t="s">
        <v>619</v>
      </c>
      <c r="K23" s="2"/>
      <c r="L23" s="2"/>
      <c r="M23" s="2"/>
      <c r="N23" s="23">
        <v>2</v>
      </c>
      <c r="O23" s="2" t="s">
        <v>464</v>
      </c>
      <c r="P23" s="2" t="s">
        <v>464</v>
      </c>
      <c r="Q23" s="2" t="s">
        <v>464</v>
      </c>
      <c r="R23" s="2" t="s">
        <v>450</v>
      </c>
      <c r="S23" s="2"/>
      <c r="T23" s="23">
        <v>13.01244535</v>
      </c>
      <c r="U23" s="23">
        <v>13.01244535</v>
      </c>
      <c r="V23" s="23">
        <v>5.6884839999999999</v>
      </c>
      <c r="W23" s="2"/>
      <c r="X23" s="2" t="s">
        <v>462</v>
      </c>
      <c r="Y23" s="2">
        <v>2</v>
      </c>
      <c r="Z23" s="2"/>
      <c r="AA23" s="2">
        <v>3660</v>
      </c>
      <c r="AB23" s="2"/>
      <c r="AC23" s="2"/>
      <c r="AD23" s="2"/>
      <c r="AE23" s="2"/>
      <c r="AF23" s="2"/>
      <c r="AG23" s="2"/>
      <c r="AH23" s="2"/>
      <c r="AI23" s="2"/>
      <c r="AJ23" s="2"/>
      <c r="AO23">
        <v>18</v>
      </c>
      <c r="AP23" s="21">
        <v>408.08048566890238</v>
      </c>
      <c r="AQ23" s="21">
        <v>8.8217891480379992E-2</v>
      </c>
      <c r="AR23" s="28">
        <v>1.857142857142857</v>
      </c>
      <c r="AS23" s="28">
        <v>3</v>
      </c>
      <c r="AT23" s="28">
        <v>2</v>
      </c>
      <c r="AU23" s="28">
        <v>2</v>
      </c>
      <c r="AV23" s="28">
        <v>0.20967741935483869</v>
      </c>
      <c r="AW23" s="28">
        <v>0.33870967741935482</v>
      </c>
      <c r="AX23" s="28">
        <v>0.22580645161290319</v>
      </c>
      <c r="AY23" s="28">
        <v>0.22580645161290319</v>
      </c>
      <c r="AZ23" s="25">
        <v>0.95</v>
      </c>
      <c r="BA23" s="25">
        <v>3.44</v>
      </c>
      <c r="BB23" s="25">
        <v>2.4900000000000002</v>
      </c>
      <c r="BC23" s="25">
        <v>2.7964285714285722</v>
      </c>
      <c r="BD23">
        <v>2.7964285714285722</v>
      </c>
      <c r="BE23">
        <v>6.1881302289285713</v>
      </c>
    </row>
    <row r="24" spans="1:57" x14ac:dyDescent="0.3">
      <c r="A24" s="2" t="s">
        <v>21</v>
      </c>
      <c r="B24" s="13" t="s">
        <v>707</v>
      </c>
      <c r="C24" s="13"/>
      <c r="D24" s="2"/>
      <c r="E24" s="2"/>
      <c r="F24" s="2">
        <v>3.3</v>
      </c>
      <c r="G24" s="2" t="s">
        <v>435</v>
      </c>
      <c r="H24" s="9" t="s">
        <v>540</v>
      </c>
      <c r="I24" t="s">
        <v>620</v>
      </c>
      <c r="K24" s="2"/>
      <c r="L24" s="2"/>
      <c r="M24" s="2"/>
      <c r="N24" s="23">
        <v>2</v>
      </c>
      <c r="O24" s="2" t="s">
        <v>464</v>
      </c>
      <c r="P24" s="2" t="s">
        <v>464</v>
      </c>
      <c r="Q24" s="2" t="s">
        <v>464</v>
      </c>
      <c r="R24" s="2" t="s">
        <v>440</v>
      </c>
      <c r="S24" s="2"/>
      <c r="T24" s="23">
        <v>13.052871550000001</v>
      </c>
      <c r="U24" s="23">
        <v>13.052871550000001</v>
      </c>
      <c r="V24" s="23">
        <v>5.7602650000000004</v>
      </c>
      <c r="W24" s="2"/>
      <c r="X24" s="2" t="s">
        <v>463</v>
      </c>
      <c r="Y24" s="2">
        <v>2</v>
      </c>
      <c r="Z24" s="2"/>
      <c r="AA24" s="2">
        <v>1130</v>
      </c>
      <c r="AB24" s="2"/>
      <c r="AC24" s="2"/>
      <c r="AD24" s="2"/>
      <c r="AE24" s="2"/>
      <c r="AF24" s="2"/>
      <c r="AG24" s="2"/>
      <c r="AH24" s="2"/>
      <c r="AI24" s="2"/>
      <c r="AJ24" s="2"/>
      <c r="AO24">
        <v>18</v>
      </c>
      <c r="AP24" s="21">
        <v>419.87909289623292</v>
      </c>
      <c r="AQ24" s="21">
        <v>8.5738967738736363E-2</v>
      </c>
      <c r="AR24" s="28">
        <v>1.857142857142857</v>
      </c>
      <c r="AS24" s="28">
        <v>3</v>
      </c>
      <c r="AT24" s="28">
        <v>2</v>
      </c>
      <c r="AU24" s="28">
        <v>2</v>
      </c>
      <c r="AV24" s="28">
        <v>0.20967741935483869</v>
      </c>
      <c r="AW24" s="28">
        <v>0.33870967741935482</v>
      </c>
      <c r="AX24" s="28">
        <v>0.22580645161290319</v>
      </c>
      <c r="AY24" s="28">
        <v>0.22580645161290319</v>
      </c>
      <c r="AZ24" s="25">
        <v>0.89</v>
      </c>
      <c r="BA24" s="25">
        <v>3.44</v>
      </c>
      <c r="BB24" s="25">
        <v>2.5499999999999998</v>
      </c>
      <c r="BC24" s="25">
        <v>2.7921428571428568</v>
      </c>
      <c r="BD24">
        <v>2.7921428571428568</v>
      </c>
      <c r="BE24">
        <v>6.1741786985714304</v>
      </c>
    </row>
    <row r="25" spans="1:57" x14ac:dyDescent="0.3">
      <c r="A25" s="2" t="s">
        <v>22</v>
      </c>
      <c r="B25" s="13" t="s">
        <v>876</v>
      </c>
      <c r="C25" s="13"/>
      <c r="D25" s="2"/>
      <c r="E25" s="2"/>
      <c r="F25" s="2">
        <v>2.74</v>
      </c>
      <c r="G25" s="2" t="s">
        <v>213</v>
      </c>
      <c r="H25" s="32" t="s">
        <v>541</v>
      </c>
      <c r="I25" t="s">
        <v>621</v>
      </c>
      <c r="K25" s="2"/>
      <c r="L25" s="2"/>
      <c r="M25" s="2"/>
      <c r="N25" s="23">
        <v>0</v>
      </c>
      <c r="O25" s="2"/>
      <c r="P25" s="2"/>
      <c r="Q25" s="2"/>
      <c r="R25" s="2"/>
      <c r="S25" s="2"/>
      <c r="T25" s="23">
        <v>0</v>
      </c>
      <c r="U25" s="23"/>
      <c r="V25" s="23"/>
      <c r="W25" s="2">
        <v>1</v>
      </c>
      <c r="X25" s="2"/>
      <c r="Y25" s="2" t="s">
        <v>464</v>
      </c>
      <c r="Z25" s="2"/>
      <c r="AA25" s="2">
        <v>38.960999999999999</v>
      </c>
      <c r="AB25" s="2" t="s">
        <v>465</v>
      </c>
      <c r="AC25" s="2"/>
      <c r="AD25" s="2"/>
      <c r="AE25" s="2"/>
      <c r="AF25" s="2">
        <v>1</v>
      </c>
      <c r="AG25" s="2">
        <v>1</v>
      </c>
      <c r="AH25" s="2"/>
      <c r="AI25" s="2"/>
      <c r="AJ25" s="2"/>
      <c r="AK25" s="2">
        <v>1</v>
      </c>
      <c r="AO25">
        <v>18</v>
      </c>
      <c r="AP25" s="21">
        <v>0</v>
      </c>
      <c r="AQ25" s="21"/>
      <c r="AR25" s="28">
        <v>1.871428571428571</v>
      </c>
      <c r="AS25" s="28">
        <v>3.1428571428571428</v>
      </c>
      <c r="AT25" s="28">
        <v>2.714285714285714</v>
      </c>
      <c r="AU25" s="28">
        <v>3.2</v>
      </c>
      <c r="AV25" s="28">
        <v>0.17124183006535951</v>
      </c>
      <c r="AW25" s="28">
        <v>0.28758169934640521</v>
      </c>
      <c r="AX25" s="28">
        <v>0.2483660130718954</v>
      </c>
      <c r="AY25" s="28">
        <v>0.29281045751633977</v>
      </c>
      <c r="AZ25" s="25">
        <v>1.6</v>
      </c>
      <c r="BA25" s="25">
        <v>3.44</v>
      </c>
      <c r="BB25" s="25">
        <v>1.84</v>
      </c>
      <c r="BC25" s="25">
        <v>2.9058571428571431</v>
      </c>
      <c r="BD25">
        <v>2.9058571428571431</v>
      </c>
      <c r="BE25">
        <v>6.2676757950000006</v>
      </c>
    </row>
    <row r="26" spans="1:57" x14ac:dyDescent="0.3">
      <c r="A26" s="2" t="s">
        <v>23</v>
      </c>
      <c r="B26" s="13" t="s">
        <v>877</v>
      </c>
      <c r="C26" s="13"/>
      <c r="D26" s="2"/>
      <c r="E26" s="2"/>
      <c r="F26" s="2">
        <v>2.74</v>
      </c>
      <c r="G26" s="2" t="s">
        <v>213</v>
      </c>
      <c r="H26" s="32" t="s">
        <v>541</v>
      </c>
      <c r="I26" t="s">
        <v>621</v>
      </c>
      <c r="K26" s="2"/>
      <c r="L26" s="2"/>
      <c r="M26" s="2"/>
      <c r="N26" s="23">
        <v>0</v>
      </c>
      <c r="O26" s="2"/>
      <c r="P26" s="2"/>
      <c r="Q26" s="2"/>
      <c r="R26" s="2"/>
      <c r="S26" s="2"/>
      <c r="T26" s="23">
        <v>0</v>
      </c>
      <c r="U26" s="23"/>
      <c r="V26" s="23"/>
      <c r="W26" s="2">
        <v>1</v>
      </c>
      <c r="X26" s="2"/>
      <c r="Y26" s="2" t="s">
        <v>464</v>
      </c>
      <c r="Z26" s="2"/>
      <c r="AA26" s="2">
        <v>50.949000000000005</v>
      </c>
      <c r="AB26" s="2"/>
      <c r="AC26" s="2"/>
      <c r="AD26" s="2"/>
      <c r="AE26" s="2"/>
      <c r="AF26" s="2">
        <v>1</v>
      </c>
      <c r="AG26" s="2">
        <v>1</v>
      </c>
      <c r="AH26" s="2"/>
      <c r="AI26" s="2"/>
      <c r="AJ26" s="2"/>
      <c r="AK26" s="2">
        <v>1</v>
      </c>
      <c r="AO26">
        <v>18</v>
      </c>
      <c r="AP26" s="21">
        <v>0</v>
      </c>
      <c r="AQ26" s="21"/>
      <c r="AR26" s="28">
        <v>1.8678571428571431</v>
      </c>
      <c r="AS26" s="28">
        <v>3.1428571428571428</v>
      </c>
      <c r="AT26" s="28">
        <v>2.714285714285714</v>
      </c>
      <c r="AU26" s="28">
        <v>3.15</v>
      </c>
      <c r="AV26" s="28">
        <v>0.1717569786535304</v>
      </c>
      <c r="AW26" s="28">
        <v>0.28899835796387519</v>
      </c>
      <c r="AX26" s="28">
        <v>0.24958949096880129</v>
      </c>
      <c r="AY26" s="28">
        <v>0.28965517241379313</v>
      </c>
      <c r="AZ26" s="25">
        <v>1.6</v>
      </c>
      <c r="BA26" s="25">
        <v>3.44</v>
      </c>
      <c r="BB26" s="25">
        <v>1.84</v>
      </c>
      <c r="BC26" s="25">
        <v>2.903142857142857</v>
      </c>
      <c r="BD26">
        <v>2.903142857142857</v>
      </c>
      <c r="BE26">
        <v>6.2658828646428582</v>
      </c>
    </row>
    <row r="27" spans="1:57" x14ac:dyDescent="0.3">
      <c r="A27" s="2" t="s">
        <v>24</v>
      </c>
      <c r="B27" s="13" t="s">
        <v>878</v>
      </c>
      <c r="C27" s="13"/>
      <c r="D27" s="2"/>
      <c r="E27" s="2"/>
      <c r="F27" s="2">
        <v>2.75</v>
      </c>
      <c r="G27" s="2" t="s">
        <v>213</v>
      </c>
      <c r="H27" s="32" t="s">
        <v>541</v>
      </c>
      <c r="I27" t="s">
        <v>621</v>
      </c>
      <c r="K27" s="2"/>
      <c r="L27" s="2"/>
      <c r="M27" s="2"/>
      <c r="N27" s="23">
        <v>0</v>
      </c>
      <c r="O27" s="2"/>
      <c r="P27" s="2"/>
      <c r="Q27" s="2"/>
      <c r="R27" s="2"/>
      <c r="S27" s="2"/>
      <c r="T27" s="23">
        <v>0</v>
      </c>
      <c r="U27" s="23"/>
      <c r="V27" s="23"/>
      <c r="W27" s="2">
        <v>1</v>
      </c>
      <c r="X27" s="2"/>
      <c r="Y27" s="2" t="s">
        <v>464</v>
      </c>
      <c r="Z27" s="2"/>
      <c r="AA27" s="2">
        <v>30.303000000000001</v>
      </c>
      <c r="AB27" s="2"/>
      <c r="AC27" s="2"/>
      <c r="AD27" s="2"/>
      <c r="AE27" s="2"/>
      <c r="AF27" s="2">
        <v>1</v>
      </c>
      <c r="AG27" s="2">
        <v>1</v>
      </c>
      <c r="AH27" s="2"/>
      <c r="AI27" s="2"/>
      <c r="AJ27" s="2"/>
      <c r="AK27" s="2">
        <v>1</v>
      </c>
      <c r="AO27">
        <v>18</v>
      </c>
      <c r="AP27" s="21">
        <v>0</v>
      </c>
      <c r="AQ27" s="21"/>
      <c r="AR27" s="28">
        <v>1.8642857142857141</v>
      </c>
      <c r="AS27" s="28">
        <v>3.1428571428571428</v>
      </c>
      <c r="AT27" s="28">
        <v>2.714285714285714</v>
      </c>
      <c r="AU27" s="28">
        <v>3.1</v>
      </c>
      <c r="AV27" s="28">
        <v>0.17227722772277229</v>
      </c>
      <c r="AW27" s="28">
        <v>0.29042904290429039</v>
      </c>
      <c r="AX27" s="28">
        <v>0.25082508250825092</v>
      </c>
      <c r="AY27" s="28">
        <v>0.28646864686468648</v>
      </c>
      <c r="AZ27" s="25">
        <v>1.6</v>
      </c>
      <c r="BA27" s="25">
        <v>3.44</v>
      </c>
      <c r="BB27" s="25">
        <v>1.84</v>
      </c>
      <c r="BC27" s="25">
        <v>2.9004285714285709</v>
      </c>
      <c r="BD27">
        <v>2.9004285714285718</v>
      </c>
      <c r="BE27">
        <v>6.2640899342857157</v>
      </c>
    </row>
    <row r="28" spans="1:57" x14ac:dyDescent="0.3">
      <c r="A28" s="2" t="s">
        <v>25</v>
      </c>
      <c r="B28" s="13" t="s">
        <v>708</v>
      </c>
      <c r="C28" s="13"/>
      <c r="D28" s="2"/>
      <c r="E28" s="2"/>
      <c r="F28" s="2">
        <v>2.88</v>
      </c>
      <c r="G28" s="2" t="s">
        <v>213</v>
      </c>
      <c r="H28" s="9" t="s">
        <v>541</v>
      </c>
      <c r="I28" t="s">
        <v>621</v>
      </c>
      <c r="K28" s="2"/>
      <c r="L28" s="2"/>
      <c r="M28" s="2"/>
      <c r="N28" s="23">
        <v>1</v>
      </c>
      <c r="O28" s="2">
        <v>5.4960000000000004</v>
      </c>
      <c r="P28" s="2">
        <v>5.4960000000000004</v>
      </c>
      <c r="Q28" s="2">
        <v>25.55</v>
      </c>
      <c r="R28" s="2" t="s">
        <v>450</v>
      </c>
      <c r="S28" s="2"/>
      <c r="T28" s="23">
        <v>12.868820120000001</v>
      </c>
      <c r="U28" s="23">
        <v>12.868820120000001</v>
      </c>
      <c r="V28" s="23">
        <v>12.868820120000001</v>
      </c>
      <c r="W28" s="2">
        <v>1</v>
      </c>
      <c r="X28" s="2"/>
      <c r="Y28" s="2">
        <v>4</v>
      </c>
      <c r="Z28" s="2"/>
      <c r="AA28" s="2">
        <v>25.308</v>
      </c>
      <c r="AB28" s="2"/>
      <c r="AC28" s="2"/>
      <c r="AD28" s="2"/>
      <c r="AE28" s="2"/>
      <c r="AF28" s="2">
        <v>1</v>
      </c>
      <c r="AG28" s="2">
        <v>1</v>
      </c>
      <c r="AH28" s="2"/>
      <c r="AI28" s="2"/>
      <c r="AJ28" s="2"/>
      <c r="AK28">
        <v>1</v>
      </c>
      <c r="AO28">
        <v>18</v>
      </c>
      <c r="AP28" s="21">
        <v>197.4403766939285</v>
      </c>
      <c r="AQ28" s="21">
        <v>9.1166762854710051E-2</v>
      </c>
      <c r="AR28" s="28">
        <v>1.857142857142857</v>
      </c>
      <c r="AS28" s="28">
        <v>3.1428571428571428</v>
      </c>
      <c r="AT28" s="28">
        <v>2.714285714285714</v>
      </c>
      <c r="AU28" s="28">
        <v>3</v>
      </c>
      <c r="AV28" s="28">
        <v>0.17333333333333331</v>
      </c>
      <c r="AW28" s="28">
        <v>0.29333333333333328</v>
      </c>
      <c r="AX28" s="28">
        <v>0.25333333333333341</v>
      </c>
      <c r="AY28" s="28">
        <v>0.28000000000000003</v>
      </c>
      <c r="AZ28" s="25">
        <v>1.6</v>
      </c>
      <c r="BA28" s="25">
        <v>3.44</v>
      </c>
      <c r="BB28" s="25">
        <v>1.84</v>
      </c>
      <c r="BC28" s="25">
        <v>2.895</v>
      </c>
      <c r="BD28">
        <v>2.895</v>
      </c>
      <c r="BE28">
        <v>6.260504073571429</v>
      </c>
    </row>
    <row r="29" spans="1:57" x14ac:dyDescent="0.3">
      <c r="A29" s="2" t="s">
        <v>26</v>
      </c>
      <c r="B29" s="13" t="s">
        <v>879</v>
      </c>
      <c r="C29" s="13"/>
      <c r="D29" s="2"/>
      <c r="E29" s="2"/>
      <c r="F29" s="2">
        <v>2.91</v>
      </c>
      <c r="G29" s="2" t="s">
        <v>213</v>
      </c>
      <c r="H29" s="32" t="s">
        <v>541</v>
      </c>
      <c r="I29" t="s">
        <v>621</v>
      </c>
      <c r="K29" s="2"/>
      <c r="L29" s="2"/>
      <c r="M29" s="2"/>
      <c r="N29" s="23">
        <v>0</v>
      </c>
      <c r="O29" s="2"/>
      <c r="P29" s="2"/>
      <c r="Q29" s="2"/>
      <c r="R29" s="2"/>
      <c r="S29" s="2"/>
      <c r="T29" s="23">
        <v>0</v>
      </c>
      <c r="U29" s="23"/>
      <c r="V29" s="23"/>
      <c r="W29" s="2">
        <v>1</v>
      </c>
      <c r="X29" s="2"/>
      <c r="Y29" s="2" t="s">
        <v>464</v>
      </c>
      <c r="Z29" s="2"/>
      <c r="AA29" s="2">
        <v>9.3239999999999998</v>
      </c>
      <c r="AB29" s="2"/>
      <c r="AC29" s="2"/>
      <c r="AD29" s="2"/>
      <c r="AE29" s="2"/>
      <c r="AF29" s="2">
        <v>1</v>
      </c>
      <c r="AG29" s="2">
        <v>1</v>
      </c>
      <c r="AH29" s="2"/>
      <c r="AI29" s="2"/>
      <c r="AJ29" s="2"/>
      <c r="AK29">
        <v>1</v>
      </c>
      <c r="AO29">
        <v>18</v>
      </c>
      <c r="AP29" s="21">
        <v>0</v>
      </c>
      <c r="AQ29" s="21"/>
      <c r="AR29" s="28">
        <v>1.8642857142857141</v>
      </c>
      <c r="AS29" s="28">
        <v>3.1428571428571428</v>
      </c>
      <c r="AT29" s="28">
        <v>2.7</v>
      </c>
      <c r="AU29" s="28">
        <v>3</v>
      </c>
      <c r="AV29" s="28">
        <v>0.1741160773849233</v>
      </c>
      <c r="AW29" s="28">
        <v>0.29352901934623082</v>
      </c>
      <c r="AX29" s="28">
        <v>0.25216811207471651</v>
      </c>
      <c r="AY29" s="28">
        <v>0.28018679119412943</v>
      </c>
      <c r="AZ29" s="25">
        <v>1.54</v>
      </c>
      <c r="BA29" s="25">
        <v>3.44</v>
      </c>
      <c r="BB29" s="25">
        <v>1.9</v>
      </c>
      <c r="BC29" s="25">
        <v>2.894571428571429</v>
      </c>
      <c r="BD29">
        <v>2.894571428571429</v>
      </c>
      <c r="BE29">
        <v>6.2577448164285716</v>
      </c>
    </row>
    <row r="30" spans="1:57" x14ac:dyDescent="0.3">
      <c r="A30" s="2" t="s">
        <v>8</v>
      </c>
      <c r="B30" s="13" t="s">
        <v>694</v>
      </c>
      <c r="C30" s="13"/>
      <c r="D30" s="2" t="s">
        <v>676</v>
      </c>
      <c r="E30" s="2" t="s">
        <v>1067</v>
      </c>
      <c r="F30" s="2">
        <v>2.73</v>
      </c>
      <c r="G30" s="2" t="s">
        <v>213</v>
      </c>
      <c r="H30" s="9" t="s">
        <v>530</v>
      </c>
      <c r="I30" t="s">
        <v>612</v>
      </c>
      <c r="K30" s="2"/>
      <c r="L30" s="2"/>
      <c r="M30" s="2"/>
      <c r="N30" s="23">
        <v>30</v>
      </c>
      <c r="O30" s="2"/>
      <c r="P30" s="2"/>
      <c r="Q30" s="2"/>
      <c r="R30" s="2"/>
      <c r="S30" s="2"/>
      <c r="T30" s="23">
        <v>10.59112378</v>
      </c>
      <c r="U30" s="23">
        <v>10.784736629999999</v>
      </c>
      <c r="V30" s="23">
        <v>10.486176179999999</v>
      </c>
      <c r="W30" s="2">
        <v>1</v>
      </c>
      <c r="X30" s="2"/>
      <c r="Y30" s="2" t="s">
        <v>464</v>
      </c>
      <c r="Z30" s="2"/>
      <c r="AA30" s="2">
        <v>0</v>
      </c>
      <c r="AB30" s="2"/>
      <c r="AC30" s="2"/>
      <c r="AD30" s="2"/>
      <c r="AE30" s="2"/>
      <c r="AF30" s="2">
        <v>1</v>
      </c>
      <c r="AG30" s="2">
        <v>1</v>
      </c>
      <c r="AH30" s="2"/>
      <c r="AI30" s="2"/>
      <c r="AJ30" s="2"/>
      <c r="AK30">
        <v>1</v>
      </c>
      <c r="AO30">
        <v>4</v>
      </c>
      <c r="AP30" s="21">
        <v>1182.741260108548</v>
      </c>
      <c r="AQ30" s="21">
        <v>0.1014592151701775</v>
      </c>
      <c r="AR30" s="28">
        <v>2</v>
      </c>
      <c r="AS30" s="28">
        <v>2.666666666666667</v>
      </c>
      <c r="AT30" s="28">
        <v>0.66666666666666663</v>
      </c>
      <c r="AU30" s="28">
        <v>0</v>
      </c>
      <c r="AV30" s="28">
        <v>0.375</v>
      </c>
      <c r="AW30" s="28">
        <v>0.5</v>
      </c>
      <c r="AX30" s="28">
        <v>0.125</v>
      </c>
      <c r="AY30" s="28">
        <v>0</v>
      </c>
      <c r="AZ30" s="25">
        <v>1.54</v>
      </c>
      <c r="BA30" s="25">
        <v>3.44</v>
      </c>
      <c r="BB30" s="25">
        <v>1.9</v>
      </c>
      <c r="BC30" s="25">
        <v>2.8066666666666671</v>
      </c>
      <c r="BD30">
        <v>2.8066666666666662</v>
      </c>
      <c r="BE30">
        <v>6.1769976</v>
      </c>
    </row>
    <row r="31" spans="1:57" x14ac:dyDescent="0.3">
      <c r="A31" s="2" t="s">
        <v>10</v>
      </c>
      <c r="B31" s="13" t="s">
        <v>695</v>
      </c>
      <c r="C31" s="13"/>
      <c r="D31" s="2"/>
      <c r="E31" s="2"/>
      <c r="F31" s="2">
        <v>3.9</v>
      </c>
      <c r="G31" s="2" t="s">
        <v>134</v>
      </c>
      <c r="H31" s="9" t="s">
        <v>531</v>
      </c>
      <c r="I31">
        <v>-1</v>
      </c>
      <c r="K31" s="2"/>
      <c r="L31" s="2"/>
      <c r="M31" s="2"/>
      <c r="N31" s="23">
        <v>1</v>
      </c>
      <c r="O31" s="2">
        <v>3.8849999999999998</v>
      </c>
      <c r="P31" s="2">
        <v>3.8849999999999998</v>
      </c>
      <c r="Q31" s="2">
        <v>11.12</v>
      </c>
      <c r="R31" s="2" t="s">
        <v>439</v>
      </c>
      <c r="S31" s="2"/>
      <c r="T31" s="23">
        <v>3.9103940000000001</v>
      </c>
      <c r="U31" s="23">
        <v>3.9103940000000001</v>
      </c>
      <c r="V31" s="23">
        <v>11.314458</v>
      </c>
      <c r="W31" s="2" t="s">
        <v>464</v>
      </c>
      <c r="X31" s="2"/>
      <c r="Y31" s="2">
        <v>2</v>
      </c>
      <c r="Z31" s="2" t="s">
        <v>464</v>
      </c>
      <c r="AA31" s="2" t="s">
        <v>464</v>
      </c>
      <c r="AB31" s="2"/>
      <c r="AC31" s="2"/>
      <c r="AD31" s="2"/>
      <c r="AE31" s="2"/>
      <c r="AF31" s="2"/>
      <c r="AG31" s="2" t="s">
        <v>464</v>
      </c>
      <c r="AH31" s="2"/>
      <c r="AI31" s="2"/>
      <c r="AJ31" s="2"/>
      <c r="AK31" t="s">
        <v>464</v>
      </c>
      <c r="AO31">
        <v>14</v>
      </c>
      <c r="AP31" s="21">
        <v>173.0114278564659</v>
      </c>
      <c r="AQ31" s="21">
        <v>8.0919510193365449E-2</v>
      </c>
      <c r="AR31" s="28">
        <v>1.9090909090909089</v>
      </c>
      <c r="AS31" s="28">
        <v>2.545454545454545</v>
      </c>
      <c r="AT31" s="28">
        <v>0.63636363636363635</v>
      </c>
      <c r="AU31" s="28">
        <v>2.545454545454545</v>
      </c>
      <c r="AV31" s="28">
        <v>0.25</v>
      </c>
      <c r="AW31" s="28">
        <v>0.33333333333333331</v>
      </c>
      <c r="AX31" s="28">
        <v>8.3333333333333329E-2</v>
      </c>
      <c r="AY31" s="28">
        <v>0.33333333333333331</v>
      </c>
      <c r="AZ31" s="25">
        <v>0.82</v>
      </c>
      <c r="BA31" s="25">
        <v>3.44</v>
      </c>
      <c r="BB31" s="25">
        <v>2.62</v>
      </c>
      <c r="BC31" s="25">
        <v>2.6363636363636358</v>
      </c>
      <c r="BD31">
        <v>2.6363636363636371</v>
      </c>
      <c r="BE31">
        <v>6.0044088459090901</v>
      </c>
    </row>
    <row r="32" spans="1:57" x14ac:dyDescent="0.3">
      <c r="A32" s="2" t="s">
        <v>11</v>
      </c>
      <c r="B32" s="13" t="s">
        <v>696</v>
      </c>
      <c r="C32" s="13"/>
      <c r="D32" s="2"/>
      <c r="E32" s="2"/>
      <c r="F32" s="2">
        <v>3.5</v>
      </c>
      <c r="G32" s="2" t="s">
        <v>134</v>
      </c>
      <c r="H32" s="9">
        <v>-1</v>
      </c>
      <c r="I32">
        <v>-1</v>
      </c>
      <c r="J32" s="9" t="s">
        <v>1144</v>
      </c>
      <c r="K32" s="2"/>
      <c r="L32" s="2"/>
      <c r="M32" s="2"/>
      <c r="N32" s="23">
        <v>0</v>
      </c>
      <c r="O32" s="2">
        <v>3.8839999999999999</v>
      </c>
      <c r="P32" s="2">
        <v>3.8839999999999999</v>
      </c>
      <c r="Q32" s="2">
        <v>11.12</v>
      </c>
      <c r="R32" s="2" t="s">
        <v>439</v>
      </c>
      <c r="S32" s="2"/>
      <c r="T32" s="23">
        <v>0</v>
      </c>
      <c r="U32" s="23"/>
      <c r="V32" s="23"/>
      <c r="W32" s="2" t="s">
        <v>464</v>
      </c>
      <c r="X32" s="2"/>
      <c r="Y32" s="2">
        <v>2</v>
      </c>
      <c r="Z32" s="2" t="s">
        <v>464</v>
      </c>
      <c r="AA32" s="2" t="s">
        <v>464</v>
      </c>
      <c r="AB32" s="2"/>
      <c r="AC32" s="2"/>
      <c r="AD32" s="2"/>
      <c r="AE32" s="2"/>
      <c r="AF32" s="2"/>
      <c r="AG32" s="2" t="s">
        <v>464</v>
      </c>
      <c r="AH32" s="2"/>
      <c r="AI32" s="2"/>
      <c r="AJ32" s="2"/>
      <c r="AK32" t="s">
        <v>464</v>
      </c>
      <c r="AO32">
        <v>14</v>
      </c>
      <c r="AP32" s="21">
        <v>0</v>
      </c>
      <c r="AQ32" s="21"/>
      <c r="AR32" s="28">
        <v>1.9090909090909089</v>
      </c>
      <c r="AS32" s="28">
        <v>2.545454545454545</v>
      </c>
      <c r="AT32" s="28">
        <v>0.54545454545454541</v>
      </c>
      <c r="AU32" s="28">
        <v>2.8181818181818179</v>
      </c>
      <c r="AV32" s="28">
        <v>0.2441860465116279</v>
      </c>
      <c r="AW32" s="28">
        <v>0.32558139534883718</v>
      </c>
      <c r="AX32" s="28">
        <v>6.9767441860465115E-2</v>
      </c>
      <c r="AY32" s="28">
        <v>0.3604651162790698</v>
      </c>
      <c r="AZ32" s="25">
        <v>0.82</v>
      </c>
      <c r="BA32" s="25">
        <v>3.44</v>
      </c>
      <c r="BB32" s="25">
        <v>2.62</v>
      </c>
      <c r="BC32" s="25">
        <v>2.6390909090909092</v>
      </c>
      <c r="BD32">
        <v>2.6390909090909092</v>
      </c>
      <c r="BE32">
        <v>5.9791810459090904</v>
      </c>
    </row>
    <row r="33" spans="1:57" x14ac:dyDescent="0.3">
      <c r="A33" s="2" t="s">
        <v>12</v>
      </c>
      <c r="B33" s="13" t="s">
        <v>697</v>
      </c>
      <c r="C33" s="13"/>
      <c r="D33" s="2"/>
      <c r="E33" s="2"/>
      <c r="F33" s="2">
        <v>3.8</v>
      </c>
      <c r="G33" s="2" t="s">
        <v>134</v>
      </c>
      <c r="H33" s="9">
        <v>-1</v>
      </c>
      <c r="I33">
        <v>-1</v>
      </c>
      <c r="J33" s="9" t="s">
        <v>1145</v>
      </c>
      <c r="K33" s="2"/>
      <c r="L33" s="2"/>
      <c r="M33" s="2"/>
      <c r="N33" s="23">
        <v>0</v>
      </c>
      <c r="O33" s="2">
        <v>3.8460000000000001</v>
      </c>
      <c r="P33" s="2">
        <v>3.8460000000000001</v>
      </c>
      <c r="Q33" s="2">
        <v>11.1</v>
      </c>
      <c r="R33" s="2" t="s">
        <v>439</v>
      </c>
      <c r="S33" s="2"/>
      <c r="T33" s="23">
        <v>0</v>
      </c>
      <c r="U33" s="23"/>
      <c r="V33" s="23"/>
      <c r="W33" s="2" t="s">
        <v>464</v>
      </c>
      <c r="X33" s="2"/>
      <c r="Y33" s="2">
        <v>2</v>
      </c>
      <c r="Z33" s="2" t="s">
        <v>464</v>
      </c>
      <c r="AA33" s="2" t="s">
        <v>464</v>
      </c>
      <c r="AB33" s="2"/>
      <c r="AC33" s="2"/>
      <c r="AD33" s="2"/>
      <c r="AE33" s="2"/>
      <c r="AF33" s="2"/>
      <c r="AG33" s="2" t="s">
        <v>464</v>
      </c>
      <c r="AH33" s="2"/>
      <c r="AI33" s="2"/>
      <c r="AJ33" s="2"/>
      <c r="AK33" t="s">
        <v>464</v>
      </c>
      <c r="AO33">
        <v>14</v>
      </c>
      <c r="AP33" s="21">
        <v>0</v>
      </c>
      <c r="AQ33" s="21"/>
      <c r="AR33" s="28">
        <v>1.9090909090909089</v>
      </c>
      <c r="AS33" s="28">
        <v>2.545454545454545</v>
      </c>
      <c r="AT33" s="28">
        <v>0.54545454545454541</v>
      </c>
      <c r="AU33" s="28">
        <v>2.9090909090909092</v>
      </c>
      <c r="AV33" s="28">
        <v>0.2413793103448276</v>
      </c>
      <c r="AW33" s="28">
        <v>0.32183908045977011</v>
      </c>
      <c r="AX33" s="28">
        <v>6.8965517241379309E-2</v>
      </c>
      <c r="AY33" s="28">
        <v>0.36781609195402298</v>
      </c>
      <c r="AZ33" s="25">
        <v>0.82</v>
      </c>
      <c r="BA33" s="25">
        <v>3.44</v>
      </c>
      <c r="BB33" s="25">
        <v>2.62</v>
      </c>
      <c r="BC33" s="25">
        <v>2.64</v>
      </c>
      <c r="BD33">
        <v>2.64</v>
      </c>
      <c r="BE33">
        <v>5.9811382595454541</v>
      </c>
    </row>
    <row r="34" spans="1:57" x14ac:dyDescent="0.3">
      <c r="A34" s="2" t="s">
        <v>13</v>
      </c>
      <c r="B34" s="13" t="s">
        <v>698</v>
      </c>
      <c r="C34" s="13"/>
      <c r="D34" s="2"/>
      <c r="E34" s="2"/>
      <c r="F34" s="2">
        <v>3.8</v>
      </c>
      <c r="G34" s="2" t="s">
        <v>134</v>
      </c>
      <c r="H34" s="9">
        <v>-1</v>
      </c>
      <c r="I34">
        <v>-1</v>
      </c>
      <c r="J34" t="s">
        <v>1147</v>
      </c>
      <c r="K34" s="2"/>
      <c r="L34" s="2"/>
      <c r="M34" s="2"/>
      <c r="N34" s="23">
        <v>0</v>
      </c>
      <c r="O34" s="2">
        <v>3.8420000000000001</v>
      </c>
      <c r="P34" s="2">
        <v>3.8420000000000001</v>
      </c>
      <c r="Q34" s="2">
        <v>11.11</v>
      </c>
      <c r="R34" s="2" t="s">
        <v>439</v>
      </c>
      <c r="S34" s="2"/>
      <c r="T34" s="23">
        <v>0</v>
      </c>
      <c r="U34" s="23"/>
      <c r="V34" s="23"/>
      <c r="W34" s="2" t="s">
        <v>464</v>
      </c>
      <c r="X34" s="2"/>
      <c r="Y34" s="2">
        <v>2</v>
      </c>
      <c r="Z34" s="2" t="s">
        <v>464</v>
      </c>
      <c r="AA34" s="2" t="s">
        <v>464</v>
      </c>
      <c r="AB34" s="2"/>
      <c r="AC34" s="2"/>
      <c r="AD34" s="2"/>
      <c r="AE34" s="2"/>
      <c r="AF34" s="2"/>
      <c r="AG34" s="2" t="s">
        <v>464</v>
      </c>
      <c r="AH34" s="2"/>
      <c r="AI34" s="2"/>
      <c r="AJ34" s="2"/>
      <c r="AK34" t="s">
        <v>464</v>
      </c>
      <c r="AO34">
        <v>14</v>
      </c>
      <c r="AP34" s="21">
        <v>0</v>
      </c>
      <c r="AQ34" s="21"/>
      <c r="AR34" s="28">
        <v>1.9090909090909089</v>
      </c>
      <c r="AS34" s="28">
        <v>2.545454545454545</v>
      </c>
      <c r="AT34" s="28">
        <v>0.54545454545454541</v>
      </c>
      <c r="AU34" s="28">
        <v>3.0909090909090908</v>
      </c>
      <c r="AV34" s="28">
        <v>0.2359550561797753</v>
      </c>
      <c r="AW34" s="28">
        <v>0.3146067415730337</v>
      </c>
      <c r="AX34" s="28">
        <v>6.7415730337078636E-2</v>
      </c>
      <c r="AY34" s="28">
        <v>0.38202247191011229</v>
      </c>
      <c r="AZ34" s="25">
        <v>0.82</v>
      </c>
      <c r="BA34" s="25">
        <v>3.44</v>
      </c>
      <c r="BB34" s="25">
        <v>2.62</v>
      </c>
      <c r="BC34" s="25">
        <v>2.642727272727273</v>
      </c>
      <c r="BD34">
        <v>2.642727272727273</v>
      </c>
      <c r="BE34">
        <v>5.9894662913636356</v>
      </c>
    </row>
    <row r="35" spans="1:57" x14ac:dyDescent="0.3">
      <c r="A35" s="2" t="s">
        <v>30</v>
      </c>
      <c r="B35" s="13" t="s">
        <v>709</v>
      </c>
      <c r="C35" s="13"/>
      <c r="D35" s="2"/>
      <c r="E35" s="2"/>
      <c r="F35" s="2">
        <v>3.36</v>
      </c>
      <c r="G35" s="2" t="s">
        <v>29</v>
      </c>
      <c r="H35" s="9">
        <v>-1</v>
      </c>
      <c r="I35" t="s">
        <v>622</v>
      </c>
      <c r="K35" s="2"/>
      <c r="L35" s="2"/>
      <c r="M35" s="2"/>
      <c r="N35" s="23">
        <v>0</v>
      </c>
      <c r="O35" s="2">
        <v>5.4324000000000003</v>
      </c>
      <c r="P35" s="2">
        <v>5.4151999999999996</v>
      </c>
      <c r="Q35" s="2">
        <v>40.78</v>
      </c>
      <c r="R35" s="2"/>
      <c r="S35" s="2"/>
      <c r="T35" s="23">
        <v>0</v>
      </c>
      <c r="U35" s="23"/>
      <c r="V35" s="23"/>
      <c r="W35" s="2" t="s">
        <v>464</v>
      </c>
      <c r="X35" s="2"/>
      <c r="Y35" s="2" t="s">
        <v>464</v>
      </c>
      <c r="Z35" s="2"/>
      <c r="AA35" s="2">
        <v>0</v>
      </c>
      <c r="AB35" s="2" t="s">
        <v>471</v>
      </c>
      <c r="AC35" s="2"/>
      <c r="AD35" s="2"/>
      <c r="AE35" s="2"/>
      <c r="AF35" s="2"/>
      <c r="AG35" s="2">
        <v>1</v>
      </c>
      <c r="AH35" s="2"/>
      <c r="AI35" s="2"/>
      <c r="AJ35" s="2"/>
      <c r="AK35">
        <v>1</v>
      </c>
      <c r="AO35">
        <v>30</v>
      </c>
      <c r="AP35" s="21">
        <v>0</v>
      </c>
      <c r="AQ35" s="21"/>
      <c r="AR35" s="28">
        <v>2</v>
      </c>
      <c r="AS35" s="28">
        <v>3</v>
      </c>
      <c r="AT35" s="28">
        <v>2</v>
      </c>
      <c r="AU35" s="28">
        <v>2.333333333333333</v>
      </c>
      <c r="AV35" s="28">
        <v>0.2142857142857143</v>
      </c>
      <c r="AW35" s="28">
        <v>0.3214285714285714</v>
      </c>
      <c r="AX35" s="28">
        <v>0.2142857142857143</v>
      </c>
      <c r="AY35" s="28">
        <v>0.25</v>
      </c>
      <c r="AZ35" s="25">
        <v>1</v>
      </c>
      <c r="BA35" s="25">
        <v>3.44</v>
      </c>
      <c r="BB35" s="25">
        <v>2.44</v>
      </c>
      <c r="BC35" s="25">
        <v>2.7850000000000001</v>
      </c>
      <c r="BD35">
        <v>2.7850000000000001</v>
      </c>
      <c r="BE35">
        <v>6.1010684060416667</v>
      </c>
    </row>
    <row r="36" spans="1:57" x14ac:dyDescent="0.3">
      <c r="A36" s="2" t="s">
        <v>31</v>
      </c>
      <c r="B36" s="13" t="s">
        <v>710</v>
      </c>
      <c r="C36" s="13"/>
      <c r="D36" s="2"/>
      <c r="E36" s="2"/>
      <c r="F36" s="2">
        <v>3.02</v>
      </c>
      <c r="G36" s="2" t="s">
        <v>29</v>
      </c>
      <c r="H36" s="9">
        <v>-1</v>
      </c>
      <c r="I36">
        <v>-1</v>
      </c>
      <c r="J36" t="s">
        <v>1148</v>
      </c>
      <c r="K36" s="2"/>
      <c r="L36" s="2"/>
      <c r="M36" s="2"/>
      <c r="N36" s="23">
        <v>0</v>
      </c>
      <c r="O36" s="2" t="s">
        <v>464</v>
      </c>
      <c r="P36" s="2" t="s">
        <v>464</v>
      </c>
      <c r="Q36" s="2" t="s">
        <v>464</v>
      </c>
      <c r="R36" s="2"/>
      <c r="S36" s="2"/>
      <c r="T36" s="23">
        <v>0</v>
      </c>
      <c r="U36" s="23"/>
      <c r="V36" s="23"/>
      <c r="W36" s="2" t="s">
        <v>464</v>
      </c>
      <c r="X36" s="2"/>
      <c r="Y36" s="2" t="s">
        <v>464</v>
      </c>
      <c r="Z36" s="2"/>
      <c r="AA36" s="2">
        <v>37.333333333333336</v>
      </c>
      <c r="AB36" s="2"/>
      <c r="AC36" s="2"/>
      <c r="AD36" s="2"/>
      <c r="AE36" s="2"/>
      <c r="AF36" s="2"/>
      <c r="AG36" s="2">
        <v>1</v>
      </c>
      <c r="AH36" s="2"/>
      <c r="AI36" s="2"/>
      <c r="AJ36" s="2"/>
      <c r="AK36">
        <v>1</v>
      </c>
      <c r="AO36">
        <v>30</v>
      </c>
      <c r="AP36" s="21">
        <v>0</v>
      </c>
      <c r="AQ36" s="21"/>
      <c r="AR36" s="28">
        <v>2</v>
      </c>
      <c r="AS36" s="28">
        <v>3.083333333333333</v>
      </c>
      <c r="AT36" s="28">
        <v>2.416666666666667</v>
      </c>
      <c r="AU36" s="28">
        <v>2.916666666666667</v>
      </c>
      <c r="AV36" s="28">
        <v>0.192</v>
      </c>
      <c r="AW36" s="28">
        <v>0.29599999999999999</v>
      </c>
      <c r="AX36" s="28">
        <v>0.23200000000000001</v>
      </c>
      <c r="AY36" s="28">
        <v>0.28000000000000003</v>
      </c>
      <c r="AZ36" s="25">
        <v>1.54</v>
      </c>
      <c r="BA36" s="25">
        <v>3.44</v>
      </c>
      <c r="BB36" s="25">
        <v>1.9</v>
      </c>
      <c r="BC36" s="25">
        <v>2.840416666666667</v>
      </c>
      <c r="BD36">
        <v>2.840416666666667</v>
      </c>
      <c r="BE36">
        <v>6.1351453775000007</v>
      </c>
    </row>
    <row r="37" spans="1:57" x14ac:dyDescent="0.3">
      <c r="A37" s="2" t="s">
        <v>19</v>
      </c>
      <c r="B37" s="13" t="s">
        <v>705</v>
      </c>
      <c r="C37" s="13"/>
      <c r="D37" s="2"/>
      <c r="E37" s="2"/>
      <c r="F37" s="2">
        <v>3.18</v>
      </c>
      <c r="G37" s="2" t="s">
        <v>29</v>
      </c>
      <c r="H37" s="9" t="s">
        <v>538</v>
      </c>
      <c r="I37">
        <v>-1</v>
      </c>
      <c r="K37" s="2"/>
      <c r="L37" s="2"/>
      <c r="M37" s="2"/>
      <c r="N37" s="23">
        <v>1</v>
      </c>
      <c r="O37" s="2" t="s">
        <v>464</v>
      </c>
      <c r="P37" s="2" t="s">
        <v>464</v>
      </c>
      <c r="Q37" s="2" t="s">
        <v>464</v>
      </c>
      <c r="R37" s="2"/>
      <c r="S37" s="2"/>
      <c r="T37" s="23">
        <v>13.83861243</v>
      </c>
      <c r="U37" s="23">
        <v>13.83861243</v>
      </c>
      <c r="V37" s="23">
        <v>13.83861243</v>
      </c>
      <c r="W37" s="2" t="s">
        <v>464</v>
      </c>
      <c r="X37" s="2"/>
      <c r="Y37" s="2">
        <v>2</v>
      </c>
      <c r="Z37" s="2"/>
      <c r="AA37" s="2">
        <v>0</v>
      </c>
      <c r="AB37" s="2"/>
      <c r="AC37" s="2"/>
      <c r="AD37" s="2"/>
      <c r="AE37" s="2"/>
      <c r="AF37" s="2"/>
      <c r="AG37" s="2"/>
      <c r="AH37" s="2"/>
      <c r="AI37" s="2"/>
      <c r="AJ37" s="2"/>
      <c r="AO37">
        <v>18</v>
      </c>
      <c r="AP37" s="21">
        <v>208.2630581553295</v>
      </c>
      <c r="AQ37" s="21">
        <v>8.6429154356194082E-2</v>
      </c>
      <c r="AR37" s="28">
        <v>1.857142857142857</v>
      </c>
      <c r="AS37" s="28">
        <v>3</v>
      </c>
      <c r="AT37" s="28">
        <v>2</v>
      </c>
      <c r="AU37" s="28">
        <v>2</v>
      </c>
      <c r="AV37" s="28">
        <v>0.20967741935483869</v>
      </c>
      <c r="AW37" s="28">
        <v>0.33870967741935482</v>
      </c>
      <c r="AX37" s="28">
        <v>0.22580645161290319</v>
      </c>
      <c r="AY37" s="28">
        <v>0.22580645161290319</v>
      </c>
      <c r="AZ37" s="25">
        <v>1</v>
      </c>
      <c r="BA37" s="25">
        <v>3.44</v>
      </c>
      <c r="BB37" s="25">
        <v>2.44</v>
      </c>
      <c r="BC37" s="25">
        <v>2.8</v>
      </c>
      <c r="BD37">
        <v>2.8</v>
      </c>
      <c r="BE37">
        <v>6.2020864082142868</v>
      </c>
    </row>
    <row r="38" spans="1:57" x14ac:dyDescent="0.3">
      <c r="A38" s="2" t="s">
        <v>25</v>
      </c>
      <c r="B38" s="13" t="s">
        <v>708</v>
      </c>
      <c r="C38" s="13"/>
      <c r="D38" s="2"/>
      <c r="E38" s="2"/>
      <c r="F38" s="2">
        <v>2.88</v>
      </c>
      <c r="G38" s="2" t="s">
        <v>29</v>
      </c>
      <c r="H38" s="9" t="s">
        <v>541</v>
      </c>
      <c r="I38" t="s">
        <v>621</v>
      </c>
      <c r="K38" s="2"/>
      <c r="L38" s="2"/>
      <c r="M38" s="2"/>
      <c r="N38" s="23">
        <v>1</v>
      </c>
      <c r="O38" s="2" t="s">
        <v>464</v>
      </c>
      <c r="P38" s="2" t="s">
        <v>464</v>
      </c>
      <c r="Q38" s="2" t="s">
        <v>464</v>
      </c>
      <c r="R38" s="2"/>
      <c r="S38" s="2"/>
      <c r="T38" s="23">
        <v>12.868820120000001</v>
      </c>
      <c r="U38" s="23">
        <v>12.868820120000001</v>
      </c>
      <c r="V38" s="23">
        <v>12.868820120000001</v>
      </c>
      <c r="W38" s="2" t="s">
        <v>464</v>
      </c>
      <c r="X38" s="2"/>
      <c r="Y38" s="2">
        <v>2</v>
      </c>
      <c r="Z38" s="2"/>
      <c r="AA38" s="2">
        <v>10.666666666666668</v>
      </c>
      <c r="AB38" s="2"/>
      <c r="AC38" s="2"/>
      <c r="AD38" s="2"/>
      <c r="AE38" s="2"/>
      <c r="AF38" s="2"/>
      <c r="AG38" s="2"/>
      <c r="AH38" s="2"/>
      <c r="AI38" s="2"/>
      <c r="AJ38" s="2"/>
      <c r="AO38">
        <v>18</v>
      </c>
      <c r="AP38" s="21">
        <v>197.4403766939285</v>
      </c>
      <c r="AQ38" s="21">
        <v>9.1166762854710051E-2</v>
      </c>
      <c r="AR38" s="28">
        <v>1.857142857142857</v>
      </c>
      <c r="AS38" s="28">
        <v>3.1428571428571428</v>
      </c>
      <c r="AT38" s="28">
        <v>2.714285714285714</v>
      </c>
      <c r="AU38" s="28">
        <v>3</v>
      </c>
      <c r="AV38" s="28">
        <v>0.17333333333333331</v>
      </c>
      <c r="AW38" s="28">
        <v>0.29333333333333328</v>
      </c>
      <c r="AX38" s="28">
        <v>0.25333333333333341</v>
      </c>
      <c r="AY38" s="28">
        <v>0.28000000000000003</v>
      </c>
      <c r="AZ38" s="25">
        <v>1.6</v>
      </c>
      <c r="BA38" s="25">
        <v>3.44</v>
      </c>
      <c r="BB38" s="25">
        <v>1.84</v>
      </c>
      <c r="BC38" s="25">
        <v>2.895</v>
      </c>
      <c r="BD38">
        <v>2.895</v>
      </c>
      <c r="BE38">
        <v>6.260504073571429</v>
      </c>
    </row>
    <row r="39" spans="1:57" x14ac:dyDescent="0.3">
      <c r="A39" s="2" t="s">
        <v>32</v>
      </c>
      <c r="B39" s="13" t="s">
        <v>881</v>
      </c>
      <c r="C39" s="13"/>
      <c r="D39" s="2"/>
      <c r="E39" s="2"/>
      <c r="F39" s="2">
        <v>3.44</v>
      </c>
      <c r="G39" s="2" t="s">
        <v>29</v>
      </c>
      <c r="H39" s="9">
        <v>-1</v>
      </c>
      <c r="I39">
        <v>-1</v>
      </c>
      <c r="J39" t="s">
        <v>1149</v>
      </c>
      <c r="K39" s="2"/>
      <c r="L39" s="2"/>
      <c r="M39" s="2"/>
      <c r="N39" s="23">
        <v>0</v>
      </c>
      <c r="O39" s="2">
        <v>3.9</v>
      </c>
      <c r="P39" s="2">
        <v>3.9</v>
      </c>
      <c r="Q39" s="2">
        <v>29.65</v>
      </c>
      <c r="R39" s="2" t="s">
        <v>472</v>
      </c>
      <c r="S39" s="2"/>
      <c r="T39" s="23">
        <v>0</v>
      </c>
      <c r="U39" s="23"/>
      <c r="V39" s="23"/>
      <c r="W39" s="2" t="s">
        <v>464</v>
      </c>
      <c r="X39" s="2"/>
      <c r="Y39" s="2" t="s">
        <v>464</v>
      </c>
      <c r="Z39" s="2"/>
      <c r="AA39" s="2">
        <v>0</v>
      </c>
      <c r="AB39" s="2"/>
      <c r="AC39" s="2"/>
      <c r="AD39" s="2"/>
      <c r="AE39" s="2"/>
      <c r="AF39" s="2"/>
      <c r="AG39" s="2">
        <v>1</v>
      </c>
      <c r="AH39" s="2"/>
      <c r="AI39" s="2"/>
      <c r="AJ39" s="2"/>
      <c r="AK39">
        <v>1</v>
      </c>
      <c r="AO39">
        <v>20</v>
      </c>
      <c r="AP39" s="21">
        <v>0</v>
      </c>
      <c r="AQ39" s="21"/>
      <c r="AR39" s="28">
        <v>1.774193548387097</v>
      </c>
      <c r="AS39" s="28">
        <v>2.580645161290323</v>
      </c>
      <c r="AT39" s="28">
        <v>0.80645161290322576</v>
      </c>
      <c r="AU39" s="28">
        <v>0</v>
      </c>
      <c r="AV39" s="28">
        <v>0.34375</v>
      </c>
      <c r="AW39" s="28">
        <v>0.5</v>
      </c>
      <c r="AX39" s="28">
        <v>0.15625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2.6877419354838712</v>
      </c>
      <c r="BD39">
        <v>2.6877419354838712</v>
      </c>
      <c r="BE39">
        <v>6.0811360720967738</v>
      </c>
    </row>
    <row r="40" spans="1:57" s="5" customFormat="1" x14ac:dyDescent="0.3">
      <c r="A40" s="5" t="s">
        <v>974</v>
      </c>
      <c r="B40" s="43" t="s">
        <v>975</v>
      </c>
      <c r="C40" s="39"/>
      <c r="F40" s="5">
        <v>3.09</v>
      </c>
      <c r="G40" s="5" t="s">
        <v>29</v>
      </c>
      <c r="H40" s="40">
        <v>-2</v>
      </c>
      <c r="I40" s="5">
        <v>-1</v>
      </c>
      <c r="N40" s="41">
        <v>0</v>
      </c>
      <c r="O40" s="5" t="s">
        <v>464</v>
      </c>
      <c r="P40" s="5" t="s">
        <v>464</v>
      </c>
      <c r="Q40" s="5" t="s">
        <v>464</v>
      </c>
      <c r="T40" s="41">
        <v>0</v>
      </c>
      <c r="U40" s="41"/>
      <c r="V40" s="41"/>
      <c r="W40" s="5" t="s">
        <v>464</v>
      </c>
      <c r="Y40" s="5" t="s">
        <v>464</v>
      </c>
      <c r="AA40" s="5">
        <v>0</v>
      </c>
      <c r="AG40" s="5">
        <v>1</v>
      </c>
      <c r="AK40" s="5">
        <v>1</v>
      </c>
      <c r="AO40" s="5">
        <v>20</v>
      </c>
      <c r="AP40" s="41">
        <v>0</v>
      </c>
      <c r="AQ40" s="41"/>
      <c r="AR40" s="5">
        <v>1.774193548387097</v>
      </c>
      <c r="AS40" s="5">
        <v>2.67741935483871</v>
      </c>
      <c r="AT40" s="5">
        <v>1.290322580645161</v>
      </c>
      <c r="AU40" s="5">
        <v>0.67741935483870963</v>
      </c>
      <c r="AV40" s="5">
        <v>0.27638190954773872</v>
      </c>
      <c r="AW40" s="5">
        <v>0.41708542713567842</v>
      </c>
      <c r="AX40" s="5">
        <v>0.20100502512562821</v>
      </c>
      <c r="AY40" s="5">
        <v>0.1055276381909548</v>
      </c>
      <c r="AZ40" s="41">
        <v>0.82</v>
      </c>
      <c r="BA40" s="41">
        <v>3.44</v>
      </c>
      <c r="BB40" s="41">
        <v>2.62</v>
      </c>
      <c r="BC40" s="41">
        <v>2.7520967741935478</v>
      </c>
      <c r="BD40" s="5">
        <v>2.7520967741935478</v>
      </c>
      <c r="BE40" s="5">
        <v>6.1207093292741934</v>
      </c>
    </row>
    <row r="41" spans="1:57" s="5" customFormat="1" x14ac:dyDescent="0.3">
      <c r="A41" s="5" t="s">
        <v>33</v>
      </c>
      <c r="B41" s="39" t="s">
        <v>882</v>
      </c>
      <c r="C41" s="39"/>
      <c r="F41" s="5">
        <v>3.06</v>
      </c>
      <c r="G41" s="5" t="s">
        <v>29</v>
      </c>
      <c r="H41" s="40">
        <v>-2</v>
      </c>
      <c r="I41" s="5">
        <v>-1</v>
      </c>
      <c r="N41" s="41">
        <v>0</v>
      </c>
      <c r="O41" s="5" t="s">
        <v>464</v>
      </c>
      <c r="P41" s="5" t="s">
        <v>464</v>
      </c>
      <c r="Q41" s="5" t="s">
        <v>464</v>
      </c>
      <c r="T41" s="41">
        <v>0</v>
      </c>
      <c r="U41" s="41"/>
      <c r="V41" s="41"/>
      <c r="W41" s="5" t="s">
        <v>464</v>
      </c>
      <c r="Y41" s="5" t="s">
        <v>464</v>
      </c>
      <c r="AA41" s="5">
        <v>0</v>
      </c>
      <c r="AG41" s="5">
        <v>1</v>
      </c>
      <c r="AK41" s="5">
        <v>1</v>
      </c>
      <c r="AO41" s="5">
        <v>20</v>
      </c>
      <c r="AP41" s="41">
        <v>0</v>
      </c>
      <c r="AQ41" s="41"/>
      <c r="AR41" s="5">
        <v>1.774193548387097</v>
      </c>
      <c r="AS41" s="5">
        <v>2.725806451612903</v>
      </c>
      <c r="AT41" s="5">
        <v>1.435483870967742</v>
      </c>
      <c r="AU41" s="5">
        <v>0.90322580645161288</v>
      </c>
      <c r="AV41" s="5">
        <v>0.25943396226415089</v>
      </c>
      <c r="AW41" s="5">
        <v>0.3985849056603773</v>
      </c>
      <c r="AX41" s="5">
        <v>0.2099056603773585</v>
      </c>
      <c r="AY41" s="5">
        <v>0.13207547169811321</v>
      </c>
      <c r="AZ41" s="41">
        <v>0.82</v>
      </c>
      <c r="BA41" s="41">
        <v>3.44</v>
      </c>
      <c r="BB41" s="41">
        <v>2.62</v>
      </c>
      <c r="BC41" s="41">
        <v>2.7669354838709679</v>
      </c>
      <c r="BD41" s="5">
        <v>2.7669354838709679</v>
      </c>
      <c r="BE41" s="5">
        <v>6.1375918448387097</v>
      </c>
    </row>
    <row r="42" spans="1:57" x14ac:dyDescent="0.3">
      <c r="A42" s="2" t="s">
        <v>34</v>
      </c>
      <c r="B42" s="13" t="s">
        <v>711</v>
      </c>
      <c r="C42" s="13"/>
      <c r="D42" s="2"/>
      <c r="E42" s="2"/>
      <c r="F42" s="2">
        <v>3.31</v>
      </c>
      <c r="G42" s="2" t="s">
        <v>29</v>
      </c>
      <c r="H42" s="9" t="s">
        <v>542</v>
      </c>
      <c r="I42" t="s">
        <v>623</v>
      </c>
      <c r="K42" s="2"/>
      <c r="L42" s="2"/>
      <c r="M42" s="2"/>
      <c r="N42" s="23">
        <v>1</v>
      </c>
      <c r="O42" s="2">
        <v>3.9</v>
      </c>
      <c r="P42" s="2">
        <v>3.9</v>
      </c>
      <c r="Q42" s="2">
        <v>29.65</v>
      </c>
      <c r="R42" s="2" t="s">
        <v>440</v>
      </c>
      <c r="S42" s="2"/>
      <c r="T42" s="23">
        <v>3.9086759899999999</v>
      </c>
      <c r="U42" s="23">
        <v>3.908676100000001</v>
      </c>
      <c r="V42" s="23">
        <v>10.552604730000001</v>
      </c>
      <c r="W42" s="2" t="s">
        <v>464</v>
      </c>
      <c r="X42" s="2"/>
      <c r="Y42" s="2" t="s">
        <v>464</v>
      </c>
      <c r="Z42" s="2"/>
      <c r="AA42" s="2">
        <v>0</v>
      </c>
      <c r="AB42" s="2"/>
      <c r="AC42" s="2"/>
      <c r="AD42" s="2"/>
      <c r="AE42" s="2"/>
      <c r="AF42" s="2"/>
      <c r="AG42" s="2">
        <v>1</v>
      </c>
      <c r="AH42" s="2"/>
      <c r="AI42" s="2"/>
      <c r="AJ42" s="2"/>
      <c r="AK42">
        <v>1</v>
      </c>
      <c r="AO42">
        <v>14</v>
      </c>
      <c r="AP42" s="21">
        <v>155.59136328639269</v>
      </c>
      <c r="AQ42" s="21">
        <v>8.9979287437893268E-2</v>
      </c>
      <c r="AR42" s="28">
        <v>2</v>
      </c>
      <c r="AS42" s="28">
        <v>2.333333333333333</v>
      </c>
      <c r="AT42" s="28">
        <v>0.33333333333333331</v>
      </c>
      <c r="AU42" s="28">
        <v>0</v>
      </c>
      <c r="AV42" s="28">
        <v>0.42857142857142849</v>
      </c>
      <c r="AW42" s="28">
        <v>0.5</v>
      </c>
      <c r="AX42" s="28">
        <v>7.1428571428571425E-2</v>
      </c>
      <c r="AY42" s="28">
        <v>0</v>
      </c>
      <c r="AZ42" s="25">
        <v>0.95</v>
      </c>
      <c r="BA42" s="25">
        <v>3.44</v>
      </c>
      <c r="BB42" s="25">
        <v>2.4900000000000002</v>
      </c>
      <c r="BC42" s="25">
        <v>2.500833333333333</v>
      </c>
      <c r="BD42">
        <v>2.500833333333333</v>
      </c>
      <c r="BE42">
        <v>5.6917605187500007</v>
      </c>
    </row>
    <row r="43" spans="1:57" x14ac:dyDescent="0.3">
      <c r="A43" s="2" t="s">
        <v>35</v>
      </c>
      <c r="B43" s="13" t="s">
        <v>712</v>
      </c>
      <c r="C43" s="13"/>
      <c r="D43" s="2"/>
      <c r="E43" s="2"/>
      <c r="F43" s="2">
        <v>2.98</v>
      </c>
      <c r="G43" s="2" t="s">
        <v>29</v>
      </c>
      <c r="H43" s="9" t="s">
        <v>543</v>
      </c>
      <c r="I43" t="s">
        <v>624</v>
      </c>
      <c r="K43" s="2"/>
      <c r="L43" s="2"/>
      <c r="M43" s="2"/>
      <c r="N43" s="23">
        <v>1</v>
      </c>
      <c r="O43" s="2" t="s">
        <v>464</v>
      </c>
      <c r="P43" s="2" t="s">
        <v>464</v>
      </c>
      <c r="Q43" s="2" t="s">
        <v>464</v>
      </c>
      <c r="R43" s="2" t="s">
        <v>440</v>
      </c>
      <c r="S43" s="2"/>
      <c r="T43" s="23">
        <v>3.969049</v>
      </c>
      <c r="U43" s="23">
        <v>3.969049</v>
      </c>
      <c r="V43" s="23">
        <v>3.969049</v>
      </c>
      <c r="W43" s="2" t="s">
        <v>464</v>
      </c>
      <c r="X43" s="2"/>
      <c r="Y43" s="2" t="s">
        <v>464</v>
      </c>
      <c r="Z43" s="2"/>
      <c r="AA43" s="2">
        <v>42</v>
      </c>
      <c r="AB43" s="2"/>
      <c r="AC43" s="2"/>
      <c r="AD43" s="2"/>
      <c r="AE43" s="2"/>
      <c r="AF43" s="2"/>
      <c r="AG43" s="2">
        <v>1</v>
      </c>
      <c r="AH43" s="2"/>
      <c r="AI43" s="2"/>
      <c r="AJ43" s="2"/>
      <c r="AK43">
        <v>1</v>
      </c>
      <c r="AO43">
        <v>6</v>
      </c>
      <c r="AP43" s="21">
        <v>62.525817922855822</v>
      </c>
      <c r="AQ43" s="21">
        <v>9.5960360045234158E-2</v>
      </c>
      <c r="AR43" s="28">
        <v>2</v>
      </c>
      <c r="AS43" s="28">
        <v>2.8</v>
      </c>
      <c r="AT43" s="28">
        <v>2.4</v>
      </c>
      <c r="AU43" s="28">
        <v>2.8</v>
      </c>
      <c r="AV43" s="28">
        <v>0.2</v>
      </c>
      <c r="AW43" s="28">
        <v>0.28000000000000003</v>
      </c>
      <c r="AX43" s="28">
        <v>0.24</v>
      </c>
      <c r="AY43" s="28">
        <v>0.28000000000000003</v>
      </c>
      <c r="AZ43" s="25">
        <v>1.54</v>
      </c>
      <c r="BA43" s="25">
        <v>3.44</v>
      </c>
      <c r="BB43" s="25">
        <v>1.9</v>
      </c>
      <c r="BC43" s="25">
        <v>2.8380000000000001</v>
      </c>
      <c r="BD43">
        <v>2.8380000000000001</v>
      </c>
      <c r="BE43">
        <v>5.9914547000000002</v>
      </c>
    </row>
    <row r="44" spans="1:57" x14ac:dyDescent="0.3">
      <c r="A44" s="2" t="s">
        <v>37</v>
      </c>
      <c r="B44" s="13" t="s">
        <v>713</v>
      </c>
      <c r="C44" s="13"/>
      <c r="D44" s="2"/>
      <c r="E44" s="2"/>
      <c r="F44" s="2">
        <v>4.04</v>
      </c>
      <c r="G44" s="2" t="s">
        <v>36</v>
      </c>
      <c r="H44" s="9" t="s">
        <v>544</v>
      </c>
      <c r="I44" t="s">
        <v>625</v>
      </c>
      <c r="K44" s="2"/>
      <c r="L44" s="2"/>
      <c r="M44" s="2"/>
      <c r="N44" s="23">
        <v>1</v>
      </c>
      <c r="O44" s="2"/>
      <c r="P44" s="2"/>
      <c r="Q44" s="2"/>
      <c r="R44" s="2"/>
      <c r="S44" s="2"/>
      <c r="T44" s="23">
        <v>5.7458564399999998</v>
      </c>
      <c r="U44" s="23">
        <v>5.7458564399999998</v>
      </c>
      <c r="V44" s="23">
        <v>11.67169612</v>
      </c>
      <c r="W44" s="2"/>
      <c r="X44" s="2"/>
      <c r="Y44" s="2" t="s">
        <v>464</v>
      </c>
      <c r="Z44" s="2">
        <v>1</v>
      </c>
      <c r="AA44" s="2" t="s">
        <v>464</v>
      </c>
      <c r="AB44" s="2"/>
      <c r="AC44" s="2"/>
      <c r="AD44" s="2"/>
      <c r="AE44" s="2"/>
      <c r="AF44" s="2"/>
      <c r="AG44" s="2">
        <v>1</v>
      </c>
      <c r="AH44" s="2"/>
      <c r="AI44" s="2"/>
      <c r="AJ44" s="2"/>
      <c r="AK44">
        <v>1</v>
      </c>
      <c r="AO44">
        <v>30</v>
      </c>
      <c r="AP44" s="21">
        <v>333.30247418302179</v>
      </c>
      <c r="AQ44" s="21">
        <v>9.0008332742008132E-2</v>
      </c>
      <c r="AR44" s="28">
        <v>1.833333333333333</v>
      </c>
      <c r="AS44" s="28">
        <v>2.5</v>
      </c>
      <c r="AT44" s="28">
        <v>0.66666666666666663</v>
      </c>
      <c r="AU44" s="28">
        <v>0</v>
      </c>
      <c r="AV44" s="28">
        <v>0.36666666666666659</v>
      </c>
      <c r="AW44" s="28">
        <v>0.5</v>
      </c>
      <c r="AX44" s="28">
        <v>0.1333333333333333</v>
      </c>
      <c r="AY44" s="28">
        <v>0</v>
      </c>
      <c r="AZ44" s="25">
        <v>0.95</v>
      </c>
      <c r="BA44" s="25">
        <v>3.44</v>
      </c>
      <c r="BB44" s="25">
        <v>2.4900000000000002</v>
      </c>
      <c r="BC44" s="25">
        <v>2.614583333333333</v>
      </c>
      <c r="BD44">
        <v>2.614583333333333</v>
      </c>
      <c r="BE44">
        <v>5.9505645781250003</v>
      </c>
    </row>
    <row r="45" spans="1:57" x14ac:dyDescent="0.3">
      <c r="A45" s="2" t="s">
        <v>38</v>
      </c>
      <c r="B45" s="13" t="s">
        <v>714</v>
      </c>
      <c r="C45" s="13"/>
      <c r="D45" s="2"/>
      <c r="E45" s="2"/>
      <c r="F45" s="2">
        <v>3.91</v>
      </c>
      <c r="G45" s="2" t="s">
        <v>36</v>
      </c>
      <c r="H45" s="9" t="s">
        <v>545</v>
      </c>
      <c r="I45" t="s">
        <v>626</v>
      </c>
      <c r="K45" s="2"/>
      <c r="L45" s="2"/>
      <c r="M45" s="2"/>
      <c r="N45" s="23">
        <v>1</v>
      </c>
      <c r="O45" s="2"/>
      <c r="P45" s="2"/>
      <c r="Q45" s="2"/>
      <c r="R45" s="2"/>
      <c r="S45" s="2"/>
      <c r="T45" s="23">
        <v>5.8532381300000003</v>
      </c>
      <c r="U45" s="23">
        <v>5.8532371599999999</v>
      </c>
      <c r="V45" s="23">
        <v>11.912811489999999</v>
      </c>
      <c r="W45" s="2">
        <v>1</v>
      </c>
      <c r="X45" s="2"/>
      <c r="Y45" s="2" t="s">
        <v>464</v>
      </c>
      <c r="Z45" s="2">
        <v>1</v>
      </c>
      <c r="AA45" s="2" t="s">
        <v>464</v>
      </c>
      <c r="AB45" s="2"/>
      <c r="AC45" s="2"/>
      <c r="AD45" s="2"/>
      <c r="AE45" s="2"/>
      <c r="AF45" s="2">
        <v>1</v>
      </c>
      <c r="AG45" s="2">
        <v>1</v>
      </c>
      <c r="AH45" s="2"/>
      <c r="AI45" s="2"/>
      <c r="AJ45" s="2"/>
      <c r="AK45">
        <v>1</v>
      </c>
      <c r="AO45">
        <v>30</v>
      </c>
      <c r="AP45" s="21">
        <v>353.45760058531442</v>
      </c>
      <c r="AQ45" s="21">
        <v>8.487580957467307E-2</v>
      </c>
      <c r="AR45" s="28">
        <v>1.833333333333333</v>
      </c>
      <c r="AS45" s="28">
        <v>2.5</v>
      </c>
      <c r="AT45" s="28">
        <v>0.66666666666666663</v>
      </c>
      <c r="AU45" s="28">
        <v>0</v>
      </c>
      <c r="AV45" s="28">
        <v>0.36666666666666659</v>
      </c>
      <c r="AW45" s="28">
        <v>0.5</v>
      </c>
      <c r="AX45" s="28">
        <v>0.1333333333333333</v>
      </c>
      <c r="AY45" s="28">
        <v>0</v>
      </c>
      <c r="AZ45" s="25">
        <v>0.89</v>
      </c>
      <c r="BA45" s="25">
        <v>3.44</v>
      </c>
      <c r="BB45" s="25">
        <v>2.5499999999999998</v>
      </c>
      <c r="BC45" s="25">
        <v>2.6020833333333329</v>
      </c>
      <c r="BD45">
        <v>2.6020833333333329</v>
      </c>
      <c r="BE45">
        <v>5.9098726145833336</v>
      </c>
    </row>
    <row r="46" spans="1:57" x14ac:dyDescent="0.3">
      <c r="A46" s="2" t="s">
        <v>39</v>
      </c>
      <c r="B46" s="13" t="s">
        <v>715</v>
      </c>
      <c r="C46" s="13"/>
      <c r="D46" s="2"/>
      <c r="E46" s="2"/>
      <c r="F46" s="2">
        <v>3.79</v>
      </c>
      <c r="G46" s="2" t="s">
        <v>36</v>
      </c>
      <c r="H46" s="9">
        <v>-1</v>
      </c>
      <c r="I46">
        <v>-1</v>
      </c>
      <c r="J46" t="s">
        <v>1150</v>
      </c>
      <c r="K46" s="2"/>
      <c r="L46" s="2"/>
      <c r="M46" s="2"/>
      <c r="N46" s="23">
        <v>0</v>
      </c>
      <c r="O46" s="2"/>
      <c r="P46" s="2"/>
      <c r="Q46" s="2"/>
      <c r="R46" s="2"/>
      <c r="S46" s="2"/>
      <c r="T46" s="23">
        <v>0</v>
      </c>
      <c r="U46" s="23"/>
      <c r="V46" s="23"/>
      <c r="W46" s="2"/>
      <c r="X46" s="2"/>
      <c r="Y46" s="2" t="s">
        <v>464</v>
      </c>
      <c r="Z46" s="2">
        <v>1</v>
      </c>
      <c r="AA46" s="2" t="s">
        <v>464</v>
      </c>
      <c r="AB46" s="2"/>
      <c r="AC46" s="2"/>
      <c r="AD46" s="2"/>
      <c r="AE46" s="2"/>
      <c r="AF46" s="2"/>
      <c r="AG46" s="2"/>
      <c r="AH46" s="2"/>
      <c r="AI46" s="2"/>
      <c r="AJ46" s="2"/>
      <c r="AO46">
        <v>30</v>
      </c>
      <c r="AP46" s="21">
        <v>0</v>
      </c>
      <c r="AQ46" s="21"/>
      <c r="AR46" s="28">
        <v>2</v>
      </c>
      <c r="AS46" s="28">
        <v>2.5</v>
      </c>
      <c r="AT46" s="28">
        <v>0.5</v>
      </c>
      <c r="AU46" s="28">
        <v>0</v>
      </c>
      <c r="AV46" s="28">
        <v>0.4</v>
      </c>
      <c r="AW46" s="28">
        <v>0.5</v>
      </c>
      <c r="AX46" s="28">
        <v>0.1</v>
      </c>
      <c r="AY46" s="28">
        <v>0</v>
      </c>
      <c r="AZ46" s="25">
        <v>1</v>
      </c>
      <c r="BA46" s="25">
        <v>3.44</v>
      </c>
      <c r="BB46" s="25">
        <v>2.44</v>
      </c>
      <c r="BC46" s="25">
        <v>2.6316666666666659</v>
      </c>
      <c r="BD46">
        <v>2.6316666666666668</v>
      </c>
      <c r="BE46">
        <v>5.9266157452083332</v>
      </c>
    </row>
    <row r="47" spans="1:57" x14ac:dyDescent="0.3">
      <c r="A47" s="2" t="s">
        <v>40</v>
      </c>
      <c r="B47" s="13" t="s">
        <v>716</v>
      </c>
      <c r="C47" s="13"/>
      <c r="D47" s="2"/>
      <c r="E47" s="2"/>
      <c r="F47" s="2">
        <v>3.85</v>
      </c>
      <c r="G47" s="2" t="s">
        <v>36</v>
      </c>
      <c r="H47" s="9" t="s">
        <v>546</v>
      </c>
      <c r="I47" t="s">
        <v>627</v>
      </c>
      <c r="K47" s="2"/>
      <c r="L47" s="2"/>
      <c r="M47" s="2"/>
      <c r="N47" s="23">
        <v>2</v>
      </c>
      <c r="O47" s="2"/>
      <c r="P47" s="2"/>
      <c r="Q47" s="2"/>
      <c r="R47" s="2"/>
      <c r="S47" s="2"/>
      <c r="T47" s="23">
        <v>5.6269875200000001</v>
      </c>
      <c r="U47" s="23">
        <v>5.6269875200000001</v>
      </c>
      <c r="V47" s="23">
        <v>22.749475</v>
      </c>
      <c r="W47" s="2">
        <v>1</v>
      </c>
      <c r="X47" s="2"/>
      <c r="Y47" s="2" t="s">
        <v>464</v>
      </c>
      <c r="Z47" s="2">
        <v>1</v>
      </c>
      <c r="AA47" s="2" t="s">
        <v>464</v>
      </c>
      <c r="AB47" s="2"/>
      <c r="AC47" s="2"/>
      <c r="AD47" s="2"/>
      <c r="AE47" s="2"/>
      <c r="AF47" s="2"/>
      <c r="AG47" s="2"/>
      <c r="AH47" s="2"/>
      <c r="AI47" s="2"/>
      <c r="AJ47" s="2"/>
      <c r="AO47">
        <v>30</v>
      </c>
      <c r="AP47" s="21">
        <v>623.81230762201892</v>
      </c>
      <c r="AQ47" s="21">
        <v>9.6182776881592519E-2</v>
      </c>
      <c r="AR47" s="28">
        <v>2</v>
      </c>
      <c r="AS47" s="28">
        <v>2.5</v>
      </c>
      <c r="AT47" s="28">
        <v>0.5</v>
      </c>
      <c r="AU47" s="28">
        <v>0</v>
      </c>
      <c r="AV47" s="28">
        <v>0.4</v>
      </c>
      <c r="AW47" s="28">
        <v>0.5</v>
      </c>
      <c r="AX47" s="28">
        <v>0.1</v>
      </c>
      <c r="AY47" s="28">
        <v>0</v>
      </c>
      <c r="AZ47" s="25">
        <v>0.89</v>
      </c>
      <c r="BA47" s="25">
        <v>3.44</v>
      </c>
      <c r="BB47" s="25">
        <v>2.5499999999999998</v>
      </c>
      <c r="BC47" s="25">
        <v>2.6270833333333332</v>
      </c>
      <c r="BD47">
        <v>2.6270833333333332</v>
      </c>
      <c r="BE47">
        <v>5.9103362479166668</v>
      </c>
    </row>
    <row r="48" spans="1:57" x14ac:dyDescent="0.3">
      <c r="A48" s="2" t="s">
        <v>41</v>
      </c>
      <c r="B48" s="13" t="s">
        <v>717</v>
      </c>
      <c r="C48" s="13"/>
      <c r="D48" s="2"/>
      <c r="E48" s="2"/>
      <c r="F48" s="2">
        <v>3.95</v>
      </c>
      <c r="G48" s="2" t="s">
        <v>36</v>
      </c>
      <c r="H48" s="9" t="s">
        <v>547</v>
      </c>
      <c r="I48" t="s">
        <v>628</v>
      </c>
      <c r="K48" s="2"/>
      <c r="L48" s="2"/>
      <c r="M48" s="2"/>
      <c r="N48" s="23">
        <v>1</v>
      </c>
      <c r="O48" s="2"/>
      <c r="P48" s="2"/>
      <c r="Q48" s="2"/>
      <c r="R48" s="2"/>
      <c r="S48" s="2"/>
      <c r="T48" s="23">
        <v>9.3662349099999993</v>
      </c>
      <c r="U48" s="23">
        <v>9.3662349099999993</v>
      </c>
      <c r="V48" s="23">
        <v>9.3662351000000008</v>
      </c>
      <c r="W48" s="2"/>
      <c r="X48" s="2"/>
      <c r="Y48" s="2" t="s">
        <v>464</v>
      </c>
      <c r="Z48" s="2">
        <v>1</v>
      </c>
      <c r="AA48" s="2" t="s">
        <v>464</v>
      </c>
      <c r="AB48" s="2"/>
      <c r="AC48" s="2"/>
      <c r="AD48" s="2"/>
      <c r="AE48" s="2"/>
      <c r="AF48" s="2"/>
      <c r="AG48" s="2">
        <v>1</v>
      </c>
      <c r="AH48" s="2"/>
      <c r="AI48" s="2"/>
      <c r="AJ48" s="2"/>
      <c r="AK48">
        <v>1</v>
      </c>
      <c r="AO48">
        <v>24</v>
      </c>
      <c r="AP48" s="21">
        <v>238.908881754341</v>
      </c>
      <c r="AQ48" s="21">
        <v>0.10045670895014321</v>
      </c>
      <c r="AR48" s="28">
        <v>2</v>
      </c>
      <c r="AS48" s="28">
        <v>2.5263157894736841</v>
      </c>
      <c r="AT48" s="28">
        <v>0.52631578947368418</v>
      </c>
      <c r="AU48" s="28">
        <v>0</v>
      </c>
      <c r="AV48" s="28">
        <v>0.39583333333333343</v>
      </c>
      <c r="AW48" s="28">
        <v>0.5</v>
      </c>
      <c r="AX48" s="28">
        <v>0.1041666666666667</v>
      </c>
      <c r="AY48" s="28">
        <v>0</v>
      </c>
      <c r="AZ48" s="25">
        <v>1.1000000000000001</v>
      </c>
      <c r="BA48" s="25">
        <v>3.44</v>
      </c>
      <c r="BB48" s="25">
        <v>2.34</v>
      </c>
      <c r="BC48" s="25">
        <v>2.647368421052632</v>
      </c>
      <c r="BD48">
        <v>2.6473684210526311</v>
      </c>
      <c r="BE48">
        <v>5.9525974578947363</v>
      </c>
    </row>
    <row r="49" spans="1:57" x14ac:dyDescent="0.3">
      <c r="A49" s="2" t="s">
        <v>39</v>
      </c>
      <c r="B49" s="13" t="s">
        <v>715</v>
      </c>
      <c r="C49" s="13"/>
      <c r="D49" s="2"/>
      <c r="E49" s="2"/>
      <c r="F49" s="2">
        <v>3.79</v>
      </c>
      <c r="G49" s="2" t="s">
        <v>36</v>
      </c>
      <c r="H49" s="9">
        <v>-1</v>
      </c>
      <c r="I49">
        <v>-1</v>
      </c>
      <c r="J49" t="s">
        <v>1150</v>
      </c>
      <c r="K49" s="2"/>
      <c r="L49" s="2"/>
      <c r="M49" s="2"/>
      <c r="N49" s="23">
        <v>0</v>
      </c>
      <c r="O49" s="2"/>
      <c r="P49" s="2"/>
      <c r="Q49" s="2"/>
      <c r="R49" s="2"/>
      <c r="S49" s="2"/>
      <c r="T49" s="23">
        <v>0</v>
      </c>
      <c r="U49" s="23"/>
      <c r="V49" s="23"/>
      <c r="W49" s="2"/>
      <c r="X49" s="2"/>
      <c r="Y49" s="2" t="s">
        <v>464</v>
      </c>
      <c r="Z49" s="2">
        <v>1</v>
      </c>
      <c r="AA49" s="2" t="s">
        <v>464</v>
      </c>
      <c r="AB49" s="2"/>
      <c r="AC49" s="2"/>
      <c r="AD49" s="2"/>
      <c r="AE49" s="2"/>
      <c r="AF49" s="2"/>
      <c r="AG49" s="2">
        <v>1</v>
      </c>
      <c r="AH49" s="2"/>
      <c r="AI49" s="2"/>
      <c r="AJ49" s="2"/>
      <c r="AK49">
        <v>1</v>
      </c>
      <c r="AO49">
        <v>30</v>
      </c>
      <c r="AP49" s="21">
        <v>0</v>
      </c>
      <c r="AQ49" s="21"/>
      <c r="AR49" s="28">
        <v>2</v>
      </c>
      <c r="AS49" s="28">
        <v>2.5</v>
      </c>
      <c r="AT49" s="28">
        <v>0.5</v>
      </c>
      <c r="AU49" s="28">
        <v>0</v>
      </c>
      <c r="AV49" s="28">
        <v>0.4</v>
      </c>
      <c r="AW49" s="28">
        <v>0.5</v>
      </c>
      <c r="AX49" s="28">
        <v>0.1</v>
      </c>
      <c r="AY49" s="28">
        <v>0</v>
      </c>
      <c r="AZ49" s="25">
        <v>1</v>
      </c>
      <c r="BA49" s="25">
        <v>3.44</v>
      </c>
      <c r="BB49" s="25">
        <v>2.44</v>
      </c>
      <c r="BC49" s="25">
        <v>2.6316666666666659</v>
      </c>
      <c r="BD49">
        <v>2.6316666666666668</v>
      </c>
      <c r="BE49">
        <v>5.9266157452083332</v>
      </c>
    </row>
    <row r="50" spans="1:57" x14ac:dyDescent="0.3">
      <c r="A50" s="2" t="s">
        <v>42</v>
      </c>
      <c r="B50" s="13" t="s">
        <v>718</v>
      </c>
      <c r="C50" s="13"/>
      <c r="D50" s="2"/>
      <c r="E50" s="2"/>
      <c r="F50" s="2">
        <v>3.82</v>
      </c>
      <c r="G50" s="2" t="s">
        <v>36</v>
      </c>
      <c r="H50" s="9">
        <v>-1</v>
      </c>
      <c r="I50">
        <v>-1</v>
      </c>
      <c r="J50" t="s">
        <v>1151</v>
      </c>
      <c r="K50" s="2"/>
      <c r="L50" s="2"/>
      <c r="M50" s="2"/>
      <c r="N50" s="23">
        <v>0</v>
      </c>
      <c r="O50" s="2"/>
      <c r="P50" s="2"/>
      <c r="Q50" s="2"/>
      <c r="R50" s="2"/>
      <c r="S50" s="2"/>
      <c r="T50" s="23">
        <v>0</v>
      </c>
      <c r="U50" s="23"/>
      <c r="V50" s="23"/>
      <c r="W50" s="2"/>
      <c r="X50" s="2"/>
      <c r="Y50" s="2" t="s">
        <v>464</v>
      </c>
      <c r="Z50" s="2">
        <v>1</v>
      </c>
      <c r="AA50" s="2" t="s">
        <v>464</v>
      </c>
      <c r="AB50" s="2"/>
      <c r="AC50" s="2"/>
      <c r="AD50" s="2"/>
      <c r="AE50" s="2"/>
      <c r="AF50" s="2"/>
      <c r="AG50" s="2">
        <v>1</v>
      </c>
      <c r="AH50" s="2"/>
      <c r="AI50" s="2"/>
      <c r="AJ50" s="2"/>
      <c r="AK50">
        <v>1</v>
      </c>
      <c r="AO50">
        <v>30</v>
      </c>
      <c r="AP50" s="21">
        <v>0</v>
      </c>
      <c r="AQ50" s="21"/>
      <c r="AR50" s="28">
        <v>2</v>
      </c>
      <c r="AS50" s="28">
        <v>2.5</v>
      </c>
      <c r="AT50" s="28">
        <v>0.5</v>
      </c>
      <c r="AU50" s="28">
        <v>0</v>
      </c>
      <c r="AV50" s="28">
        <v>0.4</v>
      </c>
      <c r="AW50" s="28">
        <v>0.5</v>
      </c>
      <c r="AX50" s="28">
        <v>0.1</v>
      </c>
      <c r="AY50" s="28">
        <v>0</v>
      </c>
      <c r="AZ50" s="25">
        <v>0.95</v>
      </c>
      <c r="BA50" s="25">
        <v>3.44</v>
      </c>
      <c r="BB50" s="25">
        <v>2.4900000000000002</v>
      </c>
      <c r="BC50" s="25">
        <v>2.6295833333333332</v>
      </c>
      <c r="BD50">
        <v>2.6295833333333332</v>
      </c>
      <c r="BE50">
        <v>5.9184746406250008</v>
      </c>
    </row>
    <row r="51" spans="1:57" x14ac:dyDescent="0.3">
      <c r="A51" s="2" t="s">
        <v>40</v>
      </c>
      <c r="B51" s="13" t="s">
        <v>716</v>
      </c>
      <c r="C51" s="13"/>
      <c r="D51" s="2"/>
      <c r="E51" s="2"/>
      <c r="F51" s="2">
        <v>3.85</v>
      </c>
      <c r="G51" s="2" t="s">
        <v>36</v>
      </c>
      <c r="H51" s="9" t="s">
        <v>546</v>
      </c>
      <c r="I51" t="s">
        <v>627</v>
      </c>
      <c r="K51" s="2"/>
      <c r="L51" s="2"/>
      <c r="M51" s="2"/>
      <c r="N51" s="23">
        <v>2</v>
      </c>
      <c r="O51" s="2"/>
      <c r="P51" s="2"/>
      <c r="Q51" s="2"/>
      <c r="R51" s="2"/>
      <c r="S51" s="2"/>
      <c r="T51" s="23">
        <v>5.6269875200000001</v>
      </c>
      <c r="U51" s="23">
        <v>5.6269875200000001</v>
      </c>
      <c r="V51" s="23">
        <v>22.749475</v>
      </c>
      <c r="W51" s="2"/>
      <c r="X51" s="2"/>
      <c r="Y51" s="2" t="s">
        <v>464</v>
      </c>
      <c r="Z51" s="2">
        <v>1</v>
      </c>
      <c r="AA51" s="2" t="s">
        <v>464</v>
      </c>
      <c r="AB51" s="2"/>
      <c r="AC51" s="2"/>
      <c r="AD51" s="2"/>
      <c r="AE51" s="2"/>
      <c r="AF51" s="2"/>
      <c r="AG51" s="2">
        <v>1</v>
      </c>
      <c r="AH51" s="2"/>
      <c r="AI51" s="2"/>
      <c r="AJ51" s="2"/>
      <c r="AK51">
        <v>1</v>
      </c>
      <c r="AO51">
        <v>30</v>
      </c>
      <c r="AP51" s="21">
        <v>623.81230762201892</v>
      </c>
      <c r="AQ51" s="21">
        <v>9.6182776881592519E-2</v>
      </c>
      <c r="AR51" s="28">
        <v>2</v>
      </c>
      <c r="AS51" s="28">
        <v>2.5</v>
      </c>
      <c r="AT51" s="28">
        <v>0.5</v>
      </c>
      <c r="AU51" s="28">
        <v>0</v>
      </c>
      <c r="AV51" s="28">
        <v>0.4</v>
      </c>
      <c r="AW51" s="28">
        <v>0.5</v>
      </c>
      <c r="AX51" s="28">
        <v>0.1</v>
      </c>
      <c r="AY51" s="28">
        <v>0</v>
      </c>
      <c r="AZ51" s="25">
        <v>0.89</v>
      </c>
      <c r="BA51" s="25">
        <v>3.44</v>
      </c>
      <c r="BB51" s="25">
        <v>2.5499999999999998</v>
      </c>
      <c r="BC51" s="25">
        <v>2.6270833333333332</v>
      </c>
      <c r="BD51">
        <v>2.6270833333333332</v>
      </c>
      <c r="BE51">
        <v>5.9103362479166668</v>
      </c>
    </row>
    <row r="52" spans="1:57" x14ac:dyDescent="0.3">
      <c r="A52" s="2" t="s">
        <v>43</v>
      </c>
      <c r="B52" s="13" t="s">
        <v>719</v>
      </c>
      <c r="C52" s="13"/>
      <c r="D52" s="2"/>
      <c r="E52" s="2"/>
      <c r="F52" s="2">
        <v>4.07</v>
      </c>
      <c r="G52" s="2" t="s">
        <v>36</v>
      </c>
      <c r="H52" s="9" t="s">
        <v>548</v>
      </c>
      <c r="I52">
        <v>-1</v>
      </c>
      <c r="K52" s="2"/>
      <c r="L52" s="2"/>
      <c r="M52" s="2"/>
      <c r="N52" s="23">
        <v>1</v>
      </c>
      <c r="O52" s="2"/>
      <c r="P52" s="2"/>
      <c r="Q52" s="2"/>
      <c r="R52" s="2"/>
      <c r="S52" s="2"/>
      <c r="T52" s="23">
        <v>9.9321903099999993</v>
      </c>
      <c r="U52" s="23">
        <v>9.9321903099999993</v>
      </c>
      <c r="V52" s="23">
        <v>9.9321899499999997</v>
      </c>
      <c r="W52" s="2"/>
      <c r="X52" s="2"/>
      <c r="Y52" s="2" t="s">
        <v>464</v>
      </c>
      <c r="Z52" s="2">
        <v>1</v>
      </c>
      <c r="AA52" s="2" t="s">
        <v>464</v>
      </c>
      <c r="AB52" s="2"/>
      <c r="AC52" s="2"/>
      <c r="AD52" s="2"/>
      <c r="AE52" s="2"/>
      <c r="AF52" s="2"/>
      <c r="AG52" s="2">
        <v>1</v>
      </c>
      <c r="AH52" s="2"/>
      <c r="AI52" s="2"/>
      <c r="AJ52" s="2"/>
      <c r="AK52">
        <v>1</v>
      </c>
      <c r="AO52">
        <v>24</v>
      </c>
      <c r="AP52" s="21">
        <v>275.17611786249188</v>
      </c>
      <c r="AQ52" s="21">
        <v>8.7216871094871057E-2</v>
      </c>
      <c r="AR52" s="28">
        <v>1.8421052631578949</v>
      </c>
      <c r="AS52" s="28">
        <v>2.5263157894736841</v>
      </c>
      <c r="AT52" s="28">
        <v>0.68421052631578949</v>
      </c>
      <c r="AU52" s="28">
        <v>0</v>
      </c>
      <c r="AV52" s="28">
        <v>0.36458333333333343</v>
      </c>
      <c r="AW52" s="28">
        <v>0.5</v>
      </c>
      <c r="AX52" s="28">
        <v>0.13541666666666671</v>
      </c>
      <c r="AY52" s="28">
        <v>0</v>
      </c>
      <c r="AZ52" s="25">
        <v>0.89</v>
      </c>
      <c r="BA52" s="25">
        <v>3.44</v>
      </c>
      <c r="BB52" s="25">
        <v>2.5499999999999998</v>
      </c>
      <c r="BC52" s="25">
        <v>2.6236842105263158</v>
      </c>
      <c r="BD52">
        <v>2.623684210526315</v>
      </c>
      <c r="BE52">
        <v>5.9521582263157891</v>
      </c>
    </row>
    <row r="53" spans="1:57" x14ac:dyDescent="0.3">
      <c r="A53" s="2" t="s">
        <v>37</v>
      </c>
      <c r="B53" s="13" t="s">
        <v>713</v>
      </c>
      <c r="C53" s="13"/>
      <c r="D53" s="2"/>
      <c r="E53" s="2"/>
      <c r="F53" s="2">
        <v>4.04</v>
      </c>
      <c r="G53" s="2" t="s">
        <v>36</v>
      </c>
      <c r="H53" s="9" t="s">
        <v>544</v>
      </c>
      <c r="I53" t="s">
        <v>625</v>
      </c>
      <c r="K53" s="2"/>
      <c r="L53" s="2"/>
      <c r="M53" s="2"/>
      <c r="N53" s="23">
        <v>1</v>
      </c>
      <c r="O53" s="2"/>
      <c r="P53" s="2"/>
      <c r="Q53" s="2"/>
      <c r="R53" s="2"/>
      <c r="S53" s="2"/>
      <c r="T53" s="23">
        <v>5.7458564399999998</v>
      </c>
      <c r="U53" s="23">
        <v>5.7458564399999998</v>
      </c>
      <c r="V53" s="23">
        <v>11.67169612</v>
      </c>
      <c r="W53" s="2"/>
      <c r="X53" s="2"/>
      <c r="Y53" s="2" t="s">
        <v>464</v>
      </c>
      <c r="Z53" s="2">
        <v>1</v>
      </c>
      <c r="AA53" s="2" t="s">
        <v>464</v>
      </c>
      <c r="AB53" s="2"/>
      <c r="AC53" s="2"/>
      <c r="AD53" s="2"/>
      <c r="AE53" s="2"/>
      <c r="AF53" s="2"/>
      <c r="AG53" s="2"/>
      <c r="AH53" s="2"/>
      <c r="AI53" s="2"/>
      <c r="AJ53" s="2"/>
      <c r="AO53">
        <v>30</v>
      </c>
      <c r="AP53" s="21">
        <v>333.30247418302179</v>
      </c>
      <c r="AQ53" s="21">
        <v>9.0008332742008132E-2</v>
      </c>
      <c r="AR53" s="28">
        <v>1.833333333333333</v>
      </c>
      <c r="AS53" s="28">
        <v>2.5</v>
      </c>
      <c r="AT53" s="28">
        <v>0.66666666666666663</v>
      </c>
      <c r="AU53" s="28">
        <v>0</v>
      </c>
      <c r="AV53" s="28">
        <v>0.36666666666666659</v>
      </c>
      <c r="AW53" s="28">
        <v>0.5</v>
      </c>
      <c r="AX53" s="28">
        <v>0.1333333333333333</v>
      </c>
      <c r="AY53" s="28">
        <v>0</v>
      </c>
      <c r="AZ53" s="25">
        <v>0.95</v>
      </c>
      <c r="BA53" s="25">
        <v>3.44</v>
      </c>
      <c r="BB53" s="25">
        <v>2.4900000000000002</v>
      </c>
      <c r="BC53" s="25">
        <v>2.614583333333333</v>
      </c>
      <c r="BD53">
        <v>2.614583333333333</v>
      </c>
      <c r="BE53">
        <v>5.9505645781250003</v>
      </c>
    </row>
    <row r="54" spans="1:57" x14ac:dyDescent="0.3">
      <c r="A54" s="2" t="s">
        <v>38</v>
      </c>
      <c r="B54" s="13" t="s">
        <v>714</v>
      </c>
      <c r="C54" s="13"/>
      <c r="D54" s="2"/>
      <c r="E54" s="2"/>
      <c r="F54" s="2">
        <v>3.87</v>
      </c>
      <c r="G54" s="2" t="s">
        <v>36</v>
      </c>
      <c r="H54" s="9" t="s">
        <v>545</v>
      </c>
      <c r="I54" t="s">
        <v>626</v>
      </c>
      <c r="K54" s="2"/>
      <c r="L54" s="2"/>
      <c r="M54" s="2"/>
      <c r="N54" s="23">
        <v>1</v>
      </c>
      <c r="O54" s="2"/>
      <c r="P54" s="2"/>
      <c r="Q54" s="2"/>
      <c r="R54" s="2"/>
      <c r="S54" s="2"/>
      <c r="T54" s="23">
        <v>5.8532381300000003</v>
      </c>
      <c r="U54" s="23">
        <v>5.8532371599999999</v>
      </c>
      <c r="V54" s="23">
        <v>11.912811489999999</v>
      </c>
      <c r="W54" s="2"/>
      <c r="X54" s="2"/>
      <c r="Y54" s="2" t="s">
        <v>464</v>
      </c>
      <c r="Z54" s="2">
        <v>1</v>
      </c>
      <c r="AA54" s="2" t="s">
        <v>464</v>
      </c>
      <c r="AB54" s="2"/>
      <c r="AC54" s="2"/>
      <c r="AD54" s="2"/>
      <c r="AE54" s="2"/>
      <c r="AF54" s="2"/>
      <c r="AG54" s="2"/>
      <c r="AH54" s="2"/>
      <c r="AI54" s="2"/>
      <c r="AJ54" s="2"/>
      <c r="AO54">
        <v>30</v>
      </c>
      <c r="AP54" s="21">
        <v>353.45760058531442</v>
      </c>
      <c r="AQ54" s="21">
        <v>8.487580957467307E-2</v>
      </c>
      <c r="AR54" s="28">
        <v>1.833333333333333</v>
      </c>
      <c r="AS54" s="28">
        <v>2.5</v>
      </c>
      <c r="AT54" s="28">
        <v>0.66666666666666663</v>
      </c>
      <c r="AU54" s="28">
        <v>0</v>
      </c>
      <c r="AV54" s="28">
        <v>0.36666666666666659</v>
      </c>
      <c r="AW54" s="28">
        <v>0.5</v>
      </c>
      <c r="AX54" s="28">
        <v>0.1333333333333333</v>
      </c>
      <c r="AY54" s="28">
        <v>0</v>
      </c>
      <c r="AZ54" s="25">
        <v>0.89</v>
      </c>
      <c r="BA54" s="25">
        <v>3.44</v>
      </c>
      <c r="BB54" s="25">
        <v>2.5499999999999998</v>
      </c>
      <c r="BC54" s="25">
        <v>2.6020833333333329</v>
      </c>
      <c r="BD54">
        <v>2.6020833333333329</v>
      </c>
      <c r="BE54">
        <v>5.9098726145833336</v>
      </c>
    </row>
    <row r="55" spans="1:57" x14ac:dyDescent="0.3">
      <c r="A55" s="2" t="s">
        <v>44</v>
      </c>
      <c r="B55" s="13" t="s">
        <v>720</v>
      </c>
      <c r="C55" s="13"/>
      <c r="D55" s="2"/>
      <c r="E55" s="2"/>
      <c r="F55" s="2">
        <v>3.4</v>
      </c>
      <c r="G55" s="2" t="s">
        <v>36</v>
      </c>
      <c r="H55" s="9" t="s">
        <v>549</v>
      </c>
      <c r="I55">
        <v>-1</v>
      </c>
      <c r="K55" s="2"/>
      <c r="L55" s="2"/>
      <c r="M55" s="2"/>
      <c r="N55" s="23">
        <v>1</v>
      </c>
      <c r="O55" s="2"/>
      <c r="P55" s="2"/>
      <c r="Q55" s="2"/>
      <c r="R55" s="2"/>
      <c r="S55" s="2"/>
      <c r="T55" s="23">
        <v>15.28115725</v>
      </c>
      <c r="U55" s="23">
        <v>15.28115725</v>
      </c>
      <c r="V55" s="23">
        <v>15.28115725</v>
      </c>
      <c r="W55" s="2"/>
      <c r="X55" s="2"/>
      <c r="Y55" s="2" t="s">
        <v>464</v>
      </c>
      <c r="Z55" s="2">
        <v>1</v>
      </c>
      <c r="AA55" s="2" t="s">
        <v>464</v>
      </c>
      <c r="AB55" s="2"/>
      <c r="AC55" s="2"/>
      <c r="AD55" s="2"/>
      <c r="AE55" s="2"/>
      <c r="AF55" s="2"/>
      <c r="AG55" s="2"/>
      <c r="AH55" s="2"/>
      <c r="AI55" s="2"/>
      <c r="AJ55" s="2"/>
      <c r="AO55">
        <v>20</v>
      </c>
      <c r="AP55" s="21">
        <v>229.90248606119221</v>
      </c>
      <c r="AQ55" s="21">
        <v>8.6993404650164072E-2</v>
      </c>
      <c r="AR55" s="28">
        <v>1.882352941176471</v>
      </c>
      <c r="AS55" s="28">
        <v>2.3529411764705879</v>
      </c>
      <c r="AT55" s="28">
        <v>0.47058823529411759</v>
      </c>
      <c r="AU55" s="28">
        <v>0</v>
      </c>
      <c r="AV55" s="28">
        <v>0.4</v>
      </c>
      <c r="AW55" s="28">
        <v>0.5</v>
      </c>
      <c r="AX55" s="28">
        <v>9.9999999999999992E-2</v>
      </c>
      <c r="AY55" s="28">
        <v>0</v>
      </c>
      <c r="AZ55" s="25">
        <v>0.82</v>
      </c>
      <c r="BA55" s="25">
        <v>3.44</v>
      </c>
      <c r="BB55" s="25">
        <v>2.62</v>
      </c>
      <c r="BC55" s="25">
        <v>2.5211764705882351</v>
      </c>
      <c r="BD55">
        <v>2.521176470588236</v>
      </c>
      <c r="BE55">
        <v>5.6898745917647062</v>
      </c>
    </row>
    <row r="56" spans="1:57" x14ac:dyDescent="0.3">
      <c r="A56" s="2" t="s">
        <v>34</v>
      </c>
      <c r="B56" s="13" t="s">
        <v>711</v>
      </c>
      <c r="C56" s="13"/>
      <c r="D56" s="2"/>
      <c r="E56" s="2"/>
      <c r="F56" s="2">
        <v>3.2</v>
      </c>
      <c r="G56" s="2" t="s">
        <v>36</v>
      </c>
      <c r="H56" s="9" t="s">
        <v>542</v>
      </c>
      <c r="I56" t="s">
        <v>623</v>
      </c>
      <c r="K56" s="2"/>
      <c r="L56" s="2"/>
      <c r="M56" s="2"/>
      <c r="N56" s="23">
        <v>1</v>
      </c>
      <c r="O56" s="2"/>
      <c r="P56" s="2"/>
      <c r="Q56" s="2"/>
      <c r="R56" s="2"/>
      <c r="S56" s="2"/>
      <c r="T56" s="23">
        <v>3.9086759899999999</v>
      </c>
      <c r="U56" s="23">
        <v>3.908676100000001</v>
      </c>
      <c r="V56" s="23">
        <v>10.552604730000001</v>
      </c>
      <c r="W56" s="2"/>
      <c r="X56" s="2"/>
      <c r="Y56" s="2" t="s">
        <v>464</v>
      </c>
      <c r="Z56" s="2">
        <v>1</v>
      </c>
      <c r="AA56" s="2" t="s">
        <v>464</v>
      </c>
      <c r="AB56" s="2"/>
      <c r="AC56" s="2"/>
      <c r="AD56" s="2"/>
      <c r="AE56" s="2"/>
      <c r="AF56" s="2"/>
      <c r="AG56" s="2"/>
      <c r="AH56" s="2"/>
      <c r="AI56" s="2"/>
      <c r="AJ56" s="2"/>
      <c r="AO56">
        <v>14</v>
      </c>
      <c r="AP56" s="21">
        <v>155.59136328639269</v>
      </c>
      <c r="AQ56" s="21">
        <v>8.9979287437893268E-2</v>
      </c>
      <c r="AR56" s="28">
        <v>2</v>
      </c>
      <c r="AS56" s="28">
        <v>2.333333333333333</v>
      </c>
      <c r="AT56" s="28">
        <v>0.33333333333333331</v>
      </c>
      <c r="AU56" s="28">
        <v>0</v>
      </c>
      <c r="AV56" s="28">
        <v>0.42857142857142849</v>
      </c>
      <c r="AW56" s="28">
        <v>0.5</v>
      </c>
      <c r="AX56" s="28">
        <v>7.1428571428571425E-2</v>
      </c>
      <c r="AY56" s="28">
        <v>0</v>
      </c>
      <c r="AZ56" s="25">
        <v>0.95</v>
      </c>
      <c r="BA56" s="25">
        <v>3.44</v>
      </c>
      <c r="BB56" s="25">
        <v>2.4900000000000002</v>
      </c>
      <c r="BC56" s="25">
        <v>2.500833333333333</v>
      </c>
      <c r="BD56">
        <v>2.500833333333333</v>
      </c>
      <c r="BE56">
        <v>5.6917605187500007</v>
      </c>
    </row>
    <row r="57" spans="1:57" x14ac:dyDescent="0.3">
      <c r="A57" s="2" t="s">
        <v>45</v>
      </c>
      <c r="B57" s="13" t="s">
        <v>721</v>
      </c>
      <c r="C57" s="13"/>
      <c r="D57" s="2"/>
      <c r="E57" s="2"/>
      <c r="F57" s="2">
        <v>3.3</v>
      </c>
      <c r="G57" s="2" t="s">
        <v>36</v>
      </c>
      <c r="H57" s="9" t="s">
        <v>550</v>
      </c>
      <c r="I57">
        <v>-1</v>
      </c>
      <c r="K57" s="2"/>
      <c r="L57" s="2"/>
      <c r="M57" s="2"/>
      <c r="N57" s="23">
        <v>1</v>
      </c>
      <c r="O57" s="2"/>
      <c r="P57" s="2"/>
      <c r="Q57" s="2"/>
      <c r="R57" s="2"/>
      <c r="S57" s="2"/>
      <c r="T57" s="23">
        <v>3.91068857</v>
      </c>
      <c r="U57" s="23">
        <v>3.9106874500000002</v>
      </c>
      <c r="V57" s="23">
        <v>14.360376649999999</v>
      </c>
      <c r="W57" s="2"/>
      <c r="X57" s="2"/>
      <c r="Y57" s="2" t="s">
        <v>464</v>
      </c>
      <c r="Z57" s="2">
        <v>1</v>
      </c>
      <c r="AA57" s="2" t="s">
        <v>464</v>
      </c>
      <c r="AB57" s="2"/>
      <c r="AC57" s="2"/>
      <c r="AD57" s="2"/>
      <c r="AE57" s="2"/>
      <c r="AF57" s="2"/>
      <c r="AG57" s="2"/>
      <c r="AH57" s="2"/>
      <c r="AI57" s="2"/>
      <c r="AJ57" s="2"/>
      <c r="AO57">
        <v>20</v>
      </c>
      <c r="AP57" s="21">
        <v>215.5098899352688</v>
      </c>
      <c r="AQ57" s="21">
        <v>9.2803165580972902E-2</v>
      </c>
      <c r="AR57" s="28">
        <v>2</v>
      </c>
      <c r="AS57" s="28">
        <v>2.3529411764705879</v>
      </c>
      <c r="AT57" s="28">
        <v>0.35294117647058831</v>
      </c>
      <c r="AU57" s="28">
        <v>0</v>
      </c>
      <c r="AV57" s="28">
        <v>0.42499999999999999</v>
      </c>
      <c r="AW57" s="28">
        <v>0.5</v>
      </c>
      <c r="AX57" s="28">
        <v>7.4999999999999997E-2</v>
      </c>
      <c r="AY57" s="28">
        <v>0</v>
      </c>
      <c r="AZ57" s="25">
        <v>0.95</v>
      </c>
      <c r="BA57" s="25">
        <v>3.44</v>
      </c>
      <c r="BB57" s="25">
        <v>2.4900000000000002</v>
      </c>
      <c r="BC57" s="25">
        <v>2.518823529411764</v>
      </c>
      <c r="BD57">
        <v>2.5188235294117649</v>
      </c>
      <c r="BE57">
        <v>5.720303876470588</v>
      </c>
    </row>
    <row r="58" spans="1:57" x14ac:dyDescent="0.3">
      <c r="A58" s="2" t="s">
        <v>46</v>
      </c>
      <c r="B58" s="13" t="s">
        <v>722</v>
      </c>
      <c r="C58" s="13"/>
      <c r="D58" s="2"/>
      <c r="E58" s="2"/>
      <c r="F58" s="2">
        <v>3.8</v>
      </c>
      <c r="G58" s="2" t="s">
        <v>36</v>
      </c>
      <c r="H58" s="9" t="s">
        <v>551</v>
      </c>
      <c r="I58" t="s">
        <v>629</v>
      </c>
      <c r="K58" s="2"/>
      <c r="L58" s="2"/>
      <c r="M58" s="2"/>
      <c r="N58" s="23">
        <v>2</v>
      </c>
      <c r="O58" s="2"/>
      <c r="P58" s="2"/>
      <c r="Q58" s="2"/>
      <c r="R58" s="2"/>
      <c r="S58" s="2"/>
      <c r="T58" s="23">
        <v>7.41544296</v>
      </c>
      <c r="U58" s="23">
        <v>7.4154429599999991</v>
      </c>
      <c r="V58" s="23">
        <v>7.41544296</v>
      </c>
      <c r="W58" s="2"/>
      <c r="X58" s="2"/>
      <c r="Y58" s="2" t="s">
        <v>464</v>
      </c>
      <c r="Z58" s="2">
        <v>1</v>
      </c>
      <c r="AA58" s="2" t="s">
        <v>464</v>
      </c>
      <c r="AB58" s="2"/>
      <c r="AC58" s="2"/>
      <c r="AD58" s="2"/>
      <c r="AE58" s="2"/>
      <c r="AF58" s="2"/>
      <c r="AG58" s="2"/>
      <c r="AH58" s="2"/>
      <c r="AI58" s="2"/>
      <c r="AJ58" s="2"/>
      <c r="AO58">
        <v>14</v>
      </c>
      <c r="AP58" s="21">
        <v>288.33429290182369</v>
      </c>
      <c r="AQ58" s="21">
        <v>9.7109503410799117E-2</v>
      </c>
      <c r="AR58" s="28">
        <v>2</v>
      </c>
      <c r="AS58" s="28">
        <v>2.545454545454545</v>
      </c>
      <c r="AT58" s="28">
        <v>0.54545454545454541</v>
      </c>
      <c r="AU58" s="28">
        <v>0</v>
      </c>
      <c r="AV58" s="28">
        <v>0.39285714285714279</v>
      </c>
      <c r="AW58" s="28">
        <v>0.5</v>
      </c>
      <c r="AX58" s="28">
        <v>0.1071428571428571</v>
      </c>
      <c r="AY58" s="28">
        <v>0</v>
      </c>
      <c r="AZ58" s="25">
        <v>1.1000000000000001</v>
      </c>
      <c r="BA58" s="25">
        <v>3.44</v>
      </c>
      <c r="BB58" s="25">
        <v>2.34</v>
      </c>
      <c r="BC58" s="25">
        <v>2.669090909090909</v>
      </c>
      <c r="BD58">
        <v>2.669090909090909</v>
      </c>
      <c r="BE58">
        <v>5.9831974772727277</v>
      </c>
    </row>
    <row r="59" spans="1:57" x14ac:dyDescent="0.3">
      <c r="A59" s="2" t="s">
        <v>47</v>
      </c>
      <c r="B59" s="13" t="s">
        <v>723</v>
      </c>
      <c r="C59" s="13"/>
      <c r="D59" s="2"/>
      <c r="E59" s="2"/>
      <c r="F59" s="2">
        <v>3.8</v>
      </c>
      <c r="G59" s="2" t="s">
        <v>36</v>
      </c>
      <c r="H59" s="9">
        <v>-1</v>
      </c>
      <c r="I59">
        <v>-1</v>
      </c>
      <c r="J59" t="s">
        <v>1152</v>
      </c>
      <c r="K59" s="2"/>
      <c r="L59" s="2"/>
      <c r="M59" s="2"/>
      <c r="N59" s="23">
        <v>0</v>
      </c>
      <c r="O59" s="2"/>
      <c r="P59" s="2"/>
      <c r="Q59" s="2"/>
      <c r="R59" s="2"/>
      <c r="S59" s="2"/>
      <c r="T59" s="23">
        <v>0</v>
      </c>
      <c r="U59" s="23"/>
      <c r="V59" s="23"/>
      <c r="W59" s="2"/>
      <c r="X59" s="2"/>
      <c r="Y59" s="2" t="s">
        <v>464</v>
      </c>
      <c r="Z59" s="2">
        <v>1</v>
      </c>
      <c r="AA59" s="2" t="s">
        <v>464</v>
      </c>
      <c r="AB59" s="2"/>
      <c r="AC59" s="2"/>
      <c r="AD59" s="2"/>
      <c r="AE59" s="2"/>
      <c r="AF59" s="2"/>
      <c r="AG59" s="2"/>
      <c r="AH59" s="2"/>
      <c r="AI59" s="2"/>
      <c r="AJ59" s="2"/>
      <c r="AO59">
        <v>34</v>
      </c>
      <c r="AP59" s="21">
        <v>0</v>
      </c>
      <c r="AQ59" s="21"/>
      <c r="AR59" s="28">
        <v>2</v>
      </c>
      <c r="AS59" s="28">
        <v>2.518518518518519</v>
      </c>
      <c r="AT59" s="28">
        <v>0.51851851851851849</v>
      </c>
      <c r="AU59" s="28">
        <v>0</v>
      </c>
      <c r="AV59" s="28">
        <v>0.39705882352941169</v>
      </c>
      <c r="AW59" s="28">
        <v>0.5</v>
      </c>
      <c r="AX59" s="28">
        <v>0.1029411764705882</v>
      </c>
      <c r="AY59" s="28">
        <v>0</v>
      </c>
      <c r="AZ59" s="25">
        <v>1</v>
      </c>
      <c r="BA59" s="25">
        <v>3.44</v>
      </c>
      <c r="BB59" s="25">
        <v>2.44</v>
      </c>
      <c r="BC59" s="25">
        <v>2.6511111111111112</v>
      </c>
      <c r="BD59">
        <v>2.6511111111111112</v>
      </c>
      <c r="BE59">
        <v>5.9544359512962952</v>
      </c>
    </row>
    <row r="60" spans="1:57" x14ac:dyDescent="0.3">
      <c r="A60" s="2" t="s">
        <v>40</v>
      </c>
      <c r="B60" s="13" t="s">
        <v>716</v>
      </c>
      <c r="C60" s="13"/>
      <c r="D60" s="2"/>
      <c r="E60" s="2"/>
      <c r="F60" s="2">
        <v>3.85</v>
      </c>
      <c r="G60" s="2" t="s">
        <v>36</v>
      </c>
      <c r="H60" s="9" t="s">
        <v>546</v>
      </c>
      <c r="I60" t="s">
        <v>627</v>
      </c>
      <c r="K60" s="2"/>
      <c r="L60" s="2"/>
      <c r="M60" s="2"/>
      <c r="N60" s="23">
        <v>2</v>
      </c>
      <c r="O60" s="2"/>
      <c r="P60" s="2"/>
      <c r="Q60" s="2"/>
      <c r="R60" s="2"/>
      <c r="S60" s="2"/>
      <c r="T60" s="23">
        <v>5.6269875200000001</v>
      </c>
      <c r="U60" s="23">
        <v>5.6269875200000001</v>
      </c>
      <c r="V60" s="23">
        <v>22.749475</v>
      </c>
      <c r="W60" s="2"/>
      <c r="X60" s="2"/>
      <c r="Y60" s="2" t="s">
        <v>464</v>
      </c>
      <c r="Z60" s="2">
        <v>1</v>
      </c>
      <c r="AA60" s="2" t="s">
        <v>464</v>
      </c>
      <c r="AB60" s="2"/>
      <c r="AC60" s="2"/>
      <c r="AD60" s="2"/>
      <c r="AE60" s="2"/>
      <c r="AF60" s="2"/>
      <c r="AG60" s="2"/>
      <c r="AH60" s="2"/>
      <c r="AI60" s="2"/>
      <c r="AJ60" s="2"/>
      <c r="AO60">
        <v>30</v>
      </c>
      <c r="AP60" s="21">
        <v>623.81230762201892</v>
      </c>
      <c r="AQ60" s="21">
        <v>9.6182776881592519E-2</v>
      </c>
      <c r="AR60" s="28">
        <v>2</v>
      </c>
      <c r="AS60" s="28">
        <v>2.5</v>
      </c>
      <c r="AT60" s="28">
        <v>0.5</v>
      </c>
      <c r="AU60" s="28">
        <v>0</v>
      </c>
      <c r="AV60" s="28">
        <v>0.4</v>
      </c>
      <c r="AW60" s="28">
        <v>0.5</v>
      </c>
      <c r="AX60" s="28">
        <v>0.1</v>
      </c>
      <c r="AY60" s="28">
        <v>0</v>
      </c>
      <c r="AZ60" s="25">
        <v>0.89</v>
      </c>
      <c r="BA60" s="25">
        <v>3.44</v>
      </c>
      <c r="BB60" s="25">
        <v>2.5499999999999998</v>
      </c>
      <c r="BC60" s="25">
        <v>2.6270833333333332</v>
      </c>
      <c r="BD60">
        <v>2.6270833333333332</v>
      </c>
      <c r="BE60">
        <v>5.9103362479166668</v>
      </c>
    </row>
    <row r="61" spans="1:57" x14ac:dyDescent="0.3">
      <c r="A61" s="2" t="s">
        <v>48</v>
      </c>
      <c r="B61" s="13" t="s">
        <v>724</v>
      </c>
      <c r="C61" s="13"/>
      <c r="D61" s="2"/>
      <c r="E61" s="2"/>
      <c r="F61" s="2">
        <v>4.3</v>
      </c>
      <c r="G61" s="2" t="s">
        <v>36</v>
      </c>
      <c r="H61" s="9" t="s">
        <v>552</v>
      </c>
      <c r="I61" t="s">
        <v>630</v>
      </c>
      <c r="K61" s="2"/>
      <c r="L61" s="2"/>
      <c r="M61" s="2"/>
      <c r="N61" s="23">
        <v>2</v>
      </c>
      <c r="O61" s="2"/>
      <c r="P61" s="2"/>
      <c r="Q61" s="2"/>
      <c r="R61" s="2"/>
      <c r="S61" s="2"/>
      <c r="T61" s="23">
        <v>7.4836094600000003</v>
      </c>
      <c r="U61" s="23">
        <v>7.4836094600000003</v>
      </c>
      <c r="V61" s="23">
        <v>7.4836094600000003</v>
      </c>
      <c r="W61" s="2"/>
      <c r="X61" s="2"/>
      <c r="Y61" s="2" t="s">
        <v>464</v>
      </c>
      <c r="Z61" s="2">
        <v>1</v>
      </c>
      <c r="AA61" s="2" t="s">
        <v>464</v>
      </c>
      <c r="AB61" s="2"/>
      <c r="AC61" s="2"/>
      <c r="AD61" s="2"/>
      <c r="AE61" s="2"/>
      <c r="AF61" s="2"/>
      <c r="AG61" s="2"/>
      <c r="AH61" s="2"/>
      <c r="AI61" s="2"/>
      <c r="AJ61" s="2"/>
      <c r="AO61">
        <v>14</v>
      </c>
      <c r="AP61" s="21">
        <v>296.35915518228359</v>
      </c>
      <c r="AQ61" s="21">
        <v>9.4479956196318104E-2</v>
      </c>
      <c r="AR61" s="28">
        <v>1.8181818181818179</v>
      </c>
      <c r="AS61" s="28">
        <v>2.545454545454545</v>
      </c>
      <c r="AT61" s="28">
        <v>0.72727272727272729</v>
      </c>
      <c r="AU61" s="28">
        <v>0</v>
      </c>
      <c r="AV61" s="28">
        <v>0.35714285714285721</v>
      </c>
      <c r="AW61" s="28">
        <v>0.5</v>
      </c>
      <c r="AX61" s="28">
        <v>0.1428571428571429</v>
      </c>
      <c r="AY61" s="28">
        <v>0</v>
      </c>
      <c r="AZ61" s="25">
        <v>1</v>
      </c>
      <c r="BA61" s="25">
        <v>3.44</v>
      </c>
      <c r="BB61" s="25">
        <v>2.44</v>
      </c>
      <c r="BC61" s="25">
        <v>2.6618181818181821</v>
      </c>
      <c r="BD61">
        <v>2.6618181818181821</v>
      </c>
      <c r="BE61">
        <v>6.0537295018181814</v>
      </c>
    </row>
    <row r="62" spans="1:57" x14ac:dyDescent="0.3">
      <c r="A62" s="2" t="s">
        <v>49</v>
      </c>
      <c r="B62" s="13" t="s">
        <v>725</v>
      </c>
      <c r="C62" s="13"/>
      <c r="D62" s="2"/>
      <c r="E62" s="2"/>
      <c r="F62" s="2">
        <v>4</v>
      </c>
      <c r="G62" s="2" t="s">
        <v>36</v>
      </c>
      <c r="H62" s="9" t="s">
        <v>553</v>
      </c>
      <c r="I62" t="s">
        <v>631</v>
      </c>
      <c r="K62" s="2"/>
      <c r="L62" s="2"/>
      <c r="M62" s="2"/>
      <c r="N62" s="23">
        <v>8</v>
      </c>
      <c r="O62" s="2"/>
      <c r="P62" s="2"/>
      <c r="Q62" s="2"/>
      <c r="R62" s="2"/>
      <c r="S62" s="2"/>
      <c r="T62" s="23">
        <v>5.8017180100000001</v>
      </c>
      <c r="U62" s="23">
        <v>7.9756520899999996</v>
      </c>
      <c r="V62" s="23">
        <v>27.352093400000001</v>
      </c>
      <c r="W62" s="2"/>
      <c r="X62" s="2"/>
      <c r="Y62" s="2" t="s">
        <v>464</v>
      </c>
      <c r="Z62" s="2">
        <v>1</v>
      </c>
      <c r="AA62" s="2" t="s">
        <v>464</v>
      </c>
      <c r="AB62" s="2"/>
      <c r="AC62" s="2"/>
      <c r="AD62" s="2"/>
      <c r="AE62" s="2"/>
      <c r="AF62" s="2"/>
      <c r="AG62" s="2"/>
      <c r="AH62" s="2"/>
      <c r="AI62" s="2"/>
      <c r="AJ62" s="2"/>
      <c r="AO62">
        <v>14</v>
      </c>
      <c r="AP62" s="21">
        <v>1265.6493143942739</v>
      </c>
      <c r="AQ62" s="21">
        <v>8.8492127105210025E-2</v>
      </c>
      <c r="AR62" s="28">
        <v>1.8181818181818179</v>
      </c>
      <c r="AS62" s="28">
        <v>2.545454545454545</v>
      </c>
      <c r="AT62" s="28">
        <v>0.72727272727272729</v>
      </c>
      <c r="AU62" s="28">
        <v>0</v>
      </c>
      <c r="AV62" s="28">
        <v>0.35714285714285721</v>
      </c>
      <c r="AW62" s="28">
        <v>0.5</v>
      </c>
      <c r="AX62" s="28">
        <v>0.1428571428571429</v>
      </c>
      <c r="AY62" s="28">
        <v>0</v>
      </c>
      <c r="AZ62" s="25">
        <v>0.95</v>
      </c>
      <c r="BA62" s="25">
        <v>3.44</v>
      </c>
      <c r="BB62" s="25">
        <v>2.4900000000000002</v>
      </c>
      <c r="BC62" s="25">
        <v>2.6527272727272719</v>
      </c>
      <c r="BD62">
        <v>2.6527272727272728</v>
      </c>
      <c r="BE62">
        <v>6.0182046818181814</v>
      </c>
    </row>
    <row r="63" spans="1:57" x14ac:dyDescent="0.3">
      <c r="A63" s="2" t="s">
        <v>38</v>
      </c>
      <c r="B63" s="13" t="s">
        <v>714</v>
      </c>
      <c r="C63" s="13"/>
      <c r="D63" s="2"/>
      <c r="E63" s="2"/>
      <c r="F63" s="2">
        <v>3.91</v>
      </c>
      <c r="G63" s="2" t="s">
        <v>36</v>
      </c>
      <c r="H63" s="9" t="s">
        <v>545</v>
      </c>
      <c r="I63" t="s">
        <v>626</v>
      </c>
      <c r="K63" s="2"/>
      <c r="L63" s="2"/>
      <c r="M63" s="2"/>
      <c r="N63" s="23">
        <v>1</v>
      </c>
      <c r="O63" s="2"/>
      <c r="P63" s="2"/>
      <c r="Q63" s="2"/>
      <c r="R63" s="2"/>
      <c r="S63" s="2"/>
      <c r="T63" s="23">
        <v>5.8532381300000003</v>
      </c>
      <c r="U63" s="23">
        <v>5.8532371599999999</v>
      </c>
      <c r="V63" s="23">
        <v>11.912811489999999</v>
      </c>
      <c r="W63" s="2"/>
      <c r="X63" s="2"/>
      <c r="Y63" s="2" t="s">
        <v>464</v>
      </c>
      <c r="Z63" s="2">
        <v>1</v>
      </c>
      <c r="AA63" s="2" t="s">
        <v>464</v>
      </c>
      <c r="AB63" s="2"/>
      <c r="AC63" s="2"/>
      <c r="AD63" s="2"/>
      <c r="AE63" s="2"/>
      <c r="AF63" s="2"/>
      <c r="AG63" s="2"/>
      <c r="AH63" s="2"/>
      <c r="AI63" s="2"/>
      <c r="AJ63" s="2"/>
      <c r="AO63">
        <v>30</v>
      </c>
      <c r="AP63" s="21">
        <v>353.45760058531442</v>
      </c>
      <c r="AQ63" s="21">
        <v>8.487580957467307E-2</v>
      </c>
      <c r="AR63" s="28">
        <v>1.833333333333333</v>
      </c>
      <c r="AS63" s="28">
        <v>2.5</v>
      </c>
      <c r="AT63" s="28">
        <v>0.66666666666666663</v>
      </c>
      <c r="AU63" s="28">
        <v>0</v>
      </c>
      <c r="AV63" s="28">
        <v>0.36666666666666659</v>
      </c>
      <c r="AW63" s="28">
        <v>0.5</v>
      </c>
      <c r="AX63" s="28">
        <v>0.1333333333333333</v>
      </c>
      <c r="AY63" s="28">
        <v>0</v>
      </c>
      <c r="AZ63" s="25">
        <v>0.89</v>
      </c>
      <c r="BA63" s="25">
        <v>3.44</v>
      </c>
      <c r="BB63" s="25">
        <v>2.5499999999999998</v>
      </c>
      <c r="BC63" s="25">
        <v>2.6020833333333329</v>
      </c>
      <c r="BD63">
        <v>2.6020833333333329</v>
      </c>
      <c r="BE63">
        <v>5.9098726145833336</v>
      </c>
    </row>
    <row r="64" spans="1:57" x14ac:dyDescent="0.3">
      <c r="A64" s="2" t="s">
        <v>51</v>
      </c>
      <c r="B64" s="13" t="s">
        <v>703</v>
      </c>
      <c r="C64" s="13"/>
      <c r="D64" s="2"/>
      <c r="E64" s="2"/>
      <c r="F64" s="2">
        <v>5.5</v>
      </c>
      <c r="G64" s="2" t="s">
        <v>52</v>
      </c>
      <c r="H64" s="9" t="s">
        <v>536</v>
      </c>
      <c r="I64" t="s">
        <v>617</v>
      </c>
      <c r="K64" s="2"/>
      <c r="L64" s="2"/>
      <c r="M64" s="2"/>
      <c r="N64" s="23">
        <v>1</v>
      </c>
      <c r="O64" s="2"/>
      <c r="P64" s="2"/>
      <c r="Q64" s="2"/>
      <c r="R64" s="2"/>
      <c r="S64" s="2"/>
      <c r="T64" s="23">
        <v>12.88926011</v>
      </c>
      <c r="U64" s="23">
        <v>12.88926011</v>
      </c>
      <c r="V64" s="23">
        <v>12.88926011</v>
      </c>
      <c r="W64" s="2"/>
      <c r="X64" s="2">
        <v>1</v>
      </c>
      <c r="Y64" s="2" t="s">
        <v>464</v>
      </c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O64">
        <v>18</v>
      </c>
      <c r="AP64" s="21">
        <v>195.03203980213701</v>
      </c>
      <c r="AQ64" s="21">
        <v>9.2292528029042184E-2</v>
      </c>
      <c r="AR64" s="28">
        <v>2</v>
      </c>
      <c r="AS64" s="28">
        <v>3</v>
      </c>
      <c r="AT64" s="28">
        <v>1.857142857142857</v>
      </c>
      <c r="AU64" s="28">
        <v>4</v>
      </c>
      <c r="AV64" s="28">
        <v>0.18421052631578949</v>
      </c>
      <c r="AW64" s="28">
        <v>0.27631578947368418</v>
      </c>
      <c r="AX64" s="28">
        <v>0.1710526315789474</v>
      </c>
      <c r="AY64" s="28">
        <v>0.36842105263157893</v>
      </c>
      <c r="AZ64" s="25">
        <v>0.95</v>
      </c>
      <c r="BA64" s="25">
        <v>3.44</v>
      </c>
      <c r="BB64" s="25">
        <v>2.4900000000000002</v>
      </c>
      <c r="BC64" s="25">
        <v>2.782142857142857</v>
      </c>
      <c r="BD64">
        <v>2.7821428571428579</v>
      </c>
      <c r="BE64">
        <v>6.2021612289285706</v>
      </c>
    </row>
    <row r="65" spans="1:57" x14ac:dyDescent="0.3">
      <c r="A65" s="2" t="s">
        <v>53</v>
      </c>
      <c r="B65" s="13" t="s">
        <v>726</v>
      </c>
      <c r="C65" s="13"/>
      <c r="D65" s="2"/>
      <c r="E65" s="2"/>
      <c r="F65" s="2">
        <v>1.96</v>
      </c>
      <c r="G65" s="2" t="s">
        <v>54</v>
      </c>
      <c r="H65" s="9" t="s">
        <v>554</v>
      </c>
      <c r="I65">
        <v>-1</v>
      </c>
      <c r="K65" s="2"/>
      <c r="L65" s="2"/>
      <c r="M65" s="2"/>
      <c r="N65" s="23">
        <v>1</v>
      </c>
      <c r="O65" s="2"/>
      <c r="P65" s="2"/>
      <c r="Q65" s="2"/>
      <c r="R65" s="2" t="s">
        <v>444</v>
      </c>
      <c r="S65" s="2"/>
      <c r="T65" s="23">
        <v>5.6904349999999999</v>
      </c>
      <c r="U65" s="23">
        <v>5.6904349999999999</v>
      </c>
      <c r="V65" s="23">
        <v>4.0362910000000003</v>
      </c>
      <c r="W65" s="2"/>
      <c r="X65" s="2">
        <v>1</v>
      </c>
      <c r="Y65" s="2" t="s">
        <v>464</v>
      </c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O65">
        <v>12</v>
      </c>
      <c r="AP65" s="21">
        <v>130.69934266020451</v>
      </c>
      <c r="AQ65" s="21">
        <v>9.1813774696617348E-2</v>
      </c>
      <c r="AR65" s="28">
        <v>2</v>
      </c>
      <c r="AS65" s="28">
        <v>2.6</v>
      </c>
      <c r="AT65" s="28">
        <v>1.6</v>
      </c>
      <c r="AU65" s="28">
        <v>0</v>
      </c>
      <c r="AV65" s="28">
        <v>0.32258064516129031</v>
      </c>
      <c r="AW65" s="28">
        <v>0.41935483870967738</v>
      </c>
      <c r="AX65" s="28">
        <v>0.25806451612903231</v>
      </c>
      <c r="AY65" s="28">
        <v>0</v>
      </c>
      <c r="AZ65" s="25">
        <v>0.95</v>
      </c>
      <c r="BA65" s="25">
        <v>3.44</v>
      </c>
      <c r="BB65" s="25">
        <v>2.4900000000000002</v>
      </c>
      <c r="BC65" s="25">
        <v>2.633</v>
      </c>
      <c r="BD65">
        <v>2.633</v>
      </c>
      <c r="BE65">
        <v>5.9240260669999998</v>
      </c>
    </row>
    <row r="66" spans="1:57" x14ac:dyDescent="0.3">
      <c r="A66" s="2" t="s">
        <v>44</v>
      </c>
      <c r="B66" s="13" t="s">
        <v>720</v>
      </c>
      <c r="C66" s="13"/>
      <c r="D66" s="2"/>
      <c r="E66" s="2"/>
      <c r="F66" s="2">
        <v>3.63</v>
      </c>
      <c r="G66" s="2" t="s">
        <v>55</v>
      </c>
      <c r="H66" s="9" t="s">
        <v>549</v>
      </c>
      <c r="I66">
        <v>-1</v>
      </c>
      <c r="K66" s="2"/>
      <c r="L66" s="2"/>
      <c r="M66" s="2"/>
      <c r="N66" s="23">
        <v>1</v>
      </c>
      <c r="O66" s="2">
        <v>3.8769</v>
      </c>
      <c r="P66" s="2">
        <v>3.8769</v>
      </c>
      <c r="Q66" s="2">
        <v>29.824000000000002</v>
      </c>
      <c r="R66" s="2" t="s">
        <v>440</v>
      </c>
      <c r="S66" s="2"/>
      <c r="T66" s="23">
        <v>15.28115725</v>
      </c>
      <c r="U66" s="23">
        <v>15.28115725</v>
      </c>
      <c r="V66" s="23">
        <v>15.28115725</v>
      </c>
      <c r="W66" s="2">
        <v>1</v>
      </c>
      <c r="X66" s="2"/>
      <c r="Y66" s="2" t="s">
        <v>464</v>
      </c>
      <c r="Z66" s="2"/>
      <c r="AA66" s="2"/>
      <c r="AB66" s="2"/>
      <c r="AC66" s="2"/>
      <c r="AD66" s="2">
        <v>1</v>
      </c>
      <c r="AE66" s="2"/>
      <c r="AF66" s="2">
        <v>1</v>
      </c>
      <c r="AG66" s="2">
        <v>1</v>
      </c>
      <c r="AH66" s="2"/>
      <c r="AI66" s="2"/>
      <c r="AJ66" s="2"/>
      <c r="AK66">
        <v>1</v>
      </c>
      <c r="AO66">
        <v>20</v>
      </c>
      <c r="AP66" s="21">
        <v>229.90248606119221</v>
      </c>
      <c r="AQ66" s="21">
        <v>8.6993404650164072E-2</v>
      </c>
      <c r="AR66" s="28">
        <v>1.882352941176471</v>
      </c>
      <c r="AS66" s="28">
        <v>2.3529411764705879</v>
      </c>
      <c r="AT66" s="28">
        <v>0.47058823529411759</v>
      </c>
      <c r="AU66" s="28">
        <v>0</v>
      </c>
      <c r="AV66" s="28">
        <v>0.4</v>
      </c>
      <c r="AW66" s="28">
        <v>0.5</v>
      </c>
      <c r="AX66" s="28">
        <v>9.9999999999999992E-2</v>
      </c>
      <c r="AY66" s="28">
        <v>0</v>
      </c>
      <c r="AZ66" s="25">
        <v>0.82</v>
      </c>
      <c r="BA66" s="25">
        <v>3.44</v>
      </c>
      <c r="BB66" s="25">
        <v>2.62</v>
      </c>
      <c r="BC66" s="25">
        <v>2.5211764705882351</v>
      </c>
      <c r="BD66">
        <v>2.521176470588236</v>
      </c>
      <c r="BE66">
        <v>5.6898745917647062</v>
      </c>
    </row>
    <row r="67" spans="1:57" x14ac:dyDescent="0.3">
      <c r="A67" s="2" t="s">
        <v>677</v>
      </c>
      <c r="B67" s="17" t="s">
        <v>893</v>
      </c>
      <c r="C67" s="13"/>
      <c r="D67" s="2"/>
      <c r="E67" s="2"/>
      <c r="F67" s="2">
        <v>2.67</v>
      </c>
      <c r="G67" s="2" t="s">
        <v>55</v>
      </c>
      <c r="H67" s="9">
        <v>-1</v>
      </c>
      <c r="I67">
        <v>-1</v>
      </c>
      <c r="K67" s="2"/>
      <c r="L67" s="2"/>
      <c r="M67" s="2"/>
      <c r="N67" s="23">
        <v>0</v>
      </c>
      <c r="O67" s="2">
        <v>3.8079999999999998</v>
      </c>
      <c r="P67" s="2">
        <v>3.8079999999999998</v>
      </c>
      <c r="Q67" s="2">
        <v>28.87</v>
      </c>
      <c r="R67" s="2" t="s">
        <v>440</v>
      </c>
      <c r="S67" s="2"/>
      <c r="T67" s="23">
        <v>0</v>
      </c>
      <c r="U67" s="23"/>
      <c r="V67" s="23"/>
      <c r="W67" s="2">
        <v>1</v>
      </c>
      <c r="X67" s="2"/>
      <c r="Y67" s="2" t="s">
        <v>464</v>
      </c>
      <c r="Z67" s="2"/>
      <c r="AA67" s="2"/>
      <c r="AB67" s="2"/>
      <c r="AC67" s="2"/>
      <c r="AD67" s="2">
        <v>1</v>
      </c>
      <c r="AE67" s="2"/>
      <c r="AF67" s="2">
        <v>1</v>
      </c>
      <c r="AG67" s="2">
        <v>1</v>
      </c>
      <c r="AH67" s="2"/>
      <c r="AI67" s="2"/>
      <c r="AJ67" s="2"/>
      <c r="AK67">
        <v>1</v>
      </c>
      <c r="AO67">
        <v>20</v>
      </c>
      <c r="AP67" s="21">
        <v>0</v>
      </c>
      <c r="AQ67" s="21"/>
      <c r="AR67" s="28">
        <v>1.933534743202417</v>
      </c>
      <c r="AS67" s="28">
        <v>2.4712990936555901</v>
      </c>
      <c r="AT67" s="28">
        <v>0.75528700906344426</v>
      </c>
      <c r="AU67" s="28">
        <v>0</v>
      </c>
      <c r="AV67" s="28">
        <v>0.37470725995316168</v>
      </c>
      <c r="AW67" s="28">
        <v>0.47892271662763469</v>
      </c>
      <c r="AX67" s="28">
        <v>0.1463700234192038</v>
      </c>
      <c r="AY67" s="28">
        <v>0</v>
      </c>
      <c r="AZ67" s="25">
        <v>0.82</v>
      </c>
      <c r="BA67" s="25">
        <v>3.44</v>
      </c>
      <c r="BB67" s="25">
        <v>2.62</v>
      </c>
      <c r="BC67" s="25">
        <v>2.673474320241692</v>
      </c>
      <c r="BD67">
        <v>2.673474320241692</v>
      </c>
      <c r="BE67">
        <v>6.086490604281928</v>
      </c>
    </row>
    <row r="68" spans="1:57" x14ac:dyDescent="0.3">
      <c r="A68" s="2" t="s">
        <v>44</v>
      </c>
      <c r="B68" s="17" t="s">
        <v>720</v>
      </c>
      <c r="C68" s="13"/>
      <c r="D68" s="2" t="s">
        <v>676</v>
      </c>
      <c r="E68" s="2" t="s">
        <v>1067</v>
      </c>
      <c r="F68" s="2">
        <v>3.59</v>
      </c>
      <c r="G68" s="2" t="s">
        <v>55</v>
      </c>
      <c r="H68" s="9" t="s">
        <v>549</v>
      </c>
      <c r="I68">
        <v>-1</v>
      </c>
      <c r="K68" s="2"/>
      <c r="L68" s="2"/>
      <c r="M68" s="2"/>
      <c r="N68" s="23">
        <v>1</v>
      </c>
      <c r="O68" s="2">
        <f xml:space="preserve"> 3.857</f>
        <v>3.8570000000000002</v>
      </c>
      <c r="P68" s="2">
        <f xml:space="preserve"> 3.857</f>
        <v>3.8570000000000002</v>
      </c>
      <c r="Q68" s="2">
        <v>14.692</v>
      </c>
      <c r="R68" s="2" t="s">
        <v>439</v>
      </c>
      <c r="S68" s="2"/>
      <c r="T68" s="23">
        <v>15.28115725</v>
      </c>
      <c r="U68" s="23">
        <v>15.28115725</v>
      </c>
      <c r="V68" s="23">
        <v>15.28115725</v>
      </c>
      <c r="W68" s="2">
        <v>1</v>
      </c>
      <c r="X68" s="2"/>
      <c r="Y68" s="2" t="s">
        <v>464</v>
      </c>
      <c r="Z68" s="2"/>
      <c r="AA68" s="2"/>
      <c r="AB68" s="2"/>
      <c r="AC68" s="2"/>
      <c r="AD68" s="2">
        <v>1</v>
      </c>
      <c r="AE68" s="2"/>
      <c r="AF68" s="2">
        <v>1</v>
      </c>
      <c r="AG68" s="2">
        <v>1</v>
      </c>
      <c r="AH68" s="2"/>
      <c r="AI68" s="2"/>
      <c r="AJ68" s="2">
        <v>1</v>
      </c>
      <c r="AK68">
        <v>1</v>
      </c>
      <c r="AN68">
        <v>1</v>
      </c>
      <c r="AO68">
        <v>20</v>
      </c>
      <c r="AP68" s="21">
        <v>229.90248606119221</v>
      </c>
      <c r="AQ68" s="21">
        <v>8.6993404650164072E-2</v>
      </c>
      <c r="AR68" s="28">
        <v>1.882352941176471</v>
      </c>
      <c r="AS68" s="28">
        <v>2.3529411764705879</v>
      </c>
      <c r="AT68" s="28">
        <v>0.47058823529411759</v>
      </c>
      <c r="AU68" s="28">
        <v>0</v>
      </c>
      <c r="AV68" s="28">
        <v>0.4</v>
      </c>
      <c r="AW68" s="28">
        <v>0.5</v>
      </c>
      <c r="AX68" s="28">
        <v>9.9999999999999992E-2</v>
      </c>
      <c r="AY68" s="28">
        <v>0</v>
      </c>
      <c r="AZ68" s="25">
        <v>0.82</v>
      </c>
      <c r="BA68" s="25">
        <v>3.44</v>
      </c>
      <c r="BB68" s="25">
        <v>2.62</v>
      </c>
      <c r="BC68" s="25">
        <v>2.5211764705882351</v>
      </c>
      <c r="BD68">
        <v>2.521176470588236</v>
      </c>
      <c r="BE68">
        <v>5.6898745917647062</v>
      </c>
    </row>
    <row r="69" spans="1:57" x14ac:dyDescent="0.3">
      <c r="A69" s="2" t="s">
        <v>107</v>
      </c>
      <c r="B69" s="13" t="s">
        <v>728</v>
      </c>
      <c r="C69" s="13"/>
      <c r="D69" s="2"/>
      <c r="E69" s="2"/>
      <c r="F69" s="2">
        <v>2.34</v>
      </c>
      <c r="G69" s="2" t="s">
        <v>447</v>
      </c>
      <c r="H69" s="9" t="s">
        <v>555</v>
      </c>
      <c r="I69" t="s">
        <v>632</v>
      </c>
      <c r="K69" s="2"/>
      <c r="L69" s="2"/>
      <c r="M69" s="2"/>
      <c r="N69" s="23">
        <v>0</v>
      </c>
      <c r="O69" s="2"/>
      <c r="P69" s="2"/>
      <c r="Q69" s="2"/>
      <c r="R69" s="2"/>
      <c r="S69" s="2"/>
      <c r="T69" s="23">
        <v>0</v>
      </c>
      <c r="U69" s="23"/>
      <c r="V69" s="23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O69">
        <v>20</v>
      </c>
      <c r="AP69" s="21">
        <v>0</v>
      </c>
      <c r="AQ69" s="21"/>
      <c r="AR69" s="28">
        <v>2</v>
      </c>
      <c r="AS69" s="28">
        <v>3.0666666666666669</v>
      </c>
      <c r="AT69" s="28">
        <v>1.7333333333333329</v>
      </c>
      <c r="AU69" s="28">
        <v>1.8666666666666669</v>
      </c>
      <c r="AV69" s="28">
        <v>0.23076923076923081</v>
      </c>
      <c r="AW69" s="28">
        <v>0.35384615384615392</v>
      </c>
      <c r="AX69" s="28">
        <v>0.2</v>
      </c>
      <c r="AY69" s="28">
        <v>0.2153846153846154</v>
      </c>
      <c r="AZ69" s="25">
        <v>1.54</v>
      </c>
      <c r="BA69" s="25">
        <v>3.44</v>
      </c>
      <c r="BB69" s="25">
        <v>1.9</v>
      </c>
      <c r="BC69" s="25">
        <v>2.8706666666666658</v>
      </c>
      <c r="BD69">
        <v>2.8706666666666671</v>
      </c>
      <c r="BE69">
        <v>6.2652784753333339</v>
      </c>
    </row>
    <row r="70" spans="1:57" x14ac:dyDescent="0.3">
      <c r="A70" s="2" t="s">
        <v>107</v>
      </c>
      <c r="B70" s="17" t="s">
        <v>728</v>
      </c>
      <c r="C70" s="13"/>
      <c r="D70" s="2" t="s">
        <v>678</v>
      </c>
      <c r="E70" s="2" t="s">
        <v>1067</v>
      </c>
      <c r="F70" s="2">
        <v>1.64</v>
      </c>
      <c r="G70" s="2" t="s">
        <v>447</v>
      </c>
      <c r="H70" s="9" t="s">
        <v>555</v>
      </c>
      <c r="I70" t="s">
        <v>632</v>
      </c>
      <c r="K70" s="2"/>
      <c r="L70" s="2"/>
      <c r="M70" s="2"/>
      <c r="N70" s="23">
        <v>0</v>
      </c>
      <c r="O70" s="2"/>
      <c r="P70" s="2"/>
      <c r="Q70" s="2"/>
      <c r="R70" s="2"/>
      <c r="S70" s="2"/>
      <c r="T70" s="23">
        <v>0</v>
      </c>
      <c r="U70" s="23"/>
      <c r="V70" s="23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O70">
        <v>20</v>
      </c>
      <c r="AP70" s="21">
        <v>0</v>
      </c>
      <c r="AQ70" s="21"/>
      <c r="AR70" s="28">
        <v>2</v>
      </c>
      <c r="AS70" s="28">
        <v>3.0666666666666669</v>
      </c>
      <c r="AT70" s="28">
        <v>1.7333333333333329</v>
      </c>
      <c r="AU70" s="28">
        <v>1.8666666666666669</v>
      </c>
      <c r="AV70" s="28">
        <v>0.23076923076923081</v>
      </c>
      <c r="AW70" s="28">
        <v>0.35384615384615392</v>
      </c>
      <c r="AX70" s="28">
        <v>0.2</v>
      </c>
      <c r="AY70" s="28">
        <v>0.2153846153846154</v>
      </c>
      <c r="AZ70" s="25">
        <v>1.54</v>
      </c>
      <c r="BA70" s="25">
        <v>3.44</v>
      </c>
      <c r="BB70" s="25">
        <v>1.9</v>
      </c>
      <c r="BC70" s="25">
        <v>2.8706666666666658</v>
      </c>
      <c r="BD70">
        <v>2.8706666666666671</v>
      </c>
      <c r="BE70">
        <v>6.2652784753333339</v>
      </c>
    </row>
    <row r="71" spans="1:57" x14ac:dyDescent="0.3">
      <c r="A71" s="2" t="s">
        <v>185</v>
      </c>
      <c r="B71" s="13" t="s">
        <v>729</v>
      </c>
      <c r="C71" s="13"/>
      <c r="D71" s="2"/>
      <c r="E71" s="2"/>
      <c r="F71" s="2">
        <v>4.5999999999999996</v>
      </c>
      <c r="G71" s="2" t="s">
        <v>57</v>
      </c>
      <c r="H71" s="9" t="s">
        <v>556</v>
      </c>
      <c r="I71" t="s">
        <v>633</v>
      </c>
      <c r="K71" s="2"/>
      <c r="L71" s="2"/>
      <c r="M71" s="2"/>
      <c r="N71" s="23">
        <v>2</v>
      </c>
      <c r="O71" s="2"/>
      <c r="P71" s="2"/>
      <c r="Q71" s="2"/>
      <c r="R71" s="2"/>
      <c r="S71" s="2"/>
      <c r="T71" s="23">
        <v>13.81974189</v>
      </c>
      <c r="U71" s="23">
        <v>13.81974189</v>
      </c>
      <c r="V71" s="23">
        <v>5.7110870199999999</v>
      </c>
      <c r="W71" s="2"/>
      <c r="X71" s="2"/>
      <c r="Y71" s="2"/>
      <c r="Z71" s="2">
        <v>0.9</v>
      </c>
      <c r="AA71" s="2">
        <v>1</v>
      </c>
      <c r="AB71" s="2"/>
      <c r="AC71" s="2"/>
      <c r="AD71" s="2"/>
      <c r="AE71" s="2"/>
      <c r="AF71" s="2"/>
      <c r="AG71" s="2">
        <v>1</v>
      </c>
      <c r="AH71" s="2">
        <v>1</v>
      </c>
      <c r="AI71" s="2"/>
      <c r="AJ71" s="2"/>
      <c r="AK71">
        <v>1</v>
      </c>
      <c r="AL71">
        <v>1</v>
      </c>
      <c r="AO71">
        <v>14</v>
      </c>
      <c r="AP71" s="21">
        <v>309.44138863753989</v>
      </c>
      <c r="AQ71" s="21">
        <v>9.0485633235046756E-2</v>
      </c>
      <c r="AR71" s="28">
        <v>2</v>
      </c>
      <c r="AS71" s="28">
        <v>2.545454545454545</v>
      </c>
      <c r="AT71" s="28">
        <v>0.54545454545454541</v>
      </c>
      <c r="AU71" s="28">
        <v>2.545454545454545</v>
      </c>
      <c r="AV71" s="28">
        <v>0.26190476190476192</v>
      </c>
      <c r="AW71" s="28">
        <v>0.33333333333333331</v>
      </c>
      <c r="AX71" s="28">
        <v>7.1428571428571425E-2</v>
      </c>
      <c r="AY71" s="28">
        <v>0.33333333333333331</v>
      </c>
      <c r="AZ71" s="25">
        <v>0.95</v>
      </c>
      <c r="BA71" s="25">
        <v>3.44</v>
      </c>
      <c r="BB71" s="25">
        <v>2.4900000000000002</v>
      </c>
      <c r="BC71" s="25">
        <v>2.6345454545454539</v>
      </c>
      <c r="BD71">
        <v>2.6345454545454552</v>
      </c>
      <c r="BE71">
        <v>6.036062318181818</v>
      </c>
    </row>
    <row r="72" spans="1:57" x14ac:dyDescent="0.3">
      <c r="A72" s="2" t="s">
        <v>49</v>
      </c>
      <c r="B72" s="13" t="s">
        <v>725</v>
      </c>
      <c r="C72" s="13"/>
      <c r="D72" s="2"/>
      <c r="E72" s="2"/>
      <c r="F72" s="2">
        <v>3.9</v>
      </c>
      <c r="G72" s="2" t="s">
        <v>57</v>
      </c>
      <c r="H72" s="9" t="s">
        <v>553</v>
      </c>
      <c r="I72" t="s">
        <v>631</v>
      </c>
      <c r="K72" s="2"/>
      <c r="L72" s="2"/>
      <c r="M72" s="2"/>
      <c r="N72" s="23">
        <v>8</v>
      </c>
      <c r="O72" s="2"/>
      <c r="P72" s="2"/>
      <c r="Q72" s="2"/>
      <c r="R72" s="2"/>
      <c r="S72" s="2"/>
      <c r="T72" s="23">
        <v>5.8017180100000001</v>
      </c>
      <c r="U72" s="23">
        <v>7.9756520899999996</v>
      </c>
      <c r="V72" s="23">
        <v>27.352093400000001</v>
      </c>
      <c r="W72" s="2"/>
      <c r="X72" s="2"/>
      <c r="Y72" s="2"/>
      <c r="Z72" s="2">
        <v>0.7</v>
      </c>
      <c r="AA72" s="2">
        <v>1</v>
      </c>
      <c r="AB72" s="2"/>
      <c r="AC72" s="2"/>
      <c r="AD72" s="2"/>
      <c r="AE72" s="2"/>
      <c r="AF72" s="2"/>
      <c r="AG72" s="2">
        <v>1</v>
      </c>
      <c r="AH72" s="2">
        <v>1</v>
      </c>
      <c r="AI72" s="2"/>
      <c r="AJ72" s="2"/>
      <c r="AK72">
        <v>1</v>
      </c>
      <c r="AL72">
        <v>1</v>
      </c>
      <c r="AO72">
        <v>14</v>
      </c>
      <c r="AP72" s="21">
        <v>1265.6493143942739</v>
      </c>
      <c r="AQ72" s="21">
        <v>8.8492127105210025E-2</v>
      </c>
      <c r="AR72" s="28">
        <v>1.8181818181818179</v>
      </c>
      <c r="AS72" s="28">
        <v>2.545454545454545</v>
      </c>
      <c r="AT72" s="28">
        <v>0.72727272727272729</v>
      </c>
      <c r="AU72" s="28">
        <v>0</v>
      </c>
      <c r="AV72" s="28">
        <v>0.35714285714285721</v>
      </c>
      <c r="AW72" s="28">
        <v>0.5</v>
      </c>
      <c r="AX72" s="28">
        <v>0.1428571428571429</v>
      </c>
      <c r="AY72" s="28">
        <v>0</v>
      </c>
      <c r="AZ72" s="25">
        <v>0.95</v>
      </c>
      <c r="BA72" s="25">
        <v>3.44</v>
      </c>
      <c r="BB72" s="25">
        <v>2.4900000000000002</v>
      </c>
      <c r="BC72" s="25">
        <v>2.6527272727272719</v>
      </c>
      <c r="BD72">
        <v>2.6527272727272728</v>
      </c>
      <c r="BE72">
        <v>6.0182046818181814</v>
      </c>
    </row>
    <row r="73" spans="1:57" x14ac:dyDescent="0.3">
      <c r="A73" s="2" t="s">
        <v>56</v>
      </c>
      <c r="B73" s="13" t="s">
        <v>730</v>
      </c>
      <c r="C73" s="13"/>
      <c r="D73" s="2"/>
      <c r="E73" s="2"/>
      <c r="F73" s="2">
        <v>3.6</v>
      </c>
      <c r="G73" s="2" t="s">
        <v>57</v>
      </c>
      <c r="H73" s="9" t="s">
        <v>557</v>
      </c>
      <c r="I73" t="s">
        <v>634</v>
      </c>
      <c r="K73" s="2"/>
      <c r="L73" s="2"/>
      <c r="M73" s="2"/>
      <c r="N73" s="23">
        <v>1</v>
      </c>
      <c r="O73" s="2"/>
      <c r="P73" s="2"/>
      <c r="Q73" s="2"/>
      <c r="R73" s="2"/>
      <c r="S73" s="2"/>
      <c r="T73" s="23">
        <v>2.92483936</v>
      </c>
      <c r="U73" s="23">
        <v>2.92483936</v>
      </c>
      <c r="V73" s="23">
        <v>3.4422619999999999</v>
      </c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O73">
        <v>2</v>
      </c>
      <c r="AP73" s="21">
        <v>25.502259160055111</v>
      </c>
      <c r="AQ73" s="21">
        <v>7.8424424575398208E-2</v>
      </c>
      <c r="AR73" s="28">
        <v>2</v>
      </c>
      <c r="AS73" s="28">
        <v>2</v>
      </c>
      <c r="AT73" s="28">
        <v>4</v>
      </c>
      <c r="AU73" s="28">
        <v>0</v>
      </c>
      <c r="AV73" s="28">
        <v>0.25</v>
      </c>
      <c r="AW73" s="28">
        <v>0.25</v>
      </c>
      <c r="AX73" s="28">
        <v>0.5</v>
      </c>
      <c r="AY73" s="28">
        <v>0</v>
      </c>
      <c r="AZ73" s="25">
        <v>1.91</v>
      </c>
      <c r="BA73" s="25">
        <v>3.44</v>
      </c>
      <c r="BB73" s="25">
        <v>1.53</v>
      </c>
      <c r="BC73" s="25">
        <v>2.6749999999999998</v>
      </c>
      <c r="BD73">
        <v>2.6749999999999998</v>
      </c>
      <c r="BE73">
        <v>5.9690498749999996</v>
      </c>
    </row>
    <row r="74" spans="1:57" x14ac:dyDescent="0.3">
      <c r="A74" s="2" t="s">
        <v>58</v>
      </c>
      <c r="B74" s="13" t="s">
        <v>731</v>
      </c>
      <c r="C74" s="13"/>
      <c r="D74" s="2"/>
      <c r="E74" s="2"/>
      <c r="F74" s="2">
        <v>4.2</v>
      </c>
      <c r="G74" s="2" t="s">
        <v>57</v>
      </c>
      <c r="H74" s="9">
        <v>-1</v>
      </c>
      <c r="I74">
        <v>-1</v>
      </c>
      <c r="K74" s="2"/>
      <c r="L74" s="2"/>
      <c r="M74" s="2"/>
      <c r="N74" s="23">
        <v>0</v>
      </c>
      <c r="O74" s="2">
        <v>44.2</v>
      </c>
      <c r="P74" s="2">
        <v>7.92</v>
      </c>
      <c r="Q74" s="2">
        <v>6.46</v>
      </c>
      <c r="R74" s="2"/>
      <c r="S74" s="2" t="s">
        <v>1142</v>
      </c>
      <c r="T74" s="23">
        <v>0</v>
      </c>
      <c r="U74" s="23"/>
      <c r="V74" s="23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>
        <v>1</v>
      </c>
      <c r="AH74" s="2"/>
      <c r="AI74" s="2"/>
      <c r="AJ74" s="2"/>
      <c r="AK74">
        <v>1</v>
      </c>
      <c r="AO74">
        <v>34</v>
      </c>
      <c r="AP74" s="21">
        <v>0</v>
      </c>
      <c r="AQ74" s="21"/>
      <c r="AR74" s="28">
        <v>1.8518518518518521</v>
      </c>
      <c r="AS74" s="28">
        <v>2.518518518518519</v>
      </c>
      <c r="AT74" s="28">
        <v>0.66666666666666663</v>
      </c>
      <c r="AU74" s="28">
        <v>3.1111111111111112</v>
      </c>
      <c r="AV74" s="28">
        <v>0.22727272727272729</v>
      </c>
      <c r="AW74" s="28">
        <v>0.30909090909090908</v>
      </c>
      <c r="AX74" s="28">
        <v>8.1818181818181804E-2</v>
      </c>
      <c r="AY74" s="28">
        <v>0.38181818181818178</v>
      </c>
      <c r="AZ74" s="25">
        <v>0.82</v>
      </c>
      <c r="BA74" s="25">
        <v>3.44</v>
      </c>
      <c r="BB74" s="25">
        <v>2.62</v>
      </c>
      <c r="BC74" s="25">
        <v>2.6207407407407399</v>
      </c>
      <c r="BD74">
        <v>2.6207407407407408</v>
      </c>
      <c r="BE74">
        <v>5.9672971914814816</v>
      </c>
    </row>
    <row r="75" spans="1:57" x14ac:dyDescent="0.3">
      <c r="A75" s="2" t="s">
        <v>59</v>
      </c>
      <c r="B75" s="13" t="s">
        <v>732</v>
      </c>
      <c r="C75" s="13"/>
      <c r="D75" s="2"/>
      <c r="E75" s="2"/>
      <c r="F75" s="2">
        <v>3.55</v>
      </c>
      <c r="G75" s="2" t="s">
        <v>57</v>
      </c>
      <c r="H75" s="9">
        <v>-1</v>
      </c>
      <c r="I75">
        <v>-1</v>
      </c>
      <c r="J75" t="s">
        <v>1153</v>
      </c>
      <c r="K75" s="2"/>
      <c r="L75" s="2"/>
      <c r="M75" s="2"/>
      <c r="N75" s="23">
        <v>0</v>
      </c>
      <c r="O75" s="2"/>
      <c r="P75" s="2"/>
      <c r="Q75" s="2"/>
      <c r="R75" s="2"/>
      <c r="S75" s="2"/>
      <c r="T75" s="23">
        <v>0</v>
      </c>
      <c r="U75" s="23"/>
      <c r="V75" s="23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>
        <v>1</v>
      </c>
      <c r="AH75" s="2"/>
      <c r="AI75" s="2"/>
      <c r="AJ75" s="2"/>
      <c r="AK75">
        <v>1</v>
      </c>
      <c r="AO75">
        <v>34</v>
      </c>
      <c r="AP75" s="21">
        <v>0</v>
      </c>
      <c r="AQ75" s="21"/>
      <c r="AR75" s="28">
        <v>1.62962962962963</v>
      </c>
      <c r="AS75" s="28">
        <v>2.518518518518519</v>
      </c>
      <c r="AT75" s="28">
        <v>0.88888888888888884</v>
      </c>
      <c r="AU75" s="28">
        <v>0</v>
      </c>
      <c r="AV75" s="28">
        <v>0.32352941176470579</v>
      </c>
      <c r="AW75" s="28">
        <v>0.5</v>
      </c>
      <c r="AX75" s="28">
        <v>0.1764705882352941</v>
      </c>
      <c r="AY75" s="28">
        <v>0</v>
      </c>
      <c r="AZ75" s="25">
        <v>0.82</v>
      </c>
      <c r="BA75" s="25">
        <v>3.44</v>
      </c>
      <c r="BB75" s="25">
        <v>2.62</v>
      </c>
      <c r="BC75" s="25">
        <v>2.642962962962963</v>
      </c>
      <c r="BD75">
        <v>2.642962962962963</v>
      </c>
      <c r="BE75">
        <v>5.9454711914814808</v>
      </c>
    </row>
    <row r="76" spans="1:57" x14ac:dyDescent="0.3">
      <c r="A76" s="2" t="s">
        <v>60</v>
      </c>
      <c r="B76" s="13" t="s">
        <v>733</v>
      </c>
      <c r="C76" s="13"/>
      <c r="D76" s="2"/>
      <c r="E76" s="2"/>
      <c r="F76" s="2">
        <v>2.54</v>
      </c>
      <c r="G76" s="2" t="s">
        <v>62</v>
      </c>
      <c r="H76" s="9" t="s">
        <v>558</v>
      </c>
      <c r="I76" t="s">
        <v>635</v>
      </c>
      <c r="K76" s="2"/>
      <c r="L76" s="2"/>
      <c r="M76" s="2"/>
      <c r="N76" s="23">
        <v>1</v>
      </c>
      <c r="O76" s="2">
        <v>3.8860999999999999</v>
      </c>
      <c r="P76" s="2">
        <v>3.8860999999999999</v>
      </c>
      <c r="Q76" s="2">
        <v>12.5922</v>
      </c>
      <c r="R76" s="2" t="s">
        <v>440</v>
      </c>
      <c r="S76" s="2"/>
      <c r="T76" s="23">
        <v>3.8962357000000001</v>
      </c>
      <c r="U76" s="23">
        <v>3.8962353200000002</v>
      </c>
      <c r="V76" s="23">
        <v>6.87349342</v>
      </c>
      <c r="W76" s="2">
        <v>1</v>
      </c>
      <c r="X76" s="2">
        <v>1</v>
      </c>
      <c r="Y76" s="2"/>
      <c r="Z76" s="2">
        <v>0.4</v>
      </c>
      <c r="AA76" s="2">
        <v>1</v>
      </c>
      <c r="AB76" s="2"/>
      <c r="AC76" s="2"/>
      <c r="AD76" s="2">
        <v>1</v>
      </c>
      <c r="AE76" s="2">
        <v>1</v>
      </c>
      <c r="AF76" s="2"/>
      <c r="AG76" s="2">
        <v>1</v>
      </c>
      <c r="AH76" s="2"/>
      <c r="AI76" s="2"/>
      <c r="AJ76" s="2">
        <v>1</v>
      </c>
      <c r="AK76">
        <v>1</v>
      </c>
      <c r="AN76">
        <v>1</v>
      </c>
      <c r="AO76">
        <v>8</v>
      </c>
      <c r="AP76" s="21">
        <v>95.595427689592043</v>
      </c>
      <c r="AQ76" s="21">
        <v>8.3686010862117841E-2</v>
      </c>
      <c r="AR76" s="28">
        <v>2</v>
      </c>
      <c r="AS76" s="28">
        <v>2.285714285714286</v>
      </c>
      <c r="AT76" s="28">
        <v>0.2857142857142857</v>
      </c>
      <c r="AU76" s="28">
        <v>0</v>
      </c>
      <c r="AV76" s="28">
        <v>0.4375</v>
      </c>
      <c r="AW76" s="28">
        <v>0.5</v>
      </c>
      <c r="AX76" s="28">
        <v>6.25E-2</v>
      </c>
      <c r="AY76" s="28">
        <v>0</v>
      </c>
      <c r="AZ76" s="25">
        <v>0.95</v>
      </c>
      <c r="BA76" s="25">
        <v>3.44</v>
      </c>
      <c r="BB76" s="25">
        <v>2.4900000000000002</v>
      </c>
      <c r="BC76" s="25">
        <v>2.4571428571428569</v>
      </c>
      <c r="BD76">
        <v>2.4571428571428569</v>
      </c>
      <c r="BE76">
        <v>5.6224409357142857</v>
      </c>
    </row>
    <row r="77" spans="1:57" x14ac:dyDescent="0.3">
      <c r="A77" s="2" t="s">
        <v>61</v>
      </c>
      <c r="B77" s="17" t="s">
        <v>894</v>
      </c>
      <c r="C77" s="13"/>
      <c r="D77" s="2"/>
      <c r="E77" s="2"/>
      <c r="F77" s="2">
        <v>2.3199999999999998</v>
      </c>
      <c r="G77" s="2" t="s">
        <v>62</v>
      </c>
      <c r="H77" s="32" t="s">
        <v>558</v>
      </c>
      <c r="I77" s="1" t="s">
        <v>635</v>
      </c>
      <c r="K77" s="2"/>
      <c r="L77" s="2"/>
      <c r="M77" s="2"/>
      <c r="N77" s="23">
        <v>0</v>
      </c>
      <c r="O77" s="2">
        <v>3.8915000000000002</v>
      </c>
      <c r="P77" s="2">
        <v>3.8915000000000002</v>
      </c>
      <c r="Q77" s="2">
        <v>12.589499999999999</v>
      </c>
      <c r="R77" s="2" t="s">
        <v>440</v>
      </c>
      <c r="S77" s="2"/>
      <c r="T77" s="23">
        <v>0</v>
      </c>
      <c r="U77" s="23"/>
      <c r="V77" s="23"/>
      <c r="W77" s="2">
        <v>1</v>
      </c>
      <c r="X77" s="2">
        <v>1</v>
      </c>
      <c r="Y77" s="2"/>
      <c r="Z77" s="2">
        <v>1.3</v>
      </c>
      <c r="AA77" s="2">
        <v>1</v>
      </c>
      <c r="AB77" s="2"/>
      <c r="AC77" s="2"/>
      <c r="AD77" s="2">
        <v>1</v>
      </c>
      <c r="AE77" s="2">
        <v>1</v>
      </c>
      <c r="AF77" s="2"/>
      <c r="AG77" s="2">
        <v>1</v>
      </c>
      <c r="AH77" s="2"/>
      <c r="AI77" s="2"/>
      <c r="AJ77" s="2">
        <v>1</v>
      </c>
      <c r="AK77">
        <v>1</v>
      </c>
      <c r="AN77">
        <v>1</v>
      </c>
      <c r="AO77">
        <v>8</v>
      </c>
      <c r="AP77" s="21">
        <v>0</v>
      </c>
      <c r="AQ77" s="21"/>
      <c r="AR77" s="28">
        <v>2</v>
      </c>
      <c r="AS77" s="28">
        <v>2.285714285714286</v>
      </c>
      <c r="AT77" s="28">
        <v>0.3</v>
      </c>
      <c r="AU77" s="28">
        <v>0</v>
      </c>
      <c r="AV77" s="28">
        <v>0.43613707165109028</v>
      </c>
      <c r="AW77" s="28">
        <v>0.49844236760124599</v>
      </c>
      <c r="AX77" s="28">
        <v>6.5420560747663545E-2</v>
      </c>
      <c r="AY77" s="28">
        <v>0</v>
      </c>
      <c r="AZ77" s="25">
        <v>0.95</v>
      </c>
      <c r="BA77" s="25">
        <v>3.44</v>
      </c>
      <c r="BB77" s="25">
        <v>2.4900000000000002</v>
      </c>
      <c r="BC77" s="25">
        <v>2.4592857142857141</v>
      </c>
      <c r="BD77">
        <v>2.459285714285715</v>
      </c>
      <c r="BE77">
        <v>5.625208883928571</v>
      </c>
    </row>
    <row r="78" spans="1:57" x14ac:dyDescent="0.3">
      <c r="A78" s="2" t="s">
        <v>883</v>
      </c>
      <c r="B78" s="17" t="s">
        <v>895</v>
      </c>
      <c r="C78" s="13"/>
      <c r="D78" s="2"/>
      <c r="E78" s="2"/>
      <c r="F78" s="2">
        <v>2.2200000000000002</v>
      </c>
      <c r="G78" s="2" t="s">
        <v>62</v>
      </c>
      <c r="H78" s="32" t="s">
        <v>558</v>
      </c>
      <c r="I78" s="1" t="s">
        <v>635</v>
      </c>
      <c r="K78" s="2"/>
      <c r="L78" s="2"/>
      <c r="M78" s="2"/>
      <c r="N78" s="23">
        <v>0</v>
      </c>
      <c r="O78" s="2">
        <v>3.8965000000000001</v>
      </c>
      <c r="P78" s="2">
        <v>3.8965000000000001</v>
      </c>
      <c r="Q78" s="2">
        <v>12.6137</v>
      </c>
      <c r="R78" s="2" t="s">
        <v>440</v>
      </c>
      <c r="S78" s="2"/>
      <c r="T78" s="23">
        <v>0</v>
      </c>
      <c r="U78" s="23"/>
      <c r="V78" s="23"/>
      <c r="W78" s="2">
        <v>1</v>
      </c>
      <c r="X78" s="2">
        <v>1</v>
      </c>
      <c r="Y78" s="2"/>
      <c r="Z78" s="2">
        <v>3.2</v>
      </c>
      <c r="AA78" s="2">
        <v>1</v>
      </c>
      <c r="AB78" s="2"/>
      <c r="AC78" s="2"/>
      <c r="AD78" s="2">
        <v>1</v>
      </c>
      <c r="AE78" s="2">
        <v>1</v>
      </c>
      <c r="AF78" s="2"/>
      <c r="AG78" s="2">
        <v>1</v>
      </c>
      <c r="AH78" s="2"/>
      <c r="AI78" s="2"/>
      <c r="AJ78" s="2">
        <v>1</v>
      </c>
      <c r="AK78">
        <v>1</v>
      </c>
      <c r="AN78">
        <v>1</v>
      </c>
      <c r="AO78">
        <v>8</v>
      </c>
      <c r="AP78" s="21">
        <v>0</v>
      </c>
      <c r="AQ78" s="21"/>
      <c r="AR78" s="28">
        <v>2</v>
      </c>
      <c r="AS78" s="28">
        <v>2.285714285714286</v>
      </c>
      <c r="AT78" s="28">
        <v>0.31428571428571428</v>
      </c>
      <c r="AU78" s="28">
        <v>0</v>
      </c>
      <c r="AV78" s="28">
        <v>0.43478260869565211</v>
      </c>
      <c r="AW78" s="28">
        <v>0.49689440993788808</v>
      </c>
      <c r="AX78" s="28">
        <v>6.8322981366459631E-2</v>
      </c>
      <c r="AY78" s="28">
        <v>0</v>
      </c>
      <c r="AZ78" s="25">
        <v>0.95</v>
      </c>
      <c r="BA78" s="25">
        <v>3.44</v>
      </c>
      <c r="BB78" s="25">
        <v>2.4900000000000002</v>
      </c>
      <c r="BC78" s="25">
        <v>2.4614285714285709</v>
      </c>
      <c r="BD78">
        <v>2.4614285714285709</v>
      </c>
      <c r="BE78">
        <v>5.627976832142858</v>
      </c>
    </row>
    <row r="79" spans="1:57" x14ac:dyDescent="0.3">
      <c r="A79" s="2" t="s">
        <v>884</v>
      </c>
      <c r="B79" s="17" t="s">
        <v>896</v>
      </c>
      <c r="C79" s="13"/>
      <c r="D79" s="2"/>
      <c r="E79" s="2"/>
      <c r="F79" s="2">
        <v>2.16</v>
      </c>
      <c r="G79" s="2" t="s">
        <v>62</v>
      </c>
      <c r="H79" s="32" t="s">
        <v>558</v>
      </c>
      <c r="I79" s="1" t="s">
        <v>635</v>
      </c>
      <c r="K79" s="2"/>
      <c r="L79" s="2"/>
      <c r="M79" s="2"/>
      <c r="N79" s="23">
        <v>0</v>
      </c>
      <c r="O79" s="2">
        <v>3.9016999999999999</v>
      </c>
      <c r="P79" s="2">
        <v>3.9016999999999999</v>
      </c>
      <c r="Q79" s="2">
        <v>12.593500000000001</v>
      </c>
      <c r="R79" s="2" t="s">
        <v>440</v>
      </c>
      <c r="S79" s="2"/>
      <c r="T79" s="23">
        <v>0</v>
      </c>
      <c r="U79" s="23"/>
      <c r="V79" s="23"/>
      <c r="W79" s="2">
        <v>1</v>
      </c>
      <c r="X79" s="2">
        <v>1</v>
      </c>
      <c r="Y79" s="2"/>
      <c r="Z79" s="2">
        <v>3.4</v>
      </c>
      <c r="AA79" s="2">
        <v>1</v>
      </c>
      <c r="AB79" s="2"/>
      <c r="AC79" s="2"/>
      <c r="AD79" s="2">
        <v>1</v>
      </c>
      <c r="AE79" s="2">
        <v>1</v>
      </c>
      <c r="AF79" s="2"/>
      <c r="AG79" s="2">
        <v>1</v>
      </c>
      <c r="AH79" s="2"/>
      <c r="AI79" s="2"/>
      <c r="AJ79" s="2">
        <v>1</v>
      </c>
      <c r="AK79">
        <v>1</v>
      </c>
      <c r="AN79">
        <v>1</v>
      </c>
      <c r="AO79">
        <v>8</v>
      </c>
      <c r="AP79" s="21">
        <v>0</v>
      </c>
      <c r="AQ79" s="21"/>
      <c r="AR79" s="28">
        <v>2</v>
      </c>
      <c r="AS79" s="28">
        <v>2.285714285714286</v>
      </c>
      <c r="AT79" s="28">
        <v>0.32857142857142863</v>
      </c>
      <c r="AU79" s="28">
        <v>0</v>
      </c>
      <c r="AV79" s="28">
        <v>0.43343653250774</v>
      </c>
      <c r="AW79" s="28">
        <v>0.49535603715170279</v>
      </c>
      <c r="AX79" s="28">
        <v>7.1207430340557279E-2</v>
      </c>
      <c r="AY79" s="28">
        <v>0</v>
      </c>
      <c r="AZ79" s="25">
        <v>0.95</v>
      </c>
      <c r="BA79" s="25">
        <v>3.44</v>
      </c>
      <c r="BB79" s="25">
        <v>2.4900000000000002</v>
      </c>
      <c r="BC79" s="25">
        <v>2.463571428571429</v>
      </c>
      <c r="BD79">
        <v>2.463571428571429</v>
      </c>
      <c r="BE79">
        <v>5.6307447803571433</v>
      </c>
    </row>
    <row r="80" spans="1:57" x14ac:dyDescent="0.3">
      <c r="A80" s="2" t="s">
        <v>885</v>
      </c>
      <c r="B80" s="17" t="s">
        <v>897</v>
      </c>
      <c r="C80" s="13"/>
      <c r="D80" s="2"/>
      <c r="E80" s="2"/>
      <c r="F80" s="2">
        <v>2.1</v>
      </c>
      <c r="G80" s="2" t="s">
        <v>62</v>
      </c>
      <c r="H80" s="32" t="s">
        <v>558</v>
      </c>
      <c r="I80" s="1" t="s">
        <v>635</v>
      </c>
      <c r="K80" s="2"/>
      <c r="L80" s="2"/>
      <c r="M80" s="2"/>
      <c r="N80" s="23">
        <v>0</v>
      </c>
      <c r="O80" s="2">
        <v>3.9022000000000001</v>
      </c>
      <c r="P80" s="2">
        <v>3.9022000000000001</v>
      </c>
      <c r="Q80" s="2">
        <v>12.6189</v>
      </c>
      <c r="R80" s="2" t="s">
        <v>440</v>
      </c>
      <c r="S80" s="2"/>
      <c r="T80" s="23">
        <v>0</v>
      </c>
      <c r="U80" s="23"/>
      <c r="V80" s="23"/>
      <c r="W80" s="2">
        <v>1</v>
      </c>
      <c r="X80" s="2">
        <v>1</v>
      </c>
      <c r="Y80" s="2"/>
      <c r="Z80" s="2">
        <v>3.8</v>
      </c>
      <c r="AA80" s="2">
        <v>1</v>
      </c>
      <c r="AB80" s="2"/>
      <c r="AC80" s="2"/>
      <c r="AD80" s="2">
        <v>1</v>
      </c>
      <c r="AE80" s="2">
        <v>1</v>
      </c>
      <c r="AF80" s="2"/>
      <c r="AG80" s="2">
        <v>1</v>
      </c>
      <c r="AH80" s="2"/>
      <c r="AI80" s="2"/>
      <c r="AJ80" s="2">
        <v>1</v>
      </c>
      <c r="AK80">
        <v>1</v>
      </c>
      <c r="AN80">
        <v>1</v>
      </c>
      <c r="AO80">
        <v>8</v>
      </c>
      <c r="AP80" s="21">
        <v>0</v>
      </c>
      <c r="AQ80" s="21"/>
      <c r="AR80" s="28">
        <v>2</v>
      </c>
      <c r="AS80" s="28">
        <v>2.285714285714286</v>
      </c>
      <c r="AT80" s="28">
        <v>0.34285714285714292</v>
      </c>
      <c r="AU80" s="28">
        <v>0</v>
      </c>
      <c r="AV80" s="28">
        <v>0.4320987654320988</v>
      </c>
      <c r="AW80" s="28">
        <v>0.49382716049382719</v>
      </c>
      <c r="AX80" s="28">
        <v>7.4074074074074084E-2</v>
      </c>
      <c r="AY80" s="28">
        <v>0</v>
      </c>
      <c r="AZ80" s="25">
        <v>0.95</v>
      </c>
      <c r="BA80" s="25">
        <v>3.44</v>
      </c>
      <c r="BB80" s="25">
        <v>2.4900000000000002</v>
      </c>
      <c r="BC80" s="25">
        <v>2.4657142857142849</v>
      </c>
      <c r="BD80">
        <v>2.4657142857142862</v>
      </c>
      <c r="BE80">
        <v>5.6335127285714286</v>
      </c>
    </row>
    <row r="81" spans="1:57" x14ac:dyDescent="0.3">
      <c r="A81" s="2" t="s">
        <v>886</v>
      </c>
      <c r="B81" s="17" t="s">
        <v>898</v>
      </c>
      <c r="C81" s="13"/>
      <c r="D81" s="2"/>
      <c r="E81" s="2"/>
      <c r="F81" s="2">
        <v>2.08</v>
      </c>
      <c r="G81" s="2" t="s">
        <v>62</v>
      </c>
      <c r="H81" s="32" t="s">
        <v>558</v>
      </c>
      <c r="I81" s="1" t="s">
        <v>635</v>
      </c>
      <c r="K81" s="2"/>
      <c r="L81" s="2"/>
      <c r="M81" s="2"/>
      <c r="N81" s="23">
        <v>0</v>
      </c>
      <c r="O81" s="2">
        <v>3.9043999999999999</v>
      </c>
      <c r="P81" s="2">
        <v>3.9043999999999999</v>
      </c>
      <c r="Q81" s="2">
        <v>12.6092</v>
      </c>
      <c r="R81" s="2" t="s">
        <v>440</v>
      </c>
      <c r="S81" s="2"/>
      <c r="T81" s="23">
        <v>0</v>
      </c>
      <c r="U81" s="23"/>
      <c r="V81" s="23"/>
      <c r="W81" s="2">
        <v>1</v>
      </c>
      <c r="X81" s="2">
        <v>1</v>
      </c>
      <c r="Y81" s="2"/>
      <c r="Z81" s="2">
        <v>4.2</v>
      </c>
      <c r="AA81" s="2">
        <v>1</v>
      </c>
      <c r="AB81" s="2"/>
      <c r="AC81" s="2"/>
      <c r="AD81" s="2">
        <v>1</v>
      </c>
      <c r="AE81" s="2">
        <v>1</v>
      </c>
      <c r="AF81" s="2"/>
      <c r="AG81" s="2">
        <v>1</v>
      </c>
      <c r="AH81" s="2"/>
      <c r="AI81" s="2"/>
      <c r="AJ81" s="2">
        <v>1</v>
      </c>
      <c r="AK81">
        <v>1</v>
      </c>
      <c r="AN81">
        <v>1</v>
      </c>
      <c r="AO81">
        <v>8</v>
      </c>
      <c r="AP81" s="21">
        <v>0</v>
      </c>
      <c r="AQ81" s="21"/>
      <c r="AR81" s="28">
        <v>2</v>
      </c>
      <c r="AS81" s="28">
        <v>2.285714285714286</v>
      </c>
      <c r="AT81" s="28">
        <v>0.35714285714285721</v>
      </c>
      <c r="AU81" s="28">
        <v>0</v>
      </c>
      <c r="AV81" s="28">
        <v>0.43076923076923068</v>
      </c>
      <c r="AW81" s="28">
        <v>0.49230769230769222</v>
      </c>
      <c r="AX81" s="28">
        <v>7.6923076923076913E-2</v>
      </c>
      <c r="AY81" s="28">
        <v>0</v>
      </c>
      <c r="AZ81" s="25">
        <v>0.95</v>
      </c>
      <c r="BA81" s="25">
        <v>3.44</v>
      </c>
      <c r="BB81" s="25">
        <v>2.4900000000000002</v>
      </c>
      <c r="BC81" s="25">
        <v>2.467857142857143</v>
      </c>
      <c r="BD81">
        <v>2.467857142857143</v>
      </c>
      <c r="BE81">
        <v>5.6362806767857148</v>
      </c>
    </row>
    <row r="82" spans="1:57" x14ac:dyDescent="0.3">
      <c r="A82" s="2" t="s">
        <v>215</v>
      </c>
      <c r="B82" s="17" t="s">
        <v>734</v>
      </c>
      <c r="C82" s="13"/>
      <c r="D82" s="2"/>
      <c r="E82" s="2"/>
      <c r="F82" s="2">
        <v>4.0999999999999996</v>
      </c>
      <c r="G82" s="2" t="s">
        <v>64</v>
      </c>
      <c r="H82" s="9" t="s">
        <v>587</v>
      </c>
      <c r="I82" t="s">
        <v>636</v>
      </c>
      <c r="K82" s="2"/>
      <c r="L82" s="2"/>
      <c r="M82" s="2"/>
      <c r="N82" s="23">
        <v>1</v>
      </c>
      <c r="O82" s="2">
        <v>3.87</v>
      </c>
      <c r="P82" s="2">
        <v>3.87</v>
      </c>
      <c r="Q82" s="2">
        <v>15.1</v>
      </c>
      <c r="R82" s="2" t="s">
        <v>439</v>
      </c>
      <c r="S82" s="2"/>
      <c r="T82" s="23">
        <v>3.950634</v>
      </c>
      <c r="U82" s="23">
        <v>3.950634</v>
      </c>
      <c r="V82" s="23">
        <v>15.513552000000001</v>
      </c>
      <c r="W82" s="2">
        <v>1</v>
      </c>
      <c r="X82" s="2">
        <v>1</v>
      </c>
      <c r="Y82" s="2"/>
      <c r="Z82" s="2"/>
      <c r="AA82" s="2">
        <v>1</v>
      </c>
      <c r="AB82" s="2"/>
      <c r="AC82" s="2"/>
      <c r="AD82" s="2"/>
      <c r="AE82" s="2"/>
      <c r="AF82" s="2">
        <v>1</v>
      </c>
      <c r="AG82" s="2"/>
      <c r="AH82" s="2"/>
      <c r="AI82" s="2"/>
      <c r="AJ82" s="2"/>
      <c r="AO82">
        <v>20</v>
      </c>
      <c r="AP82" s="21">
        <v>242.1279024923125</v>
      </c>
      <c r="AQ82" s="21">
        <v>8.2600971611006269E-2</v>
      </c>
      <c r="AR82" s="28">
        <v>1.9375</v>
      </c>
      <c r="AS82" s="28">
        <v>2.5</v>
      </c>
      <c r="AT82" s="28">
        <v>0.5625</v>
      </c>
      <c r="AU82" s="28">
        <v>2.625</v>
      </c>
      <c r="AV82" s="28">
        <v>0.25409836065573771</v>
      </c>
      <c r="AW82" s="28">
        <v>0.32786885245901642</v>
      </c>
      <c r="AX82" s="28">
        <v>7.3770491803278687E-2</v>
      </c>
      <c r="AY82" s="28">
        <v>0.34426229508196721</v>
      </c>
      <c r="AZ82" s="25">
        <v>0.79</v>
      </c>
      <c r="BA82" s="25">
        <v>3.44</v>
      </c>
      <c r="BB82" s="25">
        <v>2.65</v>
      </c>
      <c r="BC82" s="25">
        <v>2.6056249999999999</v>
      </c>
      <c r="BD82">
        <v>2.6056249999999999</v>
      </c>
      <c r="BE82">
        <v>5.9703320286696879</v>
      </c>
    </row>
    <row r="83" spans="1:57" x14ac:dyDescent="0.3">
      <c r="A83" s="2" t="s">
        <v>679</v>
      </c>
      <c r="B83" s="17" t="s">
        <v>899</v>
      </c>
      <c r="C83" s="2" t="s">
        <v>681</v>
      </c>
      <c r="D83" s="2"/>
      <c r="E83" s="2"/>
      <c r="F83" s="2">
        <v>4.3</v>
      </c>
      <c r="G83" s="2" t="s">
        <v>64</v>
      </c>
      <c r="H83" s="12" t="s">
        <v>683</v>
      </c>
      <c r="I83">
        <v>7221084</v>
      </c>
      <c r="K83" s="2"/>
      <c r="L83" s="2"/>
      <c r="M83" s="2"/>
      <c r="N83" s="23">
        <v>0</v>
      </c>
      <c r="O83" s="1">
        <v>3.87</v>
      </c>
      <c r="P83" s="1">
        <v>3.87</v>
      </c>
      <c r="Q83" s="2">
        <v>17.2</v>
      </c>
      <c r="R83" s="2" t="s">
        <v>439</v>
      </c>
      <c r="S83" s="2"/>
      <c r="T83" s="23">
        <v>0</v>
      </c>
      <c r="U83" s="23"/>
      <c r="V83" s="23"/>
      <c r="W83" s="2">
        <v>1</v>
      </c>
      <c r="X83" s="2">
        <v>1</v>
      </c>
      <c r="Y83" s="2"/>
      <c r="Z83" s="2"/>
      <c r="AA83" s="2">
        <v>1</v>
      </c>
      <c r="AB83" s="2"/>
      <c r="AC83" s="2"/>
      <c r="AD83" s="2"/>
      <c r="AE83" s="2"/>
      <c r="AF83" s="2">
        <v>1</v>
      </c>
      <c r="AG83" s="2"/>
      <c r="AH83" s="2"/>
      <c r="AI83" s="2"/>
      <c r="AJ83" s="2"/>
      <c r="AO83">
        <v>20</v>
      </c>
      <c r="AP83" s="21">
        <v>0</v>
      </c>
      <c r="AQ83" s="21"/>
      <c r="AR83" s="28">
        <v>1.940917661847894</v>
      </c>
      <c r="AS83" s="28">
        <v>2.5141420490257702</v>
      </c>
      <c r="AT83" s="28">
        <v>0.56568196103079826</v>
      </c>
      <c r="AU83" s="28">
        <v>2.6398491514770579</v>
      </c>
      <c r="AV83" s="28">
        <v>0.2533639645553003</v>
      </c>
      <c r="AW83" s="28">
        <v>0.32819166393173621</v>
      </c>
      <c r="AX83" s="28">
        <v>7.3843124384640635E-2</v>
      </c>
      <c r="AY83" s="28">
        <v>0.34460124712832302</v>
      </c>
      <c r="AZ83" s="25">
        <v>0.79</v>
      </c>
      <c r="BA83" s="25">
        <v>3.44</v>
      </c>
      <c r="BB83" s="25">
        <v>2.65</v>
      </c>
      <c r="BC83" s="25">
        <v>2.62350722815839</v>
      </c>
      <c r="BD83">
        <v>2.6235072281583909</v>
      </c>
      <c r="BE83">
        <v>6.0278785903935539</v>
      </c>
    </row>
    <row r="84" spans="1:57" x14ac:dyDescent="0.3">
      <c r="A84" s="2" t="s">
        <v>680</v>
      </c>
      <c r="B84" s="17" t="s">
        <v>900</v>
      </c>
      <c r="C84" s="2" t="s">
        <v>682</v>
      </c>
      <c r="D84" s="2"/>
      <c r="E84" s="2"/>
      <c r="F84" s="2">
        <v>4.2</v>
      </c>
      <c r="G84" s="2" t="s">
        <v>64</v>
      </c>
      <c r="H84" s="9">
        <v>-1</v>
      </c>
      <c r="I84">
        <v>-1</v>
      </c>
      <c r="K84" s="2"/>
      <c r="L84" s="2"/>
      <c r="M84" s="2"/>
      <c r="N84" s="23">
        <v>0</v>
      </c>
      <c r="O84" s="1">
        <v>3.87</v>
      </c>
      <c r="P84" s="1">
        <v>3.87</v>
      </c>
      <c r="Q84" s="2">
        <v>14.4</v>
      </c>
      <c r="R84" s="2" t="s">
        <v>439</v>
      </c>
      <c r="S84" s="2"/>
      <c r="T84" s="23">
        <v>0</v>
      </c>
      <c r="U84" s="23"/>
      <c r="V84" s="23"/>
      <c r="W84" s="2">
        <v>1</v>
      </c>
      <c r="X84" s="2">
        <v>1</v>
      </c>
      <c r="Y84" s="2"/>
      <c r="Z84" s="2"/>
      <c r="AA84" s="2">
        <v>1</v>
      </c>
      <c r="AB84" s="2"/>
      <c r="AC84" s="2"/>
      <c r="AD84" s="2"/>
      <c r="AE84" s="2"/>
      <c r="AF84" s="2"/>
      <c r="AG84" s="2"/>
      <c r="AH84" s="2"/>
      <c r="AI84" s="2"/>
      <c r="AJ84" s="2"/>
      <c r="AO84">
        <v>20</v>
      </c>
      <c r="AP84" s="21">
        <v>0</v>
      </c>
      <c r="AQ84" s="21"/>
      <c r="AR84" s="28">
        <v>1.937926753569212</v>
      </c>
      <c r="AS84" s="28">
        <v>2.4829298572315328</v>
      </c>
      <c r="AT84" s="28">
        <v>0.55865921787709494</v>
      </c>
      <c r="AU84" s="28">
        <v>2.6070763500931098</v>
      </c>
      <c r="AV84" s="28">
        <v>0.25544100801832759</v>
      </c>
      <c r="AW84" s="28">
        <v>0.32727867779414171</v>
      </c>
      <c r="AX84" s="28">
        <v>7.3637702503681887E-2</v>
      </c>
      <c r="AY84" s="28">
        <v>0.3436426116838488</v>
      </c>
      <c r="AZ84" s="25">
        <v>0.79</v>
      </c>
      <c r="BA84" s="25">
        <v>3.44</v>
      </c>
      <c r="BB84" s="25">
        <v>2.65</v>
      </c>
      <c r="BC84" s="25">
        <v>2.671675977653631</v>
      </c>
      <c r="BD84">
        <v>2.671675977653631</v>
      </c>
      <c r="BE84">
        <v>6.2243029613210306</v>
      </c>
    </row>
    <row r="85" spans="1:57" x14ac:dyDescent="0.3">
      <c r="A85" s="2" t="s">
        <v>855</v>
      </c>
      <c r="B85" s="17" t="s">
        <v>901</v>
      </c>
      <c r="C85" s="2" t="s">
        <v>854</v>
      </c>
      <c r="D85" s="2"/>
      <c r="E85" s="2"/>
      <c r="F85" s="2">
        <v>4</v>
      </c>
      <c r="G85" s="2" t="s">
        <v>64</v>
      </c>
      <c r="H85" s="9">
        <v>-1</v>
      </c>
      <c r="I85">
        <v>-1</v>
      </c>
      <c r="K85" s="2"/>
      <c r="L85" s="2"/>
      <c r="M85" s="2"/>
      <c r="N85" s="23">
        <v>0</v>
      </c>
      <c r="O85" s="1">
        <v>3.87</v>
      </c>
      <c r="P85" s="1">
        <v>3.87</v>
      </c>
      <c r="Q85" s="2">
        <v>28.5</v>
      </c>
      <c r="R85" s="2" t="s">
        <v>439</v>
      </c>
      <c r="S85" s="2"/>
      <c r="T85" s="23">
        <v>0</v>
      </c>
      <c r="U85" s="23"/>
      <c r="V85" s="23"/>
      <c r="W85" s="2">
        <v>1</v>
      </c>
      <c r="X85" s="2">
        <v>1</v>
      </c>
      <c r="Y85" s="2"/>
      <c r="Z85" s="2"/>
      <c r="AA85" s="2">
        <v>1</v>
      </c>
      <c r="AB85" s="2"/>
      <c r="AC85" s="2"/>
      <c r="AD85" s="2"/>
      <c r="AE85" s="2"/>
      <c r="AF85" s="2"/>
      <c r="AG85" s="2"/>
      <c r="AH85" s="2"/>
      <c r="AI85" s="2"/>
      <c r="AJ85" s="2"/>
      <c r="AO85">
        <v>20</v>
      </c>
      <c r="AP85" s="21">
        <v>0</v>
      </c>
      <c r="AQ85" s="21"/>
      <c r="AR85" s="28">
        <v>1.9375</v>
      </c>
      <c r="AS85" s="28">
        <v>2.5</v>
      </c>
      <c r="AT85" s="28">
        <v>0.5625</v>
      </c>
      <c r="AU85" s="28">
        <v>2.625</v>
      </c>
      <c r="AV85" s="28">
        <v>0.25409836065573771</v>
      </c>
      <c r="AW85" s="28">
        <v>0.32786885245901642</v>
      </c>
      <c r="AX85" s="28">
        <v>7.3770491803278687E-2</v>
      </c>
      <c r="AY85" s="28">
        <v>0.34426229508196721</v>
      </c>
      <c r="AZ85" s="25">
        <v>1</v>
      </c>
      <c r="BA85" s="25">
        <v>3.44</v>
      </c>
      <c r="BB85" s="25">
        <v>2.44</v>
      </c>
      <c r="BC85" s="25">
        <v>2.6937500000000001</v>
      </c>
      <c r="BD85">
        <v>2.6937500000000001</v>
      </c>
      <c r="BE85">
        <v>6.2824412981156881</v>
      </c>
    </row>
    <row r="86" spans="1:57" x14ac:dyDescent="0.3">
      <c r="A86" s="2" t="s">
        <v>65</v>
      </c>
      <c r="B86" s="13" t="s">
        <v>735</v>
      </c>
      <c r="C86" s="13"/>
      <c r="D86" s="2"/>
      <c r="E86" s="2"/>
      <c r="F86" s="2">
        <v>2.62</v>
      </c>
      <c r="G86" s="2" t="s">
        <v>66</v>
      </c>
      <c r="H86" s="9" t="s">
        <v>559</v>
      </c>
      <c r="I86" t="s">
        <v>637</v>
      </c>
      <c r="K86" s="2"/>
      <c r="L86" s="2"/>
      <c r="M86" s="2"/>
      <c r="N86" s="23">
        <v>2</v>
      </c>
      <c r="O86" s="2">
        <v>5.4580000000000002</v>
      </c>
      <c r="P86" s="2">
        <v>5.4210000000000003</v>
      </c>
      <c r="Q86" s="2">
        <v>41.02</v>
      </c>
      <c r="R86" s="2" t="s">
        <v>450</v>
      </c>
      <c r="S86" s="2"/>
      <c r="T86" s="23">
        <v>5.5344280000000001</v>
      </c>
      <c r="U86" s="23">
        <v>5.4860709999999999</v>
      </c>
      <c r="V86" s="23">
        <v>20.96113527</v>
      </c>
      <c r="W86" s="2">
        <v>1</v>
      </c>
      <c r="X86" s="2"/>
      <c r="Y86" s="2"/>
      <c r="Z86" s="2"/>
      <c r="AA86" s="2">
        <v>1</v>
      </c>
      <c r="AB86" s="2"/>
      <c r="AC86" s="2"/>
      <c r="AD86" s="2"/>
      <c r="AE86" s="2"/>
      <c r="AF86" s="2">
        <v>1</v>
      </c>
      <c r="AG86" s="2">
        <v>1</v>
      </c>
      <c r="AH86" s="2"/>
      <c r="AI86" s="2">
        <v>1</v>
      </c>
      <c r="AJ86" s="2"/>
      <c r="AK86">
        <v>1</v>
      </c>
      <c r="AM86">
        <v>1</v>
      </c>
      <c r="AO86">
        <v>30</v>
      </c>
      <c r="AP86" s="21">
        <v>630.95473618941708</v>
      </c>
      <c r="AQ86" s="21">
        <v>9.5093984653104466E-2</v>
      </c>
      <c r="AR86" s="28">
        <v>2</v>
      </c>
      <c r="AS86" s="28">
        <v>3.125</v>
      </c>
      <c r="AT86" s="28">
        <v>2.583333333333333</v>
      </c>
      <c r="AU86" s="28">
        <v>2.916666666666667</v>
      </c>
      <c r="AV86" s="28">
        <v>0.18823529411764711</v>
      </c>
      <c r="AW86" s="28">
        <v>0.29411764705882348</v>
      </c>
      <c r="AX86" s="28">
        <v>0.24313725490196081</v>
      </c>
      <c r="AY86" s="28">
        <v>0.2745098039215686</v>
      </c>
      <c r="AZ86" s="25">
        <v>1.54</v>
      </c>
      <c r="BA86" s="25">
        <v>3.44</v>
      </c>
      <c r="BB86" s="25">
        <v>1.9</v>
      </c>
      <c r="BC86" s="25">
        <v>2.839583333333334</v>
      </c>
      <c r="BD86">
        <v>2.8395833333333331</v>
      </c>
      <c r="BE86">
        <v>6.168614470625001</v>
      </c>
    </row>
    <row r="87" spans="1:57" x14ac:dyDescent="0.3">
      <c r="A87" s="2" t="s">
        <v>67</v>
      </c>
      <c r="B87" s="13" t="s">
        <v>736</v>
      </c>
      <c r="C87" s="13"/>
      <c r="D87" s="2"/>
      <c r="E87" s="2"/>
      <c r="F87" s="2">
        <v>2.67</v>
      </c>
      <c r="G87" s="2" t="s">
        <v>66</v>
      </c>
      <c r="H87" s="9">
        <v>-1</v>
      </c>
      <c r="I87">
        <v>-1</v>
      </c>
      <c r="K87" s="2"/>
      <c r="L87" s="2"/>
      <c r="M87" s="2"/>
      <c r="N87" s="23">
        <v>0</v>
      </c>
      <c r="O87" s="2">
        <v>5.4359999999999999</v>
      </c>
      <c r="P87" s="2">
        <v>5.42</v>
      </c>
      <c r="Q87" s="2">
        <v>41.19</v>
      </c>
      <c r="R87" s="2" t="s">
        <v>450</v>
      </c>
      <c r="S87" s="2"/>
      <c r="T87" s="23">
        <v>0</v>
      </c>
      <c r="U87" s="23"/>
      <c r="V87" s="23"/>
      <c r="W87" s="2">
        <v>1</v>
      </c>
      <c r="X87" s="2"/>
      <c r="Y87" s="2"/>
      <c r="Z87" s="2"/>
      <c r="AA87" s="2">
        <v>1</v>
      </c>
      <c r="AB87" s="2"/>
      <c r="AC87" s="2"/>
      <c r="AD87" s="2"/>
      <c r="AE87" s="2"/>
      <c r="AF87" s="2">
        <v>1</v>
      </c>
      <c r="AG87" s="2">
        <v>1</v>
      </c>
      <c r="AH87" s="2"/>
      <c r="AI87" s="2">
        <v>1</v>
      </c>
      <c r="AJ87" s="2"/>
      <c r="AK87">
        <v>1</v>
      </c>
      <c r="AM87">
        <v>1</v>
      </c>
      <c r="AO87">
        <v>30</v>
      </c>
      <c r="AP87" s="21">
        <v>0</v>
      </c>
      <c r="AQ87" s="21"/>
      <c r="AR87" s="28">
        <v>2</v>
      </c>
      <c r="AS87" s="28">
        <v>3</v>
      </c>
      <c r="AT87" s="28">
        <v>2.208333333333333</v>
      </c>
      <c r="AU87" s="28">
        <v>2.333333333333333</v>
      </c>
      <c r="AV87" s="28">
        <v>0.20960698689956331</v>
      </c>
      <c r="AW87" s="28">
        <v>0.31441048034934499</v>
      </c>
      <c r="AX87" s="28">
        <v>0.23144104803493451</v>
      </c>
      <c r="AY87" s="28">
        <v>0.24454148471615719</v>
      </c>
      <c r="AZ87" s="25">
        <v>1.1000000000000001</v>
      </c>
      <c r="BA87" s="25">
        <v>3.44</v>
      </c>
      <c r="BB87" s="25">
        <v>2.34</v>
      </c>
      <c r="BC87" s="25">
        <v>2.80125</v>
      </c>
      <c r="BD87">
        <v>2.80125</v>
      </c>
      <c r="BE87">
        <v>6.1250013054166672</v>
      </c>
    </row>
    <row r="88" spans="1:57" x14ac:dyDescent="0.3">
      <c r="A88" s="2" t="s">
        <v>68</v>
      </c>
      <c r="B88" s="13" t="s">
        <v>737</v>
      </c>
      <c r="C88" s="13"/>
      <c r="D88" s="2"/>
      <c r="E88" s="2"/>
      <c r="F88" s="2">
        <v>2.71</v>
      </c>
      <c r="G88" s="2" t="s">
        <v>66</v>
      </c>
      <c r="H88" s="9">
        <v>-1</v>
      </c>
      <c r="I88">
        <v>-1</v>
      </c>
      <c r="K88" s="2"/>
      <c r="L88" s="2"/>
      <c r="M88" s="2"/>
      <c r="N88" s="23">
        <v>0</v>
      </c>
      <c r="O88" s="2">
        <v>5.4370000000000003</v>
      </c>
      <c r="P88" s="2">
        <v>5.4359999999999999</v>
      </c>
      <c r="Q88" s="2">
        <v>41.29</v>
      </c>
      <c r="R88" s="2" t="s">
        <v>450</v>
      </c>
      <c r="S88" s="2"/>
      <c r="T88" s="23">
        <v>0</v>
      </c>
      <c r="U88" s="23"/>
      <c r="V88" s="23"/>
      <c r="W88" s="2">
        <v>1</v>
      </c>
      <c r="X88" s="2"/>
      <c r="Y88" s="2"/>
      <c r="Z88" s="2"/>
      <c r="AA88" s="2">
        <v>1</v>
      </c>
      <c r="AB88" s="2"/>
      <c r="AC88" s="2"/>
      <c r="AD88" s="2"/>
      <c r="AE88" s="2"/>
      <c r="AF88" s="2">
        <v>1</v>
      </c>
      <c r="AG88" s="2">
        <v>1</v>
      </c>
      <c r="AH88" s="2"/>
      <c r="AI88" s="2">
        <v>1</v>
      </c>
      <c r="AJ88" s="2"/>
      <c r="AK88">
        <v>1</v>
      </c>
      <c r="AM88">
        <v>1</v>
      </c>
      <c r="AO88">
        <v>30</v>
      </c>
      <c r="AP88" s="21">
        <v>0</v>
      </c>
      <c r="AQ88" s="21"/>
      <c r="AR88" s="28">
        <v>2</v>
      </c>
      <c r="AS88" s="28">
        <v>2.875</v>
      </c>
      <c r="AT88" s="28">
        <v>1.833333333333333</v>
      </c>
      <c r="AU88" s="28">
        <v>1.75</v>
      </c>
      <c r="AV88" s="28">
        <v>0.23645320197044331</v>
      </c>
      <c r="AW88" s="28">
        <v>0.33990147783251229</v>
      </c>
      <c r="AX88" s="28">
        <v>0.21674876847290639</v>
      </c>
      <c r="AY88" s="28">
        <v>0.2068965517241379</v>
      </c>
      <c r="AZ88" s="25">
        <v>1.1000000000000001</v>
      </c>
      <c r="BA88" s="25">
        <v>3.44</v>
      </c>
      <c r="BB88" s="25">
        <v>2.34</v>
      </c>
      <c r="BC88" s="25">
        <v>2.7629166666666669</v>
      </c>
      <c r="BD88">
        <v>2.762916666666666</v>
      </c>
      <c r="BE88">
        <v>6.0813881402083334</v>
      </c>
    </row>
    <row r="89" spans="1:57" x14ac:dyDescent="0.3">
      <c r="A89" s="2" t="s">
        <v>69</v>
      </c>
      <c r="B89" s="13" t="s">
        <v>738</v>
      </c>
      <c r="C89" s="13"/>
      <c r="D89" s="2"/>
      <c r="E89" s="2"/>
      <c r="F89" s="2">
        <v>2.75</v>
      </c>
      <c r="G89" s="2" t="s">
        <v>70</v>
      </c>
      <c r="H89" s="9" t="s">
        <v>560</v>
      </c>
      <c r="I89" t="s">
        <v>638</v>
      </c>
      <c r="K89" s="2"/>
      <c r="L89" s="2"/>
      <c r="M89" s="2"/>
      <c r="N89" s="23">
        <v>2</v>
      </c>
      <c r="O89" s="2"/>
      <c r="P89" s="2"/>
      <c r="Q89" s="2"/>
      <c r="R89" s="2"/>
      <c r="S89" s="2"/>
      <c r="T89" s="23">
        <v>8.3195821399999996</v>
      </c>
      <c r="U89" s="23">
        <v>8.3195821399999996</v>
      </c>
      <c r="V89" s="23">
        <v>8.2425581700000006</v>
      </c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O89">
        <v>12</v>
      </c>
      <c r="AP89" s="21">
        <v>248.80917443900231</v>
      </c>
      <c r="AQ89" s="21">
        <v>9.6459465588893734E-2</v>
      </c>
      <c r="AR89" s="28">
        <v>2</v>
      </c>
      <c r="AS89" s="28">
        <v>3.333333333333333</v>
      </c>
      <c r="AT89" s="28">
        <v>2.666666666666667</v>
      </c>
      <c r="AU89" s="28">
        <v>4.666666666666667</v>
      </c>
      <c r="AV89" s="28">
        <v>0.15789473684210531</v>
      </c>
      <c r="AW89" s="28">
        <v>0.26315789473684209</v>
      </c>
      <c r="AX89" s="28">
        <v>0.2105263157894737</v>
      </c>
      <c r="AY89" s="28">
        <v>0.36842105263157898</v>
      </c>
      <c r="AZ89" s="25">
        <v>2.02</v>
      </c>
      <c r="BA89" s="25">
        <v>3.44</v>
      </c>
      <c r="BB89" s="25">
        <v>1.42</v>
      </c>
      <c r="BC89" s="25">
        <v>3.0044444444444438</v>
      </c>
      <c r="BD89">
        <v>3.0044444444444438</v>
      </c>
      <c r="BE89">
        <v>6.4228342255555546</v>
      </c>
    </row>
    <row r="90" spans="1:57" x14ac:dyDescent="0.3">
      <c r="A90" s="2" t="s">
        <v>71</v>
      </c>
      <c r="B90" s="13" t="s">
        <v>739</v>
      </c>
      <c r="C90" s="13"/>
      <c r="D90" s="2"/>
      <c r="E90" s="2"/>
      <c r="F90" s="2">
        <v>3.59</v>
      </c>
      <c r="G90" s="2" t="s">
        <v>77</v>
      </c>
      <c r="H90" s="9" t="s">
        <v>561</v>
      </c>
      <c r="I90" t="s">
        <v>639</v>
      </c>
      <c r="K90" s="2"/>
      <c r="L90" s="2"/>
      <c r="M90" s="2"/>
      <c r="N90" s="23">
        <v>2</v>
      </c>
      <c r="O90" s="2"/>
      <c r="P90" s="2"/>
      <c r="Q90" s="2"/>
      <c r="R90" s="2"/>
      <c r="S90" s="2"/>
      <c r="T90" s="23">
        <v>3.8703880000000002</v>
      </c>
      <c r="U90" s="23">
        <v>3.8703880000000002</v>
      </c>
      <c r="V90" s="23">
        <v>13.604850000000001</v>
      </c>
      <c r="W90" s="2">
        <v>1</v>
      </c>
      <c r="X90" s="2"/>
      <c r="Y90" s="2"/>
      <c r="Z90" s="2">
        <v>3.59</v>
      </c>
      <c r="AA90" s="2"/>
      <c r="AB90" s="2"/>
      <c r="AC90" s="2"/>
      <c r="AD90" s="2"/>
      <c r="AE90" s="2"/>
      <c r="AF90" s="2"/>
      <c r="AG90" s="2">
        <v>1</v>
      </c>
      <c r="AH90" s="2"/>
      <c r="AI90" s="2"/>
      <c r="AJ90" s="2"/>
      <c r="AK90">
        <v>1</v>
      </c>
      <c r="AO90">
        <v>8</v>
      </c>
      <c r="AP90" s="21">
        <v>203.79933701026059</v>
      </c>
      <c r="AQ90" s="21">
        <v>7.8508596910668346E-2</v>
      </c>
      <c r="AR90" s="28">
        <v>1.857142857142857</v>
      </c>
      <c r="AS90" s="28">
        <v>2.285714285714286</v>
      </c>
      <c r="AT90" s="28">
        <v>0.42857142857142849</v>
      </c>
      <c r="AU90" s="28">
        <v>0</v>
      </c>
      <c r="AV90" s="28">
        <v>0.40625000000000011</v>
      </c>
      <c r="AW90" s="28">
        <v>0.5</v>
      </c>
      <c r="AX90" s="28">
        <v>9.375E-2</v>
      </c>
      <c r="AY90" s="28">
        <v>0</v>
      </c>
      <c r="AZ90" s="25">
        <v>0.82</v>
      </c>
      <c r="BA90" s="25">
        <v>3.44</v>
      </c>
      <c r="BB90" s="25">
        <v>2.62</v>
      </c>
      <c r="BC90" s="25">
        <v>2.46</v>
      </c>
      <c r="BD90">
        <v>2.46</v>
      </c>
      <c r="BE90">
        <v>5.5854910899999997</v>
      </c>
    </row>
    <row r="91" spans="1:57" x14ac:dyDescent="0.3">
      <c r="A91" s="2" t="s">
        <v>72</v>
      </c>
      <c r="B91" s="17" t="s">
        <v>902</v>
      </c>
      <c r="C91" s="13"/>
      <c r="D91" s="2"/>
      <c r="E91" s="2"/>
      <c r="F91" s="2">
        <v>3.74</v>
      </c>
      <c r="G91" s="2" t="s">
        <v>77</v>
      </c>
      <c r="H91" s="32" t="s">
        <v>561</v>
      </c>
      <c r="I91" s="1" t="s">
        <v>639</v>
      </c>
      <c r="K91" s="2"/>
      <c r="L91" s="2"/>
      <c r="M91" s="2"/>
      <c r="N91" s="23">
        <v>0</v>
      </c>
      <c r="O91" s="2"/>
      <c r="P91" s="2"/>
      <c r="Q91" s="2"/>
      <c r="R91" s="2"/>
      <c r="S91" s="2"/>
      <c r="T91" s="23">
        <v>0</v>
      </c>
      <c r="U91" s="23"/>
      <c r="V91" s="23"/>
      <c r="W91" s="2">
        <v>1</v>
      </c>
      <c r="X91" s="2"/>
      <c r="Y91" s="2"/>
      <c r="Z91" s="2">
        <v>3.74</v>
      </c>
      <c r="AA91" s="2"/>
      <c r="AB91" s="2"/>
      <c r="AC91" s="2"/>
      <c r="AD91" s="2"/>
      <c r="AE91" s="2"/>
      <c r="AF91" s="2"/>
      <c r="AG91" s="2">
        <v>1</v>
      </c>
      <c r="AH91" s="2"/>
      <c r="AI91" s="2"/>
      <c r="AJ91" s="2"/>
      <c r="AK91">
        <v>1</v>
      </c>
      <c r="AO91">
        <v>8</v>
      </c>
      <c r="AP91" s="21">
        <v>0</v>
      </c>
      <c r="AQ91" s="21"/>
      <c r="AR91" s="28">
        <v>1.857142857142857</v>
      </c>
      <c r="AS91" s="28">
        <v>2.285714285714286</v>
      </c>
      <c r="AT91" s="28">
        <v>0.42857142857142849</v>
      </c>
      <c r="AU91" s="28">
        <v>0</v>
      </c>
      <c r="AV91" s="28">
        <v>0.40625000000000011</v>
      </c>
      <c r="AW91" s="28">
        <v>0.5</v>
      </c>
      <c r="AX91" s="28">
        <v>9.375E-2</v>
      </c>
      <c r="AY91" s="28">
        <v>0</v>
      </c>
      <c r="AZ91" s="25">
        <v>0.82</v>
      </c>
      <c r="BA91" s="25">
        <v>3.44</v>
      </c>
      <c r="BB91" s="25">
        <v>2.62</v>
      </c>
      <c r="BC91" s="25">
        <v>2.4569999999999999</v>
      </c>
      <c r="BD91">
        <v>2.4569999999999999</v>
      </c>
      <c r="BE91">
        <v>5.5866607328571423</v>
      </c>
    </row>
    <row r="92" spans="1:57" x14ac:dyDescent="0.3">
      <c r="A92" s="2" t="s">
        <v>76</v>
      </c>
      <c r="B92" s="17" t="s">
        <v>903</v>
      </c>
      <c r="C92" s="13"/>
      <c r="D92" s="2"/>
      <c r="E92" s="2"/>
      <c r="F92" s="2">
        <v>3.82</v>
      </c>
      <c r="G92" s="2" t="s">
        <v>77</v>
      </c>
      <c r="H92" s="32" t="s">
        <v>1154</v>
      </c>
      <c r="I92" s="1" t="s">
        <v>1155</v>
      </c>
      <c r="K92" s="2"/>
      <c r="L92" s="2"/>
      <c r="M92" s="2"/>
      <c r="N92" s="23">
        <v>0</v>
      </c>
      <c r="O92" s="2"/>
      <c r="P92" s="2"/>
      <c r="Q92" s="2"/>
      <c r="R92" s="2"/>
      <c r="S92" s="2"/>
      <c r="T92" s="23">
        <v>0</v>
      </c>
      <c r="U92" s="23"/>
      <c r="V92" s="23"/>
      <c r="W92" s="2">
        <v>1</v>
      </c>
      <c r="X92" s="2"/>
      <c r="Y92" s="2"/>
      <c r="Z92" s="2">
        <v>3.82</v>
      </c>
      <c r="AA92" s="2"/>
      <c r="AB92" s="2"/>
      <c r="AC92" s="2"/>
      <c r="AD92" s="2"/>
      <c r="AE92" s="2"/>
      <c r="AF92" s="2"/>
      <c r="AG92" s="2">
        <v>1</v>
      </c>
      <c r="AH92" s="2"/>
      <c r="AI92" s="2"/>
      <c r="AJ92" s="2"/>
      <c r="AK92">
        <v>1</v>
      </c>
      <c r="AO92">
        <v>8</v>
      </c>
      <c r="AP92" s="21">
        <v>0</v>
      </c>
      <c r="AQ92" s="21"/>
      <c r="AR92" s="28">
        <v>1.857142857142857</v>
      </c>
      <c r="AS92" s="28">
        <v>2.285714285714286</v>
      </c>
      <c r="AT92" s="28">
        <v>0.42857142857142849</v>
      </c>
      <c r="AU92" s="28">
        <v>0</v>
      </c>
      <c r="AV92" s="28">
        <v>0.40625000000000011</v>
      </c>
      <c r="AW92" s="28">
        <v>0.5</v>
      </c>
      <c r="AX92" s="28">
        <v>9.375E-2</v>
      </c>
      <c r="AY92" s="28">
        <v>0</v>
      </c>
      <c r="AZ92" s="25">
        <v>0.82</v>
      </c>
      <c r="BA92" s="25">
        <v>3.44</v>
      </c>
      <c r="BB92" s="25">
        <v>2.62</v>
      </c>
      <c r="BC92" s="25">
        <v>2.4510000000000001</v>
      </c>
      <c r="BD92">
        <v>2.4510000000000001</v>
      </c>
      <c r="BE92">
        <v>5.5890000185714284</v>
      </c>
    </row>
    <row r="93" spans="1:57" x14ac:dyDescent="0.3">
      <c r="A93" s="2" t="s">
        <v>75</v>
      </c>
      <c r="B93" s="17" t="s">
        <v>904</v>
      </c>
      <c r="C93" s="13"/>
      <c r="D93" s="2"/>
      <c r="E93" s="2"/>
      <c r="F93" s="2">
        <v>4.16</v>
      </c>
      <c r="G93" s="2" t="s">
        <v>77</v>
      </c>
      <c r="H93" s="32" t="s">
        <v>1156</v>
      </c>
      <c r="I93" s="1" t="s">
        <v>1157</v>
      </c>
      <c r="K93" s="2"/>
      <c r="L93" s="2"/>
      <c r="M93" s="2"/>
      <c r="N93" s="23">
        <v>0</v>
      </c>
      <c r="O93" s="2"/>
      <c r="P93" s="2"/>
      <c r="Q93" s="2"/>
      <c r="R93" s="2"/>
      <c r="S93" s="2"/>
      <c r="T93" s="23">
        <v>0</v>
      </c>
      <c r="U93" s="23"/>
      <c r="V93" s="23"/>
      <c r="W93" s="2">
        <v>1</v>
      </c>
      <c r="X93" s="2"/>
      <c r="Y93" s="2"/>
      <c r="Z93" s="2">
        <v>4.16</v>
      </c>
      <c r="AA93" s="2"/>
      <c r="AB93" s="2"/>
      <c r="AC93" s="2"/>
      <c r="AD93" s="2"/>
      <c r="AE93" s="2"/>
      <c r="AF93" s="2"/>
      <c r="AG93" s="2">
        <v>1</v>
      </c>
      <c r="AH93" s="2"/>
      <c r="AI93" s="2"/>
      <c r="AJ93" s="2"/>
      <c r="AK93">
        <v>1</v>
      </c>
      <c r="AO93">
        <v>8</v>
      </c>
      <c r="AP93" s="21">
        <v>0</v>
      </c>
      <c r="AQ93" s="21"/>
      <c r="AR93" s="28">
        <v>1.857142857142857</v>
      </c>
      <c r="AS93" s="28">
        <v>2.285714285714286</v>
      </c>
      <c r="AT93" s="28">
        <v>0.42857142857142849</v>
      </c>
      <c r="AU93" s="28">
        <v>0</v>
      </c>
      <c r="AV93" s="28">
        <v>0.40625000000000011</v>
      </c>
      <c r="AW93" s="28">
        <v>0.5</v>
      </c>
      <c r="AX93" s="28">
        <v>9.375E-2</v>
      </c>
      <c r="AY93" s="28">
        <v>0</v>
      </c>
      <c r="AZ93" s="25">
        <v>0.82</v>
      </c>
      <c r="BA93" s="25">
        <v>3.44</v>
      </c>
      <c r="BB93" s="25">
        <v>2.62</v>
      </c>
      <c r="BC93" s="25">
        <v>2.4449999999999998</v>
      </c>
      <c r="BD93">
        <v>2.4449999999999998</v>
      </c>
      <c r="BE93">
        <v>5.5913393042857136</v>
      </c>
    </row>
    <row r="94" spans="1:57" x14ac:dyDescent="0.3">
      <c r="A94" s="2" t="s">
        <v>74</v>
      </c>
      <c r="B94" s="17" t="s">
        <v>905</v>
      </c>
      <c r="C94" s="13"/>
      <c r="D94" s="2"/>
      <c r="E94" s="2"/>
      <c r="F94" s="2">
        <v>3.52</v>
      </c>
      <c r="G94" s="2" t="s">
        <v>77</v>
      </c>
      <c r="H94" s="32" t="s">
        <v>1158</v>
      </c>
      <c r="I94" s="1" t="s">
        <v>1159</v>
      </c>
      <c r="K94" s="2"/>
      <c r="L94" s="2"/>
      <c r="M94" s="2"/>
      <c r="N94" s="23">
        <v>0</v>
      </c>
      <c r="O94" s="2"/>
      <c r="P94" s="2"/>
      <c r="Q94" s="2"/>
      <c r="R94" s="2"/>
      <c r="S94" s="2"/>
      <c r="T94" s="23">
        <v>0</v>
      </c>
      <c r="U94" s="23"/>
      <c r="V94" s="23"/>
      <c r="W94" s="2">
        <v>1</v>
      </c>
      <c r="X94" s="2"/>
      <c r="Y94" s="2"/>
      <c r="Z94" s="2">
        <v>3.52</v>
      </c>
      <c r="AA94" s="2"/>
      <c r="AB94" s="2"/>
      <c r="AC94" s="2"/>
      <c r="AD94" s="2"/>
      <c r="AE94" s="2"/>
      <c r="AF94" s="2"/>
      <c r="AG94" s="2">
        <v>1</v>
      </c>
      <c r="AH94" s="2"/>
      <c r="AI94" s="2"/>
      <c r="AJ94" s="2"/>
      <c r="AK94">
        <v>1</v>
      </c>
      <c r="AO94">
        <v>8</v>
      </c>
      <c r="AP94" s="21">
        <v>0</v>
      </c>
      <c r="AQ94" s="21"/>
      <c r="AR94" s="28">
        <v>1.857142857142857</v>
      </c>
      <c r="AS94" s="28">
        <v>2.285714285714286</v>
      </c>
      <c r="AT94" s="28">
        <v>0.42857142857142849</v>
      </c>
      <c r="AU94" s="28">
        <v>0</v>
      </c>
      <c r="AV94" s="28">
        <v>0.40625000000000011</v>
      </c>
      <c r="AW94" s="28">
        <v>0.5</v>
      </c>
      <c r="AX94" s="28">
        <v>9.375E-2</v>
      </c>
      <c r="AY94" s="28">
        <v>0</v>
      </c>
      <c r="AZ94" s="25">
        <v>0.82</v>
      </c>
      <c r="BA94" s="25">
        <v>3.44</v>
      </c>
      <c r="BB94" s="25">
        <v>2.62</v>
      </c>
      <c r="BC94" s="25">
        <v>2.4390000000000001</v>
      </c>
      <c r="BD94">
        <v>2.4390000000000001</v>
      </c>
      <c r="BE94">
        <v>5.5936785899999997</v>
      </c>
    </row>
    <row r="95" spans="1:57" x14ac:dyDescent="0.3">
      <c r="A95" s="2" t="s">
        <v>73</v>
      </c>
      <c r="B95" s="13" t="s">
        <v>740</v>
      </c>
      <c r="C95" s="13"/>
      <c r="D95" s="2"/>
      <c r="E95" s="2"/>
      <c r="F95" s="2">
        <v>3.43</v>
      </c>
      <c r="G95" s="2" t="s">
        <v>77</v>
      </c>
      <c r="H95" s="32" t="s">
        <v>1160</v>
      </c>
      <c r="I95" s="1" t="s">
        <v>1161</v>
      </c>
      <c r="K95" s="2"/>
      <c r="L95" s="2"/>
      <c r="M95" s="2"/>
      <c r="N95" s="23">
        <v>0</v>
      </c>
      <c r="O95" s="2"/>
      <c r="P95" s="2"/>
      <c r="Q95" s="2"/>
      <c r="R95" s="2"/>
      <c r="S95" s="2"/>
      <c r="T95" s="23">
        <v>0</v>
      </c>
      <c r="U95" s="23"/>
      <c r="V95" s="23"/>
      <c r="W95" s="2">
        <v>1</v>
      </c>
      <c r="X95" s="2"/>
      <c r="Y95" s="2"/>
      <c r="Z95" s="2">
        <v>3.43</v>
      </c>
      <c r="AA95" s="2"/>
      <c r="AB95" s="2"/>
      <c r="AC95" s="2"/>
      <c r="AD95" s="2"/>
      <c r="AE95" s="2"/>
      <c r="AF95" s="2"/>
      <c r="AG95" s="2">
        <v>1</v>
      </c>
      <c r="AH95" s="2"/>
      <c r="AI95" s="2"/>
      <c r="AJ95" s="2"/>
      <c r="AK95">
        <v>1</v>
      </c>
      <c r="AO95">
        <v>8</v>
      </c>
      <c r="AP95" s="21">
        <v>0</v>
      </c>
      <c r="AQ95" s="21"/>
      <c r="AR95" s="28">
        <v>1.857142857142857</v>
      </c>
      <c r="AS95" s="28">
        <v>2.285714285714286</v>
      </c>
      <c r="AT95" s="28">
        <v>0.42857142857142849</v>
      </c>
      <c r="AU95" s="28">
        <v>0</v>
      </c>
      <c r="AV95" s="28">
        <v>0.40625000000000011</v>
      </c>
      <c r="AW95" s="28">
        <v>0.5</v>
      </c>
      <c r="AX95" s="28">
        <v>9.375E-2</v>
      </c>
      <c r="AY95" s="28">
        <v>0</v>
      </c>
      <c r="AZ95" s="25">
        <v>0.82</v>
      </c>
      <c r="BA95" s="25">
        <v>3.44</v>
      </c>
      <c r="BB95" s="25">
        <v>2.62</v>
      </c>
      <c r="BC95" s="25">
        <v>2.4300000000000002</v>
      </c>
      <c r="BD95">
        <v>2.4300000000000002</v>
      </c>
      <c r="BE95">
        <v>5.5971875185714284</v>
      </c>
    </row>
    <row r="96" spans="1:57" x14ac:dyDescent="0.3">
      <c r="A96" s="2" t="s">
        <v>44</v>
      </c>
      <c r="B96" s="17" t="s">
        <v>720</v>
      </c>
      <c r="C96" s="13"/>
      <c r="D96" s="2" t="s">
        <v>676</v>
      </c>
      <c r="E96" s="2" t="s">
        <v>1067</v>
      </c>
      <c r="F96" s="2">
        <v>3.44</v>
      </c>
      <c r="G96" s="2" t="s">
        <v>78</v>
      </c>
      <c r="H96" s="9" t="s">
        <v>549</v>
      </c>
      <c r="I96">
        <v>-1</v>
      </c>
      <c r="K96" s="2"/>
      <c r="L96" s="2"/>
      <c r="M96" s="2"/>
      <c r="N96" s="23">
        <v>1</v>
      </c>
      <c r="O96" s="2"/>
      <c r="P96" s="2"/>
      <c r="Q96" s="2"/>
      <c r="R96" s="2"/>
      <c r="S96" s="2"/>
      <c r="T96" s="23">
        <v>15.28115725</v>
      </c>
      <c r="U96" s="25">
        <v>15.28115725</v>
      </c>
      <c r="V96" s="25">
        <v>15.28115725</v>
      </c>
      <c r="W96" s="2">
        <v>1</v>
      </c>
      <c r="X96" s="2">
        <v>1</v>
      </c>
      <c r="Y96" s="2"/>
      <c r="Z96" s="2">
        <v>4.0999999999999996</v>
      </c>
      <c r="AA96" s="2">
        <v>1</v>
      </c>
      <c r="AB96" s="2"/>
      <c r="AC96" s="2"/>
      <c r="AD96" s="2">
        <v>1</v>
      </c>
      <c r="AE96" s="2"/>
      <c r="AF96" s="2"/>
      <c r="AG96" s="2">
        <v>1</v>
      </c>
      <c r="AH96" s="2"/>
      <c r="AI96" s="2"/>
      <c r="AJ96" s="2"/>
      <c r="AK96">
        <v>1</v>
      </c>
      <c r="AO96">
        <v>20</v>
      </c>
      <c r="AP96" s="21">
        <v>229.90248606119221</v>
      </c>
      <c r="AQ96" s="25">
        <v>8.6993404650164072E-2</v>
      </c>
      <c r="AR96" s="28">
        <v>1.882352941176471</v>
      </c>
      <c r="AS96" s="28">
        <v>2.3529411764705879</v>
      </c>
      <c r="AT96" s="28">
        <v>0.47058823529411759</v>
      </c>
      <c r="AU96" s="28">
        <v>0</v>
      </c>
      <c r="AV96" s="28">
        <v>0.4</v>
      </c>
      <c r="AW96" s="28">
        <v>0.5</v>
      </c>
      <c r="AX96" s="28">
        <v>9.9999999999999992E-2</v>
      </c>
      <c r="AY96" s="28">
        <v>0</v>
      </c>
      <c r="AZ96" s="25">
        <v>0.82</v>
      </c>
      <c r="BA96" s="25">
        <v>3.44</v>
      </c>
      <c r="BB96" s="25">
        <v>2.62</v>
      </c>
      <c r="BC96" s="25">
        <v>2.5211764705882351</v>
      </c>
      <c r="BD96">
        <v>2.521176470588236</v>
      </c>
      <c r="BE96">
        <v>5.6898745917647062</v>
      </c>
    </row>
    <row r="97" spans="1:57" x14ac:dyDescent="0.3">
      <c r="A97" s="2" t="s">
        <v>44</v>
      </c>
      <c r="B97" s="13" t="s">
        <v>720</v>
      </c>
      <c r="C97" s="13"/>
      <c r="D97" s="2"/>
      <c r="E97" s="2"/>
      <c r="F97" s="2">
        <v>3.69</v>
      </c>
      <c r="G97" s="2" t="s">
        <v>78</v>
      </c>
      <c r="H97" s="9" t="s">
        <v>549</v>
      </c>
      <c r="I97">
        <v>-1</v>
      </c>
      <c r="K97" s="2"/>
      <c r="L97" s="2"/>
      <c r="M97" s="2"/>
      <c r="N97" s="23">
        <v>1</v>
      </c>
      <c r="O97" s="2">
        <v>3.87</v>
      </c>
      <c r="P97" s="2">
        <v>3.87</v>
      </c>
      <c r="Q97" s="2">
        <v>29.8</v>
      </c>
      <c r="R97" s="2" t="s">
        <v>440</v>
      </c>
      <c r="S97" s="2"/>
      <c r="T97" s="23">
        <v>15.28115725</v>
      </c>
      <c r="U97" s="23">
        <v>15.28115725</v>
      </c>
      <c r="V97" s="23">
        <v>15.28115725</v>
      </c>
      <c r="W97" s="2">
        <v>1</v>
      </c>
      <c r="X97" s="2">
        <v>1</v>
      </c>
      <c r="Y97" s="2">
        <v>3</v>
      </c>
      <c r="Z97" s="2">
        <v>5.7</v>
      </c>
      <c r="AA97" s="2">
        <v>1</v>
      </c>
      <c r="AB97" s="2"/>
      <c r="AC97" s="2"/>
      <c r="AD97" s="2">
        <v>1</v>
      </c>
      <c r="AE97" s="2"/>
      <c r="AF97" s="2"/>
      <c r="AG97" s="2">
        <v>1</v>
      </c>
      <c r="AH97" s="2"/>
      <c r="AI97" s="2"/>
      <c r="AJ97" s="2"/>
      <c r="AK97">
        <v>1</v>
      </c>
      <c r="AO97">
        <v>20</v>
      </c>
      <c r="AP97" s="21">
        <v>229.90248606119221</v>
      </c>
      <c r="AQ97" s="21">
        <v>8.6993404650164072E-2</v>
      </c>
      <c r="AR97" s="28">
        <v>1.882352941176471</v>
      </c>
      <c r="AS97" s="28">
        <v>2.3529411764705879</v>
      </c>
      <c r="AT97" s="28">
        <v>0.47058823529411759</v>
      </c>
      <c r="AU97" s="28">
        <v>0</v>
      </c>
      <c r="AV97" s="28">
        <v>0.4</v>
      </c>
      <c r="AW97" s="28">
        <v>0.5</v>
      </c>
      <c r="AX97" s="28">
        <v>9.9999999999999992E-2</v>
      </c>
      <c r="AY97" s="28">
        <v>0</v>
      </c>
      <c r="AZ97" s="25">
        <v>0.82</v>
      </c>
      <c r="BA97" s="25">
        <v>3.44</v>
      </c>
      <c r="BB97" s="25">
        <v>2.62</v>
      </c>
      <c r="BC97" s="25">
        <v>2.5211764705882351</v>
      </c>
      <c r="BD97">
        <v>2.521176470588236</v>
      </c>
      <c r="BE97">
        <v>5.6898745917647062</v>
      </c>
    </row>
    <row r="98" spans="1:57" x14ac:dyDescent="0.3">
      <c r="A98" s="2" t="s">
        <v>44</v>
      </c>
      <c r="B98" s="13" t="s">
        <v>720</v>
      </c>
      <c r="C98" s="13"/>
      <c r="D98" s="2"/>
      <c r="E98" s="2"/>
      <c r="F98" s="2">
        <v>3.78</v>
      </c>
      <c r="G98" s="2" t="s">
        <v>80</v>
      </c>
      <c r="H98" s="9" t="s">
        <v>549</v>
      </c>
      <c r="I98">
        <v>-1</v>
      </c>
      <c r="K98" s="2"/>
      <c r="L98" s="2"/>
      <c r="M98" s="2"/>
      <c r="N98" s="23">
        <v>1</v>
      </c>
      <c r="O98" s="2">
        <v>3.859</v>
      </c>
      <c r="P98" s="2">
        <v>3.859</v>
      </c>
      <c r="Q98" s="2">
        <v>29.047999999999998</v>
      </c>
      <c r="R98" s="2" t="s">
        <v>440</v>
      </c>
      <c r="S98" s="2"/>
      <c r="T98" s="23">
        <v>15.28115725</v>
      </c>
      <c r="U98" s="23">
        <v>15.28115725</v>
      </c>
      <c r="V98" s="23">
        <v>15.28115725</v>
      </c>
      <c r="W98" s="2">
        <v>1</v>
      </c>
      <c r="X98" s="2">
        <v>1</v>
      </c>
      <c r="Y98" s="2">
        <v>3</v>
      </c>
      <c r="Z98" s="2"/>
      <c r="AA98" s="2">
        <v>1</v>
      </c>
      <c r="AB98" s="2" t="s">
        <v>481</v>
      </c>
      <c r="AC98" s="2"/>
      <c r="AD98" s="2"/>
      <c r="AE98" s="2"/>
      <c r="AF98" s="2"/>
      <c r="AG98" s="2">
        <v>1</v>
      </c>
      <c r="AH98" s="2"/>
      <c r="AI98" s="2"/>
      <c r="AJ98" s="2"/>
      <c r="AO98">
        <v>20</v>
      </c>
      <c r="AP98" s="21">
        <v>229.90248606119221</v>
      </c>
      <c r="AQ98" s="21">
        <v>8.6993404650164072E-2</v>
      </c>
      <c r="AR98" s="28">
        <v>1.882352941176471</v>
      </c>
      <c r="AS98" s="28">
        <v>2.3529411764705879</v>
      </c>
      <c r="AT98" s="28">
        <v>0.47058823529411759</v>
      </c>
      <c r="AU98" s="28">
        <v>0</v>
      </c>
      <c r="AV98" s="28">
        <v>0.4</v>
      </c>
      <c r="AW98" s="28">
        <v>0.5</v>
      </c>
      <c r="AX98" s="28">
        <v>9.9999999999999992E-2</v>
      </c>
      <c r="AY98" s="28">
        <v>0</v>
      </c>
      <c r="AZ98" s="25">
        <v>0.82</v>
      </c>
      <c r="BA98" s="25">
        <v>3.44</v>
      </c>
      <c r="BB98" s="25">
        <v>2.62</v>
      </c>
      <c r="BC98" s="25">
        <v>2.5211764705882351</v>
      </c>
      <c r="BD98">
        <v>2.521176470588236</v>
      </c>
      <c r="BE98">
        <v>5.6898745917647062</v>
      </c>
    </row>
    <row r="99" spans="1:57" x14ac:dyDescent="0.3">
      <c r="A99" s="2" t="s">
        <v>79</v>
      </c>
      <c r="B99" s="17" t="s">
        <v>906</v>
      </c>
      <c r="C99" s="13"/>
      <c r="D99" s="2"/>
      <c r="E99" s="2"/>
      <c r="F99" s="2">
        <v>3.2</v>
      </c>
      <c r="G99" s="2" t="s">
        <v>80</v>
      </c>
      <c r="H99" s="9">
        <v>-1</v>
      </c>
      <c r="I99">
        <v>-1</v>
      </c>
      <c r="K99" s="2"/>
      <c r="L99" s="2"/>
      <c r="M99" s="2"/>
      <c r="N99" s="23">
        <v>0</v>
      </c>
      <c r="O99" s="2">
        <v>3.8650000000000002</v>
      </c>
      <c r="P99" s="2">
        <v>3.8650000000000002</v>
      </c>
      <c r="Q99" s="2">
        <v>29.241</v>
      </c>
      <c r="T99" s="23">
        <v>0</v>
      </c>
      <c r="U99" s="23"/>
      <c r="V99" s="23"/>
      <c r="W99" s="2">
        <v>1</v>
      </c>
      <c r="X99" s="2"/>
      <c r="Y99" s="2">
        <v>3</v>
      </c>
      <c r="Z99" s="2"/>
      <c r="AA99" s="2">
        <v>1</v>
      </c>
      <c r="AB99" s="2"/>
      <c r="AC99" s="2"/>
      <c r="AD99" s="2"/>
      <c r="AE99" s="2"/>
      <c r="AF99" s="2"/>
      <c r="AG99" s="2">
        <v>1</v>
      </c>
      <c r="AH99" s="2"/>
      <c r="AI99" s="2"/>
      <c r="AJ99" s="2"/>
      <c r="AO99">
        <v>20</v>
      </c>
      <c r="AP99" s="21">
        <v>0</v>
      </c>
      <c r="AQ99" s="21"/>
      <c r="AR99" s="28">
        <v>1.882352941176471</v>
      </c>
      <c r="AS99" s="28">
        <v>2.3529411764705879</v>
      </c>
      <c r="AT99" s="28">
        <v>0.49411764705882361</v>
      </c>
      <c r="AU99" s="28">
        <v>0</v>
      </c>
      <c r="AV99" s="28">
        <v>0.39800995024875629</v>
      </c>
      <c r="AW99" s="28">
        <v>0.4975124378109454</v>
      </c>
      <c r="AX99" s="28">
        <v>0.1044776119402985</v>
      </c>
      <c r="AY99" s="28">
        <v>0</v>
      </c>
      <c r="AZ99" s="25">
        <v>0.82</v>
      </c>
      <c r="BA99" s="25">
        <v>3.44</v>
      </c>
      <c r="BB99" s="25">
        <v>2.62</v>
      </c>
      <c r="BC99" s="25">
        <v>2.5228823529411768</v>
      </c>
      <c r="BD99">
        <v>2.5228823529411768</v>
      </c>
      <c r="BE99">
        <v>5.6932629430588237</v>
      </c>
    </row>
    <row r="100" spans="1:57" x14ac:dyDescent="0.3">
      <c r="A100" s="2" t="s">
        <v>81</v>
      </c>
      <c r="B100" s="17" t="s">
        <v>907</v>
      </c>
      <c r="C100" s="13"/>
      <c r="D100" s="2"/>
      <c r="E100" s="2"/>
      <c r="F100" s="2">
        <v>2.93</v>
      </c>
      <c r="G100" s="2" t="s">
        <v>80</v>
      </c>
      <c r="H100" s="9">
        <v>-1</v>
      </c>
      <c r="I100">
        <v>-1</v>
      </c>
      <c r="K100" s="2"/>
      <c r="L100" s="2"/>
      <c r="M100" s="2"/>
      <c r="N100" s="23">
        <v>0</v>
      </c>
      <c r="O100" s="2">
        <v>3.8660000000000001</v>
      </c>
      <c r="P100" s="2">
        <v>3.8660000000000001</v>
      </c>
      <c r="Q100" s="2">
        <v>29.145</v>
      </c>
      <c r="R100" s="2"/>
      <c r="S100" s="2"/>
      <c r="T100" s="23">
        <v>0</v>
      </c>
      <c r="U100" s="23"/>
      <c r="V100" s="23"/>
      <c r="W100" s="2">
        <v>1</v>
      </c>
      <c r="X100" s="2"/>
      <c r="Y100" s="2">
        <v>3</v>
      </c>
      <c r="Z100" s="2"/>
      <c r="AA100" s="2">
        <v>1</v>
      </c>
      <c r="AB100" s="2"/>
      <c r="AC100" s="2"/>
      <c r="AD100" s="2"/>
      <c r="AE100" s="2"/>
      <c r="AF100" s="2"/>
      <c r="AG100" s="2">
        <v>1</v>
      </c>
      <c r="AH100" s="2"/>
      <c r="AI100" s="2"/>
      <c r="AJ100" s="2"/>
      <c r="AO100">
        <v>20</v>
      </c>
      <c r="AP100" s="21">
        <v>0</v>
      </c>
      <c r="AQ100" s="21"/>
      <c r="AR100" s="28">
        <v>1.882352941176471</v>
      </c>
      <c r="AS100" s="28">
        <v>2.3529411764705879</v>
      </c>
      <c r="AT100" s="28">
        <v>0.51764705882352946</v>
      </c>
      <c r="AU100" s="28">
        <v>0</v>
      </c>
      <c r="AV100" s="28">
        <v>0.39603960396039611</v>
      </c>
      <c r="AW100" s="28">
        <v>0.49504950495049499</v>
      </c>
      <c r="AX100" s="28">
        <v>0.1089108910891089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2.5245882352941171</v>
      </c>
      <c r="BD100">
        <v>2.524588235294118</v>
      </c>
      <c r="BE100">
        <v>5.6966512943529413</v>
      </c>
    </row>
    <row r="101" spans="1:57" x14ac:dyDescent="0.3">
      <c r="A101" s="2" t="s">
        <v>82</v>
      </c>
      <c r="B101" s="17" t="s">
        <v>908</v>
      </c>
      <c r="C101" s="13"/>
      <c r="D101" s="2"/>
      <c r="E101" s="2"/>
      <c r="F101" s="2">
        <v>2.69</v>
      </c>
      <c r="G101" s="2" t="s">
        <v>80</v>
      </c>
      <c r="H101" s="9">
        <v>-1</v>
      </c>
      <c r="I101">
        <v>-1</v>
      </c>
      <c r="K101" s="2"/>
      <c r="L101" s="2"/>
      <c r="M101" s="2"/>
      <c r="N101" s="23">
        <v>0</v>
      </c>
      <c r="O101" s="2">
        <v>3.871</v>
      </c>
      <c r="P101" s="2">
        <v>3.871</v>
      </c>
      <c r="Q101" s="2">
        <v>29.241</v>
      </c>
      <c r="R101" s="2"/>
      <c r="S101" s="2"/>
      <c r="T101" s="23">
        <v>0</v>
      </c>
      <c r="U101" s="23"/>
      <c r="V101" s="23"/>
      <c r="W101" s="2">
        <v>1</v>
      </c>
      <c r="X101" s="2"/>
      <c r="Y101" s="2">
        <v>3</v>
      </c>
      <c r="Z101" s="2"/>
      <c r="AA101" s="2">
        <v>1</v>
      </c>
      <c r="AB101" s="2"/>
      <c r="AC101" s="2"/>
      <c r="AD101" s="2"/>
      <c r="AE101" s="2"/>
      <c r="AF101" s="2"/>
      <c r="AG101" s="2">
        <v>1</v>
      </c>
      <c r="AH101" s="2"/>
      <c r="AI101" s="2"/>
      <c r="AJ101" s="2"/>
      <c r="AO101">
        <v>20</v>
      </c>
      <c r="AP101" s="21">
        <v>0</v>
      </c>
      <c r="AQ101" s="21"/>
      <c r="AR101" s="28">
        <v>1.882352941176471</v>
      </c>
      <c r="AS101" s="28">
        <v>2.3529411764705879</v>
      </c>
      <c r="AT101" s="28">
        <v>0.54117647058823526</v>
      </c>
      <c r="AU101" s="28">
        <v>0</v>
      </c>
      <c r="AV101" s="28">
        <v>0.39408866995073888</v>
      </c>
      <c r="AW101" s="28">
        <v>0.49261083743842371</v>
      </c>
      <c r="AX101" s="28">
        <v>0.1133004926108374</v>
      </c>
      <c r="AY101" s="28">
        <v>0</v>
      </c>
      <c r="AZ101" s="25">
        <v>0.82</v>
      </c>
      <c r="BA101" s="25">
        <v>3.44</v>
      </c>
      <c r="BB101" s="25">
        <v>2.62</v>
      </c>
      <c r="BC101" s="25">
        <v>2.5262941176470588</v>
      </c>
      <c r="BD101">
        <v>2.5262941176470588</v>
      </c>
      <c r="BE101">
        <v>5.7000396456470588</v>
      </c>
    </row>
    <row r="102" spans="1:57" x14ac:dyDescent="0.3">
      <c r="A102" s="2" t="s">
        <v>83</v>
      </c>
      <c r="B102" s="17" t="s">
        <v>909</v>
      </c>
      <c r="C102" s="13"/>
      <c r="D102" s="2"/>
      <c r="E102" s="2"/>
      <c r="F102" s="2">
        <v>2.4300000000000002</v>
      </c>
      <c r="G102" s="2" t="s">
        <v>80</v>
      </c>
      <c r="H102" s="9">
        <v>-1</v>
      </c>
      <c r="I102">
        <v>-1</v>
      </c>
      <c r="K102" s="2"/>
      <c r="L102" s="2"/>
      <c r="M102" s="2"/>
      <c r="N102" s="23">
        <v>0</v>
      </c>
      <c r="O102" s="2">
        <v>3.8740000000000001</v>
      </c>
      <c r="P102" s="2">
        <v>3.8740000000000001</v>
      </c>
      <c r="Q102" s="2">
        <v>32.945999999999998</v>
      </c>
      <c r="R102" s="2"/>
      <c r="S102" s="2"/>
      <c r="T102" s="23">
        <v>0</v>
      </c>
      <c r="U102" s="23"/>
      <c r="V102" s="23"/>
      <c r="W102" s="2">
        <v>1</v>
      </c>
      <c r="X102" s="2"/>
      <c r="Y102" s="2">
        <v>3</v>
      </c>
      <c r="Z102" s="2"/>
      <c r="AA102" s="2">
        <v>1</v>
      </c>
      <c r="AB102" s="2"/>
      <c r="AC102" s="2"/>
      <c r="AD102" s="2"/>
      <c r="AE102" s="2"/>
      <c r="AF102" s="2"/>
      <c r="AG102" s="2">
        <v>1</v>
      </c>
      <c r="AH102" s="2"/>
      <c r="AI102" s="2"/>
      <c r="AJ102" s="2"/>
      <c r="AO102">
        <v>20</v>
      </c>
      <c r="AP102" s="21">
        <v>0</v>
      </c>
      <c r="AQ102" s="21"/>
      <c r="AR102" s="28">
        <v>1.882352941176471</v>
      </c>
      <c r="AS102" s="28">
        <v>2.3529411764705879</v>
      </c>
      <c r="AT102" s="28">
        <v>0.56470588235294128</v>
      </c>
      <c r="AU102" s="28">
        <v>0</v>
      </c>
      <c r="AV102" s="28">
        <v>0.39215686274509798</v>
      </c>
      <c r="AW102" s="28">
        <v>0.49019607843137247</v>
      </c>
      <c r="AX102" s="28">
        <v>0.1176470588235294</v>
      </c>
      <c r="AY102" s="28">
        <v>0</v>
      </c>
      <c r="AZ102" s="25">
        <v>0.82</v>
      </c>
      <c r="BA102" s="25">
        <v>3.44</v>
      </c>
      <c r="BB102" s="25">
        <v>2.62</v>
      </c>
      <c r="BC102" s="25">
        <v>2.528</v>
      </c>
      <c r="BD102">
        <v>2.528</v>
      </c>
      <c r="BE102">
        <v>5.7034279969411772</v>
      </c>
    </row>
    <row r="103" spans="1:57" x14ac:dyDescent="0.3">
      <c r="A103" s="5" t="s">
        <v>84</v>
      </c>
      <c r="B103" s="17" t="s">
        <v>910</v>
      </c>
      <c r="C103" s="13"/>
      <c r="D103" s="2"/>
      <c r="E103" s="2"/>
      <c r="F103" s="2">
        <v>2.41</v>
      </c>
      <c r="G103" s="2" t="s">
        <v>80</v>
      </c>
      <c r="H103" s="9">
        <v>-1</v>
      </c>
      <c r="I103">
        <v>-1</v>
      </c>
      <c r="K103" s="2"/>
      <c r="L103" s="2"/>
      <c r="M103" s="2"/>
      <c r="N103" s="23">
        <v>0</v>
      </c>
      <c r="O103" s="2">
        <v>3.8759999999999999</v>
      </c>
      <c r="P103" s="2">
        <v>3.8759999999999999</v>
      </c>
      <c r="Q103" s="2">
        <f>AVERAGE(Q99:Q102)</f>
        <v>30.143249999999998</v>
      </c>
      <c r="R103" s="2"/>
      <c r="S103" s="2"/>
      <c r="T103" s="23">
        <v>0</v>
      </c>
      <c r="U103" s="23"/>
      <c r="V103" s="23"/>
      <c r="W103" s="2">
        <v>1</v>
      </c>
      <c r="X103" s="2"/>
      <c r="Y103" s="2">
        <v>3</v>
      </c>
      <c r="Z103" s="2"/>
      <c r="AA103" s="2">
        <v>1</v>
      </c>
      <c r="AB103" s="2"/>
      <c r="AC103" s="2"/>
      <c r="AD103" s="2"/>
      <c r="AE103" s="2"/>
      <c r="AF103" s="2"/>
      <c r="AG103" s="2">
        <v>1</v>
      </c>
      <c r="AH103" s="2"/>
      <c r="AI103" s="2"/>
      <c r="AJ103" s="2"/>
      <c r="AO103">
        <v>20</v>
      </c>
      <c r="AP103" s="21">
        <v>0</v>
      </c>
      <c r="AQ103" s="21"/>
      <c r="AR103" s="28">
        <v>1.882352941176471</v>
      </c>
      <c r="AS103" s="28">
        <v>2.3529411764705879</v>
      </c>
      <c r="AT103" s="28">
        <v>0.58823529411764708</v>
      </c>
      <c r="AU103" s="28">
        <v>0</v>
      </c>
      <c r="AV103" s="28">
        <v>0.3902439024390244</v>
      </c>
      <c r="AW103" s="28">
        <v>0.48780487804878048</v>
      </c>
      <c r="AX103" s="28">
        <v>0.12195121951219511</v>
      </c>
      <c r="AY103" s="28">
        <v>0</v>
      </c>
      <c r="AZ103" s="25">
        <v>0.82</v>
      </c>
      <c r="BA103" s="25">
        <v>3.44</v>
      </c>
      <c r="BB103" s="25">
        <v>2.62</v>
      </c>
      <c r="BC103" s="25">
        <v>2.5297058823529408</v>
      </c>
      <c r="BD103">
        <v>2.5297058823529408</v>
      </c>
      <c r="BE103">
        <v>5.7068163482352947</v>
      </c>
    </row>
    <row r="104" spans="1:57" x14ac:dyDescent="0.3">
      <c r="A104" s="2" t="s">
        <v>85</v>
      </c>
      <c r="B104" s="17" t="s">
        <v>911</v>
      </c>
      <c r="C104" s="13"/>
      <c r="D104" s="2"/>
      <c r="E104" s="2"/>
      <c r="F104" s="2">
        <v>3.06</v>
      </c>
      <c r="G104" s="2" t="s">
        <v>80</v>
      </c>
      <c r="H104" s="9">
        <v>-1</v>
      </c>
      <c r="I104">
        <v>-1</v>
      </c>
      <c r="K104" s="2"/>
      <c r="L104" s="2"/>
      <c r="M104" s="2"/>
      <c r="N104" s="23">
        <v>0</v>
      </c>
      <c r="O104" s="2">
        <v>3.8660000000000001</v>
      </c>
      <c r="P104" s="2">
        <v>3.8660000000000001</v>
      </c>
      <c r="Q104" s="2">
        <v>29.114000000000001</v>
      </c>
      <c r="R104" s="2"/>
      <c r="S104" s="2"/>
      <c r="T104" s="23">
        <v>0</v>
      </c>
      <c r="U104" s="23"/>
      <c r="V104" s="23"/>
      <c r="W104" s="2">
        <v>1</v>
      </c>
      <c r="X104" s="2"/>
      <c r="Y104" s="2">
        <v>3</v>
      </c>
      <c r="Z104" s="2"/>
      <c r="AA104" s="2">
        <v>1</v>
      </c>
      <c r="AB104" s="2"/>
      <c r="AC104" s="2"/>
      <c r="AD104" s="2"/>
      <c r="AE104" s="2"/>
      <c r="AF104" s="2"/>
      <c r="AG104" s="2">
        <v>1</v>
      </c>
      <c r="AH104" s="2"/>
      <c r="AI104" s="2"/>
      <c r="AJ104" s="2"/>
      <c r="AO104">
        <v>20</v>
      </c>
      <c r="AP104" s="21">
        <v>0</v>
      </c>
      <c r="AQ104" s="21"/>
      <c r="AR104" s="28">
        <v>1.882352941176471</v>
      </c>
      <c r="AS104" s="28">
        <v>2.3529411764705879</v>
      </c>
      <c r="AT104" s="28">
        <v>0.49411764705882361</v>
      </c>
      <c r="AU104" s="28">
        <v>0.1647058823529412</v>
      </c>
      <c r="AV104" s="28">
        <v>0.38461538461538458</v>
      </c>
      <c r="AW104" s="28">
        <v>0.48076923076923073</v>
      </c>
      <c r="AX104" s="28">
        <v>0.10096153846153851</v>
      </c>
      <c r="AY104" s="28">
        <v>3.3653846153846159E-2</v>
      </c>
      <c r="AZ104" s="25">
        <v>0.82</v>
      </c>
      <c r="BA104" s="25">
        <v>3.44</v>
      </c>
      <c r="BB104" s="25">
        <v>2.62</v>
      </c>
      <c r="BC104" s="25">
        <v>2.530823529411764</v>
      </c>
      <c r="BD104">
        <v>2.5308235294117649</v>
      </c>
      <c r="BE104">
        <v>5.7003253741176483</v>
      </c>
    </row>
    <row r="105" spans="1:57" x14ac:dyDescent="0.3">
      <c r="A105" s="2" t="s">
        <v>86</v>
      </c>
      <c r="B105" s="17" t="s">
        <v>912</v>
      </c>
      <c r="C105" s="13"/>
      <c r="D105" s="2"/>
      <c r="E105" s="2"/>
      <c r="F105" s="2">
        <v>2.12</v>
      </c>
      <c r="G105" s="2" t="s">
        <v>80</v>
      </c>
      <c r="H105" s="9">
        <v>-1</v>
      </c>
      <c r="I105">
        <v>-1</v>
      </c>
      <c r="K105" s="2"/>
      <c r="L105" s="2"/>
      <c r="M105" s="2"/>
      <c r="N105" s="23">
        <v>0</v>
      </c>
      <c r="O105" s="2">
        <v>3.8570000000000002</v>
      </c>
      <c r="P105" s="2">
        <v>3.8570000000000002</v>
      </c>
      <c r="Q105" s="2">
        <v>29.533999999999999</v>
      </c>
      <c r="R105" s="2"/>
      <c r="S105" s="2"/>
      <c r="T105" s="23">
        <v>0</v>
      </c>
      <c r="U105" s="25"/>
      <c r="V105" s="25"/>
      <c r="W105" s="2">
        <v>1</v>
      </c>
      <c r="X105" s="2"/>
      <c r="Y105" s="2">
        <v>3</v>
      </c>
      <c r="Z105" s="2"/>
      <c r="AA105" s="2">
        <v>1</v>
      </c>
      <c r="AB105" s="2"/>
      <c r="AC105" s="2"/>
      <c r="AD105" s="2"/>
      <c r="AE105" s="2"/>
      <c r="AF105" s="2"/>
      <c r="AG105" s="2">
        <v>1</v>
      </c>
      <c r="AH105" s="2"/>
      <c r="AI105" s="2"/>
      <c r="AJ105" s="2"/>
      <c r="AO105">
        <v>20</v>
      </c>
      <c r="AP105" s="21">
        <v>0</v>
      </c>
      <c r="AQ105" s="25"/>
      <c r="AR105" s="28">
        <v>1.882352941176471</v>
      </c>
      <c r="AS105" s="28">
        <v>2.3529411764705879</v>
      </c>
      <c r="AT105" s="28">
        <v>0.54117647058823526</v>
      </c>
      <c r="AU105" s="28">
        <v>0</v>
      </c>
      <c r="AV105" s="28">
        <v>0.39408866995073888</v>
      </c>
      <c r="AW105" s="28">
        <v>0.49261083743842371</v>
      </c>
      <c r="AX105" s="28">
        <v>0.1133004926108374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2.525529411764706</v>
      </c>
      <c r="BD105">
        <v>2.525529411764706</v>
      </c>
      <c r="BE105">
        <v>5.7010120870588246</v>
      </c>
    </row>
    <row r="106" spans="1:57" x14ac:dyDescent="0.3">
      <c r="A106" s="2" t="s">
        <v>87</v>
      </c>
      <c r="B106" s="17" t="s">
        <v>743</v>
      </c>
      <c r="C106" s="13"/>
      <c r="D106" s="2"/>
      <c r="E106" s="2"/>
      <c r="F106" s="2">
        <v>3.9</v>
      </c>
      <c r="G106" s="2" t="s">
        <v>89</v>
      </c>
      <c r="H106" s="9">
        <v>-1</v>
      </c>
      <c r="I106">
        <v>-1</v>
      </c>
      <c r="J106" t="s">
        <v>1162</v>
      </c>
      <c r="K106" s="2"/>
      <c r="L106" s="2"/>
      <c r="M106" s="2"/>
      <c r="N106" s="23">
        <v>0</v>
      </c>
      <c r="O106" s="2">
        <v>3.9037999999999999</v>
      </c>
      <c r="P106" s="2">
        <v>3.9037999999999999</v>
      </c>
      <c r="Q106" s="2">
        <v>9.7742000000000004</v>
      </c>
      <c r="R106" s="2" t="s">
        <v>439</v>
      </c>
      <c r="S106" s="2"/>
      <c r="T106" s="23">
        <v>0</v>
      </c>
      <c r="U106" s="23"/>
      <c r="V106" s="23"/>
      <c r="W106" s="2">
        <v>1</v>
      </c>
      <c r="X106" s="2"/>
      <c r="Y106" s="2">
        <v>3</v>
      </c>
      <c r="Z106" s="2">
        <v>4</v>
      </c>
      <c r="AA106" s="2">
        <f>385*2</f>
        <v>770</v>
      </c>
      <c r="AB106" s="2" t="s">
        <v>482</v>
      </c>
      <c r="AC106" s="2"/>
      <c r="AD106" s="2"/>
      <c r="AE106" s="2"/>
      <c r="AF106" s="2"/>
      <c r="AG106" s="2">
        <v>1</v>
      </c>
      <c r="AH106" s="2"/>
      <c r="AI106" s="2"/>
      <c r="AJ106" s="2"/>
      <c r="AO106">
        <v>14</v>
      </c>
      <c r="AP106" s="21">
        <v>0</v>
      </c>
      <c r="AQ106" s="21"/>
      <c r="AR106" s="28">
        <v>1.833333333333333</v>
      </c>
      <c r="AS106" s="28">
        <v>2.333333333333333</v>
      </c>
      <c r="AT106" s="28">
        <v>0.5</v>
      </c>
      <c r="AU106" s="28">
        <v>2.333333333333333</v>
      </c>
      <c r="AV106" s="28">
        <v>0.26190476190476192</v>
      </c>
      <c r="AW106" s="28">
        <v>0.33333333333333343</v>
      </c>
      <c r="AX106" s="28">
        <v>7.1428571428571425E-2</v>
      </c>
      <c r="AY106" s="28">
        <v>0.33333333333333343</v>
      </c>
      <c r="AZ106" s="25">
        <v>0.95</v>
      </c>
      <c r="BA106" s="25">
        <v>3.44</v>
      </c>
      <c r="BB106" s="25">
        <v>2.4900000000000002</v>
      </c>
      <c r="BC106" s="25">
        <v>2.7024999999999988</v>
      </c>
      <c r="BD106">
        <v>2.7025000000000001</v>
      </c>
      <c r="BE106">
        <v>6.4896876145585001</v>
      </c>
    </row>
    <row r="107" spans="1:57" x14ac:dyDescent="0.3">
      <c r="A107" s="2" t="s">
        <v>88</v>
      </c>
      <c r="B107" s="13" t="s">
        <v>741</v>
      </c>
      <c r="C107" s="13"/>
      <c r="D107" s="2"/>
      <c r="E107" s="2"/>
      <c r="F107" s="2">
        <v>3.9</v>
      </c>
      <c r="G107" s="2" t="s">
        <v>89</v>
      </c>
      <c r="H107" s="9" t="s">
        <v>562</v>
      </c>
      <c r="I107" t="s">
        <v>640</v>
      </c>
      <c r="K107" s="2"/>
      <c r="L107" s="2"/>
      <c r="M107" s="2"/>
      <c r="N107" s="23">
        <v>1</v>
      </c>
      <c r="O107" s="1">
        <v>3.847</v>
      </c>
      <c r="P107" s="1">
        <v>3.847</v>
      </c>
      <c r="Q107" s="1">
        <v>18.109400000000001</v>
      </c>
      <c r="R107" s="1" t="s">
        <v>440</v>
      </c>
      <c r="S107" s="1"/>
      <c r="T107" s="23">
        <v>3.9407006600000001</v>
      </c>
      <c r="U107" s="23">
        <v>3.94070016</v>
      </c>
      <c r="V107" s="23">
        <v>9.4498532300000004</v>
      </c>
      <c r="W107" s="2">
        <v>1</v>
      </c>
      <c r="X107" s="2"/>
      <c r="Y107" s="2">
        <v>3</v>
      </c>
      <c r="Z107" s="2">
        <v>0.2</v>
      </c>
      <c r="AA107" s="2">
        <v>29.8</v>
      </c>
      <c r="AB107" s="2"/>
      <c r="AC107" s="2"/>
      <c r="AD107" s="2"/>
      <c r="AE107" s="2"/>
      <c r="AF107" s="2"/>
      <c r="AG107" s="2">
        <v>1</v>
      </c>
      <c r="AH107" s="2"/>
      <c r="AI107" s="2"/>
      <c r="AJ107" s="2"/>
      <c r="AO107">
        <v>14</v>
      </c>
      <c r="AP107" s="21">
        <v>140.22301532111419</v>
      </c>
      <c r="AQ107" s="21">
        <v>9.984095669273442E-2</v>
      </c>
      <c r="AR107" s="28">
        <v>1.833333333333333</v>
      </c>
      <c r="AS107" s="28">
        <v>2.333333333333333</v>
      </c>
      <c r="AT107" s="28">
        <v>0.5</v>
      </c>
      <c r="AU107" s="28">
        <v>2.333333333333333</v>
      </c>
      <c r="AV107" s="28">
        <v>0.26190476190476192</v>
      </c>
      <c r="AW107" s="28">
        <v>0.33333333333333343</v>
      </c>
      <c r="AX107" s="28">
        <v>7.1428571428571425E-2</v>
      </c>
      <c r="AY107" s="28">
        <v>0.33333333333333343</v>
      </c>
      <c r="AZ107" s="25">
        <v>0.95</v>
      </c>
      <c r="BA107" s="25">
        <v>3.44</v>
      </c>
      <c r="BB107" s="25">
        <v>2.4900000000000002</v>
      </c>
      <c r="BC107" s="25">
        <v>2.499166666666667</v>
      </c>
      <c r="BD107">
        <v>2.499166666666667</v>
      </c>
      <c r="BE107">
        <v>5.7944152492500001</v>
      </c>
    </row>
    <row r="108" spans="1:57" x14ac:dyDescent="0.3">
      <c r="A108" s="2" t="s">
        <v>856</v>
      </c>
      <c r="B108" s="17" t="s">
        <v>913</v>
      </c>
      <c r="C108" s="13"/>
      <c r="D108" s="2"/>
      <c r="E108" s="2"/>
      <c r="F108" s="2">
        <v>3.9</v>
      </c>
      <c r="G108" s="2" t="s">
        <v>89</v>
      </c>
      <c r="H108" s="9">
        <v>-1</v>
      </c>
      <c r="I108">
        <v>-1</v>
      </c>
      <c r="K108" s="2"/>
      <c r="L108" s="2"/>
      <c r="M108" s="2"/>
      <c r="N108" s="23">
        <v>0</v>
      </c>
      <c r="O108" s="2">
        <v>3.9973999999999998</v>
      </c>
      <c r="P108" s="2">
        <v>3.9973999999999998</v>
      </c>
      <c r="Q108" s="2">
        <v>12.132999999999999</v>
      </c>
      <c r="R108" s="2" t="s">
        <v>439</v>
      </c>
      <c r="S108" s="2"/>
      <c r="T108" s="23">
        <v>0</v>
      </c>
      <c r="U108" s="23"/>
      <c r="V108" s="23"/>
      <c r="W108" s="2">
        <v>1</v>
      </c>
      <c r="X108" s="2"/>
      <c r="Y108" s="2">
        <v>3</v>
      </c>
      <c r="Z108" s="2">
        <v>1.1000000000000001</v>
      </c>
      <c r="AA108" s="2">
        <f>374*2</f>
        <v>748</v>
      </c>
      <c r="AB108" s="2"/>
      <c r="AC108" s="2"/>
      <c r="AD108" s="2"/>
      <c r="AE108" s="2"/>
      <c r="AF108" s="2"/>
      <c r="AG108" s="2">
        <v>1</v>
      </c>
      <c r="AH108" s="2"/>
      <c r="AI108" s="2"/>
      <c r="AJ108" s="2"/>
      <c r="AO108">
        <v>14</v>
      </c>
      <c r="AP108" s="21">
        <v>0</v>
      </c>
      <c r="AQ108" s="21"/>
      <c r="AR108" s="28">
        <v>1.833333333333333</v>
      </c>
      <c r="AS108" s="28">
        <v>2.333333333333333</v>
      </c>
      <c r="AT108" s="28">
        <v>0.5</v>
      </c>
      <c r="AU108" s="28">
        <v>2.333333333333333</v>
      </c>
      <c r="AV108" s="28">
        <v>0.26190476190476192</v>
      </c>
      <c r="AW108" s="28">
        <v>0.33333333333333343</v>
      </c>
      <c r="AX108" s="28">
        <v>7.1428571428571425E-2</v>
      </c>
      <c r="AY108" s="28">
        <v>0.33333333333333343</v>
      </c>
      <c r="AZ108" s="25">
        <v>0.82</v>
      </c>
      <c r="BA108" s="25">
        <v>3.44</v>
      </c>
      <c r="BB108" s="25">
        <v>2.62</v>
      </c>
      <c r="BC108" s="25">
        <v>2.4725000000000001</v>
      </c>
      <c r="BD108">
        <v>2.4725000000000001</v>
      </c>
      <c r="BE108">
        <v>5.697111802916667</v>
      </c>
    </row>
    <row r="109" spans="1:57" x14ac:dyDescent="0.3">
      <c r="A109" s="2" t="s">
        <v>857</v>
      </c>
      <c r="B109" s="17" t="s">
        <v>914</v>
      </c>
      <c r="C109" s="13"/>
      <c r="D109" s="2"/>
      <c r="E109" s="2"/>
      <c r="F109" s="2">
        <v>3.9</v>
      </c>
      <c r="G109" s="2" t="s">
        <v>89</v>
      </c>
      <c r="H109" s="9">
        <v>-1</v>
      </c>
      <c r="I109">
        <v>-1</v>
      </c>
      <c r="K109" s="2"/>
      <c r="L109" s="2"/>
      <c r="M109" s="2"/>
      <c r="N109" s="23">
        <v>0</v>
      </c>
      <c r="O109" s="2">
        <v>3.9727000000000001</v>
      </c>
      <c r="P109" s="2">
        <v>3.9727000000000001</v>
      </c>
      <c r="Q109" s="2">
        <v>12.763199999999999</v>
      </c>
      <c r="R109" s="2" t="s">
        <v>439</v>
      </c>
      <c r="S109" s="2"/>
      <c r="T109" s="23">
        <v>0</v>
      </c>
      <c r="U109" s="23"/>
      <c r="V109" s="23"/>
      <c r="W109" s="2">
        <v>1</v>
      </c>
      <c r="X109" s="2"/>
      <c r="Y109" s="2">
        <v>3</v>
      </c>
      <c r="Z109" s="2">
        <v>1.6</v>
      </c>
      <c r="AA109" s="2">
        <v>176</v>
      </c>
      <c r="AB109" s="2"/>
      <c r="AC109" s="2"/>
      <c r="AD109" s="2"/>
      <c r="AE109" s="2"/>
      <c r="AF109" s="2"/>
      <c r="AG109" s="2">
        <v>1</v>
      </c>
      <c r="AH109" s="2"/>
      <c r="AI109" s="2"/>
      <c r="AJ109" s="2"/>
      <c r="AO109">
        <v>14</v>
      </c>
      <c r="AP109" s="21">
        <v>0</v>
      </c>
      <c r="AQ109" s="21"/>
      <c r="AR109" s="28">
        <v>1.833333333333333</v>
      </c>
      <c r="AS109" s="28">
        <v>2.333333333333333</v>
      </c>
      <c r="AT109" s="28">
        <v>0.5</v>
      </c>
      <c r="AU109" s="28">
        <v>2.333333333333333</v>
      </c>
      <c r="AV109" s="28">
        <v>0.26190476190476192</v>
      </c>
      <c r="AW109" s="28">
        <v>0.33333333333333343</v>
      </c>
      <c r="AX109" s="28">
        <v>7.1428571428571425E-2</v>
      </c>
      <c r="AY109" s="28">
        <v>0.33333333333333343</v>
      </c>
      <c r="AZ109" s="25">
        <v>0.82</v>
      </c>
      <c r="BA109" s="25">
        <v>3.44</v>
      </c>
      <c r="BB109" s="25">
        <v>2.62</v>
      </c>
      <c r="BC109" s="25">
        <v>2.4725000000000001</v>
      </c>
      <c r="BD109">
        <v>2.4725000000000001</v>
      </c>
      <c r="BE109">
        <v>5.6821885904166667</v>
      </c>
    </row>
    <row r="110" spans="1:57" x14ac:dyDescent="0.3">
      <c r="A110" s="2" t="s">
        <v>27</v>
      </c>
      <c r="B110" s="13" t="s">
        <v>742</v>
      </c>
      <c r="C110" s="13"/>
      <c r="D110" s="2"/>
      <c r="E110" s="2"/>
      <c r="F110" s="2">
        <v>3.6</v>
      </c>
      <c r="G110" s="2" t="s">
        <v>89</v>
      </c>
      <c r="H110" s="9" t="s">
        <v>563</v>
      </c>
      <c r="I110" t="s">
        <v>641</v>
      </c>
      <c r="K110" s="2"/>
      <c r="L110" s="2"/>
      <c r="M110" s="2"/>
      <c r="N110" s="23">
        <v>1</v>
      </c>
      <c r="O110" s="2"/>
      <c r="P110" s="2"/>
      <c r="Q110"/>
      <c r="R110" s="2"/>
      <c r="S110" s="2"/>
      <c r="T110" s="23">
        <v>3.9948813699999999</v>
      </c>
      <c r="U110" s="23">
        <v>3.9948813699999999</v>
      </c>
      <c r="V110" s="23">
        <v>3.9948813699999999</v>
      </c>
      <c r="W110" s="2"/>
      <c r="X110" s="2"/>
      <c r="Y110" s="2"/>
      <c r="Z110" s="2">
        <v>1.5</v>
      </c>
      <c r="AA110" s="2">
        <f>24.7*2</f>
        <v>49.4</v>
      </c>
      <c r="AB110" s="2"/>
      <c r="AC110" s="2"/>
      <c r="AD110" s="2"/>
      <c r="AE110" s="2"/>
      <c r="AF110" s="2"/>
      <c r="AG110" s="2">
        <v>1</v>
      </c>
      <c r="AH110" s="2"/>
      <c r="AI110" s="2"/>
      <c r="AJ110" s="2"/>
      <c r="AO110">
        <v>6</v>
      </c>
      <c r="AP110" s="21">
        <v>63.754620030366901</v>
      </c>
      <c r="AQ110" s="21">
        <v>9.4110826747020773E-2</v>
      </c>
      <c r="AR110" s="28">
        <v>1.8</v>
      </c>
      <c r="AS110" s="28">
        <v>2.4</v>
      </c>
      <c r="AT110" s="28">
        <v>0.6</v>
      </c>
      <c r="AU110" s="28">
        <v>2.8</v>
      </c>
      <c r="AV110" s="28">
        <v>0.23684210526315791</v>
      </c>
      <c r="AW110" s="28">
        <v>0.31578947368421051</v>
      </c>
      <c r="AX110" s="28">
        <v>7.8947368421052627E-2</v>
      </c>
      <c r="AY110" s="28">
        <v>0.36842105263157893</v>
      </c>
      <c r="AZ110" s="25">
        <v>0.82</v>
      </c>
      <c r="BA110" s="25">
        <v>3.44</v>
      </c>
      <c r="BB110" s="25">
        <v>2.62</v>
      </c>
      <c r="BC110" s="25">
        <v>2.528</v>
      </c>
      <c r="BD110">
        <v>2.528</v>
      </c>
      <c r="BE110">
        <v>5.7952294759999994</v>
      </c>
    </row>
    <row r="111" spans="1:57" x14ac:dyDescent="0.3">
      <c r="A111" s="2" t="s">
        <v>864</v>
      </c>
      <c r="B111" s="13" t="s">
        <v>861</v>
      </c>
      <c r="C111" s="13"/>
      <c r="D111" s="2"/>
      <c r="E111" s="2"/>
      <c r="F111" s="2">
        <v>4</v>
      </c>
      <c r="G111" s="2" t="s">
        <v>91</v>
      </c>
      <c r="H111" s="9">
        <v>-1</v>
      </c>
      <c r="I111">
        <v>-1</v>
      </c>
      <c r="K111" s="2"/>
      <c r="L111" s="2"/>
      <c r="M111" s="2"/>
      <c r="N111" s="23">
        <v>0</v>
      </c>
      <c r="O111" s="2">
        <v>3.9607999999999999</v>
      </c>
      <c r="P111" s="2">
        <v>3.9607999999999999</v>
      </c>
      <c r="Q111" s="2">
        <v>21.8126</v>
      </c>
      <c r="R111" s="2" t="s">
        <v>440</v>
      </c>
      <c r="S111" s="2"/>
      <c r="T111" s="23">
        <v>0</v>
      </c>
      <c r="U111" s="23"/>
      <c r="V111" s="23"/>
      <c r="W111" s="2">
        <v>1</v>
      </c>
      <c r="X111" s="2"/>
      <c r="Y111" s="2"/>
      <c r="Z111" s="2">
        <v>3.7</v>
      </c>
      <c r="AA111" s="2">
        <f>146*2</f>
        <v>292</v>
      </c>
      <c r="AB111" s="2" t="s">
        <v>482</v>
      </c>
      <c r="AC111" s="2"/>
      <c r="AD111" s="2"/>
      <c r="AE111" s="2"/>
      <c r="AF111" s="2"/>
      <c r="AG111" s="2">
        <v>1</v>
      </c>
      <c r="AH111" s="2"/>
      <c r="AI111" s="2"/>
      <c r="AJ111" s="2"/>
      <c r="AO111">
        <v>42</v>
      </c>
      <c r="AP111" s="21">
        <v>0</v>
      </c>
      <c r="AQ111" s="21"/>
      <c r="AR111" s="28">
        <v>1.828571428571429</v>
      </c>
      <c r="AS111" s="28">
        <v>2.4</v>
      </c>
      <c r="AT111" s="28">
        <v>0.5714285714285714</v>
      </c>
      <c r="AU111" s="28">
        <v>2.4</v>
      </c>
      <c r="AV111" s="28">
        <v>0.25396825396825401</v>
      </c>
      <c r="AW111" s="28">
        <v>0.33333333333333331</v>
      </c>
      <c r="AX111" s="28">
        <v>7.9365079365079361E-2</v>
      </c>
      <c r="AY111" s="28">
        <v>0.33333333333333331</v>
      </c>
      <c r="AZ111" s="25">
        <v>0.82</v>
      </c>
      <c r="BA111" s="25">
        <v>3.44</v>
      </c>
      <c r="BB111" s="25">
        <v>2.62</v>
      </c>
      <c r="BC111" s="25">
        <v>2.524571428571428</v>
      </c>
      <c r="BD111">
        <v>2.524571428571428</v>
      </c>
      <c r="BE111">
        <v>5.7888591694285711</v>
      </c>
    </row>
    <row r="112" spans="1:57" x14ac:dyDescent="0.3">
      <c r="A112" s="2" t="s">
        <v>865</v>
      </c>
      <c r="B112" s="13" t="s">
        <v>862</v>
      </c>
      <c r="C112" s="13"/>
      <c r="D112" s="2"/>
      <c r="E112" s="2"/>
      <c r="F112" s="2">
        <v>4</v>
      </c>
      <c r="G112" s="2" t="s">
        <v>91</v>
      </c>
      <c r="H112" s="9">
        <v>-1</v>
      </c>
      <c r="I112">
        <v>-1</v>
      </c>
      <c r="K112" s="2"/>
      <c r="L112" s="2"/>
      <c r="M112" s="2"/>
      <c r="N112" s="23">
        <v>0</v>
      </c>
      <c r="O112" s="2">
        <v>3.9483999999999999</v>
      </c>
      <c r="P112" s="2">
        <v>3.9483999999999999</v>
      </c>
      <c r="Q112" s="2">
        <v>9.7742000000000004</v>
      </c>
      <c r="R112" s="2" t="s">
        <v>439</v>
      </c>
      <c r="S112" s="2"/>
      <c r="T112" s="23">
        <v>0</v>
      </c>
      <c r="U112" s="23"/>
      <c r="V112" s="23"/>
      <c r="W112" s="2">
        <v>1</v>
      </c>
      <c r="X112" s="2"/>
      <c r="Y112" s="2"/>
      <c r="Z112" s="2">
        <v>7.8</v>
      </c>
      <c r="AA112" s="2">
        <f>158*2</f>
        <v>316</v>
      </c>
      <c r="AB112" s="2"/>
      <c r="AC112" s="2"/>
      <c r="AD112" s="2"/>
      <c r="AE112" s="2"/>
      <c r="AF112" s="2"/>
      <c r="AG112" s="2">
        <v>1</v>
      </c>
      <c r="AH112" s="2"/>
      <c r="AI112" s="2"/>
      <c r="AJ112" s="2"/>
      <c r="AO112">
        <v>42</v>
      </c>
      <c r="AP112" s="21">
        <v>0</v>
      </c>
      <c r="AQ112" s="21"/>
      <c r="AR112" s="28">
        <v>1.828571428571429</v>
      </c>
      <c r="AS112" s="28">
        <v>2.4</v>
      </c>
      <c r="AT112" s="28">
        <v>0.5714285714285714</v>
      </c>
      <c r="AU112" s="28">
        <v>2.4</v>
      </c>
      <c r="AV112" s="28">
        <v>0.25396825396825401</v>
      </c>
      <c r="AW112" s="28">
        <v>0.33333333333333331</v>
      </c>
      <c r="AX112" s="28">
        <v>7.9365079365079361E-2</v>
      </c>
      <c r="AY112" s="28">
        <v>0.33333333333333331</v>
      </c>
      <c r="AZ112" s="25">
        <v>1.1000000000000001</v>
      </c>
      <c r="BA112" s="25">
        <v>3.44</v>
      </c>
      <c r="BB112" s="25">
        <v>2.34</v>
      </c>
      <c r="BC112" s="25">
        <v>2.7611428571428571</v>
      </c>
      <c r="BD112">
        <v>2.7611428571428571</v>
      </c>
      <c r="BE112">
        <v>6.6040800042601706</v>
      </c>
    </row>
    <row r="113" spans="1:57" x14ac:dyDescent="0.3">
      <c r="A113" s="2" t="s">
        <v>858</v>
      </c>
      <c r="B113" s="13" t="s">
        <v>859</v>
      </c>
      <c r="C113" s="13"/>
      <c r="D113" s="2"/>
      <c r="E113" s="2"/>
      <c r="F113" s="2">
        <v>4</v>
      </c>
      <c r="G113" s="2" t="s">
        <v>91</v>
      </c>
      <c r="H113" s="9" t="s">
        <v>860</v>
      </c>
      <c r="I113">
        <v>1540895</v>
      </c>
      <c r="K113" s="2"/>
      <c r="L113" s="2"/>
      <c r="M113" s="2"/>
      <c r="N113" s="23">
        <v>0</v>
      </c>
      <c r="O113" s="2"/>
      <c r="P113" s="2"/>
      <c r="Q113" s="2"/>
      <c r="R113" s="2"/>
      <c r="S113" s="2"/>
      <c r="T113" s="23">
        <v>0</v>
      </c>
      <c r="U113" s="23"/>
      <c r="V113" s="23"/>
      <c r="W113" s="2">
        <v>1</v>
      </c>
      <c r="X113" s="2"/>
      <c r="Y113" s="2"/>
      <c r="Z113" s="2">
        <v>3.3</v>
      </c>
      <c r="AA113" s="2">
        <f>70</f>
        <v>70</v>
      </c>
      <c r="AB113" s="2"/>
      <c r="AC113" s="2"/>
      <c r="AD113" s="2"/>
      <c r="AE113" s="2"/>
      <c r="AF113" s="2"/>
      <c r="AG113" s="2">
        <v>1</v>
      </c>
      <c r="AH113" s="2"/>
      <c r="AI113" s="2"/>
      <c r="AJ113" s="2"/>
      <c r="AO113">
        <v>18</v>
      </c>
      <c r="AP113" s="21">
        <v>0</v>
      </c>
      <c r="AQ113" s="21"/>
      <c r="AR113" s="28">
        <v>2</v>
      </c>
      <c r="AS113" s="28">
        <v>2.7692307692307692</v>
      </c>
      <c r="AT113" s="28">
        <v>0.76923076923076927</v>
      </c>
      <c r="AU113" s="28">
        <v>3.2307692307692308</v>
      </c>
      <c r="AV113" s="28">
        <v>0.22807017543859651</v>
      </c>
      <c r="AW113" s="28">
        <v>0.31578947368421051</v>
      </c>
      <c r="AX113" s="28">
        <v>8.771929824561403E-2</v>
      </c>
      <c r="AY113" s="28">
        <v>0.36842105263157893</v>
      </c>
      <c r="AZ113" s="25">
        <v>1.1000000000000001</v>
      </c>
      <c r="BA113" s="25">
        <v>3.44</v>
      </c>
      <c r="BB113" s="25">
        <v>2.34</v>
      </c>
      <c r="BC113" s="25">
        <v>2.8123076923076931</v>
      </c>
      <c r="BD113">
        <v>2.8123076923076931</v>
      </c>
      <c r="BE113">
        <v>6.3640369961538461</v>
      </c>
    </row>
    <row r="114" spans="1:57" x14ac:dyDescent="0.3">
      <c r="A114" s="2" t="s">
        <v>87</v>
      </c>
      <c r="B114" s="13" t="s">
        <v>743</v>
      </c>
      <c r="C114" s="13"/>
      <c r="D114" s="2"/>
      <c r="E114" s="2"/>
      <c r="F114" s="2">
        <v>3.9</v>
      </c>
      <c r="G114" s="2" t="s">
        <v>91</v>
      </c>
      <c r="H114" s="9" t="s">
        <v>564</v>
      </c>
      <c r="I114">
        <v>-1</v>
      </c>
      <c r="K114" s="2"/>
      <c r="L114" s="2"/>
      <c r="M114" s="2"/>
      <c r="N114" s="23">
        <v>1</v>
      </c>
      <c r="O114" s="2"/>
      <c r="P114" s="2"/>
      <c r="Q114"/>
      <c r="R114" s="2"/>
      <c r="S114" s="2"/>
      <c r="T114" s="23">
        <v>9.9051542599999998</v>
      </c>
      <c r="U114" s="23">
        <v>9.9051542599999998</v>
      </c>
      <c r="V114" s="23">
        <v>9.9051542599999998</v>
      </c>
      <c r="W114" s="2">
        <v>1</v>
      </c>
      <c r="X114" s="2"/>
      <c r="Y114" s="2"/>
      <c r="Z114" s="2">
        <v>4</v>
      </c>
      <c r="AA114" s="2">
        <f>385*2</f>
        <v>770</v>
      </c>
      <c r="AB114" s="2"/>
      <c r="AC114" s="2"/>
      <c r="AD114" s="2"/>
      <c r="AE114" s="2"/>
      <c r="AF114" s="2"/>
      <c r="AG114" s="2">
        <v>1</v>
      </c>
      <c r="AH114" s="2"/>
      <c r="AI114" s="2"/>
      <c r="AJ114" s="2"/>
      <c r="AO114">
        <v>14</v>
      </c>
      <c r="AP114" s="21">
        <v>150.75696951344321</v>
      </c>
      <c r="AQ114" s="21">
        <v>9.2864695046497372E-2</v>
      </c>
      <c r="AR114" s="28">
        <v>1.833333333333333</v>
      </c>
      <c r="AS114" s="28">
        <v>2.333333333333333</v>
      </c>
      <c r="AT114" s="28">
        <v>0.5</v>
      </c>
      <c r="AU114" s="28">
        <v>2.333333333333333</v>
      </c>
      <c r="AV114" s="28">
        <v>0.26190476190476192</v>
      </c>
      <c r="AW114" s="28">
        <v>0.33333333333333343</v>
      </c>
      <c r="AX114" s="28">
        <v>7.1428571428571425E-2</v>
      </c>
      <c r="AY114" s="28">
        <v>0.33333333333333343</v>
      </c>
      <c r="AZ114" s="25">
        <v>0.95</v>
      </c>
      <c r="BA114" s="25">
        <v>3.44</v>
      </c>
      <c r="BB114" s="25">
        <v>2.4900000000000002</v>
      </c>
      <c r="BC114" s="25">
        <v>2.7024999999999988</v>
      </c>
      <c r="BD114">
        <v>2.7025000000000001</v>
      </c>
      <c r="BE114">
        <v>6.4896876145585001</v>
      </c>
    </row>
    <row r="115" spans="1:57" x14ac:dyDescent="0.3">
      <c r="A115" s="2" t="s">
        <v>92</v>
      </c>
      <c r="B115" s="17" t="s">
        <v>915</v>
      </c>
      <c r="C115" s="13"/>
      <c r="D115" s="2"/>
      <c r="E115" s="2"/>
      <c r="F115" s="2">
        <v>4.0999999999999996</v>
      </c>
      <c r="G115" s="2" t="s">
        <v>93</v>
      </c>
      <c r="H115" s="9">
        <v>-1</v>
      </c>
      <c r="I115">
        <v>-1</v>
      </c>
      <c r="K115" s="2"/>
      <c r="L115" s="2"/>
      <c r="M115" s="2"/>
      <c r="N115" s="23">
        <v>0</v>
      </c>
      <c r="O115" s="2">
        <v>3.9499</v>
      </c>
      <c r="P115" s="2">
        <v>3.9499</v>
      </c>
      <c r="Q115" s="2">
        <v>17.030999999999999</v>
      </c>
      <c r="R115" s="2" t="s">
        <v>439</v>
      </c>
      <c r="S115" s="2"/>
      <c r="T115" s="23">
        <v>0</v>
      </c>
      <c r="U115" s="23"/>
      <c r="V115" s="23"/>
      <c r="W115" s="2">
        <v>1</v>
      </c>
      <c r="X115" s="2"/>
      <c r="Y115" s="2"/>
      <c r="Z115" s="2"/>
      <c r="AA115" s="2"/>
      <c r="AB115" s="2" t="s">
        <v>483</v>
      </c>
      <c r="AC115" s="2"/>
      <c r="AD115" s="2"/>
      <c r="AE115" s="2"/>
      <c r="AF115" s="2"/>
      <c r="AG115" s="2">
        <v>1</v>
      </c>
      <c r="AH115" s="2"/>
      <c r="AI115" s="2"/>
      <c r="AJ115" s="2"/>
      <c r="AO115">
        <v>20</v>
      </c>
      <c r="AP115" s="21">
        <v>0</v>
      </c>
      <c r="AQ115" s="21"/>
      <c r="AR115" s="28">
        <v>1.8787878787878789</v>
      </c>
      <c r="AS115" s="28">
        <v>2.4242424242424239</v>
      </c>
      <c r="AT115" s="28">
        <v>0.54545454545454541</v>
      </c>
      <c r="AU115" s="28">
        <v>2.545454545454545</v>
      </c>
      <c r="AV115" s="28">
        <v>0.25409836065573771</v>
      </c>
      <c r="AW115" s="28">
        <v>0.32786885245901642</v>
      </c>
      <c r="AX115" s="28">
        <v>7.3770491803278687E-2</v>
      </c>
      <c r="AY115" s="28">
        <v>0.34426229508196721</v>
      </c>
      <c r="AZ115" s="25">
        <v>0.82</v>
      </c>
      <c r="BA115" s="25">
        <v>3.44</v>
      </c>
      <c r="BB115" s="25">
        <v>2.62</v>
      </c>
      <c r="BC115" s="25">
        <v>2.543333333333333</v>
      </c>
      <c r="BD115">
        <v>2.5433333333333339</v>
      </c>
      <c r="BE115">
        <v>5.8398279362121217</v>
      </c>
    </row>
    <row r="116" spans="1:57" x14ac:dyDescent="0.3">
      <c r="A116" s="2" t="s">
        <v>34</v>
      </c>
      <c r="B116" s="13" t="s">
        <v>711</v>
      </c>
      <c r="C116" s="13"/>
      <c r="D116" s="2"/>
      <c r="E116" s="2"/>
      <c r="F116" s="2">
        <v>3.2</v>
      </c>
      <c r="G116" s="2" t="s">
        <v>94</v>
      </c>
      <c r="H116" s="9" t="s">
        <v>542</v>
      </c>
      <c r="I116" t="s">
        <v>623</v>
      </c>
      <c r="K116" s="2"/>
      <c r="L116" s="2"/>
      <c r="M116" s="2"/>
      <c r="N116" s="23">
        <v>1</v>
      </c>
      <c r="O116" s="2"/>
      <c r="P116" s="2"/>
      <c r="Q116"/>
      <c r="T116" s="23">
        <v>3.9086759899999999</v>
      </c>
      <c r="U116" s="23">
        <v>3.908676100000001</v>
      </c>
      <c r="V116" s="23">
        <v>10.552604730000001</v>
      </c>
      <c r="W116" s="2">
        <v>1</v>
      </c>
      <c r="X116" s="2"/>
      <c r="Y116" s="2"/>
      <c r="Z116" s="2">
        <v>3.49</v>
      </c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O116">
        <v>14</v>
      </c>
      <c r="AP116" s="21">
        <v>155.59136328639269</v>
      </c>
      <c r="AQ116" s="21">
        <v>8.9979287437893268E-2</v>
      </c>
      <c r="AR116" s="28">
        <v>2</v>
      </c>
      <c r="AS116" s="28">
        <v>2.333333333333333</v>
      </c>
      <c r="AT116" s="28">
        <v>0.33333333333333331</v>
      </c>
      <c r="AU116" s="28">
        <v>0</v>
      </c>
      <c r="AV116" s="28">
        <v>0.42857142857142849</v>
      </c>
      <c r="AW116" s="28">
        <v>0.5</v>
      </c>
      <c r="AX116" s="28">
        <v>7.1428571428571425E-2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2.500833333333333</v>
      </c>
      <c r="BD116">
        <v>2.500833333333333</v>
      </c>
      <c r="BE116">
        <v>5.6917605187500007</v>
      </c>
    </row>
    <row r="117" spans="1:57" x14ac:dyDescent="0.3">
      <c r="A117" s="2" t="s">
        <v>95</v>
      </c>
      <c r="B117" s="13" t="s">
        <v>744</v>
      </c>
      <c r="C117" s="13"/>
      <c r="D117" s="2"/>
      <c r="E117" s="2"/>
      <c r="F117" s="2">
        <v>3.3</v>
      </c>
      <c r="G117" s="2" t="s">
        <v>96</v>
      </c>
      <c r="H117" s="9">
        <v>-1</v>
      </c>
      <c r="I117" t="s">
        <v>642</v>
      </c>
      <c r="K117" s="2"/>
      <c r="L117" s="2"/>
      <c r="M117" s="2"/>
      <c r="N117" s="23">
        <v>0</v>
      </c>
      <c r="O117" s="2">
        <v>3.8917999999999999</v>
      </c>
      <c r="P117" s="2">
        <v>3.8820000000000001</v>
      </c>
      <c r="Q117" s="2">
        <v>36.127000000000002</v>
      </c>
      <c r="R117" s="1" t="s">
        <v>484</v>
      </c>
      <c r="S117" s="1"/>
      <c r="T117" s="23">
        <v>0</v>
      </c>
      <c r="U117" s="23"/>
      <c r="V117" s="23"/>
      <c r="W117" s="2">
        <v>1</v>
      </c>
      <c r="X117" s="2"/>
      <c r="Y117" s="2">
        <v>4</v>
      </c>
      <c r="Z117" s="1">
        <v>4.5999999999999996</v>
      </c>
      <c r="AA117" s="2"/>
      <c r="AB117" s="2"/>
      <c r="AC117" s="2"/>
      <c r="AD117" s="2"/>
      <c r="AE117" s="2"/>
      <c r="AF117" s="2">
        <v>1</v>
      </c>
      <c r="AG117" s="2"/>
      <c r="AH117" s="2"/>
      <c r="AI117" s="2"/>
      <c r="AJ117" s="2"/>
      <c r="AO117">
        <v>26</v>
      </c>
      <c r="AP117" s="21">
        <v>0</v>
      </c>
      <c r="AQ117" s="21"/>
      <c r="AR117" s="28">
        <v>1.714285714285714</v>
      </c>
      <c r="AS117" s="28">
        <v>2.4761904761904758</v>
      </c>
      <c r="AT117" s="28">
        <v>0.76190476190476186</v>
      </c>
      <c r="AU117" s="28">
        <v>0</v>
      </c>
      <c r="AV117" s="28">
        <v>0.34615384615384609</v>
      </c>
      <c r="AW117" s="28">
        <v>0.5</v>
      </c>
      <c r="AX117" s="28">
        <v>0.1538461538461538</v>
      </c>
      <c r="AY117" s="28">
        <v>0</v>
      </c>
      <c r="AZ117" s="25">
        <v>0.93</v>
      </c>
      <c r="BA117" s="25">
        <v>3.44</v>
      </c>
      <c r="BB117" s="25">
        <v>2.5099999999999998</v>
      </c>
      <c r="BC117" s="25">
        <v>2.618095238095238</v>
      </c>
      <c r="BD117">
        <v>2.618095238095238</v>
      </c>
      <c r="BE117">
        <v>5.9615126490476191</v>
      </c>
    </row>
    <row r="118" spans="1:57" x14ac:dyDescent="0.3">
      <c r="A118" s="2" t="s">
        <v>97</v>
      </c>
      <c r="B118" s="13" t="s">
        <v>745</v>
      </c>
      <c r="C118" s="13"/>
      <c r="D118" s="2"/>
      <c r="E118" s="2"/>
      <c r="F118" s="2">
        <v>2.0099999999999998</v>
      </c>
      <c r="G118" s="2" t="s">
        <v>100</v>
      </c>
      <c r="H118" s="9" t="s">
        <v>565</v>
      </c>
      <c r="I118" t="s">
        <v>643</v>
      </c>
      <c r="K118" s="2"/>
      <c r="L118" s="2"/>
      <c r="M118" s="2"/>
      <c r="N118" s="23">
        <v>4</v>
      </c>
      <c r="O118" s="2">
        <v>5.63</v>
      </c>
      <c r="P118" s="2">
        <v>5.63</v>
      </c>
      <c r="Q118" s="2">
        <v>7.9509999999999996</v>
      </c>
      <c r="R118" s="2" t="s">
        <v>485</v>
      </c>
      <c r="S118" s="2"/>
      <c r="T118" s="23">
        <v>5.6671750000000003</v>
      </c>
      <c r="U118" s="23">
        <v>9.8157737100000002</v>
      </c>
      <c r="V118" s="23">
        <v>9.8153266899999991</v>
      </c>
      <c r="W118" s="2">
        <v>1</v>
      </c>
      <c r="X118" s="2"/>
      <c r="Y118" s="2"/>
      <c r="Z118" s="2" t="s">
        <v>459</v>
      </c>
      <c r="AA118" s="2">
        <v>1</v>
      </c>
      <c r="AB118" s="2"/>
      <c r="AC118" s="2"/>
      <c r="AD118" s="2"/>
      <c r="AE118" s="2"/>
      <c r="AF118" s="2"/>
      <c r="AG118" s="2"/>
      <c r="AH118" s="2"/>
      <c r="AI118" s="2"/>
      <c r="AJ118" s="2"/>
      <c r="AO118">
        <v>12</v>
      </c>
      <c r="AP118" s="21">
        <v>515.32350958904738</v>
      </c>
      <c r="AQ118" s="21">
        <v>9.3145371998025736E-2</v>
      </c>
      <c r="AR118" s="28">
        <v>2</v>
      </c>
      <c r="AS118" s="28">
        <v>2.4</v>
      </c>
      <c r="AT118" s="28">
        <v>0.9</v>
      </c>
      <c r="AU118" s="28">
        <v>1.4</v>
      </c>
      <c r="AV118" s="28">
        <v>0.29850746268656708</v>
      </c>
      <c r="AW118" s="28">
        <v>0.35820895522388058</v>
      </c>
      <c r="AX118" s="28">
        <v>0.1343283582089552</v>
      </c>
      <c r="AY118" s="28">
        <v>0.20895522388059701</v>
      </c>
      <c r="AZ118" s="25">
        <v>0.95</v>
      </c>
      <c r="BA118" s="25">
        <v>3.44</v>
      </c>
      <c r="BB118" s="25">
        <v>2.4900000000000002</v>
      </c>
      <c r="BC118" s="25">
        <v>2.5870000000000002</v>
      </c>
      <c r="BD118">
        <v>2.5870000000000002</v>
      </c>
      <c r="BE118">
        <v>5.8948612069999999</v>
      </c>
    </row>
    <row r="119" spans="1:57" x14ac:dyDescent="0.3">
      <c r="A119" s="2" t="s">
        <v>98</v>
      </c>
      <c r="B119" s="13" t="s">
        <v>746</v>
      </c>
      <c r="C119" s="13"/>
      <c r="D119" s="2"/>
      <c r="E119" s="2"/>
      <c r="F119" s="2">
        <v>2.21</v>
      </c>
      <c r="G119" s="2" t="s">
        <v>101</v>
      </c>
      <c r="H119" s="9">
        <v>-1</v>
      </c>
      <c r="I119">
        <v>-1</v>
      </c>
      <c r="K119" s="2"/>
      <c r="L119" s="2"/>
      <c r="M119" s="2"/>
      <c r="N119" s="23">
        <v>0</v>
      </c>
      <c r="O119" s="2">
        <v>3.9668000000000001</v>
      </c>
      <c r="P119" s="2">
        <v>5.63</v>
      </c>
      <c r="Q119" s="2">
        <v>20.597999999999999</v>
      </c>
      <c r="R119" s="2" t="s">
        <v>440</v>
      </c>
      <c r="S119" s="2"/>
      <c r="T119" s="23">
        <v>0</v>
      </c>
      <c r="U119" s="23"/>
      <c r="V119" s="23"/>
      <c r="W119" s="2">
        <v>1</v>
      </c>
      <c r="X119" s="2"/>
      <c r="Y119" s="2"/>
      <c r="Z119" s="1">
        <v>2</v>
      </c>
      <c r="AA119" s="2">
        <v>1</v>
      </c>
      <c r="AB119" s="2"/>
      <c r="AC119" s="2"/>
      <c r="AD119" s="2"/>
      <c r="AE119" s="2"/>
      <c r="AF119" s="2"/>
      <c r="AG119" s="2"/>
      <c r="AH119" s="2"/>
      <c r="AI119" s="2"/>
      <c r="AJ119" s="2"/>
      <c r="AO119">
        <v>16</v>
      </c>
      <c r="AP119" s="21">
        <v>0</v>
      </c>
      <c r="AQ119" s="21"/>
      <c r="AR119" s="28">
        <v>2</v>
      </c>
      <c r="AS119" s="28">
        <v>2.4615384615384621</v>
      </c>
      <c r="AT119" s="28">
        <v>0.69230769230769229</v>
      </c>
      <c r="AU119" s="28">
        <v>1.0769230769230771</v>
      </c>
      <c r="AV119" s="28">
        <v>0.32098765432098758</v>
      </c>
      <c r="AW119" s="28">
        <v>0.39506172839506182</v>
      </c>
      <c r="AX119" s="28">
        <v>0.1111111111111111</v>
      </c>
      <c r="AY119" s="28">
        <v>0.1728395061728395</v>
      </c>
      <c r="AZ119" s="25">
        <v>0.95</v>
      </c>
      <c r="BA119" s="25">
        <v>3.44</v>
      </c>
      <c r="BB119" s="25">
        <v>2.4900000000000002</v>
      </c>
      <c r="BC119" s="25">
        <v>2.592307692307692</v>
      </c>
      <c r="BD119">
        <v>2.5923076923076929</v>
      </c>
      <c r="BE119">
        <v>5.9154799303846159</v>
      </c>
    </row>
    <row r="120" spans="1:57" x14ac:dyDescent="0.3">
      <c r="A120" s="2" t="s">
        <v>99</v>
      </c>
      <c r="B120" s="13" t="s">
        <v>747</v>
      </c>
      <c r="C120" s="13"/>
      <c r="D120" s="2"/>
      <c r="E120" s="2"/>
      <c r="F120" s="2">
        <v>2.27</v>
      </c>
      <c r="G120" s="2" t="s">
        <v>102</v>
      </c>
      <c r="H120" s="9">
        <v>-1</v>
      </c>
      <c r="I120">
        <v>-1</v>
      </c>
      <c r="K120" s="2"/>
      <c r="L120" s="2"/>
      <c r="M120" s="2"/>
      <c r="N120" s="23">
        <v>0</v>
      </c>
      <c r="O120" s="2">
        <v>3.9493</v>
      </c>
      <c r="P120" s="2">
        <v>5.63</v>
      </c>
      <c r="Q120" s="2">
        <v>12.727</v>
      </c>
      <c r="R120" s="2" t="s">
        <v>440</v>
      </c>
      <c r="S120" s="2"/>
      <c r="T120" s="23">
        <v>0</v>
      </c>
      <c r="U120" s="23"/>
      <c r="V120" s="23"/>
      <c r="W120" s="2">
        <v>1</v>
      </c>
      <c r="X120" s="2"/>
      <c r="Y120" s="2"/>
      <c r="Z120" s="1">
        <v>1</v>
      </c>
      <c r="AA120">
        <v>1</v>
      </c>
      <c r="AB120" s="2"/>
      <c r="AC120" s="2"/>
      <c r="AD120" s="2"/>
      <c r="AE120" s="2"/>
      <c r="AF120" s="2">
        <v>1</v>
      </c>
      <c r="AG120" s="2">
        <v>1</v>
      </c>
      <c r="AH120" s="2"/>
      <c r="AI120" s="2"/>
      <c r="AJ120" s="2">
        <v>1</v>
      </c>
      <c r="AO120">
        <v>18</v>
      </c>
      <c r="AP120" s="21">
        <v>0</v>
      </c>
      <c r="AQ120" s="21"/>
      <c r="AR120" s="28">
        <v>2</v>
      </c>
      <c r="AS120" s="28">
        <v>2.4</v>
      </c>
      <c r="AT120" s="28">
        <v>0.6</v>
      </c>
      <c r="AU120" s="28">
        <v>0.93333333333333335</v>
      </c>
      <c r="AV120" s="28">
        <v>0.33707865168539319</v>
      </c>
      <c r="AW120" s="28">
        <v>0.4044943820224719</v>
      </c>
      <c r="AX120" s="28">
        <v>0.101123595505618</v>
      </c>
      <c r="AY120" s="28">
        <v>0.15730337078651679</v>
      </c>
      <c r="AZ120" s="25">
        <v>0.95</v>
      </c>
      <c r="BA120" s="25">
        <v>3.44</v>
      </c>
      <c r="BB120" s="25">
        <v>2.4900000000000002</v>
      </c>
      <c r="BC120" s="25">
        <v>2.539333333333333</v>
      </c>
      <c r="BD120">
        <v>2.539333333333333</v>
      </c>
      <c r="BE120">
        <v>5.8209523980000002</v>
      </c>
    </row>
    <row r="121" spans="1:57" x14ac:dyDescent="0.3">
      <c r="A121" s="2" t="s">
        <v>916</v>
      </c>
      <c r="B121" s="17" t="s">
        <v>918</v>
      </c>
      <c r="C121" s="13"/>
      <c r="D121" s="2"/>
      <c r="E121" s="2"/>
      <c r="F121" s="2">
        <v>3.157</v>
      </c>
      <c r="G121" s="2" t="s">
        <v>103</v>
      </c>
      <c r="H121" s="9">
        <v>-1</v>
      </c>
      <c r="I121">
        <v>-1</v>
      </c>
      <c r="K121" s="2"/>
      <c r="L121" s="2"/>
      <c r="M121" s="2"/>
      <c r="N121" s="23">
        <v>0</v>
      </c>
      <c r="O121" s="2">
        <v>12.449</v>
      </c>
      <c r="P121" s="2">
        <v>12.449</v>
      </c>
      <c r="Q121" s="5">
        <v>9.1999999999999993</v>
      </c>
      <c r="R121" s="2" t="s">
        <v>486</v>
      </c>
      <c r="S121" s="2"/>
      <c r="T121" s="23">
        <v>0</v>
      </c>
      <c r="U121" s="23"/>
      <c r="V121" s="23"/>
      <c r="W121" s="2">
        <v>1</v>
      </c>
      <c r="X121">
        <v>1</v>
      </c>
      <c r="Y121" s="29">
        <v>3</v>
      </c>
      <c r="Z121" s="2">
        <v>11.6</v>
      </c>
      <c r="AA121" s="2"/>
      <c r="AB121" s="2"/>
      <c r="AC121" s="2"/>
      <c r="AD121" s="2"/>
      <c r="AE121" s="2"/>
      <c r="AF121" s="2"/>
      <c r="AG121" s="2">
        <v>1</v>
      </c>
      <c r="AH121" s="2"/>
      <c r="AI121" s="2"/>
      <c r="AJ121" s="2"/>
      <c r="AO121">
        <v>28.67</v>
      </c>
      <c r="AP121" s="21">
        <v>0</v>
      </c>
      <c r="AQ121" s="21"/>
      <c r="AR121" s="28">
        <v>1.6718155361540179</v>
      </c>
      <c r="AS121" s="28">
        <v>2.567271099171704</v>
      </c>
      <c r="AT121" s="28">
        <v>0.89545556301768525</v>
      </c>
      <c r="AU121" s="28">
        <v>0</v>
      </c>
      <c r="AV121" s="28">
        <v>0.32560167422392738</v>
      </c>
      <c r="AW121" s="28">
        <v>0.5</v>
      </c>
      <c r="AX121" s="28">
        <v>0.17439832577607259</v>
      </c>
      <c r="AY121" s="28">
        <v>0</v>
      </c>
      <c r="AZ121" s="25">
        <v>0.82</v>
      </c>
      <c r="BA121" s="25">
        <v>3.44</v>
      </c>
      <c r="BB121" s="25">
        <v>2.62</v>
      </c>
      <c r="BC121" s="25">
        <v>2.680076113722857</v>
      </c>
      <c r="BD121">
        <v>2.6800761137228561</v>
      </c>
      <c r="BE121">
        <v>6.0370190189344077</v>
      </c>
    </row>
    <row r="122" spans="1:57" x14ac:dyDescent="0.3">
      <c r="A122" s="2" t="s">
        <v>917</v>
      </c>
      <c r="B122" s="17" t="s">
        <v>919</v>
      </c>
      <c r="C122" s="13"/>
      <c r="D122" s="2"/>
      <c r="E122" s="2"/>
      <c r="F122" s="2">
        <v>3.1880000000000002</v>
      </c>
      <c r="G122" s="2" t="s">
        <v>103</v>
      </c>
      <c r="H122" s="9">
        <v>-1</v>
      </c>
      <c r="I122">
        <v>-1</v>
      </c>
      <c r="K122" s="2"/>
      <c r="L122" s="2"/>
      <c r="M122" s="2"/>
      <c r="N122" s="23">
        <v>0</v>
      </c>
      <c r="O122" s="2">
        <v>12.449</v>
      </c>
      <c r="P122" s="2">
        <v>12.449</v>
      </c>
      <c r="Q122" s="2">
        <v>8.11</v>
      </c>
      <c r="R122" s="2"/>
      <c r="S122" s="2"/>
      <c r="T122" s="23">
        <v>0</v>
      </c>
      <c r="U122" s="23"/>
      <c r="V122" s="23"/>
      <c r="W122" s="2">
        <v>1</v>
      </c>
      <c r="X122" s="2"/>
      <c r="Y122" s="2">
        <v>3</v>
      </c>
      <c r="Z122" s="2">
        <v>11.72</v>
      </c>
      <c r="AA122" s="2"/>
      <c r="AB122" s="2"/>
      <c r="AC122" s="2"/>
      <c r="AD122" s="2"/>
      <c r="AE122" s="2"/>
      <c r="AF122" s="2"/>
      <c r="AG122" s="2">
        <v>1</v>
      </c>
      <c r="AH122" s="2"/>
      <c r="AI122" s="2"/>
      <c r="AJ122" s="2"/>
      <c r="AO122">
        <v>28.67</v>
      </c>
      <c r="AP122" s="21">
        <v>0</v>
      </c>
      <c r="AQ122" s="21"/>
      <c r="AR122" s="28">
        <v>1.6718155361540179</v>
      </c>
      <c r="AS122" s="28">
        <v>2.567271099171704</v>
      </c>
      <c r="AT122" s="28">
        <v>0.89545556301768525</v>
      </c>
      <c r="AU122" s="28">
        <v>0</v>
      </c>
      <c r="AV122" s="28">
        <v>0.32560167422392738</v>
      </c>
      <c r="AW122" s="28">
        <v>0.5</v>
      </c>
      <c r="AX122" s="28">
        <v>0.17439832577607259</v>
      </c>
      <c r="AY122" s="28">
        <v>0</v>
      </c>
      <c r="AZ122" s="25">
        <v>0.95</v>
      </c>
      <c r="BA122" s="25">
        <v>3.44</v>
      </c>
      <c r="BB122" s="25">
        <v>2.4900000000000002</v>
      </c>
      <c r="BC122" s="25">
        <v>2.8240385045892098</v>
      </c>
      <c r="BD122">
        <v>2.8240385045892089</v>
      </c>
      <c r="BE122">
        <v>6.533110796268315</v>
      </c>
    </row>
    <row r="123" spans="1:57" x14ac:dyDescent="0.3">
      <c r="A123" s="2" t="s">
        <v>917</v>
      </c>
      <c r="B123" s="17" t="s">
        <v>919</v>
      </c>
      <c r="C123" s="13"/>
      <c r="D123" s="2" t="s">
        <v>863</v>
      </c>
      <c r="E123" s="2">
        <v>1.1200000000000001</v>
      </c>
      <c r="F123" s="2">
        <v>3.2040000000000002</v>
      </c>
      <c r="G123" s="2" t="s">
        <v>103</v>
      </c>
      <c r="H123" s="9">
        <v>-1</v>
      </c>
      <c r="I123">
        <v>-1</v>
      </c>
      <c r="K123" s="2"/>
      <c r="L123" s="2"/>
      <c r="M123" s="2"/>
      <c r="N123" s="23">
        <v>0</v>
      </c>
      <c r="O123" s="2">
        <v>12.449</v>
      </c>
      <c r="P123" s="2">
        <v>12.449</v>
      </c>
      <c r="Q123" s="2">
        <v>8.0399999999999991</v>
      </c>
      <c r="R123" s="2"/>
      <c r="S123" s="2"/>
      <c r="T123" s="23">
        <v>0</v>
      </c>
      <c r="U123" s="23"/>
      <c r="V123" s="23"/>
      <c r="W123" s="2">
        <v>1</v>
      </c>
      <c r="X123" s="2"/>
      <c r="Y123" s="2">
        <v>3</v>
      </c>
      <c r="Z123" s="2">
        <v>11.64</v>
      </c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O123">
        <v>28.67</v>
      </c>
      <c r="AP123" s="21">
        <v>0</v>
      </c>
      <c r="AQ123" s="21"/>
      <c r="AR123" s="28">
        <v>1.6718155361540179</v>
      </c>
      <c r="AS123" s="28">
        <v>2.567271099171704</v>
      </c>
      <c r="AT123" s="28">
        <v>0.89545556301768525</v>
      </c>
      <c r="AU123" s="28">
        <v>0</v>
      </c>
      <c r="AV123" s="28">
        <v>0.32560167422392738</v>
      </c>
      <c r="AW123" s="28">
        <v>0.5</v>
      </c>
      <c r="AX123" s="28">
        <v>0.17439832577607259</v>
      </c>
      <c r="AY123" s="28">
        <v>0</v>
      </c>
      <c r="AZ123" s="25">
        <v>0.95</v>
      </c>
      <c r="BA123" s="25">
        <v>3.44</v>
      </c>
      <c r="BB123" s="25">
        <v>2.4900000000000002</v>
      </c>
      <c r="BC123" s="25">
        <v>2.8240385045892098</v>
      </c>
      <c r="BD123">
        <v>2.8240385045892089</v>
      </c>
      <c r="BE123">
        <v>6.533110796268315</v>
      </c>
    </row>
    <row r="124" spans="1:57" x14ac:dyDescent="0.3">
      <c r="A124" s="2" t="s">
        <v>104</v>
      </c>
      <c r="B124" s="13" t="s">
        <v>748</v>
      </c>
      <c r="C124" s="13"/>
      <c r="D124" s="2"/>
      <c r="E124" s="2"/>
      <c r="F124" s="2">
        <v>3</v>
      </c>
      <c r="G124" s="2" t="s">
        <v>111</v>
      </c>
      <c r="H124" s="9" t="s">
        <v>566</v>
      </c>
      <c r="I124" t="s">
        <v>644</v>
      </c>
      <c r="K124" s="2"/>
      <c r="L124" s="2"/>
      <c r="M124" s="2"/>
      <c r="N124" s="23">
        <v>4</v>
      </c>
      <c r="O124" s="2"/>
      <c r="P124" s="2"/>
      <c r="Q124" s="2"/>
      <c r="R124" s="2"/>
      <c r="S124" s="2"/>
      <c r="T124" s="23">
        <v>5.452661</v>
      </c>
      <c r="U124" s="23">
        <v>5.4531499999999999</v>
      </c>
      <c r="V124" s="23">
        <v>24.558717999999999</v>
      </c>
      <c r="W124" s="2"/>
      <c r="X124" s="2"/>
      <c r="Y124" s="2"/>
      <c r="Z124" s="2"/>
      <c r="AA124" s="2">
        <v>1</v>
      </c>
      <c r="AB124" s="2"/>
      <c r="AC124" s="2"/>
      <c r="AD124" s="2"/>
      <c r="AE124" s="2"/>
      <c r="AF124" s="2"/>
      <c r="AG124" s="2">
        <v>1</v>
      </c>
      <c r="AH124" s="2"/>
      <c r="AI124" s="2"/>
      <c r="AJ124" s="2"/>
      <c r="AO124">
        <v>18</v>
      </c>
      <c r="AP124" s="21">
        <v>730.23330062098216</v>
      </c>
      <c r="AQ124" s="21">
        <v>9.8598625862134762E-2</v>
      </c>
      <c r="AR124" s="28">
        <v>2</v>
      </c>
      <c r="AS124" s="28">
        <v>3.2307692307692308</v>
      </c>
      <c r="AT124" s="28">
        <v>2.1538461538461542</v>
      </c>
      <c r="AU124" s="28">
        <v>4.3076923076923066</v>
      </c>
      <c r="AV124" s="28">
        <v>0.1710526315789474</v>
      </c>
      <c r="AW124" s="28">
        <v>0.27631578947368418</v>
      </c>
      <c r="AX124" s="28">
        <v>0.18421052631578949</v>
      </c>
      <c r="AY124" s="28">
        <v>0.36842105263157893</v>
      </c>
      <c r="AZ124" s="25">
        <v>2.02</v>
      </c>
      <c r="BA124" s="25">
        <v>3.44</v>
      </c>
      <c r="BB124" s="25">
        <v>1.42</v>
      </c>
      <c r="BC124" s="25">
        <v>3.0553846153846149</v>
      </c>
      <c r="BD124">
        <v>3.0553846153846149</v>
      </c>
      <c r="BE124">
        <v>6.5203382676923072</v>
      </c>
    </row>
    <row r="125" spans="1:57" x14ac:dyDescent="0.3">
      <c r="A125" s="2" t="s">
        <v>69</v>
      </c>
      <c r="B125" s="13" t="s">
        <v>738</v>
      </c>
      <c r="C125" s="13"/>
      <c r="D125" s="2"/>
      <c r="E125" s="2"/>
      <c r="F125" s="2">
        <v>2.8</v>
      </c>
      <c r="G125" s="2" t="s">
        <v>111</v>
      </c>
      <c r="H125" s="9" t="s">
        <v>560</v>
      </c>
      <c r="I125" t="s">
        <v>638</v>
      </c>
      <c r="K125" s="2"/>
      <c r="L125" s="2"/>
      <c r="M125" s="2"/>
      <c r="N125" s="23">
        <v>2</v>
      </c>
      <c r="O125" s="2"/>
      <c r="P125" s="2"/>
      <c r="Q125" s="2"/>
      <c r="R125" s="2"/>
      <c r="S125" s="2"/>
      <c r="T125" s="23">
        <v>8.3195821399999996</v>
      </c>
      <c r="U125" s="23">
        <v>8.3195821399999996</v>
      </c>
      <c r="V125" s="23">
        <v>8.2425581700000006</v>
      </c>
      <c r="W125" s="2"/>
      <c r="X125" s="2"/>
      <c r="Y125" s="29">
        <v>1</v>
      </c>
      <c r="Z125" s="2"/>
      <c r="AA125" s="2">
        <v>1</v>
      </c>
      <c r="AB125" s="2"/>
      <c r="AC125" s="2"/>
      <c r="AD125" s="2"/>
      <c r="AE125" s="2"/>
      <c r="AF125" s="2"/>
      <c r="AG125" s="2">
        <v>1</v>
      </c>
      <c r="AH125" s="2"/>
      <c r="AI125" s="2"/>
      <c r="AJ125" s="2"/>
      <c r="AO125">
        <v>12</v>
      </c>
      <c r="AP125" s="21">
        <v>248.80917443900231</v>
      </c>
      <c r="AQ125" s="21">
        <v>9.6459465588893734E-2</v>
      </c>
      <c r="AR125" s="28">
        <v>2</v>
      </c>
      <c r="AS125" s="28">
        <v>3.333333333333333</v>
      </c>
      <c r="AT125" s="28">
        <v>2.666666666666667</v>
      </c>
      <c r="AU125" s="28">
        <v>4.666666666666667</v>
      </c>
      <c r="AV125" s="28">
        <v>0.15789473684210531</v>
      </c>
      <c r="AW125" s="28">
        <v>0.26315789473684209</v>
      </c>
      <c r="AX125" s="28">
        <v>0.2105263157894737</v>
      </c>
      <c r="AY125" s="28">
        <v>0.36842105263157898</v>
      </c>
      <c r="AZ125" s="25">
        <v>2.02</v>
      </c>
      <c r="BA125" s="25">
        <v>3.44</v>
      </c>
      <c r="BB125" s="25">
        <v>1.42</v>
      </c>
      <c r="BC125" s="25">
        <v>3.0044444444444438</v>
      </c>
      <c r="BD125">
        <v>3.0044444444444438</v>
      </c>
      <c r="BE125">
        <v>6.4228342255555546</v>
      </c>
    </row>
    <row r="126" spans="1:57" x14ac:dyDescent="0.3">
      <c r="A126" s="2" t="s">
        <v>105</v>
      </c>
      <c r="B126" s="13" t="s">
        <v>749</v>
      </c>
      <c r="C126" s="13"/>
      <c r="D126" s="2"/>
      <c r="E126" s="2"/>
      <c r="F126" s="2">
        <v>2.8</v>
      </c>
      <c r="G126" s="2" t="s">
        <v>111</v>
      </c>
      <c r="H126" s="9">
        <v>-1</v>
      </c>
      <c r="I126">
        <v>-1</v>
      </c>
      <c r="J126" t="s">
        <v>1163</v>
      </c>
      <c r="K126" s="2"/>
      <c r="L126" s="2"/>
      <c r="M126" s="2"/>
      <c r="N126" s="23">
        <v>0</v>
      </c>
      <c r="O126" s="2"/>
      <c r="P126" s="2"/>
      <c r="Q126" s="2"/>
      <c r="R126" s="2"/>
      <c r="S126" s="2"/>
      <c r="T126" s="23">
        <v>0</v>
      </c>
      <c r="U126" s="23"/>
      <c r="V126" s="23"/>
      <c r="W126" s="2"/>
      <c r="X126" s="2"/>
      <c r="Y126" s="2"/>
      <c r="Z126" s="2"/>
      <c r="AA126" s="2">
        <v>1</v>
      </c>
      <c r="AB126" s="2"/>
      <c r="AC126" s="2"/>
      <c r="AD126" s="2"/>
      <c r="AE126" s="2"/>
      <c r="AF126" s="2"/>
      <c r="AG126" s="2">
        <v>1</v>
      </c>
      <c r="AH126" s="2"/>
      <c r="AI126" s="2"/>
      <c r="AJ126" s="2"/>
      <c r="AO126">
        <v>54</v>
      </c>
      <c r="AP126" s="21">
        <v>0</v>
      </c>
      <c r="AQ126" s="21"/>
      <c r="AR126" s="28">
        <v>2</v>
      </c>
      <c r="AS126" s="28">
        <v>3.4883720930232558</v>
      </c>
      <c r="AT126" s="28">
        <v>3.441860465116279</v>
      </c>
      <c r="AU126" s="28">
        <v>5.2093023255813957</v>
      </c>
      <c r="AV126" s="28">
        <v>0.1414473684210526</v>
      </c>
      <c r="AW126" s="28">
        <v>0.24671052631578949</v>
      </c>
      <c r="AX126" s="28">
        <v>0.2434210526315789</v>
      </c>
      <c r="AY126" s="28">
        <v>0.36842105263157898</v>
      </c>
      <c r="AZ126" s="25">
        <v>2.02</v>
      </c>
      <c r="BA126" s="25">
        <v>3.44</v>
      </c>
      <c r="BB126" s="25">
        <v>1.42</v>
      </c>
      <c r="BC126" s="25">
        <v>2.927441860465116</v>
      </c>
      <c r="BD126">
        <v>2.9274418604651169</v>
      </c>
      <c r="BE126">
        <v>6.2754443944186056</v>
      </c>
    </row>
    <row r="127" spans="1:57" x14ac:dyDescent="0.3">
      <c r="A127" s="2" t="s">
        <v>106</v>
      </c>
      <c r="B127" s="13" t="s">
        <v>750</v>
      </c>
      <c r="C127" s="13"/>
      <c r="D127" s="2"/>
      <c r="E127" s="2"/>
      <c r="F127" s="2">
        <v>2.9</v>
      </c>
      <c r="G127" s="2" t="s">
        <v>111</v>
      </c>
      <c r="H127" s="9" t="s">
        <v>567</v>
      </c>
      <c r="I127" t="s">
        <v>645</v>
      </c>
      <c r="K127" s="2"/>
      <c r="L127" s="2"/>
      <c r="M127" s="2"/>
      <c r="N127" s="23">
        <v>2</v>
      </c>
      <c r="O127" s="2"/>
      <c r="P127" s="2"/>
      <c r="Q127" s="2"/>
      <c r="R127" s="2"/>
      <c r="S127" s="2"/>
      <c r="T127" s="23">
        <v>7.3631707899999999</v>
      </c>
      <c r="U127" s="23">
        <v>7.363170789999999</v>
      </c>
      <c r="V127" s="23">
        <v>7.3631707899999999</v>
      </c>
      <c r="W127" s="2"/>
      <c r="X127" s="2"/>
      <c r="Y127" s="2"/>
      <c r="Z127" s="2"/>
      <c r="AA127" s="2">
        <v>1</v>
      </c>
      <c r="AB127" s="2"/>
      <c r="AC127" s="2"/>
      <c r="AD127" s="2"/>
      <c r="AE127" s="2"/>
      <c r="AF127" s="2"/>
      <c r="AG127" s="2">
        <v>1</v>
      </c>
      <c r="AH127" s="2"/>
      <c r="AI127" s="2"/>
      <c r="AJ127" s="2"/>
      <c r="AO127">
        <v>14</v>
      </c>
      <c r="AP127" s="21">
        <v>282.27968527629582</v>
      </c>
      <c r="AQ127" s="21">
        <v>9.9192401934958777E-2</v>
      </c>
      <c r="AR127" s="28">
        <v>2</v>
      </c>
      <c r="AS127" s="28">
        <v>3.0909090909090908</v>
      </c>
      <c r="AT127" s="28">
        <v>2.1818181818181821</v>
      </c>
      <c r="AU127" s="28">
        <v>2.545454545454545</v>
      </c>
      <c r="AV127" s="28">
        <v>0.20370370370370369</v>
      </c>
      <c r="AW127" s="28">
        <v>0.31481481481481483</v>
      </c>
      <c r="AX127" s="28">
        <v>0.22222222222222221</v>
      </c>
      <c r="AY127" s="28">
        <v>0.25925925925925919</v>
      </c>
      <c r="AZ127" s="25">
        <v>1.54</v>
      </c>
      <c r="BA127" s="25">
        <v>3.44</v>
      </c>
      <c r="BB127" s="25">
        <v>1.9</v>
      </c>
      <c r="BC127" s="25">
        <v>2.836363636363636</v>
      </c>
      <c r="BD127">
        <v>2.836363636363636</v>
      </c>
      <c r="BE127">
        <v>6.1735094709090914</v>
      </c>
    </row>
    <row r="128" spans="1:57" x14ac:dyDescent="0.3">
      <c r="A128" s="2" t="s">
        <v>107</v>
      </c>
      <c r="B128" s="13" t="s">
        <v>727</v>
      </c>
      <c r="C128" s="13"/>
      <c r="D128" s="2"/>
      <c r="E128" s="2"/>
      <c r="F128" s="2">
        <v>3.1</v>
      </c>
      <c r="G128" s="2" t="s">
        <v>111</v>
      </c>
      <c r="H128" s="9" t="s">
        <v>555</v>
      </c>
      <c r="I128" t="s">
        <v>632</v>
      </c>
      <c r="K128" s="2"/>
      <c r="L128" s="2"/>
      <c r="M128" s="2"/>
      <c r="N128" s="23">
        <v>1</v>
      </c>
      <c r="O128" s="2"/>
      <c r="P128" s="2"/>
      <c r="Q128" s="2"/>
      <c r="R128" s="2"/>
      <c r="S128" s="2"/>
      <c r="T128" s="23">
        <v>3.86469438</v>
      </c>
      <c r="U128" s="23">
        <v>3.86469438</v>
      </c>
      <c r="V128" s="23">
        <v>16.978874730000001</v>
      </c>
      <c r="W128" s="2"/>
      <c r="X128" s="2"/>
      <c r="Y128" s="2"/>
      <c r="Z128" s="2"/>
      <c r="AA128" s="2">
        <v>1</v>
      </c>
      <c r="AB128" s="2"/>
      <c r="AC128" s="2"/>
      <c r="AD128" s="2"/>
      <c r="AE128" s="2"/>
      <c r="AF128" s="2"/>
      <c r="AG128" s="2">
        <v>1</v>
      </c>
      <c r="AH128" s="2"/>
      <c r="AI128" s="2"/>
      <c r="AJ128" s="2"/>
      <c r="AO128">
        <v>24</v>
      </c>
      <c r="AP128" s="21">
        <v>251.01098912285789</v>
      </c>
      <c r="AQ128" s="21">
        <v>9.5613343797681868E-2</v>
      </c>
      <c r="AR128" s="28">
        <v>2</v>
      </c>
      <c r="AS128" s="28">
        <v>3.1578947368421049</v>
      </c>
      <c r="AT128" s="28">
        <v>2.4210526315789469</v>
      </c>
      <c r="AU128" s="28">
        <v>2.947368421052631</v>
      </c>
      <c r="AV128" s="28">
        <v>0.19</v>
      </c>
      <c r="AW128" s="28">
        <v>0.3</v>
      </c>
      <c r="AX128" s="28">
        <v>0.23</v>
      </c>
      <c r="AY128" s="28">
        <v>0.28000000000000003</v>
      </c>
      <c r="AZ128" s="25">
        <v>1.54</v>
      </c>
      <c r="BA128" s="25">
        <v>3.44</v>
      </c>
      <c r="BB128" s="25">
        <v>1.9</v>
      </c>
      <c r="BC128" s="25">
        <v>2.8410526315789468</v>
      </c>
      <c r="BD128">
        <v>2.8410526315789468</v>
      </c>
      <c r="BE128">
        <v>6.1729587136842099</v>
      </c>
    </row>
    <row r="129" spans="1:57" x14ac:dyDescent="0.3">
      <c r="A129" s="2" t="s">
        <v>108</v>
      </c>
      <c r="B129" s="13" t="s">
        <v>751</v>
      </c>
      <c r="C129" s="13"/>
      <c r="D129" s="2"/>
      <c r="E129" s="2"/>
      <c r="F129" s="2">
        <v>3.1</v>
      </c>
      <c r="G129" s="2" t="s">
        <v>111</v>
      </c>
      <c r="H129" s="9" t="s">
        <v>568</v>
      </c>
      <c r="I129" t="s">
        <v>646</v>
      </c>
      <c r="K129" s="2"/>
      <c r="L129" s="2"/>
      <c r="M129" s="2"/>
      <c r="N129" s="23">
        <v>1</v>
      </c>
      <c r="O129" s="2"/>
      <c r="P129" s="2"/>
      <c r="Q129" s="2"/>
      <c r="R129" s="2"/>
      <c r="S129" s="2"/>
      <c r="T129" s="23">
        <v>12.951407789999999</v>
      </c>
      <c r="U129" s="23">
        <v>12.951407789999999</v>
      </c>
      <c r="V129" s="23">
        <v>12.951407789999999</v>
      </c>
      <c r="W129" s="2"/>
      <c r="X129" s="2"/>
      <c r="Y129" s="2"/>
      <c r="Z129" s="2"/>
      <c r="AA129" s="2">
        <v>1</v>
      </c>
      <c r="AB129" s="2"/>
      <c r="AC129" s="2"/>
      <c r="AD129" s="2"/>
      <c r="AE129" s="2"/>
      <c r="AF129" s="2"/>
      <c r="AG129" s="2">
        <v>1</v>
      </c>
      <c r="AH129" s="2"/>
      <c r="AI129" s="2"/>
      <c r="AJ129" s="2"/>
      <c r="AO129">
        <v>18</v>
      </c>
      <c r="AP129" s="21">
        <v>189.23096942123021</v>
      </c>
      <c r="AQ129" s="21">
        <v>9.5121850588482687E-2</v>
      </c>
      <c r="AR129" s="28">
        <v>1.928571428571429</v>
      </c>
      <c r="AS129" s="28">
        <v>3.214285714285714</v>
      </c>
      <c r="AT129" s="28">
        <v>2.5714285714285721</v>
      </c>
      <c r="AU129" s="28">
        <v>3</v>
      </c>
      <c r="AV129" s="28">
        <v>0.18</v>
      </c>
      <c r="AW129" s="28">
        <v>0.3</v>
      </c>
      <c r="AX129" s="28">
        <v>0.24</v>
      </c>
      <c r="AY129" s="28">
        <v>0.28000000000000003</v>
      </c>
      <c r="AZ129" s="25">
        <v>1.54</v>
      </c>
      <c r="BA129" s="25">
        <v>3.44</v>
      </c>
      <c r="BB129" s="25">
        <v>1.9</v>
      </c>
      <c r="BC129" s="25">
        <v>2.8685714285714292</v>
      </c>
      <c r="BD129">
        <v>2.8685714285714292</v>
      </c>
      <c r="BE129">
        <v>6.249142824642858</v>
      </c>
    </row>
    <row r="130" spans="1:57" x14ac:dyDescent="0.3">
      <c r="A130" s="2" t="s">
        <v>109</v>
      </c>
      <c r="B130" s="13" t="s">
        <v>752</v>
      </c>
      <c r="C130" s="13"/>
      <c r="D130" s="2"/>
      <c r="E130" s="2"/>
      <c r="F130" s="2">
        <v>3</v>
      </c>
      <c r="G130" s="2" t="s">
        <v>111</v>
      </c>
      <c r="H130" s="9" t="s">
        <v>569</v>
      </c>
      <c r="I130" t="s">
        <v>647</v>
      </c>
      <c r="K130" s="2"/>
      <c r="L130" s="2"/>
      <c r="M130" s="2"/>
      <c r="N130" s="23">
        <v>16</v>
      </c>
      <c r="O130" s="2"/>
      <c r="P130" s="2"/>
      <c r="Q130" s="2"/>
      <c r="R130" s="2"/>
      <c r="S130" s="2"/>
      <c r="T130" s="23">
        <v>22.855297</v>
      </c>
      <c r="U130" s="23">
        <v>5.6559619999999997</v>
      </c>
      <c r="V130" s="23">
        <v>17.48922452</v>
      </c>
      <c r="W130" s="2"/>
      <c r="X130" s="2"/>
      <c r="Y130" s="2"/>
      <c r="Z130" s="2"/>
      <c r="AA130" s="2">
        <v>1</v>
      </c>
      <c r="AB130" s="2"/>
      <c r="AC130" s="2"/>
      <c r="AD130" s="2"/>
      <c r="AE130" s="2"/>
      <c r="AF130" s="2"/>
      <c r="AG130" s="2">
        <v>1</v>
      </c>
      <c r="AH130" s="2"/>
      <c r="AI130" s="2"/>
      <c r="AJ130" s="2"/>
      <c r="AO130">
        <v>12</v>
      </c>
      <c r="AP130" s="21">
        <v>2260.7115007974689</v>
      </c>
      <c r="AQ130" s="21">
        <v>8.4929014574514128E-2</v>
      </c>
      <c r="AR130" s="28">
        <v>1.8888888888888891</v>
      </c>
      <c r="AS130" s="28">
        <v>3.333333333333333</v>
      </c>
      <c r="AT130" s="28">
        <v>2.7777777777777781</v>
      </c>
      <c r="AU130" s="28">
        <v>3.1111111111111112</v>
      </c>
      <c r="AV130" s="28">
        <v>0.17</v>
      </c>
      <c r="AW130" s="28">
        <v>0.3</v>
      </c>
      <c r="AX130" s="28">
        <v>0.25</v>
      </c>
      <c r="AY130" s="28">
        <v>0.28000000000000003</v>
      </c>
      <c r="AZ130" s="25">
        <v>2.02</v>
      </c>
      <c r="BA130" s="25">
        <v>3.44</v>
      </c>
      <c r="BB130" s="25">
        <v>1.42</v>
      </c>
      <c r="BC130" s="25">
        <v>2.9822222222222221</v>
      </c>
      <c r="BD130">
        <v>2.9822222222222221</v>
      </c>
      <c r="BE130">
        <v>6.3761376700000003</v>
      </c>
    </row>
    <row r="131" spans="1:57" x14ac:dyDescent="0.3">
      <c r="A131" s="2" t="s">
        <v>110</v>
      </c>
      <c r="B131" s="13" t="s">
        <v>753</v>
      </c>
      <c r="C131" s="13"/>
      <c r="D131" s="2"/>
      <c r="E131" s="2"/>
      <c r="F131" s="2">
        <v>3.3</v>
      </c>
      <c r="G131" s="2" t="s">
        <v>111</v>
      </c>
      <c r="H131" s="9" t="s">
        <v>570</v>
      </c>
      <c r="I131" t="s">
        <v>648</v>
      </c>
      <c r="K131" s="2"/>
      <c r="L131" s="2"/>
      <c r="M131" s="2"/>
      <c r="N131" s="23">
        <v>1</v>
      </c>
      <c r="O131" s="2"/>
      <c r="P131" s="2"/>
      <c r="Q131" s="2"/>
      <c r="R131" s="2"/>
      <c r="S131" s="2"/>
      <c r="T131" s="23">
        <v>20.551678089999999</v>
      </c>
      <c r="U131" s="23">
        <v>20.551678089999999</v>
      </c>
      <c r="V131" s="23">
        <v>20.551678089999999</v>
      </c>
      <c r="W131" s="2"/>
      <c r="X131" s="2"/>
      <c r="Y131" s="2"/>
      <c r="Z131" s="2"/>
      <c r="AA131" s="2">
        <v>1</v>
      </c>
      <c r="AB131" s="2"/>
      <c r="AC131" s="2"/>
      <c r="AD131" s="2"/>
      <c r="AE131" s="2"/>
      <c r="AF131" s="2"/>
      <c r="AG131" s="2">
        <v>1</v>
      </c>
      <c r="AH131" s="2"/>
      <c r="AI131" s="2"/>
      <c r="AJ131" s="2"/>
      <c r="AO131">
        <v>30</v>
      </c>
      <c r="AP131" s="21">
        <v>309.59189648929049</v>
      </c>
      <c r="AQ131" s="21">
        <v>9.6901761125513727E-2</v>
      </c>
      <c r="AR131" s="28">
        <v>2</v>
      </c>
      <c r="AS131" s="28">
        <v>3</v>
      </c>
      <c r="AT131" s="28">
        <v>2</v>
      </c>
      <c r="AU131" s="28">
        <v>2.333333333333333</v>
      </c>
      <c r="AV131" s="28">
        <v>0.2142857142857143</v>
      </c>
      <c r="AW131" s="28">
        <v>0.3214285714285714</v>
      </c>
      <c r="AX131" s="28">
        <v>0.2142857142857143</v>
      </c>
      <c r="AY131" s="28">
        <v>0.25</v>
      </c>
      <c r="AZ131" s="25">
        <v>0.89</v>
      </c>
      <c r="BA131" s="25">
        <v>3.44</v>
      </c>
      <c r="BB131" s="25">
        <v>2.5499999999999998</v>
      </c>
      <c r="BC131" s="25">
        <v>2.780416666666667</v>
      </c>
      <c r="BD131">
        <v>2.780416666666667</v>
      </c>
      <c r="BE131">
        <v>6.0847889087500002</v>
      </c>
    </row>
    <row r="132" spans="1:57" x14ac:dyDescent="0.3">
      <c r="A132" s="2" t="s">
        <v>109</v>
      </c>
      <c r="B132" s="13" t="s">
        <v>752</v>
      </c>
      <c r="C132" s="13"/>
      <c r="D132" s="2"/>
      <c r="E132" s="2"/>
      <c r="F132" s="2">
        <v>2.64</v>
      </c>
      <c r="G132" s="2" t="s">
        <v>114</v>
      </c>
      <c r="H132" s="9" t="s">
        <v>569</v>
      </c>
      <c r="I132" t="s">
        <v>647</v>
      </c>
      <c r="K132" s="2"/>
      <c r="L132" s="2"/>
      <c r="M132" s="2"/>
      <c r="N132" s="23">
        <v>16</v>
      </c>
      <c r="O132" s="2"/>
      <c r="P132" s="2"/>
      <c r="Q132" s="2"/>
      <c r="R132" s="2"/>
      <c r="S132" s="2"/>
      <c r="T132" s="23">
        <v>22.855297</v>
      </c>
      <c r="U132" s="23">
        <v>5.6559619999999997</v>
      </c>
      <c r="V132" s="23">
        <v>17.48922452</v>
      </c>
      <c r="W132" s="2">
        <v>1</v>
      </c>
      <c r="X132" s="2"/>
      <c r="Y132" s="2"/>
      <c r="Z132" s="2">
        <v>2.2999999999999998</v>
      </c>
      <c r="AA132" s="2">
        <v>1</v>
      </c>
      <c r="AB132" s="2"/>
      <c r="AC132" s="2"/>
      <c r="AD132" s="2"/>
      <c r="AE132" s="2"/>
      <c r="AF132" s="2">
        <v>1</v>
      </c>
      <c r="AG132" s="2"/>
      <c r="AH132" s="2"/>
      <c r="AI132" s="2"/>
      <c r="AJ132" s="2"/>
      <c r="AO132">
        <v>12</v>
      </c>
      <c r="AP132" s="21">
        <v>2260.7115007974689</v>
      </c>
      <c r="AQ132" s="21">
        <v>8.4929014574514128E-2</v>
      </c>
      <c r="AR132" s="28">
        <v>1.8888888888888891</v>
      </c>
      <c r="AS132" s="28">
        <v>3.333333333333333</v>
      </c>
      <c r="AT132" s="28">
        <v>2.7777777777777781</v>
      </c>
      <c r="AU132" s="28">
        <v>3.1111111111111112</v>
      </c>
      <c r="AV132" s="28">
        <v>0.17</v>
      </c>
      <c r="AW132" s="28">
        <v>0.3</v>
      </c>
      <c r="AX132" s="28">
        <v>0.25</v>
      </c>
      <c r="AY132" s="28">
        <v>0.28000000000000003</v>
      </c>
      <c r="AZ132" s="25">
        <v>2.02</v>
      </c>
      <c r="BA132" s="25">
        <v>3.44</v>
      </c>
      <c r="BB132" s="25">
        <v>1.42</v>
      </c>
      <c r="BC132" s="25">
        <v>2.9822222222222221</v>
      </c>
      <c r="BD132">
        <v>2.9822222222222221</v>
      </c>
      <c r="BE132">
        <v>6.3761376700000003</v>
      </c>
    </row>
    <row r="133" spans="1:57" x14ac:dyDescent="0.3">
      <c r="A133" s="2" t="s">
        <v>25</v>
      </c>
      <c r="B133" s="13" t="s">
        <v>708</v>
      </c>
      <c r="C133" s="13"/>
      <c r="D133" s="2"/>
      <c r="E133" s="2"/>
      <c r="F133" s="2">
        <v>2.88</v>
      </c>
      <c r="G133" s="2" t="s">
        <v>115</v>
      </c>
      <c r="H133" s="9" t="s">
        <v>541</v>
      </c>
      <c r="I133" t="s">
        <v>621</v>
      </c>
      <c r="K133" s="2"/>
      <c r="L133" s="2"/>
      <c r="M133" s="2"/>
      <c r="N133" s="23">
        <v>1</v>
      </c>
      <c r="O133" s="2">
        <v>5.4960000000000004</v>
      </c>
      <c r="P133" s="2">
        <v>5.4960000000000004</v>
      </c>
      <c r="Q133" s="2">
        <v>25.55</v>
      </c>
      <c r="R133" s="2" t="s">
        <v>450</v>
      </c>
      <c r="S133" s="2"/>
      <c r="T133" s="23">
        <v>12.868820120000001</v>
      </c>
      <c r="U133" s="23">
        <v>12.868820120000001</v>
      </c>
      <c r="V133" s="23">
        <v>12.868820120000001</v>
      </c>
      <c r="W133" s="2">
        <v>1</v>
      </c>
      <c r="X133" s="2"/>
      <c r="Y133" s="2"/>
      <c r="Z133" s="2"/>
      <c r="AA133" s="2">
        <v>1</v>
      </c>
      <c r="AB133" s="2"/>
      <c r="AC133" s="2"/>
      <c r="AD133" s="2"/>
      <c r="AE133" s="2"/>
      <c r="AF133" s="2"/>
      <c r="AG133" s="2">
        <v>1</v>
      </c>
      <c r="AH133" s="2"/>
      <c r="AI133" s="2"/>
      <c r="AJ133" s="2"/>
      <c r="AO133">
        <v>18</v>
      </c>
      <c r="AP133" s="21">
        <v>197.4403766939285</v>
      </c>
      <c r="AQ133" s="21">
        <v>9.1166762854710051E-2</v>
      </c>
      <c r="AR133" s="28">
        <v>1.857142857142857</v>
      </c>
      <c r="AS133" s="28">
        <v>3.1428571428571428</v>
      </c>
      <c r="AT133" s="28">
        <v>2.714285714285714</v>
      </c>
      <c r="AU133" s="28">
        <v>3</v>
      </c>
      <c r="AV133" s="28">
        <v>0.17333333333333331</v>
      </c>
      <c r="AW133" s="28">
        <v>0.29333333333333328</v>
      </c>
      <c r="AX133" s="28">
        <v>0.25333333333333341</v>
      </c>
      <c r="AY133" s="28">
        <v>0.28000000000000003</v>
      </c>
      <c r="AZ133" s="25">
        <v>1.6</v>
      </c>
      <c r="BA133" s="25">
        <v>3.44</v>
      </c>
      <c r="BB133" s="25">
        <v>1.84</v>
      </c>
      <c r="BC133" s="25">
        <v>2.895</v>
      </c>
      <c r="BD133">
        <v>2.895</v>
      </c>
      <c r="BE133">
        <v>6.260504073571429</v>
      </c>
    </row>
    <row r="134" spans="1:57" x14ac:dyDescent="0.3">
      <c r="A134" s="2" t="s">
        <v>8</v>
      </c>
      <c r="B134" s="13" t="s">
        <v>694</v>
      </c>
      <c r="C134" s="13"/>
      <c r="D134" s="2" t="s">
        <v>676</v>
      </c>
      <c r="E134" s="2" t="s">
        <v>1067</v>
      </c>
      <c r="F134" s="2">
        <v>2.73</v>
      </c>
      <c r="G134" s="2" t="s">
        <v>115</v>
      </c>
      <c r="H134" s="9" t="s">
        <v>530</v>
      </c>
      <c r="I134" t="s">
        <v>612</v>
      </c>
      <c r="K134" s="2"/>
      <c r="L134" s="2"/>
      <c r="M134" s="2"/>
      <c r="N134" s="23">
        <v>30</v>
      </c>
      <c r="O134" s="2"/>
      <c r="P134" s="2"/>
      <c r="Q134"/>
      <c r="R134" s="2"/>
      <c r="S134" s="2"/>
      <c r="T134" s="23">
        <v>10.59112378</v>
      </c>
      <c r="U134" s="23">
        <v>10.784736629999999</v>
      </c>
      <c r="V134" s="23">
        <v>10.486176179999999</v>
      </c>
      <c r="W134" s="2"/>
      <c r="X134" s="2"/>
      <c r="Y134" s="2"/>
      <c r="Z134" s="2"/>
      <c r="AA134" s="2">
        <v>1</v>
      </c>
      <c r="AB134" s="2"/>
      <c r="AC134" s="2"/>
      <c r="AD134" s="2"/>
      <c r="AE134" s="2"/>
      <c r="AF134" s="2"/>
      <c r="AG134" s="2">
        <v>1</v>
      </c>
      <c r="AH134" s="2"/>
      <c r="AI134" s="2"/>
      <c r="AJ134" s="2"/>
      <c r="AO134">
        <v>4</v>
      </c>
      <c r="AP134" s="21">
        <v>1182.741260108548</v>
      </c>
      <c r="AQ134" s="21">
        <v>0.1014592151701775</v>
      </c>
      <c r="AR134" s="28">
        <v>2</v>
      </c>
      <c r="AS134" s="28">
        <v>2.666666666666667</v>
      </c>
      <c r="AT134" s="28">
        <v>0.66666666666666663</v>
      </c>
      <c r="AU134" s="28">
        <v>0</v>
      </c>
      <c r="AV134" s="28">
        <v>0.375</v>
      </c>
      <c r="AW134" s="28">
        <v>0.5</v>
      </c>
      <c r="AX134" s="28">
        <v>0.125</v>
      </c>
      <c r="AY134" s="28">
        <v>0</v>
      </c>
      <c r="AZ134" s="25">
        <v>1.54</v>
      </c>
      <c r="BA134" s="25">
        <v>3.44</v>
      </c>
      <c r="BB134" s="25">
        <v>1.9</v>
      </c>
      <c r="BC134" s="25">
        <v>2.8066666666666671</v>
      </c>
      <c r="BD134">
        <v>2.8066666666666662</v>
      </c>
      <c r="BE134">
        <v>6.1769976</v>
      </c>
    </row>
    <row r="135" spans="1:57" x14ac:dyDescent="0.3">
      <c r="A135" s="2" t="s">
        <v>19</v>
      </c>
      <c r="B135" s="13" t="s">
        <v>705</v>
      </c>
      <c r="C135" s="13"/>
      <c r="D135" s="2"/>
      <c r="E135" s="2"/>
      <c r="F135" s="2">
        <v>3.46</v>
      </c>
      <c r="G135" s="2" t="s">
        <v>116</v>
      </c>
      <c r="H135" s="9" t="s">
        <v>538</v>
      </c>
      <c r="I135">
        <v>-1</v>
      </c>
      <c r="K135" s="2"/>
      <c r="L135" s="2"/>
      <c r="M135" s="2"/>
      <c r="N135" s="23">
        <v>1</v>
      </c>
      <c r="O135" s="2"/>
      <c r="P135" s="2"/>
      <c r="Q135" s="2"/>
      <c r="R135" s="2" t="s">
        <v>450</v>
      </c>
      <c r="S135" s="2"/>
      <c r="T135" s="23">
        <v>13.83861243</v>
      </c>
      <c r="U135" s="25">
        <v>13.83861243</v>
      </c>
      <c r="V135" s="25">
        <v>13.83861243</v>
      </c>
      <c r="W135" s="2"/>
      <c r="X135" t="s">
        <v>462</v>
      </c>
      <c r="Y135" s="2"/>
      <c r="Z135" s="2"/>
      <c r="AA135" s="2">
        <v>1</v>
      </c>
      <c r="AB135" s="2"/>
      <c r="AC135" s="2"/>
      <c r="AD135" s="2"/>
      <c r="AE135" s="2"/>
      <c r="AF135" s="2"/>
      <c r="AG135" s="2">
        <v>1</v>
      </c>
      <c r="AH135" s="2"/>
      <c r="AI135" s="2"/>
      <c r="AJ135" s="2"/>
      <c r="AO135">
        <v>18</v>
      </c>
      <c r="AP135" s="21">
        <v>208.2630581553295</v>
      </c>
      <c r="AQ135" s="25">
        <v>8.6429154356194082E-2</v>
      </c>
      <c r="AR135" s="28">
        <v>1.857142857142857</v>
      </c>
      <c r="AS135" s="28">
        <v>3</v>
      </c>
      <c r="AT135" s="28">
        <v>2</v>
      </c>
      <c r="AU135" s="28">
        <v>2</v>
      </c>
      <c r="AV135" s="28">
        <v>0.20967741935483869</v>
      </c>
      <c r="AW135" s="28">
        <v>0.33870967741935482</v>
      </c>
      <c r="AX135" s="28">
        <v>0.22580645161290319</v>
      </c>
      <c r="AY135" s="28">
        <v>0.22580645161290319</v>
      </c>
      <c r="AZ135" s="25">
        <v>1</v>
      </c>
      <c r="BA135" s="25">
        <v>3.44</v>
      </c>
      <c r="BB135" s="25">
        <v>2.44</v>
      </c>
      <c r="BC135" s="25">
        <v>2.8</v>
      </c>
      <c r="BD135">
        <v>2.8</v>
      </c>
      <c r="BE135">
        <v>6.2020864082142868</v>
      </c>
    </row>
    <row r="136" spans="1:57" x14ac:dyDescent="0.3">
      <c r="A136" s="2" t="s">
        <v>20</v>
      </c>
      <c r="B136" s="13" t="s">
        <v>706</v>
      </c>
      <c r="C136" s="13"/>
      <c r="D136" s="2"/>
      <c r="E136" s="2"/>
      <c r="F136" s="2">
        <v>3.43</v>
      </c>
      <c r="G136" s="2" t="s">
        <v>116</v>
      </c>
      <c r="H136" s="9" t="s">
        <v>539</v>
      </c>
      <c r="I136" t="s">
        <v>619</v>
      </c>
      <c r="K136" s="2"/>
      <c r="L136" s="2"/>
      <c r="M136" s="2"/>
      <c r="N136" s="23">
        <v>2</v>
      </c>
      <c r="O136" s="2"/>
      <c r="P136" s="2"/>
      <c r="Q136" s="2"/>
      <c r="R136" s="2" t="s">
        <v>450</v>
      </c>
      <c r="S136" s="2"/>
      <c r="T136" s="23">
        <v>13.01244535</v>
      </c>
      <c r="U136" s="25">
        <v>13.01244535</v>
      </c>
      <c r="V136" s="25">
        <v>5.6884839999999999</v>
      </c>
      <c r="W136" s="2"/>
      <c r="X136" t="s">
        <v>462</v>
      </c>
      <c r="Y136" s="2"/>
      <c r="Z136" s="2"/>
      <c r="AA136" s="2">
        <v>1</v>
      </c>
      <c r="AB136" s="2"/>
      <c r="AC136" s="2"/>
      <c r="AD136" s="2"/>
      <c r="AE136" s="2"/>
      <c r="AF136" s="2"/>
      <c r="AG136" s="2">
        <v>1</v>
      </c>
      <c r="AH136" s="2"/>
      <c r="AI136" s="2"/>
      <c r="AJ136" s="2"/>
      <c r="AO136">
        <v>18</v>
      </c>
      <c r="AP136" s="21">
        <v>408.08048566890238</v>
      </c>
      <c r="AQ136" s="25">
        <v>8.8217891480379992E-2</v>
      </c>
      <c r="AR136" s="28">
        <v>1.857142857142857</v>
      </c>
      <c r="AS136" s="28">
        <v>3</v>
      </c>
      <c r="AT136" s="28">
        <v>2</v>
      </c>
      <c r="AU136" s="28">
        <v>2</v>
      </c>
      <c r="AV136" s="28">
        <v>0.20967741935483869</v>
      </c>
      <c r="AW136" s="28">
        <v>0.33870967741935482</v>
      </c>
      <c r="AX136" s="28">
        <v>0.22580645161290319</v>
      </c>
      <c r="AY136" s="28">
        <v>0.22580645161290319</v>
      </c>
      <c r="AZ136" s="25">
        <v>0.95</v>
      </c>
      <c r="BA136" s="25">
        <v>3.44</v>
      </c>
      <c r="BB136" s="25">
        <v>2.4900000000000002</v>
      </c>
      <c r="BC136" s="25">
        <v>2.7964285714285722</v>
      </c>
      <c r="BD136">
        <v>2.7964285714285722</v>
      </c>
      <c r="BE136">
        <v>6.1881302289285713</v>
      </c>
    </row>
    <row r="137" spans="1:57" x14ac:dyDescent="0.3">
      <c r="A137" s="2" t="s">
        <v>21</v>
      </c>
      <c r="B137" s="13" t="s">
        <v>707</v>
      </c>
      <c r="C137" s="13"/>
      <c r="D137" s="2"/>
      <c r="E137" s="2"/>
      <c r="F137" s="2">
        <v>3.3</v>
      </c>
      <c r="G137" s="2" t="s">
        <v>116</v>
      </c>
      <c r="H137" s="9" t="s">
        <v>540</v>
      </c>
      <c r="I137" t="s">
        <v>620</v>
      </c>
      <c r="K137" s="2"/>
      <c r="L137" s="2"/>
      <c r="M137" s="2"/>
      <c r="N137" s="23">
        <v>2</v>
      </c>
      <c r="O137" s="2"/>
      <c r="P137" s="2"/>
      <c r="Q137" s="2"/>
      <c r="R137" s="2" t="s">
        <v>440</v>
      </c>
      <c r="S137" s="2"/>
      <c r="T137" s="23">
        <v>13.052871550000001</v>
      </c>
      <c r="U137" s="25">
        <v>13.052871550000001</v>
      </c>
      <c r="V137" s="25">
        <v>5.7602650000000004</v>
      </c>
      <c r="W137" s="2"/>
      <c r="X137" t="s">
        <v>463</v>
      </c>
      <c r="Y137" s="2"/>
      <c r="Z137" s="2"/>
      <c r="AA137" s="2">
        <v>1</v>
      </c>
      <c r="AB137" s="2"/>
      <c r="AC137" s="2"/>
      <c r="AD137" s="2"/>
      <c r="AE137" s="2"/>
      <c r="AF137" s="2"/>
      <c r="AG137" s="2">
        <v>1</v>
      </c>
      <c r="AH137" s="2"/>
      <c r="AI137" s="2"/>
      <c r="AJ137" s="2"/>
      <c r="AO137">
        <v>18</v>
      </c>
      <c r="AP137" s="21">
        <v>419.87909289623292</v>
      </c>
      <c r="AQ137" s="25">
        <v>8.5738967738736363E-2</v>
      </c>
      <c r="AR137" s="28">
        <v>1.857142857142857</v>
      </c>
      <c r="AS137" s="28">
        <v>3</v>
      </c>
      <c r="AT137" s="28">
        <v>2</v>
      </c>
      <c r="AU137" s="28">
        <v>2</v>
      </c>
      <c r="AV137" s="28">
        <v>0.20967741935483869</v>
      </c>
      <c r="AW137" s="28">
        <v>0.33870967741935482</v>
      </c>
      <c r="AX137" s="28">
        <v>0.22580645161290319</v>
      </c>
      <c r="AY137" s="28">
        <v>0.22580645161290319</v>
      </c>
      <c r="AZ137" s="25">
        <v>0.89</v>
      </c>
      <c r="BA137" s="25">
        <v>3.44</v>
      </c>
      <c r="BB137" s="25">
        <v>2.5499999999999998</v>
      </c>
      <c r="BC137" s="25">
        <v>2.7921428571428568</v>
      </c>
      <c r="BD137">
        <v>2.7921428571428568</v>
      </c>
      <c r="BE137">
        <v>6.1741786985714304</v>
      </c>
    </row>
    <row r="138" spans="1:57" x14ac:dyDescent="0.3">
      <c r="A138" s="2" t="s">
        <v>17</v>
      </c>
      <c r="B138" s="13" t="s">
        <v>702</v>
      </c>
      <c r="C138" s="13"/>
      <c r="D138" s="2"/>
      <c r="E138" s="2"/>
      <c r="F138" s="2">
        <v>3.67</v>
      </c>
      <c r="G138" s="2" t="s">
        <v>117</v>
      </c>
      <c r="H138" s="9" t="s">
        <v>535</v>
      </c>
      <c r="I138" t="s">
        <v>616</v>
      </c>
      <c r="K138" s="2"/>
      <c r="L138" s="2"/>
      <c r="M138" s="2"/>
      <c r="N138" s="23">
        <v>1</v>
      </c>
      <c r="O138" s="2">
        <v>5.4669999999999996</v>
      </c>
      <c r="P138" s="2">
        <v>5.4269999999999996</v>
      </c>
      <c r="Q138" s="2">
        <v>24.931000000000001</v>
      </c>
      <c r="R138" s="2" t="s">
        <v>450</v>
      </c>
      <c r="S138" s="2"/>
      <c r="T138" s="23">
        <v>13.46934785</v>
      </c>
      <c r="U138" s="25">
        <v>13.46934785</v>
      </c>
      <c r="V138" s="25">
        <v>13.46934785</v>
      </c>
      <c r="W138" s="2">
        <v>1</v>
      </c>
      <c r="X138" t="s">
        <v>462</v>
      </c>
      <c r="Z138" s="2">
        <v>1.96</v>
      </c>
      <c r="AA138" s="2">
        <v>1</v>
      </c>
      <c r="AB138" s="2"/>
      <c r="AC138" s="2"/>
      <c r="AD138" s="2">
        <v>1</v>
      </c>
      <c r="AE138" s="2"/>
      <c r="AF138" s="2"/>
      <c r="AG138" s="2">
        <v>1</v>
      </c>
      <c r="AH138" s="2"/>
      <c r="AI138" s="2"/>
      <c r="AJ138" s="2"/>
      <c r="AO138">
        <v>18</v>
      </c>
      <c r="AP138" s="21">
        <v>189.22149105491849</v>
      </c>
      <c r="AQ138" s="25">
        <v>9.5126615373598261E-2</v>
      </c>
      <c r="AR138" s="28">
        <v>2</v>
      </c>
      <c r="AS138" s="28">
        <v>3</v>
      </c>
      <c r="AT138" s="28">
        <v>1.857142857142857</v>
      </c>
      <c r="AU138" s="28">
        <v>4</v>
      </c>
      <c r="AV138" s="28">
        <v>0.18421052631578949</v>
      </c>
      <c r="AW138" s="28">
        <v>0.27631578947368418</v>
      </c>
      <c r="AX138" s="28">
        <v>0.1710526315789474</v>
      </c>
      <c r="AY138" s="28">
        <v>0.36842105263157893</v>
      </c>
      <c r="AZ138" s="25">
        <v>1</v>
      </c>
      <c r="BA138" s="25">
        <v>3.44</v>
      </c>
      <c r="BB138" s="25">
        <v>2.44</v>
      </c>
      <c r="BC138" s="25">
        <v>2.785714285714286</v>
      </c>
      <c r="BD138">
        <v>2.785714285714286</v>
      </c>
      <c r="BE138">
        <v>6.216117408214286</v>
      </c>
    </row>
    <row r="139" spans="1:57" x14ac:dyDescent="0.3">
      <c r="A139" s="2" t="s">
        <v>51</v>
      </c>
      <c r="B139" s="13" t="s">
        <v>703</v>
      </c>
      <c r="C139" s="13"/>
      <c r="D139" s="2"/>
      <c r="E139" s="2"/>
      <c r="F139" s="2">
        <v>3.64</v>
      </c>
      <c r="G139" s="2" t="s">
        <v>117</v>
      </c>
      <c r="H139" s="9" t="s">
        <v>536</v>
      </c>
      <c r="I139" t="s">
        <v>617</v>
      </c>
      <c r="K139" s="2"/>
      <c r="L139" s="2"/>
      <c r="M139" s="2"/>
      <c r="N139" s="23">
        <v>1</v>
      </c>
      <c r="O139" s="2">
        <v>5.4729999999999999</v>
      </c>
      <c r="P139" s="2">
        <v>5.5270000000000001</v>
      </c>
      <c r="Q139" s="2">
        <v>25.030999999999999</v>
      </c>
      <c r="R139" s="2" t="s">
        <v>450</v>
      </c>
      <c r="S139" s="2"/>
      <c r="T139" s="23">
        <v>12.88926011</v>
      </c>
      <c r="U139" s="23">
        <v>12.88926011</v>
      </c>
      <c r="V139" s="23">
        <v>12.88926011</v>
      </c>
      <c r="W139" s="2">
        <v>1</v>
      </c>
      <c r="X139" t="s">
        <v>462</v>
      </c>
      <c r="Z139" s="2">
        <v>2.36</v>
      </c>
      <c r="AA139" s="2">
        <v>1</v>
      </c>
      <c r="AB139" s="2"/>
      <c r="AC139" s="2"/>
      <c r="AD139" s="2">
        <v>1</v>
      </c>
      <c r="AE139" s="2"/>
      <c r="AF139" s="2"/>
      <c r="AG139" s="2">
        <v>1</v>
      </c>
      <c r="AH139" s="2"/>
      <c r="AI139" s="2"/>
      <c r="AJ139" s="2"/>
      <c r="AO139">
        <v>18</v>
      </c>
      <c r="AP139" s="21">
        <v>195.03203980213701</v>
      </c>
      <c r="AQ139" s="21">
        <v>9.2292528029042184E-2</v>
      </c>
      <c r="AR139" s="28">
        <v>2</v>
      </c>
      <c r="AS139" s="28">
        <v>3</v>
      </c>
      <c r="AT139" s="28">
        <v>1.857142857142857</v>
      </c>
      <c r="AU139" s="28">
        <v>4</v>
      </c>
      <c r="AV139" s="28">
        <v>0.18421052631578949</v>
      </c>
      <c r="AW139" s="28">
        <v>0.27631578947368418</v>
      </c>
      <c r="AX139" s="28">
        <v>0.1710526315789474</v>
      </c>
      <c r="AY139" s="28">
        <v>0.36842105263157893</v>
      </c>
      <c r="AZ139" s="25">
        <v>0.95</v>
      </c>
      <c r="BA139" s="25">
        <v>3.44</v>
      </c>
      <c r="BB139" s="25">
        <v>2.4900000000000002</v>
      </c>
      <c r="BC139" s="25">
        <v>2.782142857142857</v>
      </c>
      <c r="BD139">
        <v>2.7821428571428579</v>
      </c>
      <c r="BE139">
        <v>6.2021612289285706</v>
      </c>
    </row>
    <row r="140" spans="1:57" x14ac:dyDescent="0.3">
      <c r="A140" s="2" t="s">
        <v>18</v>
      </c>
      <c r="B140" s="13" t="s">
        <v>704</v>
      </c>
      <c r="C140" s="13"/>
      <c r="D140" s="2"/>
      <c r="E140" s="2"/>
      <c r="F140" s="2">
        <v>3.52</v>
      </c>
      <c r="G140" s="2" t="s">
        <v>117</v>
      </c>
      <c r="H140" s="9" t="s">
        <v>537</v>
      </c>
      <c r="I140" t="s">
        <v>618</v>
      </c>
      <c r="K140" s="2"/>
      <c r="L140" s="2"/>
      <c r="M140" s="2"/>
      <c r="N140" s="23">
        <v>1</v>
      </c>
      <c r="O140" s="2">
        <v>3.9540000000000002</v>
      </c>
      <c r="P140" s="2">
        <v>3.9540000000000002</v>
      </c>
      <c r="Q140" s="2">
        <v>25.486999999999998</v>
      </c>
      <c r="R140" s="2" t="s">
        <v>440</v>
      </c>
      <c r="S140" s="2"/>
      <c r="T140" s="23">
        <v>12.939761450000001</v>
      </c>
      <c r="U140" s="23">
        <v>12.939761450000001</v>
      </c>
      <c r="V140" s="23">
        <v>12.939761450000001</v>
      </c>
      <c r="W140" s="2">
        <v>1</v>
      </c>
      <c r="X140" s="2"/>
      <c r="Z140" s="2">
        <v>2.1800000000000002</v>
      </c>
      <c r="AA140" s="2">
        <v>1</v>
      </c>
      <c r="AB140" s="2"/>
      <c r="AC140" s="2"/>
      <c r="AD140" s="2">
        <v>1</v>
      </c>
      <c r="AE140" s="2"/>
      <c r="AF140" s="2"/>
      <c r="AG140" s="2">
        <v>1</v>
      </c>
      <c r="AH140" s="2"/>
      <c r="AI140" s="2"/>
      <c r="AJ140" s="2"/>
      <c r="AO140">
        <v>18</v>
      </c>
      <c r="AP140" s="21">
        <v>198.96095988642259</v>
      </c>
      <c r="AQ140" s="21">
        <v>9.047000984653146E-2</v>
      </c>
      <c r="AR140" s="28">
        <v>2</v>
      </c>
      <c r="AS140" s="28">
        <v>3</v>
      </c>
      <c r="AT140" s="28">
        <v>1.857142857142857</v>
      </c>
      <c r="AU140" s="28">
        <v>4</v>
      </c>
      <c r="AV140" s="28">
        <v>0.18421052631578949</v>
      </c>
      <c r="AW140" s="28">
        <v>0.27631578947368418</v>
      </c>
      <c r="AX140" s="28">
        <v>0.1710526315789474</v>
      </c>
      <c r="AY140" s="28">
        <v>0.36842105263157893</v>
      </c>
      <c r="AZ140" s="25">
        <v>0.89</v>
      </c>
      <c r="BA140" s="25">
        <v>3.44</v>
      </c>
      <c r="BB140" s="25">
        <v>2.5499999999999998</v>
      </c>
      <c r="BC140" s="25">
        <v>2.777857142857143</v>
      </c>
      <c r="BD140">
        <v>2.777857142857143</v>
      </c>
      <c r="BE140">
        <v>6.1882096985714297</v>
      </c>
    </row>
    <row r="141" spans="1:57" x14ac:dyDescent="0.3">
      <c r="A141" s="2" t="s">
        <v>118</v>
      </c>
      <c r="B141" s="17" t="s">
        <v>920</v>
      </c>
      <c r="C141" s="13"/>
      <c r="D141" s="2"/>
      <c r="E141" s="2"/>
      <c r="F141" s="2">
        <v>3.44</v>
      </c>
      <c r="G141" s="2" t="s">
        <v>122</v>
      </c>
      <c r="H141" s="9">
        <v>-1</v>
      </c>
      <c r="I141">
        <v>-1</v>
      </c>
      <c r="K141" s="2"/>
      <c r="L141" s="2"/>
      <c r="M141" s="2"/>
      <c r="N141" s="23">
        <v>0</v>
      </c>
      <c r="O141" s="2">
        <v>5.492</v>
      </c>
      <c r="P141" s="2">
        <v>5.5650000000000004</v>
      </c>
      <c r="Q141" s="2">
        <v>24.88</v>
      </c>
      <c r="R141" s="1" t="s">
        <v>440</v>
      </c>
      <c r="S141" s="1"/>
      <c r="T141" s="23">
        <v>0</v>
      </c>
      <c r="U141" s="23"/>
      <c r="V141" s="23"/>
      <c r="W141"/>
      <c r="X141" t="s">
        <v>487</v>
      </c>
      <c r="Y141" s="2"/>
      <c r="Z141" s="2">
        <v>1.3</v>
      </c>
      <c r="AA141" s="2">
        <v>1</v>
      </c>
      <c r="AB141" s="2"/>
      <c r="AC141" s="2"/>
      <c r="AD141" s="2"/>
      <c r="AE141" s="2"/>
      <c r="AF141" s="2">
        <v>1</v>
      </c>
      <c r="AG141" s="2">
        <v>1</v>
      </c>
      <c r="AH141" s="2"/>
      <c r="AI141" s="2"/>
      <c r="AJ141" s="2"/>
      <c r="AO141">
        <v>18</v>
      </c>
      <c r="AP141" s="21">
        <v>0</v>
      </c>
      <c r="AQ141" s="21"/>
      <c r="AR141" s="28">
        <v>1.964285714285714</v>
      </c>
      <c r="AS141" s="28">
        <v>3</v>
      </c>
      <c r="AT141" s="28">
        <v>1.892857142857143</v>
      </c>
      <c r="AU141" s="28">
        <v>4</v>
      </c>
      <c r="AV141" s="28">
        <v>0.1809210526315789</v>
      </c>
      <c r="AW141" s="28">
        <v>0.27631578947368418</v>
      </c>
      <c r="AX141" s="28">
        <v>0.17434210526315791</v>
      </c>
      <c r="AY141" s="28">
        <v>0.36842105263157893</v>
      </c>
      <c r="AZ141" s="25">
        <v>0.82</v>
      </c>
      <c r="BA141" s="25">
        <v>3.44</v>
      </c>
      <c r="BB141" s="25">
        <v>2.62</v>
      </c>
      <c r="BC141" s="25">
        <v>2.7828571428571429</v>
      </c>
      <c r="BD141">
        <v>2.7828571428571429</v>
      </c>
      <c r="BE141">
        <v>6.1929237675000008</v>
      </c>
    </row>
    <row r="142" spans="1:57" x14ac:dyDescent="0.3">
      <c r="A142" s="2" t="s">
        <v>119</v>
      </c>
      <c r="B142" s="17" t="s">
        <v>921</v>
      </c>
      <c r="C142" s="13"/>
      <c r="D142" s="2"/>
      <c r="E142" s="2"/>
      <c r="F142" s="2">
        <v>3.22</v>
      </c>
      <c r="G142" s="2" t="s">
        <v>122</v>
      </c>
      <c r="H142" s="9">
        <v>-1</v>
      </c>
      <c r="I142">
        <v>-1</v>
      </c>
      <c r="K142" s="2"/>
      <c r="L142" s="2"/>
      <c r="M142" s="2"/>
      <c r="N142" s="23">
        <v>0</v>
      </c>
      <c r="O142" s="2">
        <v>5.5019999999999998</v>
      </c>
      <c r="P142" s="2">
        <v>5.5069999999999997</v>
      </c>
      <c r="Q142" s="2">
        <v>25.09</v>
      </c>
      <c r="R142" s="1" t="s">
        <v>440</v>
      </c>
      <c r="S142" s="1"/>
      <c r="T142" s="23">
        <v>0</v>
      </c>
      <c r="U142" s="23"/>
      <c r="V142" s="23"/>
      <c r="W142"/>
      <c r="X142" t="s">
        <v>488</v>
      </c>
      <c r="Y142" s="2"/>
      <c r="Z142" s="2">
        <v>3.2</v>
      </c>
      <c r="AA142" s="2">
        <v>1</v>
      </c>
      <c r="AB142" s="2"/>
      <c r="AC142" s="2"/>
      <c r="AD142" s="2"/>
      <c r="AE142" s="2"/>
      <c r="AF142" s="2">
        <v>1</v>
      </c>
      <c r="AG142" s="2">
        <v>1</v>
      </c>
      <c r="AH142" s="2"/>
      <c r="AI142" s="2"/>
      <c r="AJ142" s="2"/>
      <c r="AO142">
        <v>18</v>
      </c>
      <c r="AP142" s="21">
        <v>0</v>
      </c>
      <c r="AQ142" s="21"/>
      <c r="AR142" s="28">
        <v>1.821428571428571</v>
      </c>
      <c r="AS142" s="28">
        <v>3</v>
      </c>
      <c r="AT142" s="28">
        <v>2.035714285714286</v>
      </c>
      <c r="AU142" s="28">
        <v>2</v>
      </c>
      <c r="AV142" s="28">
        <v>0.20564516129032259</v>
      </c>
      <c r="AW142" s="28">
        <v>0.33870967741935482</v>
      </c>
      <c r="AX142" s="28">
        <v>0.22983870967741929</v>
      </c>
      <c r="AY142" s="28">
        <v>0.22580645161290319</v>
      </c>
      <c r="AZ142" s="25">
        <v>0.82</v>
      </c>
      <c r="BA142" s="25">
        <v>3.44</v>
      </c>
      <c r="BB142" s="25">
        <v>2.62</v>
      </c>
      <c r="BC142" s="25">
        <v>2.7971428571428572</v>
      </c>
      <c r="BD142">
        <v>2.7971428571428572</v>
      </c>
      <c r="BE142">
        <v>6.1788927675000007</v>
      </c>
    </row>
    <row r="143" spans="1:57" x14ac:dyDescent="0.3">
      <c r="A143" s="2" t="s">
        <v>120</v>
      </c>
      <c r="B143" s="17" t="s">
        <v>922</v>
      </c>
      <c r="C143" s="13"/>
      <c r="D143" s="2"/>
      <c r="E143" s="2"/>
      <c r="F143" s="2">
        <v>4</v>
      </c>
      <c r="G143" s="2" t="s">
        <v>122</v>
      </c>
      <c r="H143" s="9">
        <v>-1</v>
      </c>
      <c r="I143">
        <v>-1</v>
      </c>
      <c r="K143" s="2"/>
      <c r="L143" s="2"/>
      <c r="M143" s="2"/>
      <c r="N143" s="23">
        <v>0</v>
      </c>
      <c r="O143" s="2">
        <v>3.9060000000000001</v>
      </c>
      <c r="P143" s="2">
        <v>3.9060000000000001</v>
      </c>
      <c r="Q143" s="2">
        <v>9.8840000000000003</v>
      </c>
      <c r="R143" s="2"/>
      <c r="S143" s="2"/>
      <c r="T143" s="23">
        <v>0</v>
      </c>
      <c r="U143" s="25"/>
      <c r="V143" s="25"/>
      <c r="W143"/>
      <c r="X143" s="2"/>
      <c r="Y143" s="2"/>
      <c r="Z143" s="2">
        <v>3.5</v>
      </c>
      <c r="AA143" s="2">
        <v>1</v>
      </c>
      <c r="AB143" s="2"/>
      <c r="AC143" s="2"/>
      <c r="AD143" s="2"/>
      <c r="AE143" s="2"/>
      <c r="AF143" s="2">
        <v>1</v>
      </c>
      <c r="AG143" s="2">
        <v>1</v>
      </c>
      <c r="AH143" s="2"/>
      <c r="AI143" s="2"/>
      <c r="AJ143" s="2"/>
      <c r="AO143">
        <v>14</v>
      </c>
      <c r="AP143" s="21">
        <v>0</v>
      </c>
      <c r="AQ143" s="25"/>
      <c r="AR143" s="28">
        <v>1.8135593220338979</v>
      </c>
      <c r="AS143" s="28">
        <v>2.398305084745763</v>
      </c>
      <c r="AT143" s="28">
        <v>0.63559322033898302</v>
      </c>
      <c r="AU143" s="28">
        <v>2.4915254237288131</v>
      </c>
      <c r="AV143" s="28">
        <v>0.24711316397228639</v>
      </c>
      <c r="AW143" s="28">
        <v>0.32678983833718239</v>
      </c>
      <c r="AX143" s="28">
        <v>8.6605080831408776E-2</v>
      </c>
      <c r="AY143" s="28">
        <v>0.33949191685912239</v>
      </c>
      <c r="AZ143" s="25">
        <v>0.82</v>
      </c>
      <c r="BA143" s="25">
        <v>3.44</v>
      </c>
      <c r="BB143" s="25">
        <v>2.62</v>
      </c>
      <c r="BC143" s="25">
        <v>2.733728813559321</v>
      </c>
      <c r="BD143">
        <v>2.7337288135593218</v>
      </c>
      <c r="BE143">
        <v>6.5217336360353304</v>
      </c>
    </row>
    <row r="144" spans="1:57" x14ac:dyDescent="0.3">
      <c r="A144" s="2" t="s">
        <v>121</v>
      </c>
      <c r="B144" s="33" t="s">
        <v>923</v>
      </c>
      <c r="C144" s="34"/>
      <c r="D144" s="2"/>
      <c r="E144" s="2"/>
      <c r="F144" s="2">
        <v>3.49</v>
      </c>
      <c r="G144" s="2" t="s">
        <v>122</v>
      </c>
      <c r="H144" s="35">
        <v>-1</v>
      </c>
      <c r="I144" s="2">
        <v>-1</v>
      </c>
      <c r="K144" s="2"/>
      <c r="L144" s="2"/>
      <c r="M144" s="2"/>
      <c r="N144" s="23">
        <v>0</v>
      </c>
      <c r="O144" s="2">
        <v>3.903</v>
      </c>
      <c r="P144" s="2">
        <v>3.903</v>
      </c>
      <c r="Q144" s="2">
        <v>10.050000000000001</v>
      </c>
      <c r="R144" s="2"/>
      <c r="S144" s="2"/>
      <c r="T144" s="23">
        <v>0</v>
      </c>
      <c r="U144" s="25"/>
      <c r="V144" s="25"/>
      <c r="W144"/>
      <c r="X144" s="2"/>
      <c r="Y144" s="2"/>
      <c r="Z144" s="2">
        <v>7.3</v>
      </c>
      <c r="AA144" s="2">
        <v>1</v>
      </c>
      <c r="AB144" s="2"/>
      <c r="AC144" s="2"/>
      <c r="AD144" s="2"/>
      <c r="AE144" s="2"/>
      <c r="AF144" s="2">
        <v>1</v>
      </c>
      <c r="AG144" s="2">
        <v>1</v>
      </c>
      <c r="AH144" s="2"/>
      <c r="AI144" s="2"/>
      <c r="AJ144" s="2"/>
      <c r="AO144">
        <v>13</v>
      </c>
      <c r="AP144" s="21">
        <v>0</v>
      </c>
      <c r="AQ144" s="25"/>
      <c r="AR144" s="28">
        <v>1.6448598130841121</v>
      </c>
      <c r="AS144" s="28">
        <v>2.457943925233645</v>
      </c>
      <c r="AT144" s="28">
        <v>0.86915887850467299</v>
      </c>
      <c r="AU144" s="28">
        <v>0.13084112149532709</v>
      </c>
      <c r="AV144" s="28">
        <v>0.32234432234432231</v>
      </c>
      <c r="AW144" s="28">
        <v>0.48168498168498158</v>
      </c>
      <c r="AX144" s="28">
        <v>0.17032967032967031</v>
      </c>
      <c r="AY144" s="28">
        <v>2.564102564102564E-2</v>
      </c>
      <c r="AZ144" s="25">
        <v>0.82</v>
      </c>
      <c r="BA144" s="25">
        <v>3.44</v>
      </c>
      <c r="BB144" s="25">
        <v>2.62</v>
      </c>
      <c r="BC144" s="25">
        <v>2.7828037383177571</v>
      </c>
      <c r="BD144">
        <v>2.782803738317758</v>
      </c>
      <c r="BE144">
        <v>6.5403483343235136</v>
      </c>
    </row>
    <row r="145" spans="1:57" x14ac:dyDescent="0.3">
      <c r="A145" s="2" t="s">
        <v>1185</v>
      </c>
      <c r="B145" s="47" t="s">
        <v>1186</v>
      </c>
      <c r="C145" s="34"/>
      <c r="D145" s="2"/>
      <c r="E145" s="2"/>
      <c r="F145" s="2">
        <v>4</v>
      </c>
      <c r="G145" s="2" t="s">
        <v>122</v>
      </c>
      <c r="H145" s="35" t="s">
        <v>1188</v>
      </c>
      <c r="I145" s="2">
        <v>-1</v>
      </c>
      <c r="J145" t="s">
        <v>1187</v>
      </c>
      <c r="K145" s="2"/>
      <c r="L145" s="2"/>
      <c r="M145" s="2"/>
      <c r="N145" s="23">
        <v>0</v>
      </c>
      <c r="O145" s="2"/>
      <c r="P145" s="2"/>
      <c r="Q145" s="2"/>
      <c r="R145" s="2"/>
      <c r="S145" s="2"/>
      <c r="T145" s="23">
        <v>0</v>
      </c>
      <c r="U145" s="23"/>
      <c r="V145" s="23"/>
      <c r="W145" s="2"/>
      <c r="X145" s="2"/>
      <c r="Y145" s="2"/>
      <c r="Z145" s="2">
        <v>2.1</v>
      </c>
      <c r="AA145" s="2">
        <v>1</v>
      </c>
      <c r="AB145" s="2"/>
      <c r="AC145" s="2"/>
      <c r="AD145" s="2"/>
      <c r="AE145" s="2"/>
      <c r="AF145" s="2">
        <v>1</v>
      </c>
      <c r="AG145" s="2">
        <v>1</v>
      </c>
      <c r="AH145" s="2"/>
      <c r="AI145" s="2"/>
      <c r="AJ145" s="2"/>
      <c r="AO145">
        <v>34</v>
      </c>
      <c r="AP145" s="21">
        <v>0</v>
      </c>
      <c r="AQ145" s="21"/>
      <c r="AR145" s="28">
        <v>1.92</v>
      </c>
      <c r="AS145" s="28">
        <v>2.72</v>
      </c>
      <c r="AT145" s="28">
        <v>0.64</v>
      </c>
      <c r="AU145" s="28">
        <v>2.8</v>
      </c>
      <c r="AV145" s="28">
        <v>0.23762376237623761</v>
      </c>
      <c r="AW145" s="28">
        <v>0.33663366336633671</v>
      </c>
      <c r="AX145" s="28">
        <v>7.9207920792079209E-2</v>
      </c>
      <c r="AY145" s="28">
        <v>0.34653465346534651</v>
      </c>
      <c r="AZ145" s="25">
        <v>0.82</v>
      </c>
      <c r="BA145" s="25">
        <v>3.44</v>
      </c>
      <c r="BB145" s="25">
        <v>2.62</v>
      </c>
      <c r="BC145" s="25">
        <v>2.7488000000000001</v>
      </c>
      <c r="BD145">
        <v>2.7488000000000001</v>
      </c>
      <c r="BE145">
        <v>6.2305574404000001</v>
      </c>
    </row>
    <row r="146" spans="1:57" x14ac:dyDescent="0.3">
      <c r="A146" s="5" t="s">
        <v>123</v>
      </c>
      <c r="B146" s="17" t="s">
        <v>924</v>
      </c>
      <c r="C146" s="13"/>
      <c r="D146" s="5"/>
      <c r="E146" s="5"/>
      <c r="F146" s="5">
        <v>3.7</v>
      </c>
      <c r="G146" s="5" t="s">
        <v>122</v>
      </c>
      <c r="H146" s="40">
        <v>-2</v>
      </c>
      <c r="I146">
        <v>-1</v>
      </c>
      <c r="K146" s="5"/>
      <c r="L146" s="5"/>
      <c r="M146" s="5"/>
      <c r="N146" s="23">
        <v>0</v>
      </c>
      <c r="O146" s="2"/>
      <c r="P146" s="2"/>
      <c r="Q146" s="2"/>
      <c r="R146" s="2"/>
      <c r="S146" s="2"/>
      <c r="T146" s="23">
        <v>0</v>
      </c>
      <c r="U146" s="23"/>
      <c r="V146" s="23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O146">
        <v>14</v>
      </c>
      <c r="AP146" s="21">
        <v>0</v>
      </c>
      <c r="AQ146" s="21"/>
      <c r="AR146" s="28">
        <v>1.847457627118644</v>
      </c>
      <c r="AS146" s="28">
        <v>2.4237288135593218</v>
      </c>
      <c r="AT146" s="28">
        <v>0.67796610169491522</v>
      </c>
      <c r="AU146" s="28">
        <v>2.610169491525423</v>
      </c>
      <c r="AV146" s="28">
        <v>0.2443946188340807</v>
      </c>
      <c r="AW146" s="28">
        <v>0.32062780269058289</v>
      </c>
      <c r="AX146" s="28">
        <v>8.9686098654708529E-2</v>
      </c>
      <c r="AY146" s="28">
        <v>0.3452914798206278</v>
      </c>
      <c r="AZ146" s="25">
        <v>1</v>
      </c>
      <c r="BA146" s="25">
        <v>3.44</v>
      </c>
      <c r="BB146" s="25">
        <v>2.44</v>
      </c>
      <c r="BC146" s="25">
        <v>2.732542372881356</v>
      </c>
      <c r="BD146">
        <v>2.732542372881356</v>
      </c>
      <c r="BE146">
        <v>6.5123179483671016</v>
      </c>
    </row>
    <row r="147" spans="1:57" x14ac:dyDescent="0.3">
      <c r="A147" s="5" t="s">
        <v>124</v>
      </c>
      <c r="B147" s="17" t="s">
        <v>925</v>
      </c>
      <c r="C147" s="13"/>
      <c r="D147" s="5"/>
      <c r="E147" s="5"/>
      <c r="F147" s="5">
        <v>3.9</v>
      </c>
      <c r="G147" s="5" t="s">
        <v>122</v>
      </c>
      <c r="H147" s="40">
        <v>-2</v>
      </c>
      <c r="I147">
        <v>-1</v>
      </c>
      <c r="K147" s="5"/>
      <c r="L147" s="5"/>
      <c r="M147" s="5"/>
      <c r="N147" s="23">
        <v>0</v>
      </c>
      <c r="O147" s="2"/>
      <c r="P147" s="2"/>
      <c r="Q147" s="2"/>
      <c r="R147" s="2"/>
      <c r="S147" s="2"/>
      <c r="T147" s="23">
        <v>0</v>
      </c>
      <c r="U147" s="23"/>
      <c r="V147" s="23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O147">
        <v>14</v>
      </c>
      <c r="AP147" s="21">
        <v>0</v>
      </c>
      <c r="AQ147" s="21"/>
      <c r="AR147" s="28">
        <v>1.85</v>
      </c>
      <c r="AS147" s="28">
        <v>2.3833333333333329</v>
      </c>
      <c r="AT147" s="28">
        <v>0.66666666666666663</v>
      </c>
      <c r="AU147" s="28">
        <v>2.5666666666666669</v>
      </c>
      <c r="AV147" s="28">
        <v>0.24776785714285721</v>
      </c>
      <c r="AW147" s="28">
        <v>0.3191964285714286</v>
      </c>
      <c r="AX147" s="28">
        <v>8.9285714285714288E-2</v>
      </c>
      <c r="AY147" s="28">
        <v>0.34375000000000011</v>
      </c>
      <c r="AZ147" s="25">
        <v>0.95</v>
      </c>
      <c r="BA147" s="25">
        <v>3.44</v>
      </c>
      <c r="BB147" s="25">
        <v>2.4900000000000002</v>
      </c>
      <c r="BC147" s="25">
        <v>2.6995</v>
      </c>
      <c r="BD147">
        <v>2.6995</v>
      </c>
      <c r="BE147">
        <v>6.4386446606443171</v>
      </c>
    </row>
    <row r="148" spans="1:57" x14ac:dyDescent="0.3">
      <c r="A148" s="5" t="s">
        <v>125</v>
      </c>
      <c r="B148" s="17" t="s">
        <v>926</v>
      </c>
      <c r="C148" s="13"/>
      <c r="D148" s="5"/>
      <c r="E148" s="5"/>
      <c r="F148" s="5">
        <v>4</v>
      </c>
      <c r="G148" s="5" t="s">
        <v>122</v>
      </c>
      <c r="H148" s="40">
        <v>-2</v>
      </c>
      <c r="I148">
        <v>-1</v>
      </c>
      <c r="K148" s="5"/>
      <c r="L148" s="5"/>
      <c r="M148" s="5"/>
      <c r="N148" s="23">
        <v>0</v>
      </c>
      <c r="O148" s="2"/>
      <c r="P148" s="2"/>
      <c r="Q148" s="2"/>
      <c r="R148" s="2"/>
      <c r="S148" s="2"/>
      <c r="T148" s="23">
        <v>0</v>
      </c>
      <c r="U148" s="23"/>
      <c r="V148" s="23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O148">
        <v>14</v>
      </c>
      <c r="AP148" s="21">
        <v>0</v>
      </c>
      <c r="AQ148" s="21"/>
      <c r="AR148" s="28">
        <v>1.8389830508474569</v>
      </c>
      <c r="AS148" s="28">
        <v>2.398305084745763</v>
      </c>
      <c r="AT148" s="28">
        <v>0.59322033898305082</v>
      </c>
      <c r="AU148" s="28">
        <v>2.4915254237288131</v>
      </c>
      <c r="AV148" s="28">
        <v>0.25115740740740738</v>
      </c>
      <c r="AW148" s="28">
        <v>0.32754629629629628</v>
      </c>
      <c r="AX148" s="28">
        <v>8.1018518518518517E-2</v>
      </c>
      <c r="AY148" s="28">
        <v>0.34027777777777768</v>
      </c>
      <c r="AZ148" s="25">
        <v>0.89</v>
      </c>
      <c r="BA148" s="25">
        <v>3.44</v>
      </c>
      <c r="BB148" s="25">
        <v>2.5499999999999998</v>
      </c>
      <c r="BC148" s="25">
        <v>2.7266101694915248</v>
      </c>
      <c r="BD148">
        <v>2.7266101694915261</v>
      </c>
      <c r="BE148">
        <v>6.5117833191709238</v>
      </c>
    </row>
    <row r="149" spans="1:57" x14ac:dyDescent="0.3">
      <c r="A149" s="5" t="s">
        <v>120</v>
      </c>
      <c r="B149" s="17" t="s">
        <v>927</v>
      </c>
      <c r="C149" s="13"/>
      <c r="D149" s="5"/>
      <c r="E149" s="5"/>
      <c r="F149" s="5">
        <v>4.3</v>
      </c>
      <c r="G149" s="5" t="s">
        <v>122</v>
      </c>
      <c r="H149" s="40">
        <v>-2</v>
      </c>
      <c r="I149">
        <v>-1</v>
      </c>
      <c r="K149" s="5"/>
      <c r="L149" s="5"/>
      <c r="M149" s="5"/>
      <c r="N149" s="23">
        <v>0</v>
      </c>
      <c r="O149" s="2"/>
      <c r="P149" s="2"/>
      <c r="Q149" s="2"/>
      <c r="R149" s="2"/>
      <c r="S149" s="2"/>
      <c r="T149" s="23">
        <v>0</v>
      </c>
      <c r="U149" s="25"/>
      <c r="V149" s="25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O149">
        <v>14</v>
      </c>
      <c r="AP149" s="21">
        <v>0</v>
      </c>
      <c r="AQ149" s="25"/>
      <c r="AR149" s="28">
        <v>1.8135593220338979</v>
      </c>
      <c r="AS149" s="28">
        <v>2.398305084745763</v>
      </c>
      <c r="AT149" s="28">
        <v>0.63559322033898302</v>
      </c>
      <c r="AU149" s="28">
        <v>2.4915254237288131</v>
      </c>
      <c r="AV149" s="28">
        <v>0.24711316397228639</v>
      </c>
      <c r="AW149" s="28">
        <v>0.32678983833718239</v>
      </c>
      <c r="AX149" s="28">
        <v>8.6605080831408776E-2</v>
      </c>
      <c r="AY149" s="28">
        <v>0.33949191685912239</v>
      </c>
      <c r="AZ149" s="25">
        <v>0.82</v>
      </c>
      <c r="BA149" s="25">
        <v>3.44</v>
      </c>
      <c r="BB149" s="25">
        <v>2.62</v>
      </c>
      <c r="BC149" s="25">
        <v>2.733728813559321</v>
      </c>
      <c r="BD149">
        <v>2.7337288135593218</v>
      </c>
      <c r="BE149">
        <v>6.5217336360353304</v>
      </c>
    </row>
    <row r="150" spans="1:57" x14ac:dyDescent="0.3">
      <c r="A150" s="2" t="s">
        <v>127</v>
      </c>
      <c r="B150" s="13" t="s">
        <v>754</v>
      </c>
      <c r="C150" s="13"/>
      <c r="D150" s="2"/>
      <c r="E150" s="2"/>
      <c r="F150" s="2">
        <v>2.39</v>
      </c>
      <c r="G150" s="2" t="s">
        <v>126</v>
      </c>
      <c r="H150" s="9">
        <v>-1</v>
      </c>
      <c r="I150">
        <v>-1</v>
      </c>
      <c r="K150" s="2"/>
      <c r="L150" s="2"/>
      <c r="M150" s="2"/>
      <c r="N150" s="23">
        <v>0</v>
      </c>
      <c r="O150" s="2">
        <v>5.4930000000000003</v>
      </c>
      <c r="P150" s="2">
        <v>5.4930000000000003</v>
      </c>
      <c r="Q150" s="2">
        <v>28.75</v>
      </c>
      <c r="R150" s="2"/>
      <c r="S150" s="2">
        <f>Q150/2</f>
        <v>14.375</v>
      </c>
      <c r="T150" s="23">
        <v>0</v>
      </c>
      <c r="U150" s="25"/>
      <c r="V150" s="25"/>
      <c r="W150" s="2">
        <v>1</v>
      </c>
      <c r="X150" s="2"/>
      <c r="Y150" s="2"/>
      <c r="Z150" s="2"/>
      <c r="AA150" s="2">
        <v>1</v>
      </c>
      <c r="AB150" s="2"/>
      <c r="AC150" s="2"/>
      <c r="AD150" s="2"/>
      <c r="AE150" s="2">
        <v>1</v>
      </c>
      <c r="AF150" s="2">
        <v>1</v>
      </c>
      <c r="AG150" s="2">
        <v>1</v>
      </c>
      <c r="AH150" s="2"/>
      <c r="AI150" s="2"/>
      <c r="AJ150" s="2"/>
      <c r="AO150">
        <v>2</v>
      </c>
      <c r="AP150" s="21">
        <v>0</v>
      </c>
      <c r="AQ150" s="25"/>
      <c r="AR150" s="28">
        <v>1.428571428571429</v>
      </c>
      <c r="AS150" s="28">
        <v>1.5</v>
      </c>
      <c r="AT150" s="28">
        <v>5.1428571428571432</v>
      </c>
      <c r="AU150" s="28">
        <v>4</v>
      </c>
      <c r="AV150" s="28">
        <v>0.1183431952662722</v>
      </c>
      <c r="AW150" s="28">
        <v>0.1242603550295858</v>
      </c>
      <c r="AX150" s="28">
        <v>0.42603550295857989</v>
      </c>
      <c r="AY150" s="28">
        <v>0.33136094674556221</v>
      </c>
      <c r="AZ150" s="25">
        <v>1.6</v>
      </c>
      <c r="BA150" s="25">
        <v>3.44</v>
      </c>
      <c r="BB150" s="25">
        <v>1.84</v>
      </c>
      <c r="BC150" s="25">
        <v>1.9628571428571431</v>
      </c>
      <c r="BD150">
        <v>1.9628571428571431</v>
      </c>
      <c r="BE150">
        <v>4.4993245392857144</v>
      </c>
    </row>
    <row r="151" spans="1:57" x14ac:dyDescent="0.3">
      <c r="A151" s="2" t="s">
        <v>128</v>
      </c>
      <c r="B151" s="13" t="s">
        <v>755</v>
      </c>
      <c r="C151" s="13"/>
      <c r="D151" s="2"/>
      <c r="E151" s="2"/>
      <c r="F151" s="2">
        <v>3.42</v>
      </c>
      <c r="G151" s="2" t="s">
        <v>126</v>
      </c>
      <c r="H151" s="9" t="s">
        <v>571</v>
      </c>
      <c r="I151" t="s">
        <v>649</v>
      </c>
      <c r="K151" s="2"/>
      <c r="L151" s="2"/>
      <c r="M151" s="2"/>
      <c r="N151" s="23">
        <v>2</v>
      </c>
      <c r="O151" s="2"/>
      <c r="P151" s="2"/>
      <c r="Q151" s="2"/>
      <c r="R151" s="2"/>
      <c r="S151" s="2"/>
      <c r="T151" s="23">
        <v>3.8933966999999998</v>
      </c>
      <c r="U151" s="23">
        <v>3.8933966999999998</v>
      </c>
      <c r="V151" s="23">
        <v>7.4931887499999998</v>
      </c>
      <c r="W151" s="2"/>
      <c r="X151" s="2"/>
      <c r="Y151" s="2"/>
      <c r="Z151" s="2"/>
      <c r="AA151" s="2">
        <v>1</v>
      </c>
      <c r="AB151" s="2"/>
      <c r="AC151" s="2"/>
      <c r="AD151" s="2"/>
      <c r="AE151" s="2"/>
      <c r="AF151" s="2"/>
      <c r="AG151" s="2">
        <v>1</v>
      </c>
      <c r="AH151" s="2"/>
      <c r="AI151" s="2"/>
      <c r="AJ151" s="2"/>
      <c r="AO151">
        <v>2</v>
      </c>
      <c r="AP151" s="21">
        <v>113.5857853857584</v>
      </c>
      <c r="AQ151" s="21">
        <v>3.5215674095268677E-2</v>
      </c>
      <c r="AR151" s="28">
        <v>2</v>
      </c>
      <c r="AS151" s="28">
        <v>4</v>
      </c>
      <c r="AT151" s="28">
        <v>3.333333333333333</v>
      </c>
      <c r="AU151" s="28">
        <v>4.666666666666667</v>
      </c>
      <c r="AV151" s="28">
        <v>0.14285714285714279</v>
      </c>
      <c r="AW151" s="28">
        <v>0.2857142857142857</v>
      </c>
      <c r="AX151" s="28">
        <v>0.23809523809523811</v>
      </c>
      <c r="AY151" s="28">
        <v>0.33333333333333343</v>
      </c>
      <c r="AZ151" s="25">
        <v>2.02</v>
      </c>
      <c r="BA151" s="25">
        <v>3.44</v>
      </c>
      <c r="BB151" s="25">
        <v>1.42</v>
      </c>
      <c r="BC151" s="25">
        <v>2.8733333333333331</v>
      </c>
      <c r="BD151">
        <v>2.8733333333333331</v>
      </c>
      <c r="BE151">
        <v>6.6478994516666674</v>
      </c>
    </row>
    <row r="152" spans="1:57" x14ac:dyDescent="0.3">
      <c r="A152" s="2" t="s">
        <v>129</v>
      </c>
      <c r="B152" s="13" t="s">
        <v>756</v>
      </c>
      <c r="C152" s="13"/>
      <c r="D152" s="2"/>
      <c r="E152" s="2"/>
      <c r="F152" s="2">
        <v>2.39</v>
      </c>
      <c r="G152" s="2" t="s">
        <v>133</v>
      </c>
      <c r="H152" s="9" t="s">
        <v>572</v>
      </c>
      <c r="I152" t="s">
        <v>650</v>
      </c>
      <c r="K152" s="2"/>
      <c r="L152" s="2"/>
      <c r="M152" s="2"/>
      <c r="N152" s="23">
        <v>4</v>
      </c>
      <c r="O152" s="2"/>
      <c r="P152" s="2"/>
      <c r="Q152" s="2"/>
      <c r="R152" s="2"/>
      <c r="S152" s="2"/>
      <c r="T152" s="23">
        <v>5.5026178200000002</v>
      </c>
      <c r="U152" s="25">
        <v>5.5582516699999998</v>
      </c>
      <c r="V152" s="25">
        <v>28.882220520000001</v>
      </c>
      <c r="W152" s="2">
        <v>1</v>
      </c>
      <c r="X152" t="s">
        <v>489</v>
      </c>
      <c r="Y152" s="2"/>
      <c r="Z152" s="2"/>
      <c r="AA152" s="2"/>
      <c r="AB152" s="2"/>
      <c r="AC152" s="2"/>
      <c r="AD152" s="2"/>
      <c r="AE152" s="2">
        <v>1</v>
      </c>
      <c r="AF152" s="2">
        <v>1</v>
      </c>
      <c r="AG152" s="2">
        <v>1</v>
      </c>
      <c r="AH152" s="2"/>
      <c r="AI152" s="2"/>
      <c r="AJ152" s="2">
        <v>1</v>
      </c>
      <c r="AO152">
        <v>16</v>
      </c>
      <c r="AP152" s="21">
        <v>883.36082823090169</v>
      </c>
      <c r="AQ152" s="25">
        <v>7.2450575070407169E-2</v>
      </c>
      <c r="AR152" s="28">
        <v>1.928571428571429</v>
      </c>
      <c r="AS152" s="28">
        <v>3.5</v>
      </c>
      <c r="AT152" s="28">
        <v>3.1428571428571428</v>
      </c>
      <c r="AU152" s="28">
        <v>4</v>
      </c>
      <c r="AV152" s="28">
        <v>0.15340909090909091</v>
      </c>
      <c r="AW152" s="28">
        <v>0.27840909090909088</v>
      </c>
      <c r="AX152" s="28">
        <v>0.25</v>
      </c>
      <c r="AY152" s="28">
        <v>0.31818181818181818</v>
      </c>
      <c r="AZ152" s="25">
        <v>1.6</v>
      </c>
      <c r="BA152" s="25">
        <v>3.44</v>
      </c>
      <c r="BB152" s="25">
        <v>1.84</v>
      </c>
      <c r="BC152" s="25">
        <v>2.882857142857143</v>
      </c>
      <c r="BD152">
        <v>2.882857142857143</v>
      </c>
      <c r="BE152">
        <v>6.350050364285714</v>
      </c>
    </row>
    <row r="153" spans="1:57" x14ac:dyDescent="0.3">
      <c r="A153" s="2" t="s">
        <v>130</v>
      </c>
      <c r="B153" s="13" t="s">
        <v>757</v>
      </c>
      <c r="C153" s="13"/>
      <c r="D153" s="2"/>
      <c r="E153" s="2"/>
      <c r="F153" s="2">
        <v>2.2200000000000002</v>
      </c>
      <c r="G153" s="2" t="s">
        <v>133</v>
      </c>
      <c r="H153" s="9" t="s">
        <v>573</v>
      </c>
      <c r="I153">
        <v>-1</v>
      </c>
      <c r="K153" s="2"/>
      <c r="L153" s="2"/>
      <c r="M153" s="2"/>
      <c r="N153" s="23">
        <v>4</v>
      </c>
      <c r="O153" s="2"/>
      <c r="P153" s="2"/>
      <c r="Q153" s="2"/>
      <c r="R153" s="2"/>
      <c r="S153" s="2"/>
      <c r="T153" s="23">
        <v>5.5809040000000003</v>
      </c>
      <c r="U153" s="23">
        <v>5.6539380000000001</v>
      </c>
      <c r="V153" s="23">
        <v>29.812771999999999</v>
      </c>
      <c r="W153" s="2">
        <v>1</v>
      </c>
      <c r="X153" t="s">
        <v>490</v>
      </c>
      <c r="Y153" s="2"/>
      <c r="Z153" s="2"/>
      <c r="AA153" s="2"/>
      <c r="AB153" s="2"/>
      <c r="AC153" s="2"/>
      <c r="AD153" s="2"/>
      <c r="AE153" s="2">
        <v>1</v>
      </c>
      <c r="AF153" s="2">
        <v>1</v>
      </c>
      <c r="AG153" s="2">
        <v>1</v>
      </c>
      <c r="AH153" s="2"/>
      <c r="AI153" s="2"/>
      <c r="AJ153" s="2">
        <v>1</v>
      </c>
      <c r="AO153">
        <v>16</v>
      </c>
      <c r="AP153" s="21">
        <v>940.71474773474347</v>
      </c>
      <c r="AQ153" s="21">
        <v>6.8033375849706881E-2</v>
      </c>
      <c r="AR153" s="28">
        <v>1.928571428571429</v>
      </c>
      <c r="AS153" s="28">
        <v>3.5</v>
      </c>
      <c r="AT153" s="28">
        <v>3.8571428571428572</v>
      </c>
      <c r="AU153" s="28">
        <v>4</v>
      </c>
      <c r="AV153" s="28">
        <v>0.1451612903225806</v>
      </c>
      <c r="AW153" s="28">
        <v>0.26344086021505381</v>
      </c>
      <c r="AX153" s="28">
        <v>0.29032258064516131</v>
      </c>
      <c r="AY153" s="28">
        <v>0.30107526881720431</v>
      </c>
      <c r="AZ153" s="25">
        <v>1.6</v>
      </c>
      <c r="BA153" s="25">
        <v>3.44</v>
      </c>
      <c r="BB153" s="25">
        <v>1.84</v>
      </c>
      <c r="BC153" s="25">
        <v>2.8685714285714279</v>
      </c>
      <c r="BD153">
        <v>2.8685714285714279</v>
      </c>
      <c r="BE153">
        <v>6.299944650714286</v>
      </c>
    </row>
    <row r="154" spans="1:57" x14ac:dyDescent="0.3">
      <c r="A154" s="2" t="s">
        <v>131</v>
      </c>
      <c r="B154" s="13" t="s">
        <v>758</v>
      </c>
      <c r="C154" s="13"/>
      <c r="D154" s="2"/>
      <c r="E154" s="2"/>
      <c r="F154" s="2">
        <v>2.29</v>
      </c>
      <c r="G154" s="2" t="s">
        <v>133</v>
      </c>
      <c r="H154" s="9" t="s">
        <v>574</v>
      </c>
      <c r="I154" t="s">
        <v>651</v>
      </c>
      <c r="K154" s="2"/>
      <c r="L154" s="2"/>
      <c r="M154" s="2"/>
      <c r="N154" s="23">
        <v>1</v>
      </c>
      <c r="O154" s="2"/>
      <c r="P154" s="2"/>
      <c r="Q154" s="2"/>
      <c r="R154" s="2"/>
      <c r="S154" s="2"/>
      <c r="T154" s="23">
        <v>3.9070640000000001</v>
      </c>
      <c r="U154" s="23">
        <v>3.9070640000000001</v>
      </c>
      <c r="V154" s="23">
        <v>14.317354999999999</v>
      </c>
      <c r="W154" s="2">
        <v>1</v>
      </c>
      <c r="X154" t="s">
        <v>492</v>
      </c>
      <c r="Y154" s="2"/>
      <c r="Z154" s="2"/>
      <c r="AA154" s="2"/>
      <c r="AB154" s="2"/>
      <c r="AC154" s="2"/>
      <c r="AD154" s="2"/>
      <c r="AE154" s="2">
        <v>1</v>
      </c>
      <c r="AF154" s="2">
        <v>1</v>
      </c>
      <c r="AG154" s="2">
        <v>1</v>
      </c>
      <c r="AH154" s="2"/>
      <c r="AI154" s="2"/>
      <c r="AJ154" s="2">
        <v>1</v>
      </c>
      <c r="AO154">
        <v>16</v>
      </c>
      <c r="AP154" s="21">
        <v>218.55655879400501</v>
      </c>
      <c r="AQ154" s="21">
        <v>7.320759481338833E-2</v>
      </c>
      <c r="AR154" s="28">
        <v>2</v>
      </c>
      <c r="AS154" s="28">
        <v>3.5</v>
      </c>
      <c r="AT154" s="28">
        <v>3.0714285714285721</v>
      </c>
      <c r="AU154" s="28">
        <v>5</v>
      </c>
      <c r="AV154" s="28">
        <v>0.14736842105263159</v>
      </c>
      <c r="AW154" s="28">
        <v>0.25789473684210529</v>
      </c>
      <c r="AX154" s="28">
        <v>0.22631578947368419</v>
      </c>
      <c r="AY154" s="28">
        <v>0.36842105263157893</v>
      </c>
      <c r="AZ154" s="25">
        <v>1.5</v>
      </c>
      <c r="BA154" s="25">
        <v>3.44</v>
      </c>
      <c r="BB154" s="25">
        <v>1.94</v>
      </c>
      <c r="BC154" s="25">
        <v>2.875714285714285</v>
      </c>
      <c r="BD154">
        <v>2.875714285714285</v>
      </c>
      <c r="BE154">
        <v>6.3570658642857136</v>
      </c>
    </row>
    <row r="155" spans="1:57" x14ac:dyDescent="0.3">
      <c r="A155" s="2" t="s">
        <v>132</v>
      </c>
      <c r="B155" s="13" t="s">
        <v>759</v>
      </c>
      <c r="C155" s="13"/>
      <c r="D155" s="2"/>
      <c r="E155" s="2"/>
      <c r="F155" s="2">
        <v>2.27</v>
      </c>
      <c r="G155" s="2" t="s">
        <v>133</v>
      </c>
      <c r="H155" s="9" t="s">
        <v>575</v>
      </c>
      <c r="I155">
        <v>-1</v>
      </c>
      <c r="K155" s="2"/>
      <c r="L155" s="2"/>
      <c r="M155" s="2"/>
      <c r="N155" s="23">
        <v>4</v>
      </c>
      <c r="O155" s="2"/>
      <c r="P155" s="2"/>
      <c r="Q155" s="2"/>
      <c r="R155" s="2"/>
      <c r="S155" s="2"/>
      <c r="T155" s="23">
        <v>5.4952131800000004</v>
      </c>
      <c r="U155" s="25">
        <v>5.5421627200000003</v>
      </c>
      <c r="V155" s="25">
        <v>29.451395720000001</v>
      </c>
      <c r="W155" s="2">
        <v>1</v>
      </c>
      <c r="X155" t="s">
        <v>491</v>
      </c>
      <c r="Y155" s="2"/>
      <c r="Z155" s="2"/>
      <c r="AA155" s="2"/>
      <c r="AB155" s="2"/>
      <c r="AC155" s="2"/>
      <c r="AD155" s="2"/>
      <c r="AE155" s="2">
        <v>1</v>
      </c>
      <c r="AF155" s="2">
        <v>1</v>
      </c>
      <c r="AG155" s="2">
        <v>1</v>
      </c>
      <c r="AH155" s="2"/>
      <c r="AI155" s="2"/>
      <c r="AJ155" s="2">
        <v>1</v>
      </c>
      <c r="AO155">
        <v>16</v>
      </c>
      <c r="AP155" s="21">
        <v>896.95302480881253</v>
      </c>
      <c r="AQ155" s="25">
        <v>7.1352677598296457E-2</v>
      </c>
      <c r="AR155" s="28">
        <v>2</v>
      </c>
      <c r="AS155" s="28">
        <v>3.5</v>
      </c>
      <c r="AT155" s="28">
        <v>3.785714285714286</v>
      </c>
      <c r="AU155" s="28">
        <v>5</v>
      </c>
      <c r="AV155" s="28">
        <v>0.14000000000000001</v>
      </c>
      <c r="AW155" s="28">
        <v>0.245</v>
      </c>
      <c r="AX155" s="28">
        <v>0.26500000000000001</v>
      </c>
      <c r="AY155" s="28">
        <v>0.35</v>
      </c>
      <c r="AZ155" s="25">
        <v>1.5</v>
      </c>
      <c r="BA155" s="25">
        <v>3.44</v>
      </c>
      <c r="BB155" s="25">
        <v>1.94</v>
      </c>
      <c r="BC155" s="25">
        <v>2.8614285714285721</v>
      </c>
      <c r="BD155">
        <v>2.8614285714285712</v>
      </c>
      <c r="BE155">
        <v>6.3069601507142856</v>
      </c>
    </row>
    <row r="156" spans="1:57" x14ac:dyDescent="0.3">
      <c r="A156" s="2" t="s">
        <v>136</v>
      </c>
      <c r="B156" s="13" t="s">
        <v>760</v>
      </c>
      <c r="C156" s="13"/>
      <c r="D156" s="2"/>
      <c r="E156" s="2"/>
      <c r="F156" s="2">
        <v>3.8</v>
      </c>
      <c r="G156" s="2" t="s">
        <v>135</v>
      </c>
      <c r="H156" s="9">
        <v>-1</v>
      </c>
      <c r="I156">
        <v>-1</v>
      </c>
      <c r="J156" t="s">
        <v>1164</v>
      </c>
      <c r="K156" s="2"/>
      <c r="L156" s="2"/>
      <c r="M156" s="2"/>
      <c r="N156" s="23">
        <v>0</v>
      </c>
      <c r="O156" s="2">
        <v>3.89</v>
      </c>
      <c r="P156" s="2">
        <v>3.89</v>
      </c>
      <c r="Q156" s="2">
        <v>10.34</v>
      </c>
      <c r="R156" s="2" t="s">
        <v>440</v>
      </c>
      <c r="S156" s="2"/>
      <c r="T156" s="23">
        <v>0</v>
      </c>
      <c r="U156" s="23"/>
      <c r="V156" s="23"/>
      <c r="W156" s="2">
        <v>1</v>
      </c>
      <c r="X156" s="2"/>
      <c r="Y156" s="2">
        <v>2</v>
      </c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O156">
        <v>14</v>
      </c>
      <c r="AP156" s="21">
        <v>0</v>
      </c>
      <c r="AQ156" s="21"/>
      <c r="AR156" s="28">
        <v>1.9090909090909089</v>
      </c>
      <c r="AS156" s="28">
        <v>2.545454545454545</v>
      </c>
      <c r="AT156" s="28">
        <v>0.63636363636363635</v>
      </c>
      <c r="AU156" s="28">
        <v>2.545454545454545</v>
      </c>
      <c r="AV156" s="28">
        <v>0.25</v>
      </c>
      <c r="AW156" s="28">
        <v>0.33333333333333331</v>
      </c>
      <c r="AX156" s="28">
        <v>8.3333333333333329E-2</v>
      </c>
      <c r="AY156" s="28">
        <v>0.33333333333333331</v>
      </c>
      <c r="AZ156" s="25">
        <v>1.1000000000000001</v>
      </c>
      <c r="BA156" s="25">
        <v>3.44</v>
      </c>
      <c r="BB156" s="25">
        <v>2.34</v>
      </c>
      <c r="BC156" s="25">
        <v>2.7618181818181822</v>
      </c>
      <c r="BD156">
        <v>2.7618181818181822</v>
      </c>
      <c r="BE156">
        <v>6.4448628590773636</v>
      </c>
    </row>
    <row r="157" spans="1:57" x14ac:dyDescent="0.3">
      <c r="A157" s="2" t="s">
        <v>137</v>
      </c>
      <c r="B157" s="13" t="s">
        <v>761</v>
      </c>
      <c r="C157" s="13"/>
      <c r="D157" s="2"/>
      <c r="E157" s="2"/>
      <c r="F157" s="2">
        <v>3.85</v>
      </c>
      <c r="G157" s="2" t="s">
        <v>135</v>
      </c>
      <c r="H157" s="9" t="s">
        <v>576</v>
      </c>
      <c r="I157" t="s">
        <v>652</v>
      </c>
      <c r="K157" s="2"/>
      <c r="L157" s="2"/>
      <c r="M157" s="2"/>
      <c r="N157" s="23">
        <v>1</v>
      </c>
      <c r="O157" s="2">
        <v>3.85</v>
      </c>
      <c r="P157" s="2">
        <v>3.85</v>
      </c>
      <c r="Q157" s="2">
        <v>12.77</v>
      </c>
      <c r="R157" s="2" t="s">
        <v>440</v>
      </c>
      <c r="S157" s="2"/>
      <c r="T157" s="23">
        <v>11.210029909999999</v>
      </c>
      <c r="U157" s="23">
        <v>11.210029909999999</v>
      </c>
      <c r="V157" s="23">
        <v>11.210029909999999</v>
      </c>
      <c r="W157" s="2">
        <v>1</v>
      </c>
      <c r="X157" s="2"/>
      <c r="Y157" s="2">
        <v>2</v>
      </c>
      <c r="Z157" s="2"/>
      <c r="AA157" s="2">
        <v>1</v>
      </c>
      <c r="AB157" s="2"/>
      <c r="AC157" s="2"/>
      <c r="AD157" s="2"/>
      <c r="AE157" s="2"/>
      <c r="AF157" s="2"/>
      <c r="AG157" s="2"/>
      <c r="AH157" s="2"/>
      <c r="AI157" s="2"/>
      <c r="AJ157" s="2"/>
      <c r="AO157">
        <v>14</v>
      </c>
      <c r="AP157" s="21">
        <v>167.3639996655379</v>
      </c>
      <c r="AQ157" s="21">
        <v>8.365000853216796E-2</v>
      </c>
      <c r="AR157" s="28">
        <v>1.9090909090909089</v>
      </c>
      <c r="AS157" s="28">
        <v>2.545454545454545</v>
      </c>
      <c r="AT157" s="28">
        <v>0.63636363636363635</v>
      </c>
      <c r="AU157" s="28">
        <v>2.545454545454545</v>
      </c>
      <c r="AV157" s="28">
        <v>0.25</v>
      </c>
      <c r="AW157" s="28">
        <v>0.33333333333333331</v>
      </c>
      <c r="AX157" s="28">
        <v>8.3333333333333329E-2</v>
      </c>
      <c r="AY157" s="28">
        <v>0.33333333333333331</v>
      </c>
      <c r="AZ157" s="25">
        <v>0.93</v>
      </c>
      <c r="BA157" s="25">
        <v>3.44</v>
      </c>
      <c r="BB157" s="25">
        <v>2.5099999999999998</v>
      </c>
      <c r="BC157" s="25">
        <v>2.646363636363636</v>
      </c>
      <c r="BD157">
        <v>2.646363636363636</v>
      </c>
      <c r="BE157">
        <v>6.0509524322727266</v>
      </c>
    </row>
    <row r="158" spans="1:57" x14ac:dyDescent="0.3">
      <c r="A158" s="2" t="s">
        <v>10</v>
      </c>
      <c r="B158" s="13" t="s">
        <v>695</v>
      </c>
      <c r="C158" s="13"/>
      <c r="D158" s="2"/>
      <c r="E158" s="2"/>
      <c r="F158" s="2">
        <v>3.9</v>
      </c>
      <c r="G158" s="2" t="s">
        <v>135</v>
      </c>
      <c r="H158" s="9" t="s">
        <v>531</v>
      </c>
      <c r="I158">
        <v>-1</v>
      </c>
      <c r="K158" s="2"/>
      <c r="L158" s="2"/>
      <c r="M158" s="2"/>
      <c r="N158" s="23">
        <v>1</v>
      </c>
      <c r="O158" s="2">
        <v>3.88</v>
      </c>
      <c r="P158" s="2">
        <v>3.88</v>
      </c>
      <c r="Q158" s="2">
        <v>11.07</v>
      </c>
      <c r="R158" s="2" t="s">
        <v>439</v>
      </c>
      <c r="S158" s="2"/>
      <c r="T158" s="23">
        <v>3.9103940000000001</v>
      </c>
      <c r="U158" s="23">
        <v>3.9103940000000001</v>
      </c>
      <c r="V158" s="23">
        <v>11.314458</v>
      </c>
      <c r="W158" s="2">
        <v>1</v>
      </c>
      <c r="X158" s="2"/>
      <c r="Y158" s="2">
        <v>2</v>
      </c>
      <c r="Z158" s="2"/>
      <c r="AA158" s="2">
        <v>1</v>
      </c>
      <c r="AB158" s="2"/>
      <c r="AC158" s="2"/>
      <c r="AD158" s="2"/>
      <c r="AE158" s="2"/>
      <c r="AF158" s="2"/>
      <c r="AG158" s="2"/>
      <c r="AH158" s="2"/>
      <c r="AI158" s="2"/>
      <c r="AJ158" s="2"/>
      <c r="AO158">
        <v>14</v>
      </c>
      <c r="AP158" s="21">
        <v>173.0114278564659</v>
      </c>
      <c r="AQ158" s="21">
        <v>8.0919510193365449E-2</v>
      </c>
      <c r="AR158" s="28">
        <v>1.9090909090909089</v>
      </c>
      <c r="AS158" s="28">
        <v>2.545454545454545</v>
      </c>
      <c r="AT158" s="28">
        <v>0.63636363636363635</v>
      </c>
      <c r="AU158" s="28">
        <v>2.545454545454545</v>
      </c>
      <c r="AV158" s="28">
        <v>0.25</v>
      </c>
      <c r="AW158" s="28">
        <v>0.33333333333333331</v>
      </c>
      <c r="AX158" s="28">
        <v>8.3333333333333329E-2</v>
      </c>
      <c r="AY158" s="28">
        <v>0.33333333333333331</v>
      </c>
      <c r="AZ158" s="25">
        <v>0.82</v>
      </c>
      <c r="BA158" s="25">
        <v>3.44</v>
      </c>
      <c r="BB158" s="25">
        <v>2.62</v>
      </c>
      <c r="BC158" s="25">
        <v>2.6363636363636358</v>
      </c>
      <c r="BD158">
        <v>2.6363636363636371</v>
      </c>
      <c r="BE158">
        <v>6.0044088459090901</v>
      </c>
    </row>
    <row r="159" spans="1:57" x14ac:dyDescent="0.3">
      <c r="A159" s="2" t="s">
        <v>138</v>
      </c>
      <c r="B159" s="13" t="s">
        <v>762</v>
      </c>
      <c r="C159" s="13"/>
      <c r="D159" s="2"/>
      <c r="E159" s="2"/>
      <c r="F159" s="2">
        <v>3.95</v>
      </c>
      <c r="G159" s="2" t="s">
        <v>135</v>
      </c>
      <c r="H159" s="9">
        <v>-1</v>
      </c>
      <c r="I159">
        <v>-1</v>
      </c>
      <c r="J159" t="s">
        <v>1165</v>
      </c>
      <c r="K159" s="2"/>
      <c r="L159" s="2"/>
      <c r="M159" s="2"/>
      <c r="N159" s="23">
        <v>0</v>
      </c>
      <c r="O159" s="2">
        <v>3.88</v>
      </c>
      <c r="P159" s="2">
        <v>3.88</v>
      </c>
      <c r="Q159" s="2">
        <v>11.07</v>
      </c>
      <c r="R159" s="2" t="s">
        <v>439</v>
      </c>
      <c r="S159" s="2"/>
      <c r="T159" s="23">
        <v>0</v>
      </c>
      <c r="U159" s="25"/>
      <c r="V159" s="25"/>
      <c r="W159" s="2">
        <v>1</v>
      </c>
      <c r="X159" s="2"/>
      <c r="Y159" s="2">
        <v>2</v>
      </c>
      <c r="Z159" s="2"/>
      <c r="AA159" s="2">
        <v>1</v>
      </c>
      <c r="AB159" s="2"/>
      <c r="AC159" s="2"/>
      <c r="AD159" s="2"/>
      <c r="AE159" s="2"/>
      <c r="AF159" s="2"/>
      <c r="AG159" s="2"/>
      <c r="AH159" s="2"/>
      <c r="AI159" s="2"/>
      <c r="AJ159" s="2"/>
      <c r="AO159">
        <v>14</v>
      </c>
      <c r="AP159" s="21">
        <v>0</v>
      </c>
      <c r="AQ159" s="25"/>
      <c r="AR159" s="28">
        <v>1.9090909090909089</v>
      </c>
      <c r="AS159" s="28">
        <v>2.545454545454545</v>
      </c>
      <c r="AT159" s="28">
        <v>0.63636363636363635</v>
      </c>
      <c r="AU159" s="28">
        <v>2.545454545454545</v>
      </c>
      <c r="AV159" s="28">
        <v>0.25</v>
      </c>
      <c r="AW159" s="28">
        <v>0.33333333333333331</v>
      </c>
      <c r="AX159" s="28">
        <v>8.3333333333333329E-2</v>
      </c>
      <c r="AY159" s="28">
        <v>0.33333333333333331</v>
      </c>
      <c r="AZ159" s="25">
        <v>0.79</v>
      </c>
      <c r="BA159" s="25">
        <v>3.44</v>
      </c>
      <c r="BB159" s="25">
        <v>2.65</v>
      </c>
      <c r="BC159" s="25">
        <v>2.6336363636363629</v>
      </c>
      <c r="BD159">
        <v>2.6336363636363642</v>
      </c>
      <c r="BE159">
        <v>5.9908857398831818</v>
      </c>
    </row>
    <row r="160" spans="1:57" x14ac:dyDescent="0.3">
      <c r="A160" s="2" t="s">
        <v>139</v>
      </c>
      <c r="B160" s="13" t="s">
        <v>763</v>
      </c>
      <c r="C160" s="13"/>
      <c r="D160" s="2"/>
      <c r="E160" s="2"/>
      <c r="F160" s="2">
        <v>3.55</v>
      </c>
      <c r="G160" s="2" t="s">
        <v>135</v>
      </c>
      <c r="H160" s="9">
        <v>-1</v>
      </c>
      <c r="I160">
        <v>-1</v>
      </c>
      <c r="K160" s="2"/>
      <c r="L160" s="2"/>
      <c r="M160" s="2"/>
      <c r="N160" s="23">
        <v>0</v>
      </c>
      <c r="O160" s="2">
        <v>3.9</v>
      </c>
      <c r="P160" s="2">
        <v>3.9</v>
      </c>
      <c r="Q160" s="2">
        <v>11.07</v>
      </c>
      <c r="R160" s="2" t="s">
        <v>519</v>
      </c>
      <c r="S160" s="2"/>
      <c r="T160" s="23">
        <v>0</v>
      </c>
      <c r="U160" s="25"/>
      <c r="V160" s="25"/>
      <c r="W160" s="2">
        <v>1</v>
      </c>
      <c r="X160" s="2"/>
      <c r="Y160" s="2">
        <v>2</v>
      </c>
      <c r="Z160" s="2"/>
      <c r="AA160" s="2">
        <v>1</v>
      </c>
      <c r="AB160" s="2"/>
      <c r="AC160" s="2"/>
      <c r="AD160" s="2"/>
      <c r="AE160" s="2"/>
      <c r="AF160" s="2"/>
      <c r="AG160" s="2"/>
      <c r="AH160" s="2"/>
      <c r="AI160" s="2"/>
      <c r="AJ160" s="2"/>
      <c r="AO160">
        <v>14</v>
      </c>
      <c r="AP160" s="21">
        <v>0</v>
      </c>
      <c r="AQ160" s="25"/>
      <c r="AR160" s="28">
        <v>1.9090909090909089</v>
      </c>
      <c r="AS160" s="28">
        <v>2.545454545454545</v>
      </c>
      <c r="AT160" s="28">
        <v>0.54545454545454541</v>
      </c>
      <c r="AU160" s="28">
        <v>2.8181818181818179</v>
      </c>
      <c r="AV160" s="28">
        <v>0.2441860465116279</v>
      </c>
      <c r="AW160" s="28">
        <v>0.32558139534883718</v>
      </c>
      <c r="AX160" s="28">
        <v>6.9767441860465115E-2</v>
      </c>
      <c r="AY160" s="28">
        <v>0.3604651162790698</v>
      </c>
      <c r="AZ160" s="25">
        <v>1.1299999999999999</v>
      </c>
      <c r="BA160" s="25">
        <v>3.44</v>
      </c>
      <c r="BB160" s="25">
        <v>2.31</v>
      </c>
      <c r="BC160" s="25">
        <v>2.7645454545454542</v>
      </c>
      <c r="BD160">
        <v>2.7645454545454551</v>
      </c>
      <c r="BE160">
        <v>6.4196350590773639</v>
      </c>
    </row>
    <row r="161" spans="1:57" x14ac:dyDescent="0.3">
      <c r="A161" s="2" t="s">
        <v>140</v>
      </c>
      <c r="B161" s="13" t="s">
        <v>764</v>
      </c>
      <c r="C161" s="13"/>
      <c r="D161" s="2"/>
      <c r="E161" s="2"/>
      <c r="F161" s="2">
        <v>3.55</v>
      </c>
      <c r="G161" s="2" t="s">
        <v>135</v>
      </c>
      <c r="H161" s="9">
        <v>-1</v>
      </c>
      <c r="I161">
        <v>-1</v>
      </c>
      <c r="K161" s="2"/>
      <c r="L161" s="2"/>
      <c r="M161" s="2"/>
      <c r="N161" s="23">
        <v>0</v>
      </c>
      <c r="O161" s="2">
        <v>3.88</v>
      </c>
      <c r="P161" s="2">
        <v>3.88</v>
      </c>
      <c r="Q161" s="2">
        <v>11.297000000000001</v>
      </c>
      <c r="R161" s="2" t="s">
        <v>439</v>
      </c>
      <c r="S161" s="2"/>
      <c r="T161" s="23">
        <v>0</v>
      </c>
      <c r="U161" s="23"/>
      <c r="V161" s="23"/>
      <c r="W161" s="2">
        <v>1</v>
      </c>
      <c r="X161" s="2"/>
      <c r="Y161" s="2">
        <v>2</v>
      </c>
      <c r="Z161" s="2"/>
      <c r="AA161" s="2">
        <v>1</v>
      </c>
      <c r="AB161" s="2"/>
      <c r="AC161" s="2"/>
      <c r="AD161" s="2"/>
      <c r="AE161" s="2"/>
      <c r="AF161" s="2"/>
      <c r="AG161" s="2"/>
      <c r="AH161" s="2"/>
      <c r="AI161" s="2"/>
      <c r="AJ161" s="2"/>
      <c r="AO161">
        <v>14</v>
      </c>
      <c r="AP161" s="21">
        <v>0</v>
      </c>
      <c r="AQ161" s="21"/>
      <c r="AR161" s="28">
        <v>1.9090909090909089</v>
      </c>
      <c r="AS161" s="28">
        <v>2.545454545454545</v>
      </c>
      <c r="AT161" s="28">
        <v>0.54545454545454541</v>
      </c>
      <c r="AU161" s="28">
        <v>2.8181818181818179</v>
      </c>
      <c r="AV161" s="28">
        <v>0.2441860465116279</v>
      </c>
      <c r="AW161" s="28">
        <v>0.32558139534883718</v>
      </c>
      <c r="AX161" s="28">
        <v>6.9767441860465115E-2</v>
      </c>
      <c r="AY161" s="28">
        <v>0.3604651162790698</v>
      </c>
      <c r="AZ161" s="25">
        <v>0.93</v>
      </c>
      <c r="BA161" s="25">
        <v>3.44</v>
      </c>
      <c r="BB161" s="25">
        <v>2.5099999999999998</v>
      </c>
      <c r="BC161" s="25">
        <v>2.6490909090909089</v>
      </c>
      <c r="BD161">
        <v>2.6490909090909081</v>
      </c>
      <c r="BE161">
        <v>6.0257246322727269</v>
      </c>
    </row>
    <row r="162" spans="1:57" x14ac:dyDescent="0.3">
      <c r="A162" s="2" t="s">
        <v>11</v>
      </c>
      <c r="B162" s="13" t="s">
        <v>696</v>
      </c>
      <c r="C162" s="13"/>
      <c r="D162" s="2"/>
      <c r="E162" s="2"/>
      <c r="F162" s="2">
        <v>3.55</v>
      </c>
      <c r="G162" s="2" t="s">
        <v>135</v>
      </c>
      <c r="H162" s="9">
        <v>-1</v>
      </c>
      <c r="I162">
        <v>-1</v>
      </c>
      <c r="J162" t="s">
        <v>1144</v>
      </c>
      <c r="K162" s="2"/>
      <c r="L162" s="2"/>
      <c r="M162" s="2"/>
      <c r="N162" s="23">
        <v>0</v>
      </c>
      <c r="O162" s="2">
        <v>3.88</v>
      </c>
      <c r="P162" s="2">
        <v>3.88</v>
      </c>
      <c r="Q162" s="2">
        <v>10.647</v>
      </c>
      <c r="R162" s="2" t="s">
        <v>439</v>
      </c>
      <c r="S162" s="2"/>
      <c r="T162" s="23">
        <v>0</v>
      </c>
      <c r="U162" s="23"/>
      <c r="V162" s="23"/>
      <c r="W162" s="2">
        <v>1</v>
      </c>
      <c r="X162" s="2"/>
      <c r="Y162" s="2">
        <v>2</v>
      </c>
      <c r="Z162" s="2"/>
      <c r="AA162" s="2">
        <v>1</v>
      </c>
      <c r="AB162" s="2"/>
      <c r="AC162" s="2"/>
      <c r="AD162" s="2"/>
      <c r="AE162" s="2"/>
      <c r="AF162" s="2"/>
      <c r="AG162" s="2"/>
      <c r="AH162" s="2"/>
      <c r="AI162" s="2"/>
      <c r="AJ162" s="2"/>
      <c r="AO162">
        <v>14</v>
      </c>
      <c r="AP162" s="21">
        <v>0</v>
      </c>
      <c r="AQ162" s="21"/>
      <c r="AR162" s="28">
        <v>1.9090909090909089</v>
      </c>
      <c r="AS162" s="28">
        <v>2.545454545454545</v>
      </c>
      <c r="AT162" s="28">
        <v>0.54545454545454541</v>
      </c>
      <c r="AU162" s="28">
        <v>2.8181818181818179</v>
      </c>
      <c r="AV162" s="28">
        <v>0.2441860465116279</v>
      </c>
      <c r="AW162" s="28">
        <v>0.32558139534883718</v>
      </c>
      <c r="AX162" s="28">
        <v>6.9767441860465115E-2</v>
      </c>
      <c r="AY162" s="28">
        <v>0.3604651162790698</v>
      </c>
      <c r="AZ162" s="25">
        <v>0.82</v>
      </c>
      <c r="BA162" s="25">
        <v>3.44</v>
      </c>
      <c r="BB162" s="25">
        <v>2.62</v>
      </c>
      <c r="BC162" s="25">
        <v>2.6390909090909092</v>
      </c>
      <c r="BD162">
        <v>2.6390909090909092</v>
      </c>
      <c r="BE162">
        <v>5.9791810459090904</v>
      </c>
    </row>
    <row r="163" spans="1:57" x14ac:dyDescent="0.3">
      <c r="A163" s="2" t="s">
        <v>141</v>
      </c>
      <c r="B163" s="13" t="s">
        <v>765</v>
      </c>
      <c r="C163" s="13"/>
      <c r="D163" s="2"/>
      <c r="E163" s="2"/>
      <c r="F163" s="2">
        <v>3.55</v>
      </c>
      <c r="G163" s="2" t="s">
        <v>135</v>
      </c>
      <c r="H163" s="9">
        <v>-1</v>
      </c>
      <c r="I163">
        <v>-1</v>
      </c>
      <c r="K163" s="2"/>
      <c r="L163" s="2"/>
      <c r="M163" s="2"/>
      <c r="N163" s="23">
        <v>0</v>
      </c>
      <c r="O163" s="2">
        <v>3.88</v>
      </c>
      <c r="P163" s="2">
        <v>3.88</v>
      </c>
      <c r="Q163" s="2">
        <v>11.066000000000001</v>
      </c>
      <c r="R163" s="2" t="s">
        <v>439</v>
      </c>
      <c r="S163" s="2"/>
      <c r="T163" s="23">
        <v>0</v>
      </c>
      <c r="U163" s="23"/>
      <c r="V163" s="23"/>
      <c r="W163" s="2">
        <v>1</v>
      </c>
      <c r="X163" s="2"/>
      <c r="Y163" s="2">
        <v>2</v>
      </c>
      <c r="Z163" s="2"/>
      <c r="AA163" s="2">
        <v>1</v>
      </c>
      <c r="AB163" s="2"/>
      <c r="AC163" s="2"/>
      <c r="AD163" s="2"/>
      <c r="AE163" s="2"/>
      <c r="AF163" s="2"/>
      <c r="AG163" s="2"/>
      <c r="AH163" s="2"/>
      <c r="AI163" s="2"/>
      <c r="AJ163" s="2"/>
      <c r="AO163">
        <v>14</v>
      </c>
      <c r="AP163" s="21">
        <v>0</v>
      </c>
      <c r="AQ163" s="21"/>
      <c r="AR163" s="28">
        <v>1.9090909090909089</v>
      </c>
      <c r="AS163" s="28">
        <v>2.545454545454545</v>
      </c>
      <c r="AT163" s="28">
        <v>0.54545454545454541</v>
      </c>
      <c r="AU163" s="28">
        <v>2.8181818181818179</v>
      </c>
      <c r="AV163" s="28">
        <v>0.2441860465116279</v>
      </c>
      <c r="AW163" s="28">
        <v>0.32558139534883718</v>
      </c>
      <c r="AX163" s="28">
        <v>6.9767441860465115E-2</v>
      </c>
      <c r="AY163" s="28">
        <v>0.3604651162790698</v>
      </c>
      <c r="AZ163" s="25">
        <v>0.79</v>
      </c>
      <c r="BA163" s="25">
        <v>3.44</v>
      </c>
      <c r="BB163" s="25">
        <v>2.65</v>
      </c>
      <c r="BC163" s="25">
        <v>2.6363636363636358</v>
      </c>
      <c r="BD163">
        <v>2.6363636363636358</v>
      </c>
      <c r="BE163">
        <v>5.9656579398831813</v>
      </c>
    </row>
    <row r="164" spans="1:57" x14ac:dyDescent="0.3">
      <c r="A164" s="2" t="s">
        <v>142</v>
      </c>
      <c r="B164" s="13" t="s">
        <v>766</v>
      </c>
      <c r="C164" s="13"/>
      <c r="D164" s="2"/>
      <c r="E164" s="2"/>
      <c r="F164" s="2">
        <v>4.2</v>
      </c>
      <c r="G164" s="2" t="s">
        <v>135</v>
      </c>
      <c r="H164" s="9">
        <v>-1</v>
      </c>
      <c r="I164">
        <v>-1</v>
      </c>
      <c r="K164" s="2"/>
      <c r="L164" s="2"/>
      <c r="M164" s="2"/>
      <c r="N164" s="23">
        <v>0</v>
      </c>
      <c r="O164" s="2">
        <v>3.92</v>
      </c>
      <c r="P164" s="2">
        <v>3.92</v>
      </c>
      <c r="Q164" s="2">
        <v>11.065</v>
      </c>
      <c r="R164" s="2" t="s">
        <v>439</v>
      </c>
      <c r="S164" s="2"/>
      <c r="T164" s="23">
        <v>0</v>
      </c>
      <c r="U164" s="23"/>
      <c r="V164" s="23"/>
      <c r="W164" s="2">
        <v>1</v>
      </c>
      <c r="X164" s="2"/>
      <c r="Y164" s="2">
        <v>2</v>
      </c>
      <c r="Z164" s="2"/>
      <c r="AA164" s="2">
        <v>1</v>
      </c>
      <c r="AB164" s="2"/>
      <c r="AC164" s="2"/>
      <c r="AD164" s="2"/>
      <c r="AE164" s="2"/>
      <c r="AF164" s="2"/>
      <c r="AG164" s="2"/>
      <c r="AH164" s="2"/>
      <c r="AI164" s="2"/>
      <c r="AJ164" s="2"/>
      <c r="AO164">
        <v>14</v>
      </c>
      <c r="AP164" s="21">
        <v>0</v>
      </c>
      <c r="AQ164" s="21"/>
      <c r="AR164" s="28">
        <v>1.9090909090909089</v>
      </c>
      <c r="AS164" s="28">
        <v>2.545454545454545</v>
      </c>
      <c r="AT164" s="28">
        <v>0.54545454545454541</v>
      </c>
      <c r="AU164" s="28">
        <v>2.9090909090909092</v>
      </c>
      <c r="AV164" s="28">
        <v>0.2413793103448276</v>
      </c>
      <c r="AW164" s="28">
        <v>0.32183908045977011</v>
      </c>
      <c r="AX164" s="28">
        <v>6.8965517241379309E-2</v>
      </c>
      <c r="AY164" s="28">
        <v>0.36781609195402298</v>
      </c>
      <c r="AZ164" s="25">
        <v>1.1399999999999999</v>
      </c>
      <c r="BA164" s="25">
        <v>3.44</v>
      </c>
      <c r="BB164" s="25">
        <v>2.2999999999999998</v>
      </c>
      <c r="BC164" s="25">
        <v>2.7654545454545452</v>
      </c>
      <c r="BD164">
        <v>2.7654545454545461</v>
      </c>
      <c r="BE164">
        <v>6.4215922727137267</v>
      </c>
    </row>
    <row r="165" spans="1:57" x14ac:dyDescent="0.3">
      <c r="A165" s="2" t="s">
        <v>143</v>
      </c>
      <c r="B165" s="13" t="s">
        <v>767</v>
      </c>
      <c r="C165" s="13"/>
      <c r="D165" s="2"/>
      <c r="E165" s="2"/>
      <c r="F165" s="2">
        <v>4.1500000000000004</v>
      </c>
      <c r="G165" s="2" t="s">
        <v>135</v>
      </c>
      <c r="H165" s="9">
        <v>-1</v>
      </c>
      <c r="I165">
        <v>-1</v>
      </c>
      <c r="K165" s="2"/>
      <c r="L165" s="2"/>
      <c r="M165" s="2"/>
      <c r="N165" s="23">
        <v>0</v>
      </c>
      <c r="O165" s="2">
        <v>3.92</v>
      </c>
      <c r="P165" s="2">
        <v>3.92</v>
      </c>
      <c r="Q165" s="2">
        <v>11.7911</v>
      </c>
      <c r="R165" s="2" t="s">
        <v>439</v>
      </c>
      <c r="S165" s="2"/>
      <c r="T165" s="23">
        <v>0</v>
      </c>
      <c r="U165" s="25"/>
      <c r="V165" s="25"/>
      <c r="W165" s="2">
        <v>1</v>
      </c>
      <c r="X165" s="2"/>
      <c r="Y165" s="2">
        <v>2</v>
      </c>
      <c r="Z165" s="2"/>
      <c r="AA165" s="2">
        <v>1</v>
      </c>
      <c r="AB165" s="2"/>
      <c r="AC165" s="2"/>
      <c r="AD165" s="2"/>
      <c r="AE165" s="2"/>
      <c r="AF165" s="2"/>
      <c r="AG165" s="2"/>
      <c r="AH165" s="2"/>
      <c r="AI165" s="2"/>
      <c r="AJ165" s="2"/>
      <c r="AO165">
        <v>14</v>
      </c>
      <c r="AP165" s="21">
        <v>0</v>
      </c>
      <c r="AQ165" s="25"/>
      <c r="AR165" s="28">
        <v>1.9090909090909089</v>
      </c>
      <c r="AS165" s="28">
        <v>2.545454545454545</v>
      </c>
      <c r="AT165" s="28">
        <v>0.54545454545454541</v>
      </c>
      <c r="AU165" s="28">
        <v>2.9090909090909092</v>
      </c>
      <c r="AV165" s="28">
        <v>0.2413793103448276</v>
      </c>
      <c r="AW165" s="28">
        <v>0.32183908045977011</v>
      </c>
      <c r="AX165" s="28">
        <v>6.8965517241379309E-2</v>
      </c>
      <c r="AY165" s="28">
        <v>0.36781609195402298</v>
      </c>
      <c r="AZ165" s="25">
        <v>0.93</v>
      </c>
      <c r="BA165" s="25">
        <v>3.44</v>
      </c>
      <c r="BB165" s="25">
        <v>2.5099999999999998</v>
      </c>
      <c r="BC165" s="25">
        <v>2.65</v>
      </c>
      <c r="BD165">
        <v>2.649999999999999</v>
      </c>
      <c r="BE165">
        <v>6.0276818459090906</v>
      </c>
    </row>
    <row r="166" spans="1:57" x14ac:dyDescent="0.3">
      <c r="A166" s="2" t="s">
        <v>12</v>
      </c>
      <c r="B166" s="13" t="s">
        <v>697</v>
      </c>
      <c r="C166" s="13"/>
      <c r="D166" s="2"/>
      <c r="E166" s="2"/>
      <c r="F166" s="2">
        <v>4.1500000000000004</v>
      </c>
      <c r="G166" s="2" t="s">
        <v>135</v>
      </c>
      <c r="H166" s="9">
        <v>-1</v>
      </c>
      <c r="I166">
        <v>-1</v>
      </c>
      <c r="K166" s="2"/>
      <c r="L166" s="2"/>
      <c r="M166" s="2"/>
      <c r="N166" s="23">
        <v>0</v>
      </c>
      <c r="O166" s="2">
        <v>3.92</v>
      </c>
      <c r="P166" s="2">
        <v>3.92</v>
      </c>
      <c r="Q166" s="2">
        <v>11.5395</v>
      </c>
      <c r="R166" s="2" t="s">
        <v>439</v>
      </c>
      <c r="S166" s="2"/>
      <c r="T166" s="23">
        <v>0</v>
      </c>
      <c r="U166" s="23"/>
      <c r="V166" s="23"/>
      <c r="W166" s="2">
        <v>1</v>
      </c>
      <c r="X166" s="2"/>
      <c r="Y166" s="2">
        <v>2</v>
      </c>
      <c r="Z166" s="2"/>
      <c r="AA166" s="2">
        <v>1</v>
      </c>
      <c r="AB166" s="2"/>
      <c r="AC166" s="2"/>
      <c r="AD166" s="2"/>
      <c r="AE166" s="2"/>
      <c r="AF166" s="2"/>
      <c r="AG166" s="2"/>
      <c r="AH166" s="2"/>
      <c r="AI166" s="2"/>
      <c r="AJ166" s="2"/>
      <c r="AO166">
        <v>14</v>
      </c>
      <c r="AP166" s="21">
        <v>0</v>
      </c>
      <c r="AQ166" s="21"/>
      <c r="AR166" s="28">
        <v>1.9090909090909089</v>
      </c>
      <c r="AS166" s="28">
        <v>2.545454545454545</v>
      </c>
      <c r="AT166" s="28">
        <v>0.54545454545454541</v>
      </c>
      <c r="AU166" s="28">
        <v>2.9090909090909092</v>
      </c>
      <c r="AV166" s="28">
        <v>0.2413793103448276</v>
      </c>
      <c r="AW166" s="28">
        <v>0.32183908045977011</v>
      </c>
      <c r="AX166" s="28">
        <v>6.8965517241379309E-2</v>
      </c>
      <c r="AY166" s="28">
        <v>0.36781609195402298</v>
      </c>
      <c r="AZ166" s="25">
        <v>0.82</v>
      </c>
      <c r="BA166" s="25">
        <v>3.44</v>
      </c>
      <c r="BB166" s="25">
        <v>2.62</v>
      </c>
      <c r="BC166" s="25">
        <v>2.64</v>
      </c>
      <c r="BD166">
        <v>2.64</v>
      </c>
      <c r="BE166">
        <v>5.9811382595454541</v>
      </c>
    </row>
    <row r="167" spans="1:57" x14ac:dyDescent="0.3">
      <c r="A167" s="2" t="s">
        <v>144</v>
      </c>
      <c r="B167" s="13" t="s">
        <v>768</v>
      </c>
      <c r="C167" s="13"/>
      <c r="D167" s="2"/>
      <c r="E167" s="2"/>
      <c r="F167" s="2">
        <v>4.1500000000000004</v>
      </c>
      <c r="G167" s="2" t="s">
        <v>135</v>
      </c>
      <c r="H167" s="9">
        <v>-1</v>
      </c>
      <c r="I167">
        <v>-1</v>
      </c>
      <c r="K167" s="2"/>
      <c r="L167" s="2"/>
      <c r="M167" s="2"/>
      <c r="N167" s="23">
        <v>0</v>
      </c>
      <c r="O167" s="2">
        <v>3.84</v>
      </c>
      <c r="P167" s="2">
        <v>3.84</v>
      </c>
      <c r="Q167" s="2">
        <v>11.5395</v>
      </c>
      <c r="R167" s="2" t="s">
        <v>439</v>
      </c>
      <c r="S167" s="2"/>
      <c r="T167" s="23">
        <v>0</v>
      </c>
      <c r="U167" s="23"/>
      <c r="V167" s="23"/>
      <c r="W167" s="2">
        <v>1</v>
      </c>
      <c r="X167" s="2"/>
      <c r="Y167" s="2">
        <v>2</v>
      </c>
      <c r="Z167" s="2"/>
      <c r="AA167" s="2">
        <v>1</v>
      </c>
      <c r="AB167" s="2"/>
      <c r="AC167" s="2"/>
      <c r="AD167" s="2"/>
      <c r="AE167" s="2"/>
      <c r="AF167" s="2"/>
      <c r="AG167" s="2"/>
      <c r="AH167" s="2"/>
      <c r="AI167" s="2"/>
      <c r="AJ167" s="2"/>
      <c r="AO167">
        <v>14</v>
      </c>
      <c r="AP167" s="21">
        <v>0</v>
      </c>
      <c r="AQ167" s="21"/>
      <c r="AR167" s="28">
        <v>1.9090909090909089</v>
      </c>
      <c r="AS167" s="28">
        <v>2.545454545454545</v>
      </c>
      <c r="AT167" s="28">
        <v>0.54545454545454541</v>
      </c>
      <c r="AU167" s="28">
        <v>2.9090909090909092</v>
      </c>
      <c r="AV167" s="28">
        <v>0.2413793103448276</v>
      </c>
      <c r="AW167" s="28">
        <v>0.32183908045977011</v>
      </c>
      <c r="AX167" s="28">
        <v>6.8965517241379309E-2</v>
      </c>
      <c r="AY167" s="28">
        <v>0.36781609195402298</v>
      </c>
      <c r="AZ167" s="25">
        <v>0.79</v>
      </c>
      <c r="BA167" s="25">
        <v>3.44</v>
      </c>
      <c r="BB167" s="25">
        <v>2.65</v>
      </c>
      <c r="BC167" s="25">
        <v>2.6372727272727272</v>
      </c>
      <c r="BD167">
        <v>2.6372727272727272</v>
      </c>
      <c r="BE167">
        <v>5.967615153519545</v>
      </c>
    </row>
    <row r="168" spans="1:57" x14ac:dyDescent="0.3">
      <c r="A168" s="2" t="s">
        <v>145</v>
      </c>
      <c r="B168" s="13" t="s">
        <v>769</v>
      </c>
      <c r="C168" s="13"/>
      <c r="D168" s="2"/>
      <c r="E168" s="2"/>
      <c r="F168" s="2">
        <v>4.1500000000000004</v>
      </c>
      <c r="G168" s="2" t="s">
        <v>135</v>
      </c>
      <c r="H168" s="9">
        <v>-1</v>
      </c>
      <c r="I168">
        <v>-1</v>
      </c>
      <c r="K168" s="2"/>
      <c r="L168" s="2"/>
      <c r="M168" s="2"/>
      <c r="N168" s="23">
        <v>0</v>
      </c>
      <c r="O168" s="2">
        <v>3.85</v>
      </c>
      <c r="P168" s="2">
        <v>3.85</v>
      </c>
      <c r="Q168" s="2">
        <v>10.95</v>
      </c>
      <c r="R168" s="2" t="s">
        <v>439</v>
      </c>
      <c r="S168" s="2"/>
      <c r="T168" s="23">
        <v>0</v>
      </c>
      <c r="U168" s="23"/>
      <c r="V168" s="23"/>
      <c r="W168" s="2">
        <v>1</v>
      </c>
      <c r="X168" s="2"/>
      <c r="Y168" s="2">
        <v>2</v>
      </c>
      <c r="Z168" s="2"/>
      <c r="AA168" s="2">
        <v>1</v>
      </c>
      <c r="AB168" s="2"/>
      <c r="AC168" s="2"/>
      <c r="AD168" s="2"/>
      <c r="AE168" s="2"/>
      <c r="AF168" s="2"/>
      <c r="AG168" s="2"/>
      <c r="AH168" s="2"/>
      <c r="AI168" s="2"/>
      <c r="AJ168" s="2"/>
      <c r="AO168">
        <v>14</v>
      </c>
      <c r="AP168" s="21">
        <v>0</v>
      </c>
      <c r="AQ168" s="21"/>
      <c r="AR168" s="28">
        <v>1.9090909090909089</v>
      </c>
      <c r="AS168" s="28">
        <v>2.545454545454545</v>
      </c>
      <c r="AT168" s="28">
        <v>0.54545454545454541</v>
      </c>
      <c r="AU168" s="28">
        <v>3.0909090909090908</v>
      </c>
      <c r="AV168" s="28">
        <v>0.2359550561797753</v>
      </c>
      <c r="AW168" s="28">
        <v>0.3146067415730337</v>
      </c>
      <c r="AX168" s="28">
        <v>6.7415730337078636E-2</v>
      </c>
      <c r="AY168" s="28">
        <v>0.38202247191011229</v>
      </c>
      <c r="AZ168" s="25">
        <v>1.17</v>
      </c>
      <c r="BA168" s="25">
        <v>3.44</v>
      </c>
      <c r="BB168" s="25">
        <v>2.27</v>
      </c>
      <c r="BC168" s="25">
        <v>2.7681818181818181</v>
      </c>
      <c r="BD168">
        <v>2.768181818181819</v>
      </c>
      <c r="BE168">
        <v>6.4299203045319091</v>
      </c>
    </row>
    <row r="169" spans="1:57" x14ac:dyDescent="0.3">
      <c r="A169" s="2" t="s">
        <v>146</v>
      </c>
      <c r="B169" s="13" t="s">
        <v>770</v>
      </c>
      <c r="C169" s="13"/>
      <c r="D169" s="2"/>
      <c r="E169" s="2"/>
      <c r="F169" s="2">
        <v>4.25</v>
      </c>
      <c r="G169" s="2" t="s">
        <v>135</v>
      </c>
      <c r="H169" s="9">
        <v>-1</v>
      </c>
      <c r="I169">
        <v>-1</v>
      </c>
      <c r="K169" s="2"/>
      <c r="L169" s="2"/>
      <c r="M169" s="2"/>
      <c r="N169" s="23">
        <v>0</v>
      </c>
      <c r="O169" s="2">
        <v>3.88</v>
      </c>
      <c r="P169" s="2">
        <v>3.88</v>
      </c>
      <c r="Q169" s="2">
        <v>11.54</v>
      </c>
      <c r="R169" s="2" t="s">
        <v>439</v>
      </c>
      <c r="S169" s="2"/>
      <c r="T169" s="23">
        <v>0</v>
      </c>
      <c r="U169" s="25"/>
      <c r="V169" s="25"/>
      <c r="W169" s="2">
        <v>1</v>
      </c>
      <c r="X169" s="2"/>
      <c r="Y169" s="2">
        <v>2</v>
      </c>
      <c r="Z169" s="2"/>
      <c r="AA169" s="2">
        <v>1</v>
      </c>
      <c r="AB169" s="2"/>
      <c r="AC169" s="2"/>
      <c r="AD169" s="2"/>
      <c r="AE169" s="2"/>
      <c r="AF169" s="2"/>
      <c r="AG169" s="2"/>
      <c r="AH169" s="2"/>
      <c r="AI169" s="2"/>
      <c r="AJ169" s="2"/>
      <c r="AO169">
        <v>14</v>
      </c>
      <c r="AP169" s="21">
        <v>0</v>
      </c>
      <c r="AQ169" s="25"/>
      <c r="AR169" s="28">
        <v>1.9090909090909089</v>
      </c>
      <c r="AS169" s="28">
        <v>2.545454545454545</v>
      </c>
      <c r="AT169" s="28">
        <v>0.54545454545454541</v>
      </c>
      <c r="AU169" s="28">
        <v>3.0909090909090908</v>
      </c>
      <c r="AV169" s="28">
        <v>0.2359550561797753</v>
      </c>
      <c r="AW169" s="28">
        <v>0.3146067415730337</v>
      </c>
      <c r="AX169" s="28">
        <v>6.7415730337078636E-2</v>
      </c>
      <c r="AY169" s="28">
        <v>0.38202247191011229</v>
      </c>
      <c r="AZ169" s="25">
        <v>0.93</v>
      </c>
      <c r="BA169" s="25">
        <v>3.44</v>
      </c>
      <c r="BB169" s="25">
        <v>2.5099999999999998</v>
      </c>
      <c r="BC169" s="25">
        <v>2.6527272727272728</v>
      </c>
      <c r="BD169">
        <v>2.6527272727272719</v>
      </c>
      <c r="BE169">
        <v>6.0360098777272722</v>
      </c>
    </row>
    <row r="170" spans="1:57" x14ac:dyDescent="0.3">
      <c r="A170" s="2" t="s">
        <v>13</v>
      </c>
      <c r="B170" s="13" t="s">
        <v>698</v>
      </c>
      <c r="C170" s="13"/>
      <c r="D170" s="2"/>
      <c r="E170" s="2"/>
      <c r="F170" s="2">
        <v>4.25</v>
      </c>
      <c r="G170" s="2" t="s">
        <v>135</v>
      </c>
      <c r="H170" s="9">
        <v>-1</v>
      </c>
      <c r="I170">
        <v>-1</v>
      </c>
      <c r="K170" s="2"/>
      <c r="L170" s="2"/>
      <c r="M170" s="2"/>
      <c r="N170" s="23">
        <v>0</v>
      </c>
      <c r="O170" s="2">
        <v>3.85</v>
      </c>
      <c r="P170" s="2">
        <v>3.85</v>
      </c>
      <c r="Q170" s="2">
        <v>11.3</v>
      </c>
      <c r="R170" s="2" t="s">
        <v>439</v>
      </c>
      <c r="S170" s="2"/>
      <c r="T170" s="23">
        <v>0</v>
      </c>
      <c r="U170" s="25"/>
      <c r="V170" s="25"/>
      <c r="W170" s="2">
        <v>1</v>
      </c>
      <c r="X170" s="2"/>
      <c r="Y170" s="2">
        <v>2</v>
      </c>
      <c r="Z170" s="2"/>
      <c r="AA170" s="2">
        <v>1</v>
      </c>
      <c r="AB170" s="2"/>
      <c r="AC170" s="2"/>
      <c r="AD170" s="2"/>
      <c r="AE170" s="2"/>
      <c r="AF170" s="2"/>
      <c r="AG170" s="2"/>
      <c r="AH170" s="2"/>
      <c r="AI170" s="2"/>
      <c r="AJ170" s="2"/>
      <c r="AO170">
        <v>14</v>
      </c>
      <c r="AP170" s="21">
        <v>0</v>
      </c>
      <c r="AQ170" s="25"/>
      <c r="AR170" s="28">
        <v>1.9090909090909089</v>
      </c>
      <c r="AS170" s="28">
        <v>2.545454545454545</v>
      </c>
      <c r="AT170" s="28">
        <v>0.54545454545454541</v>
      </c>
      <c r="AU170" s="28">
        <v>3.0909090909090908</v>
      </c>
      <c r="AV170" s="28">
        <v>0.2359550561797753</v>
      </c>
      <c r="AW170" s="28">
        <v>0.3146067415730337</v>
      </c>
      <c r="AX170" s="28">
        <v>6.7415730337078636E-2</v>
      </c>
      <c r="AY170" s="28">
        <v>0.38202247191011229</v>
      </c>
      <c r="AZ170" s="25">
        <v>0.82</v>
      </c>
      <c r="BA170" s="25">
        <v>3.44</v>
      </c>
      <c r="BB170" s="25">
        <v>2.62</v>
      </c>
      <c r="BC170" s="25">
        <v>2.642727272727273</v>
      </c>
      <c r="BD170">
        <v>2.642727272727273</v>
      </c>
      <c r="BE170">
        <v>5.9894662913636356</v>
      </c>
    </row>
    <row r="171" spans="1:57" x14ac:dyDescent="0.3">
      <c r="A171" s="2" t="s">
        <v>147</v>
      </c>
      <c r="B171" s="13" t="s">
        <v>771</v>
      </c>
      <c r="C171" s="13"/>
      <c r="D171" s="2"/>
      <c r="E171" s="2"/>
      <c r="F171" s="2">
        <v>4.25</v>
      </c>
      <c r="G171" s="2" t="s">
        <v>135</v>
      </c>
      <c r="H171" s="9">
        <v>-1</v>
      </c>
      <c r="I171">
        <v>-1</v>
      </c>
      <c r="K171" s="2"/>
      <c r="L171" s="2"/>
      <c r="M171" s="2"/>
      <c r="N171" s="23">
        <v>0</v>
      </c>
      <c r="O171" s="2">
        <v>3.76</v>
      </c>
      <c r="P171" s="2">
        <v>3.76</v>
      </c>
      <c r="Q171" s="2">
        <v>11.41</v>
      </c>
      <c r="R171" s="2" t="s">
        <v>439</v>
      </c>
      <c r="S171" s="2"/>
      <c r="T171" s="23">
        <v>0</v>
      </c>
      <c r="U171" s="25"/>
      <c r="V171" s="25"/>
      <c r="W171" s="2">
        <v>1</v>
      </c>
      <c r="X171" s="2"/>
      <c r="Y171" s="2">
        <v>2</v>
      </c>
      <c r="Z171" s="2"/>
      <c r="AA171" s="2">
        <v>1</v>
      </c>
      <c r="AB171" s="2"/>
      <c r="AC171" s="2"/>
      <c r="AD171" s="2"/>
      <c r="AE171" s="2"/>
      <c r="AF171" s="2"/>
      <c r="AG171" s="2"/>
      <c r="AH171" s="2"/>
      <c r="AI171" s="2"/>
      <c r="AJ171" s="2"/>
      <c r="AO171">
        <v>14</v>
      </c>
      <c r="AP171" s="21">
        <v>0</v>
      </c>
      <c r="AQ171" s="25"/>
      <c r="AR171" s="28">
        <v>1.9090909090909089</v>
      </c>
      <c r="AS171" s="28">
        <v>2.545454545454545</v>
      </c>
      <c r="AT171" s="28">
        <v>0.54545454545454541</v>
      </c>
      <c r="AU171" s="28">
        <v>3.0909090909090908</v>
      </c>
      <c r="AV171" s="28">
        <v>0.2359550561797753</v>
      </c>
      <c r="AW171" s="28">
        <v>0.3146067415730337</v>
      </c>
      <c r="AX171" s="28">
        <v>6.7415730337078636E-2</v>
      </c>
      <c r="AY171" s="28">
        <v>0.38202247191011229</v>
      </c>
      <c r="AZ171" s="25">
        <v>0.79</v>
      </c>
      <c r="BA171" s="25">
        <v>3.44</v>
      </c>
      <c r="BB171" s="25">
        <v>2.65</v>
      </c>
      <c r="BC171" s="25">
        <v>2.64</v>
      </c>
      <c r="BD171">
        <v>2.64</v>
      </c>
      <c r="BE171">
        <v>5.9759431853377274</v>
      </c>
    </row>
    <row r="172" spans="1:57" x14ac:dyDescent="0.3">
      <c r="A172" s="2" t="s">
        <v>148</v>
      </c>
      <c r="B172" s="13" t="s">
        <v>772</v>
      </c>
      <c r="C172" s="13"/>
      <c r="D172" s="2"/>
      <c r="E172" s="2"/>
      <c r="F172" s="2">
        <v>3.2</v>
      </c>
      <c r="G172" s="2" t="s">
        <v>149</v>
      </c>
      <c r="H172" s="9" t="s">
        <v>577</v>
      </c>
      <c r="I172" t="s">
        <v>653</v>
      </c>
      <c r="K172" s="2"/>
      <c r="L172" s="2"/>
      <c r="M172" s="2"/>
      <c r="N172" s="23">
        <v>1</v>
      </c>
      <c r="O172" s="2">
        <v>3.85</v>
      </c>
      <c r="P172" s="2">
        <v>3.85</v>
      </c>
      <c r="Q172" s="2">
        <v>28.361999999999998</v>
      </c>
      <c r="R172" s="2" t="s">
        <v>440</v>
      </c>
      <c r="S172" s="2"/>
      <c r="T172" s="23">
        <v>14.183127929999999</v>
      </c>
      <c r="U172" s="25">
        <v>14.183127929999999</v>
      </c>
      <c r="V172" s="25">
        <v>14.183127929999999</v>
      </c>
      <c r="W172" s="2">
        <v>1</v>
      </c>
      <c r="X172" s="2"/>
      <c r="Y172" s="2"/>
      <c r="Z172" s="2"/>
      <c r="AA172" s="2">
        <v>1</v>
      </c>
      <c r="AB172" s="2"/>
      <c r="AC172" s="2"/>
      <c r="AD172" s="2"/>
      <c r="AE172" s="2"/>
      <c r="AF172" s="2">
        <v>1</v>
      </c>
      <c r="AG172" s="2"/>
      <c r="AH172" s="2"/>
      <c r="AI172" s="2"/>
      <c r="AJ172" s="2"/>
      <c r="AO172">
        <v>20</v>
      </c>
      <c r="AP172" s="21">
        <v>215.8165104701838</v>
      </c>
      <c r="AQ172" s="25">
        <v>9.2671315815585423E-2</v>
      </c>
      <c r="AR172" s="28">
        <v>1.9375</v>
      </c>
      <c r="AS172" s="28">
        <v>2.5</v>
      </c>
      <c r="AT172" s="28">
        <v>0.5625</v>
      </c>
      <c r="AU172" s="28">
        <v>2.625</v>
      </c>
      <c r="AV172" s="28">
        <v>0.25409836065573771</v>
      </c>
      <c r="AW172" s="28">
        <v>0.32786885245901642</v>
      </c>
      <c r="AX172" s="28">
        <v>7.3770491803278687E-2</v>
      </c>
      <c r="AY172" s="28">
        <v>0.34426229508196721</v>
      </c>
      <c r="AZ172" s="25">
        <v>0.98</v>
      </c>
      <c r="BA172" s="25">
        <v>3.44</v>
      </c>
      <c r="BB172" s="25">
        <v>2.46</v>
      </c>
      <c r="BC172" s="25">
        <v>2.6175000000000002</v>
      </c>
      <c r="BD172">
        <v>2.6175000000000002</v>
      </c>
      <c r="BE172">
        <v>6.0217141611250007</v>
      </c>
    </row>
    <row r="173" spans="1:57" x14ac:dyDescent="0.3">
      <c r="A173" s="2" t="s">
        <v>63</v>
      </c>
      <c r="B173" s="13" t="s">
        <v>773</v>
      </c>
      <c r="C173" s="13"/>
      <c r="D173" s="2"/>
      <c r="E173" s="2"/>
      <c r="F173" s="2">
        <v>3.5</v>
      </c>
      <c r="G173" s="2" t="s">
        <v>150</v>
      </c>
      <c r="H173" s="9">
        <v>-1</v>
      </c>
      <c r="I173">
        <v>-1</v>
      </c>
      <c r="J173" t="s">
        <v>1144</v>
      </c>
      <c r="K173" s="2"/>
      <c r="L173" s="2"/>
      <c r="M173" s="2"/>
      <c r="N173" s="23">
        <v>0</v>
      </c>
      <c r="O173" s="2"/>
      <c r="P173" s="2"/>
      <c r="Q173" s="2"/>
      <c r="R173" s="2"/>
      <c r="S173" s="2"/>
      <c r="T173" s="23">
        <v>0</v>
      </c>
      <c r="U173" s="23"/>
      <c r="V173" s="23"/>
      <c r="W173" s="2">
        <v>1</v>
      </c>
      <c r="X173" s="2"/>
      <c r="Y173" s="2"/>
      <c r="Z173" s="2">
        <v>50</v>
      </c>
      <c r="AA173" s="2">
        <v>1</v>
      </c>
      <c r="AB173" s="2"/>
      <c r="AC173" s="2"/>
      <c r="AD173" s="2"/>
      <c r="AE173" s="2"/>
      <c r="AF173" s="2"/>
      <c r="AG173" s="2"/>
      <c r="AH173" s="2"/>
      <c r="AI173" s="2"/>
      <c r="AJ173" s="2"/>
      <c r="AO173">
        <v>20</v>
      </c>
      <c r="AP173" s="21">
        <v>0</v>
      </c>
      <c r="AQ173" s="21"/>
      <c r="AR173" s="28">
        <v>1.75</v>
      </c>
      <c r="AS173" s="28">
        <v>2.5</v>
      </c>
      <c r="AT173" s="28">
        <v>0.75</v>
      </c>
      <c r="AU173" s="28">
        <v>0</v>
      </c>
      <c r="AV173" s="28">
        <v>0.35</v>
      </c>
      <c r="AW173" s="28">
        <v>0.5</v>
      </c>
      <c r="AX173" s="28">
        <v>0.15</v>
      </c>
      <c r="AY173" s="28">
        <v>0</v>
      </c>
      <c r="AZ173" s="25">
        <v>1</v>
      </c>
      <c r="BA173" s="25">
        <v>3.44</v>
      </c>
      <c r="BB173" s="25">
        <v>2.44</v>
      </c>
      <c r="BC173" s="25">
        <v>2.7124999999999999</v>
      </c>
      <c r="BD173">
        <v>2.7124999999999999</v>
      </c>
      <c r="BE173">
        <v>6.264025610615688</v>
      </c>
    </row>
    <row r="174" spans="1:57" x14ac:dyDescent="0.3">
      <c r="A174" s="2" t="s">
        <v>63</v>
      </c>
      <c r="B174" s="13" t="s">
        <v>773</v>
      </c>
      <c r="C174" s="13"/>
      <c r="D174" s="2"/>
      <c r="E174" s="2"/>
      <c r="F174" s="2">
        <v>3.5</v>
      </c>
      <c r="G174" s="2" t="s">
        <v>152</v>
      </c>
      <c r="H174" s="9">
        <v>-1</v>
      </c>
      <c r="I174">
        <v>-1</v>
      </c>
      <c r="J174" t="s">
        <v>1144</v>
      </c>
      <c r="K174" s="2"/>
      <c r="L174" s="2"/>
      <c r="M174" s="2"/>
      <c r="N174" s="23">
        <v>0</v>
      </c>
      <c r="O174" s="2">
        <v>3.85</v>
      </c>
      <c r="P174" s="2">
        <v>3.85</v>
      </c>
      <c r="Q174" s="2">
        <v>29.296700000000001</v>
      </c>
      <c r="R174" s="2" t="s">
        <v>519</v>
      </c>
      <c r="T174" s="23">
        <v>0</v>
      </c>
      <c r="U174" s="23"/>
      <c r="V174" s="23"/>
      <c r="W174" s="2">
        <v>1</v>
      </c>
      <c r="X174" s="2"/>
      <c r="Y174" s="2"/>
      <c r="Z174" s="2">
        <v>50</v>
      </c>
      <c r="AA174" s="2">
        <v>1</v>
      </c>
      <c r="AB174" s="2"/>
      <c r="AC174" s="2"/>
      <c r="AD174" s="2"/>
      <c r="AE174" s="2">
        <v>1</v>
      </c>
      <c r="AF174" s="2">
        <v>1</v>
      </c>
      <c r="AG174" s="2">
        <v>1</v>
      </c>
      <c r="AH174" s="2"/>
      <c r="AI174" s="2"/>
      <c r="AJ174" s="2"/>
      <c r="AO174">
        <v>20</v>
      </c>
      <c r="AP174" s="21">
        <v>0</v>
      </c>
      <c r="AQ174" s="21"/>
      <c r="AR174" s="28">
        <v>1.75</v>
      </c>
      <c r="AS174" s="28">
        <v>2.5</v>
      </c>
      <c r="AT174" s="28">
        <v>0.75</v>
      </c>
      <c r="AU174" s="28">
        <v>0</v>
      </c>
      <c r="AV174" s="28">
        <v>0.35</v>
      </c>
      <c r="AW174" s="28">
        <v>0.5</v>
      </c>
      <c r="AX174" s="28">
        <v>0.15</v>
      </c>
      <c r="AY174" s="28">
        <v>0</v>
      </c>
      <c r="AZ174" s="25">
        <v>1</v>
      </c>
      <c r="BA174" s="25">
        <v>3.44</v>
      </c>
      <c r="BB174" s="25">
        <v>2.44</v>
      </c>
      <c r="BC174" s="25">
        <v>2.7124999999999999</v>
      </c>
      <c r="BD174">
        <v>2.7124999999999999</v>
      </c>
      <c r="BE174">
        <v>6.264025610615688</v>
      </c>
    </row>
    <row r="175" spans="1:57" x14ac:dyDescent="0.3">
      <c r="A175" s="2" t="s">
        <v>151</v>
      </c>
      <c r="B175" s="13" t="s">
        <v>774</v>
      </c>
      <c r="C175" s="13"/>
      <c r="D175" s="2"/>
      <c r="E175" s="2"/>
      <c r="F175" s="2">
        <v>3.3</v>
      </c>
      <c r="G175" s="2" t="s">
        <v>152</v>
      </c>
      <c r="H175" s="9">
        <v>-1</v>
      </c>
      <c r="I175">
        <v>-1</v>
      </c>
      <c r="K175" s="2"/>
      <c r="L175" s="2"/>
      <c r="M175" s="2"/>
      <c r="N175" s="23">
        <v>0</v>
      </c>
      <c r="O175" s="2">
        <v>3.89</v>
      </c>
      <c r="P175" s="2">
        <v>3.89</v>
      </c>
      <c r="Q175" s="2">
        <v>33.299999999999997</v>
      </c>
      <c r="R175" s="2" t="s">
        <v>519</v>
      </c>
      <c r="S175" s="2"/>
      <c r="T175" s="23">
        <v>0</v>
      </c>
      <c r="U175" s="23"/>
      <c r="V175" s="23"/>
      <c r="W175" s="2">
        <v>1</v>
      </c>
      <c r="X175" s="2"/>
      <c r="Y175" s="2"/>
      <c r="Z175" s="2">
        <v>56</v>
      </c>
      <c r="AA175" s="2">
        <v>1</v>
      </c>
      <c r="AB175" s="2"/>
      <c r="AC175" s="2"/>
      <c r="AD175" s="2"/>
      <c r="AE175" s="2">
        <v>1</v>
      </c>
      <c r="AF175" s="2">
        <v>1</v>
      </c>
      <c r="AG175" s="2">
        <v>1</v>
      </c>
      <c r="AH175" s="2"/>
      <c r="AI175" s="2"/>
      <c r="AJ175" s="2"/>
      <c r="AO175">
        <v>20</v>
      </c>
      <c r="AP175" s="21">
        <v>0</v>
      </c>
      <c r="AQ175" s="21"/>
      <c r="AR175" s="28">
        <v>1.75</v>
      </c>
      <c r="AS175" s="28">
        <v>2.5</v>
      </c>
      <c r="AT175" s="28">
        <v>0.75</v>
      </c>
      <c r="AU175" s="28">
        <v>0</v>
      </c>
      <c r="AV175" s="28">
        <v>0.35</v>
      </c>
      <c r="AW175" s="28">
        <v>0.5</v>
      </c>
      <c r="AX175" s="28">
        <v>0.15</v>
      </c>
      <c r="AY175" s="28">
        <v>0</v>
      </c>
      <c r="AZ175" s="25">
        <v>0.95</v>
      </c>
      <c r="BA175" s="25">
        <v>3.44</v>
      </c>
      <c r="BB175" s="25">
        <v>2.4900000000000002</v>
      </c>
      <c r="BC175" s="25">
        <v>2.7062499999999998</v>
      </c>
      <c r="BD175">
        <v>2.7062499999999998</v>
      </c>
      <c r="BE175">
        <v>6.2396022968656872</v>
      </c>
    </row>
    <row r="176" spans="1:57" x14ac:dyDescent="0.3">
      <c r="A176" s="2" t="s">
        <v>153</v>
      </c>
      <c r="B176" s="13" t="s">
        <v>775</v>
      </c>
      <c r="C176" s="13"/>
      <c r="D176" s="2"/>
      <c r="E176" s="2"/>
      <c r="F176" s="2">
        <v>3.23</v>
      </c>
      <c r="G176" s="2" t="s">
        <v>152</v>
      </c>
      <c r="H176" s="9" t="s">
        <v>578</v>
      </c>
      <c r="I176">
        <v>-1</v>
      </c>
      <c r="J176" t="s">
        <v>1166</v>
      </c>
      <c r="K176" s="2"/>
      <c r="L176" s="2"/>
      <c r="M176" s="2"/>
      <c r="N176" s="23">
        <v>1</v>
      </c>
      <c r="O176" s="2">
        <v>3.89</v>
      </c>
      <c r="P176" s="2">
        <v>3.89</v>
      </c>
      <c r="Q176" s="2">
        <v>21.29</v>
      </c>
      <c r="R176" s="2" t="s">
        <v>519</v>
      </c>
      <c r="S176" s="2"/>
      <c r="T176" s="23">
        <v>3.9263319999999999</v>
      </c>
      <c r="U176" s="23">
        <v>3.9263319999999999</v>
      </c>
      <c r="V176" s="23">
        <v>10.74639</v>
      </c>
      <c r="W176" s="2">
        <v>1</v>
      </c>
      <c r="X176" s="2"/>
      <c r="Y176" s="2"/>
      <c r="Z176" s="2">
        <v>68</v>
      </c>
      <c r="AA176" s="2">
        <v>1</v>
      </c>
      <c r="AB176" s="2"/>
      <c r="AC176" s="2"/>
      <c r="AD176" s="2"/>
      <c r="AE176" s="2">
        <v>1</v>
      </c>
      <c r="AF176" s="2">
        <v>1</v>
      </c>
      <c r="AG176" s="2">
        <v>1</v>
      </c>
      <c r="AH176" s="2"/>
      <c r="AI176" s="2"/>
      <c r="AJ176" s="2"/>
      <c r="AO176">
        <v>14</v>
      </c>
      <c r="AP176" s="21">
        <v>165.66723991337099</v>
      </c>
      <c r="AQ176" s="21">
        <v>8.4506749839743392E-2</v>
      </c>
      <c r="AR176" s="28">
        <v>1.7272727272727271</v>
      </c>
      <c r="AS176" s="28">
        <v>2.545454545454545</v>
      </c>
      <c r="AT176" s="28">
        <v>0.81818181818181823</v>
      </c>
      <c r="AU176" s="28">
        <v>0</v>
      </c>
      <c r="AV176" s="28">
        <v>0.3392857142857143</v>
      </c>
      <c r="AW176" s="28">
        <v>0.5</v>
      </c>
      <c r="AX176" s="28">
        <v>0.1607142857142857</v>
      </c>
      <c r="AY176" s="28">
        <v>0</v>
      </c>
      <c r="AZ176" s="25">
        <v>1.1000000000000001</v>
      </c>
      <c r="BA176" s="25">
        <v>3.44</v>
      </c>
      <c r="BB176" s="25">
        <v>2.34</v>
      </c>
      <c r="BC176" s="25">
        <v>2.78</v>
      </c>
      <c r="BD176">
        <v>2.78</v>
      </c>
      <c r="BE176">
        <v>6.4270052227137269</v>
      </c>
    </row>
    <row r="177" spans="1:57" x14ac:dyDescent="0.3">
      <c r="A177" s="2" t="s">
        <v>7</v>
      </c>
      <c r="B177" s="13" t="s">
        <v>692</v>
      </c>
      <c r="C177" s="13"/>
      <c r="D177" s="2"/>
      <c r="E177" s="2"/>
      <c r="F177" s="2">
        <v>3.47</v>
      </c>
      <c r="G177" s="2" t="s">
        <v>154</v>
      </c>
      <c r="H177" s="9">
        <v>-1</v>
      </c>
      <c r="I177">
        <v>-1</v>
      </c>
      <c r="K177" s="2"/>
      <c r="L177" s="2"/>
      <c r="M177" s="2"/>
      <c r="N177" s="23">
        <v>0</v>
      </c>
      <c r="O177" s="2">
        <v>7.8209999999999997</v>
      </c>
      <c r="P177" s="2">
        <v>7.7649999999999997</v>
      </c>
      <c r="Q177" s="2">
        <v>30.08</v>
      </c>
      <c r="R177" t="s">
        <v>495</v>
      </c>
      <c r="T177" s="23">
        <v>0</v>
      </c>
      <c r="U177" s="25"/>
      <c r="V177" s="25"/>
      <c r="W177" s="2">
        <v>1</v>
      </c>
      <c r="X177" t="s">
        <v>493</v>
      </c>
      <c r="Y177" s="2"/>
      <c r="Z177" s="2"/>
      <c r="AA177" s="2">
        <v>1</v>
      </c>
      <c r="AB177" s="2"/>
      <c r="AC177" s="2"/>
      <c r="AD177" s="2"/>
      <c r="AE177" s="2"/>
      <c r="AF177" s="2"/>
      <c r="AG177" s="2">
        <v>1</v>
      </c>
      <c r="AH177" s="2"/>
      <c r="AI177" s="2"/>
      <c r="AJ177" s="2"/>
      <c r="AO177">
        <v>20</v>
      </c>
      <c r="AP177" s="21">
        <v>0</v>
      </c>
      <c r="AQ177" s="25"/>
      <c r="AR177" s="28">
        <v>1.75</v>
      </c>
      <c r="AS177" s="28">
        <v>2.5</v>
      </c>
      <c r="AT177" s="28">
        <v>0.75</v>
      </c>
      <c r="AU177" s="28">
        <v>0</v>
      </c>
      <c r="AV177" s="28">
        <v>0.35</v>
      </c>
      <c r="AW177" s="28">
        <v>0.5</v>
      </c>
      <c r="AX177" s="28">
        <v>0.15</v>
      </c>
      <c r="AY177" s="28">
        <v>0</v>
      </c>
      <c r="AZ177" s="25">
        <v>0.82</v>
      </c>
      <c r="BA177" s="25">
        <v>3.44</v>
      </c>
      <c r="BB177" s="25">
        <v>2.62</v>
      </c>
      <c r="BC177" s="25">
        <v>2.62</v>
      </c>
      <c r="BD177">
        <v>2.62</v>
      </c>
      <c r="BE177">
        <v>5.9423863675000002</v>
      </c>
    </row>
    <row r="178" spans="1:57" x14ac:dyDescent="0.3">
      <c r="A178" s="2" t="s">
        <v>155</v>
      </c>
      <c r="B178" s="13" t="s">
        <v>776</v>
      </c>
      <c r="C178" s="13"/>
      <c r="D178" s="2"/>
      <c r="E178" s="2"/>
      <c r="F178" s="2">
        <v>3.76</v>
      </c>
      <c r="G178" s="2" t="s">
        <v>154</v>
      </c>
      <c r="H178" s="9">
        <v>-1</v>
      </c>
      <c r="I178">
        <v>-1</v>
      </c>
      <c r="K178" s="2"/>
      <c r="L178" s="2"/>
      <c r="M178" s="2"/>
      <c r="N178" s="23">
        <v>0</v>
      </c>
      <c r="O178" s="2">
        <v>7.8209999999999997</v>
      </c>
      <c r="P178" s="2">
        <v>7.7649999999999997</v>
      </c>
      <c r="Q178" s="2">
        <v>30.96</v>
      </c>
      <c r="R178" t="s">
        <v>495</v>
      </c>
      <c r="T178" s="23">
        <v>0</v>
      </c>
      <c r="U178" s="25"/>
      <c r="V178" s="25"/>
      <c r="W178" s="2">
        <v>1</v>
      </c>
      <c r="X178" s="2"/>
      <c r="Y178" s="2"/>
      <c r="Z178" s="2"/>
      <c r="AA178" s="2">
        <v>1</v>
      </c>
      <c r="AB178" s="2"/>
      <c r="AC178" s="2"/>
      <c r="AD178" s="2"/>
      <c r="AE178" s="2"/>
      <c r="AF178" s="2"/>
      <c r="AG178" s="2">
        <v>1</v>
      </c>
      <c r="AH178" s="2"/>
      <c r="AI178" s="2"/>
      <c r="AJ178" s="2"/>
      <c r="AO178">
        <v>20</v>
      </c>
      <c r="AP178" s="21">
        <v>0</v>
      </c>
      <c r="AQ178" s="25"/>
      <c r="AR178" s="28">
        <v>1.8125</v>
      </c>
      <c r="AS178" s="28">
        <v>2.5</v>
      </c>
      <c r="AT178" s="28">
        <v>0.6875</v>
      </c>
      <c r="AU178" s="28">
        <v>0.875</v>
      </c>
      <c r="AV178" s="28">
        <v>0.30851063829787229</v>
      </c>
      <c r="AW178" s="28">
        <v>0.42553191489361702</v>
      </c>
      <c r="AX178" s="28">
        <v>0.1170212765957447</v>
      </c>
      <c r="AY178" s="28">
        <v>0.14893617021276601</v>
      </c>
      <c r="AZ178" s="25">
        <v>0.82</v>
      </c>
      <c r="BA178" s="25">
        <v>3.44</v>
      </c>
      <c r="BB178" s="25">
        <v>2.62</v>
      </c>
      <c r="BC178" s="25">
        <v>2.61375</v>
      </c>
      <c r="BD178">
        <v>2.61375</v>
      </c>
      <c r="BE178">
        <v>5.9485249299999996</v>
      </c>
    </row>
    <row r="179" spans="1:57" x14ac:dyDescent="0.3">
      <c r="A179" s="2" t="s">
        <v>156</v>
      </c>
      <c r="B179" s="13" t="s">
        <v>777</v>
      </c>
      <c r="C179" s="13"/>
      <c r="D179" s="2"/>
      <c r="E179" s="2"/>
      <c r="F179" s="2">
        <v>3.76</v>
      </c>
      <c r="G179" s="2" t="s">
        <v>154</v>
      </c>
      <c r="H179" s="9">
        <v>-1</v>
      </c>
      <c r="I179">
        <v>-1</v>
      </c>
      <c r="K179" s="2"/>
      <c r="L179" s="2"/>
      <c r="M179" s="2"/>
      <c r="N179" s="23">
        <v>0</v>
      </c>
      <c r="O179" s="2">
        <v>7.8209999999999997</v>
      </c>
      <c r="P179" s="2">
        <v>7.7649999999999997</v>
      </c>
      <c r="Q179" s="2">
        <v>29.84</v>
      </c>
      <c r="R179" t="s">
        <v>495</v>
      </c>
      <c r="T179" s="23">
        <v>0</v>
      </c>
      <c r="U179" s="25"/>
      <c r="V179" s="25"/>
      <c r="W179" s="2">
        <v>1</v>
      </c>
      <c r="X179" s="2"/>
      <c r="Y179" s="2"/>
      <c r="Z179" s="2"/>
      <c r="AA179" s="2">
        <v>1</v>
      </c>
      <c r="AB179" s="2"/>
      <c r="AC179" s="2"/>
      <c r="AD179" s="2"/>
      <c r="AE179" s="2"/>
      <c r="AF179" s="2"/>
      <c r="AG179" s="2">
        <v>1</v>
      </c>
      <c r="AH179" s="2"/>
      <c r="AI179" s="2"/>
      <c r="AJ179" s="2"/>
      <c r="AO179">
        <v>20</v>
      </c>
      <c r="AP179" s="21">
        <v>0</v>
      </c>
      <c r="AQ179" s="25"/>
      <c r="AR179" s="28">
        <v>1.8666666666666669</v>
      </c>
      <c r="AS179" s="28">
        <v>2.666666666666667</v>
      </c>
      <c r="AT179" s="28">
        <v>0.46666666666666667</v>
      </c>
      <c r="AU179" s="28">
        <v>0.93333333333333335</v>
      </c>
      <c r="AV179" s="28">
        <v>0.3146067415730337</v>
      </c>
      <c r="AW179" s="28">
        <v>0.44943820224719089</v>
      </c>
      <c r="AX179" s="28">
        <v>7.8651685393258425E-2</v>
      </c>
      <c r="AY179" s="28">
        <v>0.15730337078651679</v>
      </c>
      <c r="AZ179" s="25">
        <v>0.82</v>
      </c>
      <c r="BA179" s="25">
        <v>3.44</v>
      </c>
      <c r="BB179" s="25">
        <v>2.62</v>
      </c>
      <c r="BC179" s="25">
        <v>2.6813333333333329</v>
      </c>
      <c r="BD179">
        <v>2.6813333333333329</v>
      </c>
      <c r="BE179">
        <v>6.0892180253333326</v>
      </c>
    </row>
    <row r="180" spans="1:57" x14ac:dyDescent="0.3">
      <c r="A180" s="2" t="s">
        <v>157</v>
      </c>
      <c r="B180" s="13" t="s">
        <v>778</v>
      </c>
      <c r="C180" s="13"/>
      <c r="D180" s="2"/>
      <c r="E180" s="2"/>
      <c r="F180" s="2">
        <v>3.91</v>
      </c>
      <c r="G180" s="2" t="s">
        <v>154</v>
      </c>
      <c r="H180" s="9">
        <v>-1</v>
      </c>
      <c r="I180">
        <v>-1</v>
      </c>
      <c r="K180" s="2"/>
      <c r="L180" s="2"/>
      <c r="M180" s="2"/>
      <c r="N180" s="23">
        <v>0</v>
      </c>
      <c r="O180" s="2">
        <v>7.8209999999999997</v>
      </c>
      <c r="P180" s="2">
        <v>7.7649999999999997</v>
      </c>
      <c r="Q180" s="2">
        <v>30.08</v>
      </c>
      <c r="R180" t="s">
        <v>495</v>
      </c>
      <c r="T180" s="23">
        <v>0</v>
      </c>
      <c r="U180" s="25"/>
      <c r="V180" s="25"/>
      <c r="W180" s="2">
        <v>1</v>
      </c>
      <c r="X180" s="2"/>
      <c r="Y180" s="2"/>
      <c r="Z180" s="2"/>
      <c r="AA180" s="2">
        <v>1</v>
      </c>
      <c r="AB180" s="2"/>
      <c r="AC180" s="2"/>
      <c r="AD180" s="2"/>
      <c r="AE180" s="2"/>
      <c r="AF180" s="2"/>
      <c r="AG180" s="2">
        <v>1</v>
      </c>
      <c r="AH180" s="2"/>
      <c r="AI180" s="2"/>
      <c r="AJ180" s="2"/>
      <c r="AO180">
        <v>20</v>
      </c>
      <c r="AP180" s="21">
        <v>0</v>
      </c>
      <c r="AQ180" s="25"/>
      <c r="AR180" s="28">
        <v>1.875</v>
      </c>
      <c r="AS180" s="28">
        <v>2.5</v>
      </c>
      <c r="AT180" s="28">
        <v>0.625</v>
      </c>
      <c r="AU180" s="28">
        <v>1.75</v>
      </c>
      <c r="AV180" s="28">
        <v>0.27777777777777779</v>
      </c>
      <c r="AW180" s="28">
        <v>0.37037037037037029</v>
      </c>
      <c r="AX180" s="28">
        <v>9.2592592592592587E-2</v>
      </c>
      <c r="AY180" s="28">
        <v>0.25925925925925919</v>
      </c>
      <c r="AZ180" s="25">
        <v>0.82</v>
      </c>
      <c r="BA180" s="25">
        <v>3.44</v>
      </c>
      <c r="BB180" s="25">
        <v>2.62</v>
      </c>
      <c r="BC180" s="25">
        <v>2.6074999999999999</v>
      </c>
      <c r="BD180">
        <v>2.6074999999999999</v>
      </c>
      <c r="BE180">
        <v>5.9546634925000008</v>
      </c>
    </row>
    <row r="181" spans="1:57" x14ac:dyDescent="0.3">
      <c r="A181" s="2" t="s">
        <v>158</v>
      </c>
      <c r="B181" s="13" t="s">
        <v>779</v>
      </c>
      <c r="C181" s="13"/>
      <c r="D181" s="2"/>
      <c r="E181" s="2"/>
      <c r="F181" s="2">
        <v>4.29</v>
      </c>
      <c r="G181" s="2" t="s">
        <v>154</v>
      </c>
      <c r="H181" s="9">
        <v>-1</v>
      </c>
      <c r="I181">
        <v>-1</v>
      </c>
      <c r="K181" s="2"/>
      <c r="L181" s="2"/>
      <c r="M181" s="2"/>
      <c r="N181" s="23">
        <v>0</v>
      </c>
      <c r="O181" s="2">
        <v>7.8440000000000003</v>
      </c>
      <c r="P181" s="2">
        <v>7.7690000000000001</v>
      </c>
      <c r="Q181" s="2">
        <v>29.72</v>
      </c>
      <c r="R181" t="s">
        <v>495</v>
      </c>
      <c r="T181" s="23">
        <v>0</v>
      </c>
      <c r="U181" s="25"/>
      <c r="V181" s="25"/>
      <c r="W181" s="2">
        <v>1</v>
      </c>
      <c r="X181" t="s">
        <v>494</v>
      </c>
      <c r="Y181" s="2"/>
      <c r="Z181" s="2"/>
      <c r="AA181" s="2">
        <v>1</v>
      </c>
      <c r="AB181" s="2"/>
      <c r="AC181" s="2"/>
      <c r="AD181" s="2"/>
      <c r="AE181" s="2"/>
      <c r="AF181" s="2"/>
      <c r="AG181" s="2">
        <v>1</v>
      </c>
      <c r="AH181" s="2"/>
      <c r="AI181" s="2"/>
      <c r="AJ181" s="2"/>
      <c r="AO181">
        <v>20</v>
      </c>
      <c r="AP181" s="21">
        <v>0</v>
      </c>
      <c r="AQ181" s="25"/>
      <c r="AR181" s="28">
        <v>1.9375</v>
      </c>
      <c r="AS181" s="28">
        <v>2.5</v>
      </c>
      <c r="AT181" s="28">
        <v>0.5625</v>
      </c>
      <c r="AU181" s="28">
        <v>2.625</v>
      </c>
      <c r="AV181" s="28">
        <v>0.25409836065573771</v>
      </c>
      <c r="AW181" s="28">
        <v>0.32786885245901642</v>
      </c>
      <c r="AX181" s="28">
        <v>7.3770491803278687E-2</v>
      </c>
      <c r="AY181" s="28">
        <v>0.34426229508196721</v>
      </c>
      <c r="AZ181" s="25">
        <v>0.82</v>
      </c>
      <c r="BA181" s="25">
        <v>3.44</v>
      </c>
      <c r="BB181" s="25">
        <v>2.62</v>
      </c>
      <c r="BC181" s="25">
        <v>2.6012499999999998</v>
      </c>
      <c r="BD181">
        <v>2.6012499999999998</v>
      </c>
      <c r="BE181">
        <v>5.9608020550000003</v>
      </c>
    </row>
    <row r="182" spans="1:57" x14ac:dyDescent="0.3">
      <c r="A182" s="2" t="s">
        <v>151</v>
      </c>
      <c r="B182" s="13" t="s">
        <v>774</v>
      </c>
      <c r="C182" s="13"/>
      <c r="D182" s="2"/>
      <c r="E182" s="2"/>
      <c r="F182" s="2">
        <v>3.5</v>
      </c>
      <c r="G182" s="2" t="s">
        <v>154</v>
      </c>
      <c r="H182" s="9">
        <v>-1</v>
      </c>
      <c r="I182">
        <v>-1</v>
      </c>
      <c r="K182" s="2"/>
      <c r="L182" s="2"/>
      <c r="M182" s="2"/>
      <c r="N182" s="23">
        <v>0</v>
      </c>
      <c r="O182" s="2">
        <f>3.907*2</f>
        <v>7.8140000000000001</v>
      </c>
      <c r="P182" s="2">
        <f>3.907*2</f>
        <v>7.8140000000000001</v>
      </c>
      <c r="Q182" s="2">
        <v>33.06</v>
      </c>
      <c r="R182" s="2"/>
      <c r="S182" s="2"/>
      <c r="T182" s="23">
        <v>0</v>
      </c>
      <c r="U182" s="25"/>
      <c r="V182" s="25"/>
      <c r="W182" s="2">
        <v>1</v>
      </c>
      <c r="X182" s="2"/>
      <c r="Y182" s="2"/>
      <c r="Z182" s="2"/>
      <c r="AA182" s="2">
        <v>1</v>
      </c>
      <c r="AB182" s="2"/>
      <c r="AC182" s="2"/>
      <c r="AD182" s="2"/>
      <c r="AE182" s="2"/>
      <c r="AF182" s="2"/>
      <c r="AG182" s="2">
        <v>1</v>
      </c>
      <c r="AH182" s="2"/>
      <c r="AI182" s="2"/>
      <c r="AJ182" s="2"/>
      <c r="AO182">
        <v>20</v>
      </c>
      <c r="AP182" s="21">
        <v>0</v>
      </c>
      <c r="AQ182" s="25"/>
      <c r="AR182" s="28">
        <v>1.75</v>
      </c>
      <c r="AS182" s="28">
        <v>2.5</v>
      </c>
      <c r="AT182" s="28">
        <v>0.75</v>
      </c>
      <c r="AU182" s="28">
        <v>0</v>
      </c>
      <c r="AV182" s="28">
        <v>0.35</v>
      </c>
      <c r="AW182" s="28">
        <v>0.5</v>
      </c>
      <c r="AX182" s="28">
        <v>0.15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2.7062499999999998</v>
      </c>
      <c r="BD182">
        <v>2.7062499999999998</v>
      </c>
      <c r="BE182">
        <v>6.2396022968656872</v>
      </c>
    </row>
    <row r="183" spans="1:57" x14ac:dyDescent="0.3">
      <c r="A183" s="2" t="s">
        <v>159</v>
      </c>
      <c r="B183" s="13" t="s">
        <v>780</v>
      </c>
      <c r="C183" s="13"/>
      <c r="D183" s="2"/>
      <c r="E183" s="2"/>
      <c r="F183" s="2">
        <v>3.77</v>
      </c>
      <c r="G183" s="2" t="s">
        <v>154</v>
      </c>
      <c r="H183" s="9">
        <v>-1</v>
      </c>
      <c r="I183">
        <v>-1</v>
      </c>
      <c r="K183" s="2"/>
      <c r="L183" s="2"/>
      <c r="M183" s="2"/>
      <c r="N183" s="23">
        <v>0</v>
      </c>
      <c r="O183" s="2">
        <f t="shared" ref="O183:P186" si="0">3.907*2</f>
        <v>7.8140000000000001</v>
      </c>
      <c r="P183" s="2">
        <f t="shared" si="0"/>
        <v>7.8140000000000001</v>
      </c>
      <c r="Q183" s="2">
        <v>32.86</v>
      </c>
      <c r="R183" s="2"/>
      <c r="S183" s="2"/>
      <c r="T183" s="23">
        <v>0</v>
      </c>
      <c r="U183" s="25"/>
      <c r="V183" s="25"/>
      <c r="W183" s="2">
        <v>1</v>
      </c>
      <c r="X183" s="2"/>
      <c r="Y183" s="2"/>
      <c r="Z183" s="2"/>
      <c r="AA183" s="2">
        <v>1</v>
      </c>
      <c r="AB183" s="2"/>
      <c r="AC183" s="2"/>
      <c r="AD183" s="2"/>
      <c r="AE183" s="2"/>
      <c r="AF183" s="2"/>
      <c r="AG183" s="2">
        <v>1</v>
      </c>
      <c r="AH183" s="2"/>
      <c r="AI183" s="2"/>
      <c r="AJ183" s="2"/>
      <c r="AO183">
        <v>20</v>
      </c>
      <c r="AP183" s="21">
        <v>0</v>
      </c>
      <c r="AQ183" s="25"/>
      <c r="AR183" s="28">
        <v>1.8125</v>
      </c>
      <c r="AS183" s="28">
        <v>2.5</v>
      </c>
      <c r="AT183" s="28">
        <v>0.6875</v>
      </c>
      <c r="AU183" s="28">
        <v>0.875</v>
      </c>
      <c r="AV183" s="28">
        <v>0.30851063829787229</v>
      </c>
      <c r="AW183" s="28">
        <v>0.42553191489361702</v>
      </c>
      <c r="AX183" s="28">
        <v>0.1170212765957447</v>
      </c>
      <c r="AY183" s="28">
        <v>0.14893617021276601</v>
      </c>
      <c r="AZ183" s="25">
        <v>0.95</v>
      </c>
      <c r="BA183" s="25">
        <v>3.44</v>
      </c>
      <c r="BB183" s="25">
        <v>2.4900000000000002</v>
      </c>
      <c r="BC183" s="25">
        <v>2.7</v>
      </c>
      <c r="BD183">
        <v>2.7</v>
      </c>
      <c r="BE183">
        <v>6.2457408593656876</v>
      </c>
    </row>
    <row r="184" spans="1:57" x14ac:dyDescent="0.3">
      <c r="A184" s="2" t="s">
        <v>160</v>
      </c>
      <c r="B184" s="13" t="s">
        <v>781</v>
      </c>
      <c r="C184" s="13"/>
      <c r="D184" s="2"/>
      <c r="E184" s="2"/>
      <c r="F184" s="2">
        <v>3.8</v>
      </c>
      <c r="G184" s="2" t="s">
        <v>154</v>
      </c>
      <c r="H184" s="9">
        <v>-1</v>
      </c>
      <c r="I184">
        <v>-1</v>
      </c>
      <c r="K184" s="2"/>
      <c r="L184" s="2"/>
      <c r="M184" s="2"/>
      <c r="N184" s="23">
        <v>0</v>
      </c>
      <c r="O184" s="2">
        <f t="shared" si="0"/>
        <v>7.8140000000000001</v>
      </c>
      <c r="P184" s="2">
        <f t="shared" si="0"/>
        <v>7.8140000000000001</v>
      </c>
      <c r="Q184" s="2">
        <v>32.42</v>
      </c>
      <c r="R184" s="2"/>
      <c r="S184" s="2"/>
      <c r="T184" s="23">
        <v>0</v>
      </c>
      <c r="U184" s="25"/>
      <c r="V184" s="25"/>
      <c r="W184" s="2">
        <v>1</v>
      </c>
      <c r="X184" s="2"/>
      <c r="Y184" s="2"/>
      <c r="Z184" s="2"/>
      <c r="AA184" s="2">
        <v>1</v>
      </c>
      <c r="AB184" s="2"/>
      <c r="AC184" s="2"/>
      <c r="AD184" s="2"/>
      <c r="AE184" s="2"/>
      <c r="AF184" s="2"/>
      <c r="AG184" s="2">
        <v>1</v>
      </c>
      <c r="AH184" s="2"/>
      <c r="AI184" s="2"/>
      <c r="AJ184" s="2"/>
      <c r="AO184">
        <v>20</v>
      </c>
      <c r="AP184" s="21">
        <v>0</v>
      </c>
      <c r="AQ184" s="25"/>
      <c r="AR184" s="28">
        <v>1.8666666666666669</v>
      </c>
      <c r="AS184" s="28">
        <v>2.666666666666667</v>
      </c>
      <c r="AT184" s="28">
        <v>0.46666666666666667</v>
      </c>
      <c r="AU184" s="28">
        <v>0.93333333333333335</v>
      </c>
      <c r="AV184" s="28">
        <v>0.3146067415730337</v>
      </c>
      <c r="AW184" s="28">
        <v>0.44943820224719089</v>
      </c>
      <c r="AX184" s="28">
        <v>7.8651685393258425E-2</v>
      </c>
      <c r="AY184" s="28">
        <v>0.15730337078651679</v>
      </c>
      <c r="AZ184" s="25">
        <v>0.95</v>
      </c>
      <c r="BA184" s="25">
        <v>3.44</v>
      </c>
      <c r="BB184" s="25">
        <v>2.4900000000000002</v>
      </c>
      <c r="BC184" s="25">
        <v>2.773333333333333</v>
      </c>
      <c r="BD184">
        <v>2.773333333333333</v>
      </c>
      <c r="BE184">
        <v>6.4062483499900669</v>
      </c>
    </row>
    <row r="185" spans="1:57" x14ac:dyDescent="0.3">
      <c r="A185" s="2" t="s">
        <v>161</v>
      </c>
      <c r="B185" s="13" t="s">
        <v>782</v>
      </c>
      <c r="C185" s="13"/>
      <c r="D185" s="2"/>
      <c r="E185" s="2"/>
      <c r="F185" s="2">
        <v>3.92</v>
      </c>
      <c r="G185" s="2" t="s">
        <v>154</v>
      </c>
      <c r="H185" s="9">
        <v>-1</v>
      </c>
      <c r="I185">
        <v>-1</v>
      </c>
      <c r="K185" s="2"/>
      <c r="L185" s="2"/>
      <c r="M185" s="2"/>
      <c r="N185" s="23">
        <v>0</v>
      </c>
      <c r="O185" s="2">
        <f t="shared" si="0"/>
        <v>7.8140000000000001</v>
      </c>
      <c r="P185" s="2">
        <f t="shared" si="0"/>
        <v>7.8140000000000001</v>
      </c>
      <c r="Q185" s="2">
        <v>32.58</v>
      </c>
      <c r="R185" s="2"/>
      <c r="S185" s="2"/>
      <c r="T185" s="23">
        <v>0</v>
      </c>
      <c r="U185" s="25"/>
      <c r="V185" s="25"/>
      <c r="W185" s="2">
        <v>1</v>
      </c>
      <c r="X185" s="2"/>
      <c r="Y185" s="2"/>
      <c r="Z185" s="2"/>
      <c r="AA185" s="2">
        <v>1</v>
      </c>
      <c r="AB185" s="2"/>
      <c r="AC185" s="2"/>
      <c r="AD185" s="2"/>
      <c r="AE185" s="2"/>
      <c r="AF185" s="2"/>
      <c r="AG185" s="2">
        <v>1</v>
      </c>
      <c r="AH185" s="2"/>
      <c r="AI185" s="2"/>
      <c r="AJ185" s="2"/>
      <c r="AO185">
        <v>20</v>
      </c>
      <c r="AP185" s="21">
        <v>0</v>
      </c>
      <c r="AQ185" s="25"/>
      <c r="AR185" s="28">
        <v>1.875</v>
      </c>
      <c r="AS185" s="28">
        <v>2.5</v>
      </c>
      <c r="AT185" s="28">
        <v>0.625</v>
      </c>
      <c r="AU185" s="28">
        <v>1.75</v>
      </c>
      <c r="AV185" s="28">
        <v>0.27777777777777779</v>
      </c>
      <c r="AW185" s="28">
        <v>0.37037037037037029</v>
      </c>
      <c r="AX185" s="28">
        <v>9.2592592592592587E-2</v>
      </c>
      <c r="AY185" s="28">
        <v>0.25925925925925919</v>
      </c>
      <c r="AZ185" s="25">
        <v>0.95</v>
      </c>
      <c r="BA185" s="25">
        <v>3.44</v>
      </c>
      <c r="BB185" s="25">
        <v>2.4900000000000002</v>
      </c>
      <c r="BC185" s="25">
        <v>2.6937500000000001</v>
      </c>
      <c r="BD185">
        <v>2.6937500000000001</v>
      </c>
      <c r="BE185">
        <v>6.2518794218656879</v>
      </c>
    </row>
    <row r="186" spans="1:57" x14ac:dyDescent="0.3">
      <c r="A186" s="2" t="s">
        <v>162</v>
      </c>
      <c r="B186" s="13" t="s">
        <v>783</v>
      </c>
      <c r="C186" s="13"/>
      <c r="D186" s="2"/>
      <c r="E186" s="2"/>
      <c r="F186" s="2">
        <v>4.25</v>
      </c>
      <c r="G186" s="2" t="s">
        <v>154</v>
      </c>
      <c r="H186" s="9">
        <v>-1</v>
      </c>
      <c r="I186">
        <v>-1</v>
      </c>
      <c r="K186" s="2"/>
      <c r="L186" s="2"/>
      <c r="M186" s="2"/>
      <c r="N186" s="23">
        <v>0</v>
      </c>
      <c r="O186" s="2">
        <f t="shared" si="0"/>
        <v>7.8140000000000001</v>
      </c>
      <c r="P186" s="2">
        <f t="shared" si="0"/>
        <v>7.8140000000000001</v>
      </c>
      <c r="Q186" s="2">
        <v>31.54</v>
      </c>
      <c r="R186" s="2"/>
      <c r="S186" s="2"/>
      <c r="T186" s="23">
        <v>0</v>
      </c>
      <c r="U186" s="25"/>
      <c r="V186" s="25"/>
      <c r="W186" s="2">
        <v>1</v>
      </c>
      <c r="X186" s="2"/>
      <c r="Y186" s="2"/>
      <c r="Z186" s="2"/>
      <c r="AA186" s="2">
        <v>1</v>
      </c>
      <c r="AB186" s="2"/>
      <c r="AC186" s="2"/>
      <c r="AD186" s="2"/>
      <c r="AE186" s="2"/>
      <c r="AF186" s="2"/>
      <c r="AG186" s="2">
        <v>1</v>
      </c>
      <c r="AH186" s="2"/>
      <c r="AI186" s="2"/>
      <c r="AJ186" s="2"/>
      <c r="AO186">
        <v>20</v>
      </c>
      <c r="AP186" s="21">
        <v>0</v>
      </c>
      <c r="AQ186" s="25"/>
      <c r="AR186" s="28">
        <v>1.9375</v>
      </c>
      <c r="AS186" s="28">
        <v>2.5</v>
      </c>
      <c r="AT186" s="28">
        <v>0.5625</v>
      </c>
      <c r="AU186" s="28">
        <v>2.625</v>
      </c>
      <c r="AV186" s="28">
        <v>0.25409836065573771</v>
      </c>
      <c r="AW186" s="28">
        <v>0.32786885245901642</v>
      </c>
      <c r="AX186" s="28">
        <v>7.3770491803278687E-2</v>
      </c>
      <c r="AY186" s="28">
        <v>0.34426229508196721</v>
      </c>
      <c r="AZ186" s="25">
        <v>0.95</v>
      </c>
      <c r="BA186" s="25">
        <v>3.44</v>
      </c>
      <c r="BB186" s="25">
        <v>2.4900000000000002</v>
      </c>
      <c r="BC186" s="25">
        <v>2.6875</v>
      </c>
      <c r="BD186">
        <v>2.6875</v>
      </c>
      <c r="BE186">
        <v>6.2580179843656882</v>
      </c>
    </row>
    <row r="187" spans="1:57" x14ac:dyDescent="0.3">
      <c r="A187" s="2" t="s">
        <v>151</v>
      </c>
      <c r="B187" s="17" t="s">
        <v>774</v>
      </c>
      <c r="C187" s="13"/>
      <c r="D187" s="2" t="s">
        <v>863</v>
      </c>
      <c r="E187" s="2">
        <v>4</v>
      </c>
      <c r="F187" s="2">
        <v>3.35</v>
      </c>
      <c r="G187" s="2" t="s">
        <v>154</v>
      </c>
      <c r="H187" s="9">
        <v>-1</v>
      </c>
      <c r="I187">
        <v>-1</v>
      </c>
      <c r="K187" s="2"/>
      <c r="L187" s="2"/>
      <c r="M187" s="2"/>
      <c r="N187" s="23">
        <v>0</v>
      </c>
      <c r="O187" s="2">
        <f>3.88*2</f>
        <v>7.76</v>
      </c>
      <c r="P187" s="2">
        <f>3.88*2</f>
        <v>7.76</v>
      </c>
      <c r="Q187" s="2">
        <v>33</v>
      </c>
      <c r="R187" s="2"/>
      <c r="S187" s="2"/>
      <c r="T187" s="23">
        <v>0</v>
      </c>
      <c r="U187" s="25"/>
      <c r="V187" s="25"/>
      <c r="W187" s="2">
        <v>1</v>
      </c>
      <c r="X187" s="2"/>
      <c r="Y187" s="2"/>
      <c r="Z187" s="2"/>
      <c r="AA187" s="2">
        <v>1</v>
      </c>
      <c r="AB187" s="2"/>
      <c r="AC187" s="2"/>
      <c r="AD187" s="2"/>
      <c r="AE187" s="2"/>
      <c r="AF187" s="2"/>
      <c r="AG187" s="2">
        <v>1</v>
      </c>
      <c r="AH187" s="2"/>
      <c r="AI187" s="2"/>
      <c r="AJ187" s="2"/>
      <c r="AO187">
        <v>20</v>
      </c>
      <c r="AP187" s="21">
        <v>0</v>
      </c>
      <c r="AQ187" s="25"/>
      <c r="AR187" s="28">
        <v>1.75</v>
      </c>
      <c r="AS187" s="28">
        <v>2.5</v>
      </c>
      <c r="AT187" s="28">
        <v>0.75</v>
      </c>
      <c r="AU187" s="28">
        <v>0</v>
      </c>
      <c r="AV187" s="28">
        <v>0.35</v>
      </c>
      <c r="AW187" s="28">
        <v>0.5</v>
      </c>
      <c r="AX187" s="28">
        <v>0.15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2.7062499999999998</v>
      </c>
      <c r="BD187">
        <v>2.7062499999999998</v>
      </c>
      <c r="BE187">
        <v>6.2396022968656872</v>
      </c>
    </row>
    <row r="188" spans="1:57" x14ac:dyDescent="0.3">
      <c r="A188" s="2" t="s">
        <v>159</v>
      </c>
      <c r="B188" s="17" t="s">
        <v>780</v>
      </c>
      <c r="C188" s="13"/>
      <c r="D188" s="2" t="s">
        <v>863</v>
      </c>
      <c r="E188" s="2">
        <v>4</v>
      </c>
      <c r="F188" s="2">
        <v>3.74</v>
      </c>
      <c r="G188" s="2" t="s">
        <v>154</v>
      </c>
      <c r="H188" s="9">
        <v>-1</v>
      </c>
      <c r="I188">
        <v>-1</v>
      </c>
      <c r="K188" s="2"/>
      <c r="L188" s="2"/>
      <c r="M188" s="2"/>
      <c r="N188" s="23">
        <v>0</v>
      </c>
      <c r="O188" s="2">
        <f t="shared" ref="O188:P191" si="1">3.88*2</f>
        <v>7.76</v>
      </c>
      <c r="P188" s="2">
        <f t="shared" si="1"/>
        <v>7.76</v>
      </c>
      <c r="Q188" s="2">
        <v>33.08</v>
      </c>
      <c r="R188" s="2"/>
      <c r="S188" s="2"/>
      <c r="T188" s="23">
        <v>0</v>
      </c>
      <c r="U188" s="25"/>
      <c r="V188" s="25"/>
      <c r="W188" s="2">
        <v>1</v>
      </c>
      <c r="X188" s="2"/>
      <c r="Y188" s="2"/>
      <c r="Z188" s="2"/>
      <c r="AA188" s="2">
        <v>1</v>
      </c>
      <c r="AB188" s="2"/>
      <c r="AC188" s="2"/>
      <c r="AD188" s="2"/>
      <c r="AE188" s="2"/>
      <c r="AF188" s="2"/>
      <c r="AG188" s="2">
        <v>1</v>
      </c>
      <c r="AH188" s="2"/>
      <c r="AI188" s="2"/>
      <c r="AJ188" s="2"/>
      <c r="AO188">
        <v>20</v>
      </c>
      <c r="AP188" s="21">
        <v>0</v>
      </c>
      <c r="AQ188" s="25"/>
      <c r="AR188" s="28">
        <v>1.8125</v>
      </c>
      <c r="AS188" s="28">
        <v>2.5</v>
      </c>
      <c r="AT188" s="28">
        <v>0.6875</v>
      </c>
      <c r="AU188" s="28">
        <v>0.875</v>
      </c>
      <c r="AV188" s="28">
        <v>0.30851063829787229</v>
      </c>
      <c r="AW188" s="28">
        <v>0.42553191489361702</v>
      </c>
      <c r="AX188" s="28">
        <v>0.1170212765957447</v>
      </c>
      <c r="AY188" s="28">
        <v>0.14893617021276601</v>
      </c>
      <c r="AZ188" s="25">
        <v>0.95</v>
      </c>
      <c r="BA188" s="25">
        <v>3.44</v>
      </c>
      <c r="BB188" s="25">
        <v>2.4900000000000002</v>
      </c>
      <c r="BC188" s="25">
        <v>2.7</v>
      </c>
      <c r="BD188">
        <v>2.7</v>
      </c>
      <c r="BE188">
        <v>6.2457408593656876</v>
      </c>
    </row>
    <row r="189" spans="1:57" x14ac:dyDescent="0.3">
      <c r="A189" s="2" t="s">
        <v>160</v>
      </c>
      <c r="B189" s="17" t="s">
        <v>781</v>
      </c>
      <c r="C189" s="13"/>
      <c r="D189" s="2" t="s">
        <v>863</v>
      </c>
      <c r="E189" s="2">
        <v>4</v>
      </c>
      <c r="F189" s="2">
        <v>3.74</v>
      </c>
      <c r="G189" s="2" t="s">
        <v>154</v>
      </c>
      <c r="H189" s="9">
        <v>-1</v>
      </c>
      <c r="I189">
        <v>-1</v>
      </c>
      <c r="K189" s="2"/>
      <c r="L189" s="2"/>
      <c r="M189" s="2"/>
      <c r="N189" s="23">
        <v>0</v>
      </c>
      <c r="O189" s="2">
        <f t="shared" si="1"/>
        <v>7.76</v>
      </c>
      <c r="P189" s="2">
        <f t="shared" si="1"/>
        <v>7.76</v>
      </c>
      <c r="Q189" s="2">
        <v>33.24</v>
      </c>
      <c r="R189" s="2"/>
      <c r="S189" s="2"/>
      <c r="T189" s="23">
        <v>0</v>
      </c>
      <c r="U189" s="23"/>
      <c r="V189" s="23"/>
      <c r="W189" s="2">
        <v>1</v>
      </c>
      <c r="X189" s="2"/>
      <c r="Y189" s="2"/>
      <c r="Z189" s="2"/>
      <c r="AA189" s="2">
        <v>1</v>
      </c>
      <c r="AB189" s="2"/>
      <c r="AC189" s="2"/>
      <c r="AD189" s="2"/>
      <c r="AE189" s="2"/>
      <c r="AF189" s="2"/>
      <c r="AG189" s="2">
        <v>1</v>
      </c>
      <c r="AH189" s="2"/>
      <c r="AI189" s="2"/>
      <c r="AJ189" s="2"/>
      <c r="AO189">
        <v>20</v>
      </c>
      <c r="AP189" s="21">
        <v>0</v>
      </c>
      <c r="AQ189" s="21"/>
      <c r="AR189" s="28">
        <v>1.8666666666666669</v>
      </c>
      <c r="AS189" s="28">
        <v>2.666666666666667</v>
      </c>
      <c r="AT189" s="28">
        <v>0.46666666666666667</v>
      </c>
      <c r="AU189" s="28">
        <v>0.93333333333333335</v>
      </c>
      <c r="AV189" s="28">
        <v>0.3146067415730337</v>
      </c>
      <c r="AW189" s="28">
        <v>0.44943820224719089</v>
      </c>
      <c r="AX189" s="28">
        <v>7.8651685393258425E-2</v>
      </c>
      <c r="AY189" s="28">
        <v>0.15730337078651679</v>
      </c>
      <c r="AZ189" s="25">
        <v>0.95</v>
      </c>
      <c r="BA189" s="25">
        <v>3.44</v>
      </c>
      <c r="BB189" s="25">
        <v>2.4900000000000002</v>
      </c>
      <c r="BC189" s="25">
        <v>2.773333333333333</v>
      </c>
      <c r="BD189">
        <v>2.773333333333333</v>
      </c>
      <c r="BE189">
        <v>6.4062483499900669</v>
      </c>
    </row>
    <row r="190" spans="1:57" x14ac:dyDescent="0.3">
      <c r="A190" s="2" t="s">
        <v>161</v>
      </c>
      <c r="B190" s="17" t="s">
        <v>782</v>
      </c>
      <c r="C190" s="13"/>
      <c r="D190" s="2" t="s">
        <v>863</v>
      </c>
      <c r="E190" s="2">
        <v>4</v>
      </c>
      <c r="F190" s="2">
        <v>3.78</v>
      </c>
      <c r="G190" s="2" t="s">
        <v>154</v>
      </c>
      <c r="H190" s="9">
        <v>-1</v>
      </c>
      <c r="I190">
        <v>-1</v>
      </c>
      <c r="K190" s="2"/>
      <c r="L190" s="2"/>
      <c r="M190" s="2"/>
      <c r="N190" s="23">
        <v>0</v>
      </c>
      <c r="O190" s="2">
        <f t="shared" si="1"/>
        <v>7.76</v>
      </c>
      <c r="P190" s="2">
        <f t="shared" si="1"/>
        <v>7.76</v>
      </c>
      <c r="Q190" s="2">
        <v>33</v>
      </c>
      <c r="R190" s="2"/>
      <c r="S190" s="2"/>
      <c r="T190" s="23">
        <v>0</v>
      </c>
      <c r="U190" s="23"/>
      <c r="V190" s="23"/>
      <c r="W190" s="2">
        <v>1</v>
      </c>
      <c r="X190" s="2"/>
      <c r="Y190" s="2"/>
      <c r="Z190" s="2"/>
      <c r="AA190" s="2">
        <v>1</v>
      </c>
      <c r="AB190" s="2"/>
      <c r="AC190" s="2"/>
      <c r="AD190" s="2"/>
      <c r="AE190" s="2"/>
      <c r="AF190" s="2"/>
      <c r="AG190" s="2">
        <v>1</v>
      </c>
      <c r="AH190" s="2"/>
      <c r="AI190" s="2"/>
      <c r="AJ190" s="2"/>
      <c r="AO190">
        <v>20</v>
      </c>
      <c r="AP190" s="21">
        <v>0</v>
      </c>
      <c r="AQ190" s="21"/>
      <c r="AR190" s="28">
        <v>1.875</v>
      </c>
      <c r="AS190" s="28">
        <v>2.5</v>
      </c>
      <c r="AT190" s="28">
        <v>0.625</v>
      </c>
      <c r="AU190" s="28">
        <v>1.75</v>
      </c>
      <c r="AV190" s="28">
        <v>0.27777777777777779</v>
      </c>
      <c r="AW190" s="28">
        <v>0.37037037037037029</v>
      </c>
      <c r="AX190" s="28">
        <v>9.2592592592592587E-2</v>
      </c>
      <c r="AY190" s="28">
        <v>0.25925925925925919</v>
      </c>
      <c r="AZ190" s="25">
        <v>0.95</v>
      </c>
      <c r="BA190" s="25">
        <v>3.44</v>
      </c>
      <c r="BB190" s="25">
        <v>2.4900000000000002</v>
      </c>
      <c r="BC190" s="25">
        <v>2.6937500000000001</v>
      </c>
      <c r="BD190">
        <v>2.6937500000000001</v>
      </c>
      <c r="BE190">
        <v>6.2518794218656879</v>
      </c>
    </row>
    <row r="191" spans="1:57" x14ac:dyDescent="0.3">
      <c r="A191" s="2" t="s">
        <v>162</v>
      </c>
      <c r="B191" s="17" t="s">
        <v>783</v>
      </c>
      <c r="C191" s="13"/>
      <c r="D191" s="2" t="s">
        <v>863</v>
      </c>
      <c r="E191" s="2">
        <v>4</v>
      </c>
      <c r="F191" s="2">
        <v>3.99</v>
      </c>
      <c r="G191" s="2" t="s">
        <v>154</v>
      </c>
      <c r="H191" s="9">
        <v>-1</v>
      </c>
      <c r="I191">
        <v>-1</v>
      </c>
      <c r="K191" s="2"/>
      <c r="L191" s="2"/>
      <c r="M191" s="2"/>
      <c r="N191" s="23">
        <v>0</v>
      </c>
      <c r="O191" s="2">
        <f t="shared" si="1"/>
        <v>7.76</v>
      </c>
      <c r="P191" s="2">
        <f t="shared" si="1"/>
        <v>7.76</v>
      </c>
      <c r="Q191" s="2">
        <v>29.18</v>
      </c>
      <c r="R191" s="2"/>
      <c r="S191" s="2"/>
      <c r="T191" s="23">
        <v>0</v>
      </c>
      <c r="U191" s="23"/>
      <c r="V191" s="23"/>
      <c r="W191" s="2">
        <v>1</v>
      </c>
      <c r="X191" s="2"/>
      <c r="Y191" s="2"/>
      <c r="Z191" s="2"/>
      <c r="AA191" s="2">
        <v>1</v>
      </c>
      <c r="AB191" s="2"/>
      <c r="AC191" s="2"/>
      <c r="AD191" s="2"/>
      <c r="AE191" s="2"/>
      <c r="AF191" s="2"/>
      <c r="AG191" s="2">
        <v>1</v>
      </c>
      <c r="AH191" s="2"/>
      <c r="AI191" s="2"/>
      <c r="AJ191" s="2"/>
      <c r="AO191">
        <v>20</v>
      </c>
      <c r="AP191" s="21">
        <v>0</v>
      </c>
      <c r="AQ191" s="21"/>
      <c r="AR191" s="28">
        <v>1.9375</v>
      </c>
      <c r="AS191" s="28">
        <v>2.5</v>
      </c>
      <c r="AT191" s="28">
        <v>0.5625</v>
      </c>
      <c r="AU191" s="28">
        <v>2.625</v>
      </c>
      <c r="AV191" s="28">
        <v>0.25409836065573771</v>
      </c>
      <c r="AW191" s="28">
        <v>0.32786885245901642</v>
      </c>
      <c r="AX191" s="28">
        <v>7.3770491803278687E-2</v>
      </c>
      <c r="AY191" s="28">
        <v>0.34426229508196721</v>
      </c>
      <c r="AZ191" s="25">
        <v>0.95</v>
      </c>
      <c r="BA191" s="25">
        <v>3.44</v>
      </c>
      <c r="BB191" s="25">
        <v>2.4900000000000002</v>
      </c>
      <c r="BC191" s="25">
        <v>2.6875</v>
      </c>
      <c r="BD191">
        <v>2.6875</v>
      </c>
      <c r="BE191">
        <v>6.2580179843656882</v>
      </c>
    </row>
    <row r="192" spans="1:57" x14ac:dyDescent="0.3">
      <c r="A192" s="2" t="s">
        <v>4</v>
      </c>
      <c r="B192" s="13" t="s">
        <v>689</v>
      </c>
      <c r="C192" s="13"/>
      <c r="D192" s="2"/>
      <c r="E192" s="2"/>
      <c r="F192" s="2">
        <v>3.5</v>
      </c>
      <c r="G192" s="2" t="s">
        <v>163</v>
      </c>
      <c r="H192" s="9" t="s">
        <v>527</v>
      </c>
      <c r="I192" t="s">
        <v>609</v>
      </c>
      <c r="K192" s="2"/>
      <c r="L192" s="2"/>
      <c r="M192" s="2"/>
      <c r="N192" s="23">
        <v>4</v>
      </c>
      <c r="O192" s="2"/>
      <c r="P192" s="2"/>
      <c r="Q192" s="2"/>
      <c r="R192" s="2"/>
      <c r="S192" s="2"/>
      <c r="T192" s="23">
        <v>7.8084429999999996</v>
      </c>
      <c r="U192" s="25">
        <v>7.8548809999999998</v>
      </c>
      <c r="V192" s="25">
        <v>15.19056011</v>
      </c>
      <c r="W192" s="2">
        <v>1</v>
      </c>
      <c r="X192" s="2"/>
      <c r="Y192" s="2"/>
      <c r="Z192" s="2"/>
      <c r="AA192" s="2">
        <v>1</v>
      </c>
      <c r="AB192" s="2"/>
      <c r="AC192" s="2"/>
      <c r="AD192" s="2"/>
      <c r="AE192" s="2"/>
      <c r="AF192" s="2">
        <v>1</v>
      </c>
      <c r="AG192" s="2"/>
      <c r="AH192" s="2"/>
      <c r="AI192" s="2"/>
      <c r="AJ192" s="2">
        <v>1</v>
      </c>
      <c r="AO192">
        <v>20</v>
      </c>
      <c r="AP192" s="21">
        <v>924.74694800021894</v>
      </c>
      <c r="AQ192" s="25">
        <v>8.6510153045653584E-2</v>
      </c>
      <c r="AR192" s="28">
        <v>1.75</v>
      </c>
      <c r="AS192" s="28">
        <v>2.5</v>
      </c>
      <c r="AT192" s="28">
        <v>0.75</v>
      </c>
      <c r="AU192" s="28">
        <v>0</v>
      </c>
      <c r="AV192" s="28">
        <v>0.35</v>
      </c>
      <c r="AW192" s="28">
        <v>0.5</v>
      </c>
      <c r="AX192" s="28">
        <v>0.15</v>
      </c>
      <c r="AY192" s="28">
        <v>0</v>
      </c>
      <c r="AZ192" s="25">
        <v>0.82</v>
      </c>
      <c r="BA192" s="25">
        <v>3.44</v>
      </c>
      <c r="BB192" s="25">
        <v>2.62</v>
      </c>
      <c r="BC192" s="25">
        <v>2.6262500000000002</v>
      </c>
      <c r="BD192">
        <v>2.6262500000000002</v>
      </c>
      <c r="BE192">
        <v>5.96680968125</v>
      </c>
    </row>
    <row r="193" spans="1:57" x14ac:dyDescent="0.3">
      <c r="A193" s="2" t="s">
        <v>165</v>
      </c>
      <c r="B193" s="13" t="s">
        <v>784</v>
      </c>
      <c r="C193" s="13"/>
      <c r="D193" s="2"/>
      <c r="E193" s="2"/>
      <c r="F193" s="2">
        <v>2.84</v>
      </c>
      <c r="G193" s="2" t="s">
        <v>164</v>
      </c>
      <c r="H193" s="9">
        <v>-1</v>
      </c>
      <c r="I193">
        <v>-1</v>
      </c>
      <c r="K193" s="2"/>
      <c r="L193" s="2" t="s">
        <v>1189</v>
      </c>
      <c r="M193" s="2"/>
      <c r="N193" s="23">
        <v>0</v>
      </c>
      <c r="O193" s="2">
        <v>3.97</v>
      </c>
      <c r="P193" s="2">
        <v>3.97</v>
      </c>
      <c r="Q193" s="2">
        <v>22.5</v>
      </c>
      <c r="R193" s="2"/>
      <c r="S193" s="2"/>
      <c r="T193" s="23">
        <v>0</v>
      </c>
      <c r="U193" s="25"/>
      <c r="V193" s="25"/>
      <c r="W193" s="2"/>
      <c r="X193" s="2"/>
      <c r="Y193" s="2"/>
      <c r="Z193" s="2">
        <v>1.3</v>
      </c>
      <c r="AA193" s="2"/>
      <c r="AB193" s="2"/>
      <c r="AC193" s="2"/>
      <c r="AD193" s="2"/>
      <c r="AE193" s="2">
        <v>1</v>
      </c>
      <c r="AF193" s="2">
        <v>1</v>
      </c>
      <c r="AG193" s="2">
        <v>1</v>
      </c>
      <c r="AH193" s="2"/>
      <c r="AI193" s="2"/>
      <c r="AJ193" s="2"/>
      <c r="AO193">
        <v>18</v>
      </c>
      <c r="AP193" s="21">
        <v>0</v>
      </c>
      <c r="AQ193" s="25"/>
      <c r="AR193" s="28">
        <v>1.8</v>
      </c>
      <c r="AS193" s="28">
        <v>2.4</v>
      </c>
      <c r="AT193" s="28">
        <v>1.1333333333333331</v>
      </c>
      <c r="AU193" s="28">
        <v>0</v>
      </c>
      <c r="AV193" s="28">
        <v>0.33750000000000002</v>
      </c>
      <c r="AW193" s="28">
        <v>0.45</v>
      </c>
      <c r="AX193" s="28">
        <v>0.21249999999999999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2.6033333333333331</v>
      </c>
      <c r="BD193">
        <v>2.6033333333333331</v>
      </c>
      <c r="BE193">
        <v>5.9143459586666669</v>
      </c>
    </row>
    <row r="194" spans="1:57" x14ac:dyDescent="0.3">
      <c r="A194" s="2" t="s">
        <v>166</v>
      </c>
      <c r="B194" s="13" t="s">
        <v>785</v>
      </c>
      <c r="C194" s="13"/>
      <c r="D194" s="2"/>
      <c r="E194" s="2"/>
      <c r="F194" s="2">
        <v>3.48</v>
      </c>
      <c r="G194" s="2" t="s">
        <v>164</v>
      </c>
      <c r="H194" s="9">
        <v>-1</v>
      </c>
      <c r="I194">
        <v>-1</v>
      </c>
      <c r="K194" s="2"/>
      <c r="L194" s="2" t="s">
        <v>1189</v>
      </c>
      <c r="M194" s="2"/>
      <c r="N194" s="23">
        <v>0</v>
      </c>
      <c r="O194" s="2">
        <v>3.97</v>
      </c>
      <c r="P194" s="2">
        <v>3.97</v>
      </c>
      <c r="Q194" s="2">
        <v>22.5</v>
      </c>
      <c r="R194" s="2"/>
      <c r="S194" s="2"/>
      <c r="T194" s="23">
        <v>0</v>
      </c>
      <c r="U194" s="25"/>
      <c r="V194" s="25"/>
      <c r="W194" s="2"/>
      <c r="X194" s="2"/>
      <c r="Y194" s="2">
        <v>3</v>
      </c>
      <c r="Z194" s="2">
        <v>6.1</v>
      </c>
      <c r="AA194" s="2"/>
      <c r="AB194" s="2"/>
      <c r="AC194" s="2"/>
      <c r="AD194" s="2"/>
      <c r="AE194" s="2">
        <v>1</v>
      </c>
      <c r="AF194" s="2">
        <v>1</v>
      </c>
      <c r="AG194" s="2">
        <v>1</v>
      </c>
      <c r="AH194" s="2"/>
      <c r="AI194" s="2"/>
      <c r="AJ194" s="2"/>
      <c r="AO194">
        <v>18</v>
      </c>
      <c r="AP194" s="21">
        <v>0</v>
      </c>
      <c r="AQ194" s="25"/>
      <c r="AR194" s="28">
        <v>1.8</v>
      </c>
      <c r="AS194" s="28">
        <v>2.4</v>
      </c>
      <c r="AT194" s="28">
        <v>1.1333333333333331</v>
      </c>
      <c r="AU194" s="28">
        <v>0</v>
      </c>
      <c r="AV194" s="28">
        <v>0.33750000000000002</v>
      </c>
      <c r="AW194" s="28">
        <v>0.45</v>
      </c>
      <c r="AX194" s="28">
        <v>0.21249999999999999</v>
      </c>
      <c r="AY194" s="28">
        <v>0</v>
      </c>
      <c r="AZ194" s="25">
        <v>0.79</v>
      </c>
      <c r="BA194" s="25">
        <v>3.44</v>
      </c>
      <c r="BB194" s="25">
        <v>2.65</v>
      </c>
      <c r="BC194" s="25">
        <v>2.5939999999999999</v>
      </c>
      <c r="BD194">
        <v>2.5939999999999999</v>
      </c>
      <c r="BE194">
        <v>5.870297050914334</v>
      </c>
    </row>
    <row r="195" spans="1:57" s="5" customFormat="1" x14ac:dyDescent="0.3">
      <c r="A195" s="5" t="s">
        <v>167</v>
      </c>
      <c r="B195" s="39" t="s">
        <v>786</v>
      </c>
      <c r="C195" s="39"/>
      <c r="F195" s="5">
        <v>3.49</v>
      </c>
      <c r="G195" s="5" t="s">
        <v>164</v>
      </c>
      <c r="H195" s="40">
        <v>-2</v>
      </c>
      <c r="I195" s="5">
        <v>-1</v>
      </c>
      <c r="L195" s="5" t="s">
        <v>1189</v>
      </c>
      <c r="N195" s="41">
        <v>0</v>
      </c>
      <c r="T195" s="41">
        <v>0</v>
      </c>
      <c r="U195" s="41"/>
      <c r="V195" s="41"/>
      <c r="Z195" s="5">
        <v>26.7</v>
      </c>
      <c r="AE195" s="5">
        <v>1</v>
      </c>
      <c r="AF195" s="5">
        <v>1</v>
      </c>
      <c r="AG195" s="5">
        <v>1</v>
      </c>
      <c r="AO195" s="5">
        <v>18</v>
      </c>
      <c r="AP195" s="41">
        <v>0</v>
      </c>
      <c r="AQ195" s="41"/>
      <c r="AR195" s="5">
        <v>1.8</v>
      </c>
      <c r="AS195" s="5">
        <v>2.4</v>
      </c>
      <c r="AT195" s="5">
        <v>1.1333333333333331</v>
      </c>
      <c r="AU195" s="5">
        <v>0</v>
      </c>
      <c r="AV195" s="5">
        <v>0.33750000000000002</v>
      </c>
      <c r="AW195" s="5">
        <v>0.45</v>
      </c>
      <c r="AX195" s="5">
        <v>0.21249999999999999</v>
      </c>
      <c r="AY195" s="5">
        <v>0</v>
      </c>
      <c r="AZ195" s="41">
        <v>0.95</v>
      </c>
      <c r="BA195" s="41">
        <v>3.44</v>
      </c>
      <c r="BB195" s="41">
        <v>2.4900000000000002</v>
      </c>
      <c r="BC195" s="41">
        <v>2.6880000000000011</v>
      </c>
      <c r="BD195" s="5">
        <v>2.6880000000000002</v>
      </c>
      <c r="BE195" s="5">
        <v>6.2032136049900668</v>
      </c>
    </row>
    <row r="196" spans="1:57" x14ac:dyDescent="0.3">
      <c r="A196" s="2" t="s">
        <v>169</v>
      </c>
      <c r="B196" s="13" t="s">
        <v>787</v>
      </c>
      <c r="C196" s="13"/>
      <c r="D196" s="2"/>
      <c r="E196" s="2"/>
      <c r="F196" s="2">
        <v>3.75</v>
      </c>
      <c r="G196" s="2" t="s">
        <v>168</v>
      </c>
      <c r="H196" s="9">
        <v>-1</v>
      </c>
      <c r="I196">
        <v>-1</v>
      </c>
      <c r="K196" s="2"/>
      <c r="L196" s="2"/>
      <c r="M196" s="2"/>
      <c r="N196" s="23">
        <v>0</v>
      </c>
      <c r="O196" s="2">
        <v>3.8530000000000002</v>
      </c>
      <c r="P196" s="2">
        <v>3.8530000000000002</v>
      </c>
      <c r="Q196" s="2">
        <v>29</v>
      </c>
      <c r="T196" s="23">
        <v>0</v>
      </c>
      <c r="U196" s="25"/>
      <c r="V196" s="25"/>
      <c r="W196" s="2">
        <v>1</v>
      </c>
      <c r="X196" s="2"/>
      <c r="Y196" s="2">
        <v>3</v>
      </c>
      <c r="Z196" s="2">
        <v>2.83</v>
      </c>
      <c r="AA196" s="2">
        <v>1</v>
      </c>
      <c r="AB196" s="2"/>
      <c r="AC196" s="2"/>
      <c r="AD196" s="2"/>
      <c r="AE196" s="2"/>
      <c r="AF196" s="2"/>
      <c r="AG196" s="2"/>
      <c r="AH196" s="2"/>
      <c r="AI196" s="2"/>
      <c r="AJ196" s="2"/>
      <c r="AO196">
        <v>40</v>
      </c>
      <c r="AP196" s="21">
        <v>0</v>
      </c>
      <c r="AQ196" s="25"/>
      <c r="AR196" s="28">
        <v>1.75</v>
      </c>
      <c r="AS196" s="28">
        <v>2.5</v>
      </c>
      <c r="AT196" s="28">
        <v>0.75</v>
      </c>
      <c r="AU196" s="28">
        <v>0</v>
      </c>
      <c r="AV196" s="28">
        <v>0.35</v>
      </c>
      <c r="AW196" s="28">
        <v>0.5</v>
      </c>
      <c r="AX196" s="28">
        <v>0.15</v>
      </c>
      <c r="AY196" s="28">
        <v>0</v>
      </c>
      <c r="AZ196" s="25">
        <v>1</v>
      </c>
      <c r="BA196" s="25">
        <v>3.44</v>
      </c>
      <c r="BB196" s="25">
        <v>2.44</v>
      </c>
      <c r="BC196" s="25">
        <v>2.7124999999999999</v>
      </c>
      <c r="BD196">
        <v>2.7124999999999999</v>
      </c>
      <c r="BE196">
        <v>6.264025610615688</v>
      </c>
    </row>
    <row r="197" spans="1:57" x14ac:dyDescent="0.3">
      <c r="A197" s="2" t="s">
        <v>170</v>
      </c>
      <c r="B197" s="13" t="s">
        <v>788</v>
      </c>
      <c r="C197" s="13"/>
      <c r="D197" s="2"/>
      <c r="E197" s="2"/>
      <c r="F197" s="2">
        <v>3.86</v>
      </c>
      <c r="G197" s="2" t="s">
        <v>168</v>
      </c>
      <c r="H197" s="9">
        <v>-1</v>
      </c>
      <c r="I197">
        <v>-1</v>
      </c>
      <c r="K197" s="2"/>
      <c r="L197" s="2"/>
      <c r="M197" s="2"/>
      <c r="N197" s="23">
        <v>0</v>
      </c>
      <c r="O197" s="2">
        <v>3.8530000000000002</v>
      </c>
      <c r="P197" s="2">
        <v>3.8530000000000002</v>
      </c>
      <c r="Q197" s="2">
        <v>31.24</v>
      </c>
      <c r="R197" s="2"/>
      <c r="S197" s="2"/>
      <c r="T197" s="23">
        <v>0</v>
      </c>
      <c r="U197" s="25"/>
      <c r="V197" s="25"/>
      <c r="W197" s="2">
        <v>1</v>
      </c>
      <c r="X197" s="2"/>
      <c r="Y197" s="2">
        <v>3</v>
      </c>
      <c r="Z197" s="2">
        <v>6.46</v>
      </c>
      <c r="AA197" s="2">
        <v>1</v>
      </c>
      <c r="AB197" s="2"/>
      <c r="AC197" s="2"/>
      <c r="AD197" s="2"/>
      <c r="AE197" s="2"/>
      <c r="AF197" s="2"/>
      <c r="AG197" s="2"/>
      <c r="AH197" s="2"/>
      <c r="AI197" s="2"/>
      <c r="AJ197" s="2"/>
      <c r="AO197">
        <v>40</v>
      </c>
      <c r="AP197" s="21">
        <v>0</v>
      </c>
      <c r="AQ197" s="25"/>
      <c r="AR197" s="28">
        <v>1.8125</v>
      </c>
      <c r="AS197" s="28">
        <v>2.5</v>
      </c>
      <c r="AT197" s="28">
        <v>0.6875</v>
      </c>
      <c r="AU197" s="28">
        <v>0.875</v>
      </c>
      <c r="AV197" s="28">
        <v>0.30851063829787229</v>
      </c>
      <c r="AW197" s="28">
        <v>0.42553191489361702</v>
      </c>
      <c r="AX197" s="28">
        <v>0.1170212765957447</v>
      </c>
      <c r="AY197" s="28">
        <v>0.14893617021276601</v>
      </c>
      <c r="AZ197" s="25">
        <v>1</v>
      </c>
      <c r="BA197" s="25">
        <v>3.44</v>
      </c>
      <c r="BB197" s="25">
        <v>2.44</v>
      </c>
      <c r="BC197" s="25">
        <v>2.7062499999999998</v>
      </c>
      <c r="BD197">
        <v>2.7062499999999998</v>
      </c>
      <c r="BE197">
        <v>6.2701641731156874</v>
      </c>
    </row>
    <row r="198" spans="1:57" x14ac:dyDescent="0.3">
      <c r="A198" s="2" t="s">
        <v>171</v>
      </c>
      <c r="B198" s="13" t="s">
        <v>789</v>
      </c>
      <c r="C198" s="13"/>
      <c r="D198" s="2"/>
      <c r="E198" s="2"/>
      <c r="F198" s="2">
        <v>4.01</v>
      </c>
      <c r="G198" s="2" t="s">
        <v>168</v>
      </c>
      <c r="H198" s="9">
        <v>-1</v>
      </c>
      <c r="I198">
        <v>-1</v>
      </c>
      <c r="K198" s="2"/>
      <c r="L198" s="2"/>
      <c r="M198" s="2"/>
      <c r="N198" s="23">
        <v>0</v>
      </c>
      <c r="O198" s="2">
        <v>3.8530000000000002</v>
      </c>
      <c r="P198" s="2">
        <v>3.8530000000000002</v>
      </c>
      <c r="Q198" s="2">
        <v>31.54</v>
      </c>
      <c r="R198" s="2"/>
      <c r="S198" s="2"/>
      <c r="T198" s="23">
        <v>0</v>
      </c>
      <c r="U198" s="23"/>
      <c r="V198" s="23"/>
      <c r="W198" s="2">
        <v>1</v>
      </c>
      <c r="X198" s="2"/>
      <c r="Y198" s="2">
        <v>3</v>
      </c>
      <c r="Z198" s="2">
        <v>6.64</v>
      </c>
      <c r="AA198" s="2">
        <v>1</v>
      </c>
      <c r="AB198" s="2"/>
      <c r="AC198" s="2"/>
      <c r="AD198" s="2"/>
      <c r="AE198" s="2"/>
      <c r="AF198" s="2"/>
      <c r="AG198" s="2"/>
      <c r="AH198" s="2"/>
      <c r="AI198" s="2"/>
      <c r="AJ198" s="2"/>
      <c r="AO198">
        <v>40</v>
      </c>
      <c r="AP198" s="21">
        <v>0</v>
      </c>
      <c r="AQ198" s="21"/>
      <c r="AR198" s="28">
        <v>1.84375</v>
      </c>
      <c r="AS198" s="28">
        <v>2.5</v>
      </c>
      <c r="AT198" s="28">
        <v>0.65625</v>
      </c>
      <c r="AU198" s="28">
        <v>1.3125</v>
      </c>
      <c r="AV198" s="28">
        <v>0.29207920792079212</v>
      </c>
      <c r="AW198" s="28">
        <v>0.39603960396039611</v>
      </c>
      <c r="AX198" s="28">
        <v>0.103960396039604</v>
      </c>
      <c r="AY198" s="28">
        <v>0.20792079207920791</v>
      </c>
      <c r="AZ198" s="25">
        <v>1</v>
      </c>
      <c r="BA198" s="25">
        <v>3.44</v>
      </c>
      <c r="BB198" s="25">
        <v>2.44</v>
      </c>
      <c r="BC198" s="25">
        <v>2.703125</v>
      </c>
      <c r="BD198">
        <v>2.703125</v>
      </c>
      <c r="BE198">
        <v>6.2732334543656876</v>
      </c>
    </row>
    <row r="199" spans="1:57" x14ac:dyDescent="0.3">
      <c r="A199" s="2" t="s">
        <v>172</v>
      </c>
      <c r="B199" s="13" t="s">
        <v>790</v>
      </c>
      <c r="C199" s="13"/>
      <c r="D199" s="2"/>
      <c r="E199" s="2"/>
      <c r="F199" s="2">
        <v>4.16</v>
      </c>
      <c r="G199" s="2" t="s">
        <v>168</v>
      </c>
      <c r="H199" s="9">
        <v>-1</v>
      </c>
      <c r="I199">
        <v>-1</v>
      </c>
      <c r="K199" s="2"/>
      <c r="L199" s="2"/>
      <c r="M199" s="2"/>
      <c r="N199" s="23">
        <v>0</v>
      </c>
      <c r="O199" s="2">
        <v>3.8530000000000002</v>
      </c>
      <c r="P199" s="2">
        <v>3.8530000000000002</v>
      </c>
      <c r="Q199" s="2">
        <v>32.4</v>
      </c>
      <c r="R199" s="2"/>
      <c r="S199" s="2"/>
      <c r="T199" s="23">
        <v>0</v>
      </c>
      <c r="U199" s="23"/>
      <c r="V199" s="23"/>
      <c r="W199" s="2">
        <v>1</v>
      </c>
      <c r="X199" s="2"/>
      <c r="Y199" s="2">
        <v>3</v>
      </c>
      <c r="Z199" s="2">
        <v>5.75</v>
      </c>
      <c r="AA199" s="2">
        <v>1</v>
      </c>
      <c r="AB199" s="2"/>
      <c r="AC199" s="2"/>
      <c r="AD199" s="2"/>
      <c r="AE199" s="2"/>
      <c r="AF199" s="2"/>
      <c r="AG199" s="2"/>
      <c r="AH199" s="2"/>
      <c r="AI199" s="2"/>
      <c r="AJ199" s="2"/>
      <c r="AO199">
        <v>40</v>
      </c>
      <c r="AP199" s="21">
        <v>0</v>
      </c>
      <c r="AQ199" s="21"/>
      <c r="AR199" s="28">
        <v>1.875</v>
      </c>
      <c r="AS199" s="28">
        <v>2.5</v>
      </c>
      <c r="AT199" s="28">
        <v>0.625</v>
      </c>
      <c r="AU199" s="28">
        <v>1.75</v>
      </c>
      <c r="AV199" s="28">
        <v>0.27777777777777779</v>
      </c>
      <c r="AW199" s="28">
        <v>0.37037037037037029</v>
      </c>
      <c r="AX199" s="28">
        <v>9.2592592592592587E-2</v>
      </c>
      <c r="AY199" s="28">
        <v>0.25925925925925919</v>
      </c>
      <c r="AZ199" s="25">
        <v>1</v>
      </c>
      <c r="BA199" s="25">
        <v>3.44</v>
      </c>
      <c r="BB199" s="25">
        <v>2.44</v>
      </c>
      <c r="BC199" s="25">
        <v>2.7</v>
      </c>
      <c r="BD199">
        <v>2.7</v>
      </c>
      <c r="BE199">
        <v>6.2763027356156877</v>
      </c>
    </row>
    <row r="200" spans="1:57" x14ac:dyDescent="0.3">
      <c r="A200" s="2" t="s">
        <v>173</v>
      </c>
      <c r="B200" s="13" t="s">
        <v>791</v>
      </c>
      <c r="C200" s="13"/>
      <c r="D200" s="2"/>
      <c r="E200" s="2"/>
      <c r="F200" s="2">
        <v>4.59</v>
      </c>
      <c r="G200" s="2" t="s">
        <v>168</v>
      </c>
      <c r="H200" s="9">
        <v>-1</v>
      </c>
      <c r="I200">
        <v>-1</v>
      </c>
      <c r="K200" s="2"/>
      <c r="L200" s="2"/>
      <c r="M200" s="2"/>
      <c r="N200" s="23">
        <v>0</v>
      </c>
      <c r="O200" s="2">
        <v>3.8530000000000002</v>
      </c>
      <c r="P200" s="2">
        <v>3.8530000000000002</v>
      </c>
      <c r="Q200" s="2">
        <v>32.64</v>
      </c>
      <c r="R200" t="s">
        <v>496</v>
      </c>
      <c r="T200" s="23">
        <v>0</v>
      </c>
      <c r="U200" s="25"/>
      <c r="V200" s="25"/>
      <c r="W200" s="2">
        <v>1</v>
      </c>
      <c r="X200" s="2"/>
      <c r="Y200" s="2">
        <v>3</v>
      </c>
      <c r="Z200" s="2">
        <v>7.41</v>
      </c>
      <c r="AA200" s="2">
        <v>1</v>
      </c>
      <c r="AB200" s="2"/>
      <c r="AC200" s="2"/>
      <c r="AD200" s="2"/>
      <c r="AE200" s="2"/>
      <c r="AF200" s="2"/>
      <c r="AG200" s="2"/>
      <c r="AH200" s="2"/>
      <c r="AI200" s="2"/>
      <c r="AJ200" s="2"/>
      <c r="AO200">
        <v>40</v>
      </c>
      <c r="AP200" s="21">
        <v>0</v>
      </c>
      <c r="AQ200" s="25"/>
      <c r="AR200" s="28">
        <v>1.9375</v>
      </c>
      <c r="AS200" s="28">
        <v>2.5</v>
      </c>
      <c r="AT200" s="28">
        <v>0.5625</v>
      </c>
      <c r="AU200" s="28">
        <v>2.625</v>
      </c>
      <c r="AV200" s="28">
        <v>0.25409836065573771</v>
      </c>
      <c r="AW200" s="28">
        <v>0.32786885245901642</v>
      </c>
      <c r="AX200" s="28">
        <v>7.3770491803278687E-2</v>
      </c>
      <c r="AY200" s="28">
        <v>0.34426229508196721</v>
      </c>
      <c r="AZ200" s="25">
        <v>1</v>
      </c>
      <c r="BA200" s="25">
        <v>3.44</v>
      </c>
      <c r="BB200" s="25">
        <v>2.44</v>
      </c>
      <c r="BC200" s="25">
        <v>2.6937500000000001</v>
      </c>
      <c r="BD200">
        <v>2.6937500000000001</v>
      </c>
      <c r="BE200">
        <v>6.2824412981156881</v>
      </c>
    </row>
    <row r="201" spans="1:57" x14ac:dyDescent="0.3">
      <c r="A201" s="2" t="s">
        <v>2</v>
      </c>
      <c r="B201" s="13" t="s">
        <v>687</v>
      </c>
      <c r="C201" s="13"/>
      <c r="D201" s="2"/>
      <c r="E201" s="2"/>
      <c r="F201" s="2">
        <v>3.3</v>
      </c>
      <c r="G201" s="2" t="s">
        <v>174</v>
      </c>
      <c r="H201" s="9" t="s">
        <v>525</v>
      </c>
      <c r="I201">
        <v>-1</v>
      </c>
      <c r="K201" s="2">
        <v>1</v>
      </c>
      <c r="L201" s="2"/>
      <c r="M201" s="2"/>
      <c r="N201" s="23">
        <v>2</v>
      </c>
      <c r="O201" s="2">
        <v>5.4763999999999999</v>
      </c>
      <c r="P201" s="2">
        <v>22.404199999999999</v>
      </c>
      <c r="Q201" s="2">
        <v>5.1576000000000004</v>
      </c>
      <c r="R201" s="2" t="s">
        <v>515</v>
      </c>
      <c r="S201" s="2"/>
      <c r="T201" s="23">
        <v>11.92921406</v>
      </c>
      <c r="U201" s="25">
        <v>11.92921406</v>
      </c>
      <c r="V201" s="25">
        <v>11.92921406</v>
      </c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O201">
        <v>14</v>
      </c>
      <c r="AP201" s="21">
        <v>349.00875366799971</v>
      </c>
      <c r="AQ201" s="25">
        <v>8.0227214090553903E-2</v>
      </c>
      <c r="AR201" s="28">
        <v>1.7272727272727271</v>
      </c>
      <c r="AS201" s="28">
        <v>2.545454545454545</v>
      </c>
      <c r="AT201" s="28">
        <v>0.81818181818181823</v>
      </c>
      <c r="AU201" s="28">
        <v>0</v>
      </c>
      <c r="AV201" s="28">
        <v>0.3392857142857143</v>
      </c>
      <c r="AW201" s="28">
        <v>0.5</v>
      </c>
      <c r="AX201" s="28">
        <v>0.1607142857142857</v>
      </c>
      <c r="AY201" s="28">
        <v>0</v>
      </c>
      <c r="AZ201" s="25">
        <v>0.82</v>
      </c>
      <c r="BA201" s="25">
        <v>3.44</v>
      </c>
      <c r="BB201" s="25">
        <v>2.62</v>
      </c>
      <c r="BC201" s="25">
        <v>2.6545454545454539</v>
      </c>
      <c r="BD201">
        <v>2.6545454545454552</v>
      </c>
      <c r="BE201">
        <v>5.9865512095454543</v>
      </c>
    </row>
    <row r="202" spans="1:57" x14ac:dyDescent="0.3">
      <c r="A202" s="2" t="s">
        <v>175</v>
      </c>
      <c r="B202" s="13" t="s">
        <v>792</v>
      </c>
      <c r="C202" s="13"/>
      <c r="D202" s="2"/>
      <c r="E202" s="2"/>
      <c r="F202" s="2">
        <v>2.98</v>
      </c>
      <c r="G202" s="2" t="s">
        <v>174</v>
      </c>
      <c r="H202" s="9" t="s">
        <v>579</v>
      </c>
      <c r="I202" t="s">
        <v>654</v>
      </c>
      <c r="K202" s="2">
        <v>1</v>
      </c>
      <c r="L202" s="2"/>
      <c r="M202" s="2"/>
      <c r="N202" s="23">
        <v>1</v>
      </c>
      <c r="O202" s="2">
        <v>7.7803000000000004</v>
      </c>
      <c r="P202" s="2">
        <v>7.7803000000000004</v>
      </c>
      <c r="Q202" s="2">
        <v>42.569200000000002</v>
      </c>
      <c r="R202" s="2" t="s">
        <v>516</v>
      </c>
      <c r="S202" s="2"/>
      <c r="T202" s="23">
        <v>11.30538971</v>
      </c>
      <c r="U202" s="25">
        <v>11.30538971</v>
      </c>
      <c r="V202" s="25">
        <v>11.30538971</v>
      </c>
      <c r="W202" s="2" t="s">
        <v>517</v>
      </c>
      <c r="X202" s="2">
        <v>1</v>
      </c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O202">
        <v>14</v>
      </c>
      <c r="AP202" s="21">
        <v>169.7295487154349</v>
      </c>
      <c r="AQ202" s="25">
        <v>8.248416440128592E-2</v>
      </c>
      <c r="AR202" s="28">
        <v>1.7272727272727271</v>
      </c>
      <c r="AS202" s="28">
        <v>2.545454545454545</v>
      </c>
      <c r="AT202" s="28">
        <v>1.7272727272727271</v>
      </c>
      <c r="AU202" s="28">
        <v>0</v>
      </c>
      <c r="AV202" s="28">
        <v>0.2878787878787879</v>
      </c>
      <c r="AW202" s="28">
        <v>0.42424242424242431</v>
      </c>
      <c r="AX202" s="28">
        <v>0.2878787878787879</v>
      </c>
      <c r="AY202" s="28">
        <v>0</v>
      </c>
      <c r="AZ202" s="25">
        <v>1.1000000000000001</v>
      </c>
      <c r="BA202" s="25">
        <v>3.44</v>
      </c>
      <c r="BB202" s="25">
        <v>2.34</v>
      </c>
      <c r="BC202" s="25">
        <v>2.7554545454545449</v>
      </c>
      <c r="BD202">
        <v>2.7554545454545449</v>
      </c>
      <c r="BE202">
        <v>6.1782631499999994</v>
      </c>
    </row>
    <row r="203" spans="1:57" x14ac:dyDescent="0.3">
      <c r="A203" s="2" t="s">
        <v>2</v>
      </c>
      <c r="B203" s="13" t="s">
        <v>687</v>
      </c>
      <c r="C203" s="13"/>
      <c r="D203" s="2"/>
      <c r="E203" s="2"/>
      <c r="F203" s="2">
        <v>3.3</v>
      </c>
      <c r="G203" s="2" t="s">
        <v>176</v>
      </c>
      <c r="H203" s="9" t="s">
        <v>525</v>
      </c>
      <c r="I203">
        <v>-1</v>
      </c>
      <c r="K203" s="2">
        <v>1</v>
      </c>
      <c r="L203" s="2"/>
      <c r="M203" s="2"/>
      <c r="N203" s="23">
        <v>2</v>
      </c>
      <c r="O203" s="2">
        <v>5.5339999999999998</v>
      </c>
      <c r="P203" s="2">
        <v>22.083300000000001</v>
      </c>
      <c r="Q203" s="2">
        <v>5.5033000000000003</v>
      </c>
      <c r="R203" s="2" t="s">
        <v>515</v>
      </c>
      <c r="S203" s="2"/>
      <c r="T203" s="23">
        <v>11.92921406</v>
      </c>
      <c r="U203" s="25">
        <v>11.92921406</v>
      </c>
      <c r="V203" s="25">
        <v>11.92921406</v>
      </c>
      <c r="W203" s="2">
        <v>1</v>
      </c>
      <c r="X203" s="2"/>
      <c r="Y203" s="2"/>
      <c r="Z203" s="2">
        <v>1.5</v>
      </c>
      <c r="AA203" s="1"/>
      <c r="AB203" s="2"/>
      <c r="AC203" s="2"/>
      <c r="AD203" s="2"/>
      <c r="AE203" s="2"/>
      <c r="AF203" s="2"/>
      <c r="AG203" s="2"/>
      <c r="AH203" s="2"/>
      <c r="AI203" s="2"/>
      <c r="AJ203" s="2"/>
      <c r="AO203">
        <v>14</v>
      </c>
      <c r="AP203" s="21">
        <v>349.00875366799971</v>
      </c>
      <c r="AQ203" s="25">
        <v>8.0227214090553903E-2</v>
      </c>
      <c r="AR203" s="28">
        <v>1.7272727272727271</v>
      </c>
      <c r="AS203" s="28">
        <v>2.545454545454545</v>
      </c>
      <c r="AT203" s="28">
        <v>0.81818181818181823</v>
      </c>
      <c r="AU203" s="28">
        <v>0</v>
      </c>
      <c r="AV203" s="28">
        <v>0.3392857142857143</v>
      </c>
      <c r="AW203" s="28">
        <v>0.5</v>
      </c>
      <c r="AX203" s="28">
        <v>0.1607142857142857</v>
      </c>
      <c r="AY203" s="28">
        <v>0</v>
      </c>
      <c r="AZ203" s="25">
        <v>0.82</v>
      </c>
      <c r="BA203" s="25">
        <v>3.44</v>
      </c>
      <c r="BB203" s="25">
        <v>2.62</v>
      </c>
      <c r="BC203" s="25">
        <v>2.6545454545454539</v>
      </c>
      <c r="BD203">
        <v>2.6545454545454552</v>
      </c>
      <c r="BE203">
        <v>5.9865512095454543</v>
      </c>
    </row>
    <row r="204" spans="1:57" x14ac:dyDescent="0.3">
      <c r="A204" s="2" t="s">
        <v>175</v>
      </c>
      <c r="B204" s="13" t="s">
        <v>792</v>
      </c>
      <c r="C204" s="13"/>
      <c r="D204" s="2"/>
      <c r="E204" s="2"/>
      <c r="F204" s="2">
        <v>2.85</v>
      </c>
      <c r="G204" s="2" t="s">
        <v>176</v>
      </c>
      <c r="H204" s="9" t="s">
        <v>579</v>
      </c>
      <c r="I204" t="s">
        <v>654</v>
      </c>
      <c r="K204" s="2">
        <v>1</v>
      </c>
      <c r="L204" s="2"/>
      <c r="M204" s="2"/>
      <c r="N204" s="23">
        <v>1</v>
      </c>
      <c r="O204" s="2">
        <v>3.9045000000000001</v>
      </c>
      <c r="P204" s="2">
        <v>3.9045000000000001</v>
      </c>
      <c r="Q204" s="2">
        <v>21.652100000000001</v>
      </c>
      <c r="R204" s="2" t="s">
        <v>516</v>
      </c>
      <c r="S204" s="2"/>
      <c r="T204" s="23">
        <v>11.30538971</v>
      </c>
      <c r="U204" s="23">
        <v>11.30538971</v>
      </c>
      <c r="V204" s="23">
        <v>11.30538971</v>
      </c>
      <c r="W204" s="2">
        <v>1</v>
      </c>
      <c r="X204" s="2"/>
      <c r="Y204" s="2"/>
      <c r="Z204" s="2">
        <v>4.2</v>
      </c>
      <c r="AA204" s="1"/>
      <c r="AB204" s="2"/>
      <c r="AC204" s="2"/>
      <c r="AD204" s="2"/>
      <c r="AE204" s="2"/>
      <c r="AF204" s="2"/>
      <c r="AG204" s="2"/>
      <c r="AH204" s="2"/>
      <c r="AI204" s="2"/>
      <c r="AJ204" s="2"/>
      <c r="AO204">
        <v>14</v>
      </c>
      <c r="AP204" s="21">
        <v>169.7295487154349</v>
      </c>
      <c r="AQ204" s="21">
        <v>8.248416440128592E-2</v>
      </c>
      <c r="AR204" s="28">
        <v>1.7272727272727271</v>
      </c>
      <c r="AS204" s="28">
        <v>2.545454545454545</v>
      </c>
      <c r="AT204" s="28">
        <v>1.7272727272727271</v>
      </c>
      <c r="AU204" s="28">
        <v>0</v>
      </c>
      <c r="AV204" s="28">
        <v>0.2878787878787879</v>
      </c>
      <c r="AW204" s="28">
        <v>0.42424242424242431</v>
      </c>
      <c r="AX204" s="28">
        <v>0.2878787878787879</v>
      </c>
      <c r="AY204" s="28">
        <v>0</v>
      </c>
      <c r="AZ204" s="25">
        <v>1.1000000000000001</v>
      </c>
      <c r="BA204" s="25">
        <v>3.44</v>
      </c>
      <c r="BB204" s="25">
        <v>2.34</v>
      </c>
      <c r="BC204" s="25">
        <v>2.7554545454545449</v>
      </c>
      <c r="BD204">
        <v>2.7554545454545449</v>
      </c>
      <c r="BE204">
        <v>6.1782631499999994</v>
      </c>
    </row>
    <row r="205" spans="1:57" x14ac:dyDescent="0.3">
      <c r="A205" s="2" t="s">
        <v>5</v>
      </c>
      <c r="B205" s="13" t="s">
        <v>690</v>
      </c>
      <c r="C205" s="13"/>
      <c r="D205" s="2"/>
      <c r="E205" s="2"/>
      <c r="F205" s="2">
        <v>3.5</v>
      </c>
      <c r="G205" s="2" t="s">
        <v>176</v>
      </c>
      <c r="H205" s="9" t="s">
        <v>528</v>
      </c>
      <c r="I205" t="s">
        <v>610</v>
      </c>
      <c r="K205" s="2">
        <v>1</v>
      </c>
      <c r="L205" s="2"/>
      <c r="M205" s="2"/>
      <c r="N205" s="23">
        <v>1</v>
      </c>
      <c r="O205" s="2">
        <v>3.8650000000000002</v>
      </c>
      <c r="P205" s="2">
        <v>3.8650000000000002</v>
      </c>
      <c r="Q205" s="2">
        <v>14.974299999999999</v>
      </c>
      <c r="R205" s="2" t="s">
        <v>439</v>
      </c>
      <c r="S205" s="2"/>
      <c r="T205" s="23">
        <v>3.9661010000000001</v>
      </c>
      <c r="U205" s="25">
        <v>3.9661010000000001</v>
      </c>
      <c r="V205" s="25">
        <v>15.283337</v>
      </c>
      <c r="W205" s="2">
        <v>1</v>
      </c>
      <c r="X205" s="2"/>
      <c r="Y205" s="2"/>
      <c r="Z205" s="2">
        <v>1.9</v>
      </c>
      <c r="AA205" s="1"/>
      <c r="AB205" s="2"/>
      <c r="AC205" s="2"/>
      <c r="AD205" s="2"/>
      <c r="AE205" s="2"/>
      <c r="AF205" s="2">
        <v>1</v>
      </c>
      <c r="AG205" s="2">
        <v>1</v>
      </c>
      <c r="AH205" s="2"/>
      <c r="AI205" s="2">
        <v>1</v>
      </c>
      <c r="AJ205" s="2"/>
      <c r="AO205">
        <v>20</v>
      </c>
      <c r="AP205" s="21">
        <v>240.40623599981481</v>
      </c>
      <c r="AQ205" s="25">
        <v>8.3192517518619641E-2</v>
      </c>
      <c r="AR205" s="28">
        <v>1.75</v>
      </c>
      <c r="AS205" s="28">
        <v>2.5</v>
      </c>
      <c r="AT205" s="28">
        <v>0.75</v>
      </c>
      <c r="AU205" s="28">
        <v>0</v>
      </c>
      <c r="AV205" s="28">
        <v>0.35</v>
      </c>
      <c r="AW205" s="28">
        <v>0.5</v>
      </c>
      <c r="AX205" s="28">
        <v>0.15</v>
      </c>
      <c r="AY205" s="28">
        <v>0</v>
      </c>
      <c r="AZ205" s="25">
        <v>0.82</v>
      </c>
      <c r="BA205" s="25">
        <v>3.44</v>
      </c>
      <c r="BB205" s="25">
        <v>2.62</v>
      </c>
      <c r="BC205" s="25">
        <v>2.6262500000000002</v>
      </c>
      <c r="BD205">
        <v>2.6262500000000002</v>
      </c>
      <c r="BE205">
        <v>5.9612134765624996</v>
      </c>
    </row>
    <row r="206" spans="1:57" s="5" customFormat="1" x14ac:dyDescent="0.3">
      <c r="A206" s="5" t="s">
        <v>177</v>
      </c>
      <c r="B206" s="39" t="s">
        <v>793</v>
      </c>
      <c r="C206" s="39"/>
      <c r="F206" s="5">
        <v>2.65</v>
      </c>
      <c r="G206" s="5" t="s">
        <v>176</v>
      </c>
      <c r="H206" s="40">
        <v>-2</v>
      </c>
      <c r="I206" s="5">
        <v>-1</v>
      </c>
      <c r="K206" s="5">
        <v>1</v>
      </c>
      <c r="N206" s="41">
        <v>0</v>
      </c>
      <c r="T206" s="41">
        <v>0</v>
      </c>
      <c r="U206" s="41"/>
      <c r="V206" s="41"/>
      <c r="W206" s="5">
        <v>1</v>
      </c>
      <c r="Z206" s="5">
        <v>2.1</v>
      </c>
      <c r="AA206" s="5">
        <v>2030</v>
      </c>
      <c r="AF206" s="5">
        <v>1</v>
      </c>
      <c r="AG206" s="5">
        <v>1</v>
      </c>
      <c r="AI206" s="5">
        <v>1</v>
      </c>
      <c r="AO206" s="5">
        <v>20</v>
      </c>
      <c r="AP206" s="41">
        <v>0</v>
      </c>
      <c r="AQ206" s="41"/>
      <c r="AR206" s="5">
        <v>1.75</v>
      </c>
      <c r="AS206" s="5">
        <v>2.5</v>
      </c>
      <c r="AT206" s="5">
        <v>1.375</v>
      </c>
      <c r="AU206" s="5">
        <v>0</v>
      </c>
      <c r="AV206" s="5">
        <v>0.31111111111111112</v>
      </c>
      <c r="AW206" s="5">
        <v>0.44444444444444442</v>
      </c>
      <c r="AX206" s="5">
        <v>0.24444444444444441</v>
      </c>
      <c r="AY206" s="5">
        <v>0</v>
      </c>
      <c r="AZ206" s="41">
        <v>1</v>
      </c>
      <c r="BA206" s="41">
        <v>3.44</v>
      </c>
      <c r="BB206" s="41">
        <v>2.44</v>
      </c>
      <c r="BC206" s="41">
        <v>2.6956250000000002</v>
      </c>
      <c r="BD206" s="5">
        <v>2.6956250000000002</v>
      </c>
      <c r="BE206" s="5">
        <v>6.0930154356250004</v>
      </c>
    </row>
    <row r="207" spans="1:57" x14ac:dyDescent="0.3">
      <c r="A207" s="2" t="s">
        <v>178</v>
      </c>
      <c r="B207" s="13" t="s">
        <v>794</v>
      </c>
      <c r="C207" s="13"/>
      <c r="D207" s="2"/>
      <c r="E207" s="2"/>
      <c r="F207" s="2">
        <v>3.1</v>
      </c>
      <c r="G207" s="2" t="s">
        <v>176</v>
      </c>
      <c r="H207" s="9" t="s">
        <v>580</v>
      </c>
      <c r="I207" t="s">
        <v>655</v>
      </c>
      <c r="K207" s="2">
        <v>1</v>
      </c>
      <c r="L207" s="2"/>
      <c r="M207" s="2"/>
      <c r="N207" s="23">
        <v>1</v>
      </c>
      <c r="O207" s="2">
        <v>3.9007999999999998</v>
      </c>
      <c r="P207" s="2">
        <v>3.9007999999999998</v>
      </c>
      <c r="Q207" s="2">
        <v>15.317</v>
      </c>
      <c r="R207" s="2" t="s">
        <v>439</v>
      </c>
      <c r="S207" s="2"/>
      <c r="T207" s="23">
        <v>3.9860820000000001</v>
      </c>
      <c r="U207" s="23">
        <v>3.9860820000000001</v>
      </c>
      <c r="V207" s="23">
        <v>15.440419</v>
      </c>
      <c r="W207" s="2">
        <v>1</v>
      </c>
      <c r="X207" s="2"/>
      <c r="Y207" s="2"/>
      <c r="Z207" s="2">
        <v>2.7</v>
      </c>
      <c r="AA207" s="2"/>
      <c r="AB207" s="2"/>
      <c r="AC207" s="2"/>
      <c r="AD207" s="2"/>
      <c r="AE207" s="2"/>
      <c r="AF207" s="2">
        <v>1</v>
      </c>
      <c r="AG207" s="2">
        <v>1</v>
      </c>
      <c r="AH207" s="2"/>
      <c r="AI207" s="2">
        <v>1</v>
      </c>
      <c r="AJ207" s="2"/>
      <c r="AO207">
        <v>20</v>
      </c>
      <c r="AP207" s="21">
        <v>245.33049696160739</v>
      </c>
      <c r="AQ207" s="21">
        <v>8.1522681638434333E-2</v>
      </c>
      <c r="AR207" s="28">
        <v>1.75</v>
      </c>
      <c r="AS207" s="28">
        <v>2.5</v>
      </c>
      <c r="AT207" s="28">
        <v>0.75</v>
      </c>
      <c r="AU207" s="28">
        <v>0</v>
      </c>
      <c r="AV207" s="28">
        <v>0.35</v>
      </c>
      <c r="AW207" s="28">
        <v>0.5</v>
      </c>
      <c r="AX207" s="28">
        <v>0.15</v>
      </c>
      <c r="AY207" s="28">
        <v>0</v>
      </c>
      <c r="AZ207" s="25">
        <v>0.82</v>
      </c>
      <c r="BA207" s="25">
        <v>3.44</v>
      </c>
      <c r="BB207" s="25">
        <v>2.62</v>
      </c>
      <c r="BC207" s="25">
        <v>2.62</v>
      </c>
      <c r="BD207">
        <v>2.62</v>
      </c>
      <c r="BE207">
        <v>5.9367901628125006</v>
      </c>
    </row>
    <row r="208" spans="1:57" s="5" customFormat="1" x14ac:dyDescent="0.3">
      <c r="A208" s="5" t="s">
        <v>179</v>
      </c>
      <c r="B208" s="39" t="s">
        <v>795</v>
      </c>
      <c r="C208" s="39"/>
      <c r="F208" s="5">
        <v>2.66</v>
      </c>
      <c r="G208" s="5" t="s">
        <v>176</v>
      </c>
      <c r="H208" s="40">
        <v>-2</v>
      </c>
      <c r="I208" s="5">
        <v>-1</v>
      </c>
      <c r="K208" s="5">
        <v>1</v>
      </c>
      <c r="N208" s="41">
        <v>0</v>
      </c>
      <c r="T208" s="41">
        <v>0</v>
      </c>
      <c r="U208" s="41"/>
      <c r="V208" s="41"/>
      <c r="W208" s="5">
        <v>1</v>
      </c>
      <c r="Z208" s="5">
        <v>3</v>
      </c>
      <c r="AA208" s="5">
        <v>1256</v>
      </c>
      <c r="AF208" s="5">
        <v>1</v>
      </c>
      <c r="AG208" s="5">
        <v>1</v>
      </c>
      <c r="AI208" s="5">
        <v>1</v>
      </c>
      <c r="AO208" s="5">
        <v>20</v>
      </c>
      <c r="AP208" s="41">
        <v>0</v>
      </c>
      <c r="AQ208" s="41"/>
      <c r="AR208" s="5">
        <v>1.75</v>
      </c>
      <c r="AS208" s="5">
        <v>2.5</v>
      </c>
      <c r="AT208" s="5">
        <v>1.375</v>
      </c>
      <c r="AU208" s="5">
        <v>0</v>
      </c>
      <c r="AV208" s="5">
        <v>0.31111111111111112</v>
      </c>
      <c r="AW208" s="5">
        <v>0.44444444444444442</v>
      </c>
      <c r="AX208" s="5">
        <v>0.24444444444444441</v>
      </c>
      <c r="AY208" s="5">
        <v>0</v>
      </c>
      <c r="AZ208" s="41">
        <v>0.95</v>
      </c>
      <c r="BA208" s="41">
        <v>3.44</v>
      </c>
      <c r="BB208" s="41">
        <v>2.4900000000000002</v>
      </c>
      <c r="BC208" s="41">
        <v>2.6893750000000001</v>
      </c>
      <c r="BD208" s="5">
        <v>2.6893750000000001</v>
      </c>
      <c r="BE208" s="5">
        <v>6.0685921218750014</v>
      </c>
    </row>
    <row r="209" spans="1:57" x14ac:dyDescent="0.3">
      <c r="A209" s="2" t="s">
        <v>180</v>
      </c>
      <c r="B209" s="13" t="s">
        <v>796</v>
      </c>
      <c r="C209" s="13"/>
      <c r="D209" s="2"/>
      <c r="E209" s="2"/>
      <c r="F209" s="2">
        <v>3.6</v>
      </c>
      <c r="G209" s="2" t="s">
        <v>176</v>
      </c>
      <c r="H209" s="9">
        <v>-1</v>
      </c>
      <c r="I209">
        <v>-1</v>
      </c>
      <c r="K209" s="2">
        <v>1</v>
      </c>
      <c r="L209" s="2"/>
      <c r="M209" s="2"/>
      <c r="N209" s="23">
        <v>0</v>
      </c>
      <c r="O209" s="2">
        <v>3.9287999999999998</v>
      </c>
      <c r="P209" s="2">
        <v>3.9287999999999998</v>
      </c>
      <c r="Q209" s="2">
        <v>30.2698</v>
      </c>
      <c r="R209" s="2" t="s">
        <v>439</v>
      </c>
      <c r="S209" s="2"/>
      <c r="T209" s="23">
        <v>0</v>
      </c>
      <c r="U209" s="25"/>
      <c r="V209" s="25"/>
      <c r="W209" s="2">
        <v>1</v>
      </c>
      <c r="X209" s="2"/>
      <c r="Y209" s="2"/>
      <c r="Z209" s="2">
        <v>2.2999999999999998</v>
      </c>
      <c r="AA209" s="2"/>
      <c r="AB209" s="2"/>
      <c r="AC209" s="2"/>
      <c r="AD209" s="2"/>
      <c r="AE209" s="2"/>
      <c r="AF209" s="2">
        <v>1</v>
      </c>
      <c r="AG209" s="2">
        <v>1</v>
      </c>
      <c r="AH209" s="2"/>
      <c r="AI209" s="2">
        <v>1</v>
      </c>
      <c r="AJ209" s="2"/>
      <c r="AO209">
        <v>20</v>
      </c>
      <c r="AP209" s="21">
        <v>0</v>
      </c>
      <c r="AQ209" s="25"/>
      <c r="AR209" s="28">
        <v>1.882352941176471</v>
      </c>
      <c r="AS209" s="28">
        <v>2.3529411764705879</v>
      </c>
      <c r="AT209" s="28">
        <v>0.47058823529411759</v>
      </c>
      <c r="AU209" s="28">
        <v>0</v>
      </c>
      <c r="AV209" s="28">
        <v>0.4</v>
      </c>
      <c r="AW209" s="28">
        <v>0.5</v>
      </c>
      <c r="AX209" s="28">
        <v>9.9999999999999992E-2</v>
      </c>
      <c r="AY209" s="28">
        <v>0</v>
      </c>
      <c r="AZ209" s="25">
        <v>0.82</v>
      </c>
      <c r="BA209" s="25">
        <v>3.44</v>
      </c>
      <c r="BB209" s="25">
        <v>2.62</v>
      </c>
      <c r="BC209" s="25">
        <v>2.5211764705882351</v>
      </c>
      <c r="BD209">
        <v>2.521176470588236</v>
      </c>
      <c r="BE209">
        <v>5.6793405594117647</v>
      </c>
    </row>
    <row r="210" spans="1:57" x14ac:dyDescent="0.3">
      <c r="A210" s="2" t="s">
        <v>181</v>
      </c>
      <c r="B210" s="13" t="s">
        <v>797</v>
      </c>
      <c r="C210" s="13"/>
      <c r="D210" s="2"/>
      <c r="E210" s="2"/>
      <c r="F210" s="2">
        <v>2.4</v>
      </c>
      <c r="G210" s="2" t="s">
        <v>176</v>
      </c>
      <c r="H210" s="9" t="s">
        <v>581</v>
      </c>
      <c r="I210" t="s">
        <v>656</v>
      </c>
      <c r="K210" s="2">
        <v>1</v>
      </c>
      <c r="L210" s="2"/>
      <c r="M210" s="2"/>
      <c r="N210" s="23">
        <v>1</v>
      </c>
      <c r="O210" s="2">
        <v>3.8313999999999999</v>
      </c>
      <c r="P210" s="2">
        <v>3.8313999999999999</v>
      </c>
      <c r="Q210" s="2">
        <v>28.871400000000001</v>
      </c>
      <c r="R210" s="2" t="s">
        <v>440</v>
      </c>
      <c r="S210" s="2"/>
      <c r="T210" s="23">
        <v>14.88329339</v>
      </c>
      <c r="U210" s="23">
        <v>14.88329339</v>
      </c>
      <c r="V210" s="23">
        <v>14.88329339</v>
      </c>
      <c r="W210" s="2">
        <v>1</v>
      </c>
      <c r="X210" s="2"/>
      <c r="Y210" s="2"/>
      <c r="Z210" s="2">
        <v>3.1</v>
      </c>
      <c r="AA210" s="2">
        <v>230</v>
      </c>
      <c r="AB210" s="2"/>
      <c r="AC210" s="2"/>
      <c r="AD210" s="2"/>
      <c r="AE210" s="2"/>
      <c r="AF210" s="2">
        <v>1</v>
      </c>
      <c r="AG210" s="2">
        <v>1</v>
      </c>
      <c r="AH210" s="2"/>
      <c r="AI210" s="2">
        <v>1</v>
      </c>
      <c r="AJ210" s="2"/>
      <c r="AO210">
        <v>20</v>
      </c>
      <c r="AP210" s="21">
        <v>218.43262216091571</v>
      </c>
      <c r="AQ210" s="21">
        <v>9.1561415150097566E-2</v>
      </c>
      <c r="AR210" s="28">
        <v>1.882352941176471</v>
      </c>
      <c r="AS210" s="28">
        <v>2.3529411764705879</v>
      </c>
      <c r="AT210" s="28">
        <v>1.6470588235294119</v>
      </c>
      <c r="AU210" s="28">
        <v>0</v>
      </c>
      <c r="AV210" s="28">
        <v>0.32</v>
      </c>
      <c r="AW210" s="28">
        <v>0.4</v>
      </c>
      <c r="AX210" s="28">
        <v>0.28000000000000003</v>
      </c>
      <c r="AY210" s="28">
        <v>0</v>
      </c>
      <c r="AZ210" s="25">
        <v>1.1000000000000001</v>
      </c>
      <c r="BA210" s="25">
        <v>3.44</v>
      </c>
      <c r="BB210" s="25">
        <v>2.34</v>
      </c>
      <c r="BC210" s="25">
        <v>2.651764705882353</v>
      </c>
      <c r="BD210">
        <v>2.651764705882353</v>
      </c>
      <c r="BE210">
        <v>5.9274383647058819</v>
      </c>
    </row>
    <row r="211" spans="1:57" x14ac:dyDescent="0.3">
      <c r="A211" s="2" t="s">
        <v>175</v>
      </c>
      <c r="B211" s="17" t="s">
        <v>792</v>
      </c>
      <c r="C211" s="13"/>
      <c r="D211" s="2" t="s">
        <v>863</v>
      </c>
      <c r="E211" s="2">
        <v>1</v>
      </c>
      <c r="F211" s="2">
        <v>3.15</v>
      </c>
      <c r="G211" s="2" t="s">
        <v>176</v>
      </c>
      <c r="H211" s="9" t="s">
        <v>579</v>
      </c>
      <c r="I211" t="s">
        <v>654</v>
      </c>
      <c r="K211" s="2">
        <v>1</v>
      </c>
      <c r="L211" s="2"/>
      <c r="M211" s="2"/>
      <c r="N211" s="23">
        <v>1</v>
      </c>
      <c r="O211" s="2">
        <v>7.7803000000000004</v>
      </c>
      <c r="P211" s="2">
        <v>7.7803000000000004</v>
      </c>
      <c r="Q211" s="2">
        <v>42.569200000000002</v>
      </c>
      <c r="R211" s="2" t="s">
        <v>516</v>
      </c>
      <c r="S211" s="2"/>
      <c r="T211" s="23">
        <v>11.30538971</v>
      </c>
      <c r="U211" s="25">
        <v>11.30538971</v>
      </c>
      <c r="V211" s="25">
        <v>11.30538971</v>
      </c>
      <c r="W211" s="2"/>
      <c r="X211" s="2"/>
      <c r="Y211" s="2"/>
      <c r="Z211" s="2"/>
      <c r="AA211" s="2">
        <v>1445</v>
      </c>
      <c r="AB211" s="2"/>
      <c r="AC211" s="2"/>
      <c r="AD211" s="2"/>
      <c r="AE211" s="2"/>
      <c r="AF211" s="2"/>
      <c r="AG211" s="2"/>
      <c r="AH211" s="2"/>
      <c r="AI211" s="2"/>
      <c r="AJ211" s="2"/>
      <c r="AO211">
        <v>14</v>
      </c>
      <c r="AP211" s="21">
        <v>169.7295487154349</v>
      </c>
      <c r="AQ211" s="25">
        <v>8.248416440128592E-2</v>
      </c>
      <c r="AR211" s="28">
        <v>1.7272727272727271</v>
      </c>
      <c r="AS211" s="28">
        <v>2.545454545454545</v>
      </c>
      <c r="AT211" s="28">
        <v>1.7272727272727271</v>
      </c>
      <c r="AU211" s="28">
        <v>0</v>
      </c>
      <c r="AV211" s="28">
        <v>0.2878787878787879</v>
      </c>
      <c r="AW211" s="28">
        <v>0.42424242424242431</v>
      </c>
      <c r="AX211" s="28">
        <v>0.2878787878787879</v>
      </c>
      <c r="AY211" s="28">
        <v>0</v>
      </c>
      <c r="AZ211" s="25">
        <v>1.1000000000000001</v>
      </c>
      <c r="BA211" s="25">
        <v>3.44</v>
      </c>
      <c r="BB211" s="25">
        <v>2.34</v>
      </c>
      <c r="BC211" s="25">
        <v>2.7554545454545449</v>
      </c>
      <c r="BD211">
        <v>2.7554545454545449</v>
      </c>
      <c r="BE211">
        <v>6.1782631499999994</v>
      </c>
    </row>
    <row r="212" spans="1:57" x14ac:dyDescent="0.3">
      <c r="A212" s="2" t="s">
        <v>177</v>
      </c>
      <c r="B212" s="17" t="s">
        <v>793</v>
      </c>
      <c r="C212" s="13"/>
      <c r="D212" s="2" t="s">
        <v>863</v>
      </c>
      <c r="E212" s="2">
        <v>1</v>
      </c>
      <c r="F212" s="2">
        <v>3.14</v>
      </c>
      <c r="G212" s="2" t="s">
        <v>176</v>
      </c>
      <c r="H212" s="9">
        <v>-1</v>
      </c>
      <c r="I212">
        <v>-1</v>
      </c>
      <c r="K212" s="2">
        <v>1</v>
      </c>
      <c r="L212" s="2"/>
      <c r="M212" s="2"/>
      <c r="N212" s="23">
        <v>0</v>
      </c>
      <c r="O212" s="2">
        <v>3.84</v>
      </c>
      <c r="P212" s="2">
        <v>3.84</v>
      </c>
      <c r="Q212" s="2">
        <v>15.007</v>
      </c>
      <c r="R212" s="2"/>
      <c r="S212" s="2"/>
      <c r="T212" s="23">
        <v>0</v>
      </c>
      <c r="U212" s="25"/>
      <c r="V212" s="25"/>
      <c r="W212" s="2"/>
      <c r="X212" s="2"/>
      <c r="Y212" s="2"/>
      <c r="Z212" s="2"/>
      <c r="AA212" s="2">
        <v>13616</v>
      </c>
      <c r="AB212" s="2"/>
      <c r="AC212" s="2"/>
      <c r="AD212" s="2"/>
      <c r="AE212" s="2"/>
      <c r="AF212" s="2"/>
      <c r="AG212" s="2"/>
      <c r="AH212" s="2"/>
      <c r="AI212" s="2"/>
      <c r="AJ212" s="2"/>
      <c r="AO212">
        <v>20</v>
      </c>
      <c r="AP212" s="21">
        <v>0</v>
      </c>
      <c r="AQ212" s="25"/>
      <c r="AR212" s="28">
        <v>1.75</v>
      </c>
      <c r="AS212" s="28">
        <v>2.5</v>
      </c>
      <c r="AT212" s="28">
        <v>1.375</v>
      </c>
      <c r="AU212" s="28">
        <v>0</v>
      </c>
      <c r="AV212" s="28">
        <v>0.31111111111111112</v>
      </c>
      <c r="AW212" s="28">
        <v>0.44444444444444442</v>
      </c>
      <c r="AX212" s="28">
        <v>0.24444444444444441</v>
      </c>
      <c r="AY212" s="28">
        <v>0</v>
      </c>
      <c r="AZ212" s="25">
        <v>1</v>
      </c>
      <c r="BA212" s="25">
        <v>3.44</v>
      </c>
      <c r="BB212" s="25">
        <v>2.44</v>
      </c>
      <c r="BC212" s="25">
        <v>2.6956250000000002</v>
      </c>
      <c r="BD212">
        <v>2.6956250000000002</v>
      </c>
      <c r="BE212">
        <v>6.0930154356250004</v>
      </c>
    </row>
    <row r="213" spans="1:57" s="5" customFormat="1" x14ac:dyDescent="0.3">
      <c r="A213" s="5" t="s">
        <v>179</v>
      </c>
      <c r="B213" s="46" t="s">
        <v>795</v>
      </c>
      <c r="C213" s="39"/>
      <c r="D213" s="5" t="s">
        <v>863</v>
      </c>
      <c r="E213" s="5">
        <v>1</v>
      </c>
      <c r="F213" s="5">
        <v>3.22</v>
      </c>
      <c r="G213" s="5" t="s">
        <v>176</v>
      </c>
      <c r="H213" s="40">
        <v>-2</v>
      </c>
      <c r="I213" s="5">
        <v>-1</v>
      </c>
      <c r="K213" s="5">
        <v>1</v>
      </c>
      <c r="N213" s="41">
        <v>0</v>
      </c>
      <c r="T213" s="41">
        <v>0</v>
      </c>
      <c r="U213" s="41"/>
      <c r="V213" s="41"/>
      <c r="AA213" s="5">
        <v>3265</v>
      </c>
      <c r="AO213" s="5">
        <v>20</v>
      </c>
      <c r="AP213" s="41">
        <v>0</v>
      </c>
      <c r="AQ213" s="41"/>
      <c r="AR213" s="5">
        <v>1.75</v>
      </c>
      <c r="AS213" s="5">
        <v>2.5</v>
      </c>
      <c r="AT213" s="5">
        <v>1.375</v>
      </c>
      <c r="AU213" s="5">
        <v>0</v>
      </c>
      <c r="AV213" s="5">
        <v>0.31111111111111112</v>
      </c>
      <c r="AW213" s="5">
        <v>0.44444444444444442</v>
      </c>
      <c r="AX213" s="5">
        <v>0.24444444444444441</v>
      </c>
      <c r="AY213" s="5">
        <v>0</v>
      </c>
      <c r="AZ213" s="41">
        <v>0.95</v>
      </c>
      <c r="BA213" s="41">
        <v>3.44</v>
      </c>
      <c r="BB213" s="41">
        <v>2.4900000000000002</v>
      </c>
      <c r="BC213" s="41">
        <v>2.6893750000000001</v>
      </c>
      <c r="BD213" s="5">
        <v>2.6893750000000001</v>
      </c>
      <c r="BE213" s="5">
        <v>6.0685921218750014</v>
      </c>
    </row>
    <row r="214" spans="1:57" x14ac:dyDescent="0.3">
      <c r="A214" s="2" t="s">
        <v>181</v>
      </c>
      <c r="B214" s="17" t="s">
        <v>797</v>
      </c>
      <c r="C214" s="13"/>
      <c r="D214" s="2" t="s">
        <v>863</v>
      </c>
      <c r="E214" s="2">
        <v>1</v>
      </c>
      <c r="F214" s="2">
        <v>3.42</v>
      </c>
      <c r="G214" s="2" t="s">
        <v>176</v>
      </c>
      <c r="H214" s="9" t="s">
        <v>581</v>
      </c>
      <c r="I214" t="s">
        <v>656</v>
      </c>
      <c r="K214" s="2">
        <v>1</v>
      </c>
      <c r="L214" s="2"/>
      <c r="M214" s="2"/>
      <c r="N214" s="23">
        <v>1</v>
      </c>
      <c r="O214" s="2">
        <v>7.7803000000000004</v>
      </c>
      <c r="P214" s="2">
        <v>7.7803000000000004</v>
      </c>
      <c r="Q214" s="2">
        <v>42.569200000000002</v>
      </c>
      <c r="R214" s="2" t="s">
        <v>516</v>
      </c>
      <c r="S214" s="2"/>
      <c r="T214" s="23">
        <v>14.88329339</v>
      </c>
      <c r="U214" s="25">
        <v>14.88329339</v>
      </c>
      <c r="V214" s="25">
        <v>14.88329339</v>
      </c>
      <c r="W214" s="2"/>
      <c r="X214" s="2"/>
      <c r="Y214" s="2"/>
      <c r="Z214" s="2"/>
      <c r="AA214" s="2">
        <v>763</v>
      </c>
      <c r="AB214" s="2"/>
      <c r="AC214" s="2"/>
      <c r="AD214" s="2"/>
      <c r="AE214" s="2"/>
      <c r="AF214" s="2"/>
      <c r="AG214" s="2"/>
      <c r="AH214" s="2"/>
      <c r="AI214" s="2"/>
      <c r="AJ214" s="2"/>
      <c r="AO214">
        <v>20</v>
      </c>
      <c r="AP214" s="21">
        <v>218.43262216091571</v>
      </c>
      <c r="AQ214" s="25">
        <v>9.1561415150097566E-2</v>
      </c>
      <c r="AR214" s="28">
        <v>1.882352941176471</v>
      </c>
      <c r="AS214" s="28">
        <v>2.3529411764705879</v>
      </c>
      <c r="AT214" s="28">
        <v>1.6470588235294119</v>
      </c>
      <c r="AU214" s="28">
        <v>0</v>
      </c>
      <c r="AV214" s="28">
        <v>0.32</v>
      </c>
      <c r="AW214" s="28">
        <v>0.4</v>
      </c>
      <c r="AX214" s="28">
        <v>0.28000000000000003</v>
      </c>
      <c r="AY214" s="28">
        <v>0</v>
      </c>
      <c r="AZ214" s="25">
        <v>1.1000000000000001</v>
      </c>
      <c r="BA214" s="25">
        <v>3.44</v>
      </c>
      <c r="BB214" s="25">
        <v>2.34</v>
      </c>
      <c r="BC214" s="25">
        <v>2.651764705882353</v>
      </c>
      <c r="BD214">
        <v>2.651764705882353</v>
      </c>
      <c r="BE214">
        <v>5.9274383647058819</v>
      </c>
    </row>
    <row r="215" spans="1:57" x14ac:dyDescent="0.3">
      <c r="A215" s="2" t="s">
        <v>38</v>
      </c>
      <c r="B215" s="13" t="s">
        <v>714</v>
      </c>
      <c r="C215" s="13"/>
      <c r="D215" s="2"/>
      <c r="E215" s="2"/>
      <c r="F215" s="2">
        <v>3.9</v>
      </c>
      <c r="G215" s="2" t="s">
        <v>182</v>
      </c>
      <c r="H215" s="9" t="s">
        <v>545</v>
      </c>
      <c r="I215" t="s">
        <v>626</v>
      </c>
      <c r="K215" s="2">
        <v>1</v>
      </c>
      <c r="L215" s="2"/>
      <c r="M215" s="2"/>
      <c r="N215" s="23">
        <v>1</v>
      </c>
      <c r="O215" s="2"/>
      <c r="P215" s="2"/>
      <c r="Q215" s="2"/>
      <c r="R215" s="2"/>
      <c r="S215" s="2"/>
      <c r="T215" s="23">
        <v>5.8532381300000003</v>
      </c>
      <c r="U215" s="25">
        <v>5.8532371599999999</v>
      </c>
      <c r="V215" s="25">
        <v>11.912811489999999</v>
      </c>
      <c r="W215" s="2"/>
      <c r="X215" s="2"/>
      <c r="Y215" s="2"/>
      <c r="Z215" s="2">
        <v>0.7</v>
      </c>
      <c r="AA215" s="2"/>
      <c r="AB215" s="2"/>
      <c r="AC215" s="2"/>
      <c r="AD215" s="2"/>
      <c r="AE215" s="2"/>
      <c r="AF215" s="2">
        <v>1</v>
      </c>
      <c r="AG215" s="2">
        <v>1</v>
      </c>
      <c r="AH215" s="2"/>
      <c r="AI215" s="2"/>
      <c r="AJ215" s="2"/>
      <c r="AO215">
        <v>30</v>
      </c>
      <c r="AP215" s="21">
        <v>353.45760058531442</v>
      </c>
      <c r="AQ215" s="25">
        <v>8.487580957467307E-2</v>
      </c>
      <c r="AR215" s="28">
        <v>1.833333333333333</v>
      </c>
      <c r="AS215" s="28">
        <v>2.5</v>
      </c>
      <c r="AT215" s="28">
        <v>0.66666666666666663</v>
      </c>
      <c r="AU215" s="28">
        <v>0</v>
      </c>
      <c r="AV215" s="28">
        <v>0.36666666666666659</v>
      </c>
      <c r="AW215" s="28">
        <v>0.5</v>
      </c>
      <c r="AX215" s="28">
        <v>0.1333333333333333</v>
      </c>
      <c r="AY215" s="28">
        <v>0</v>
      </c>
      <c r="AZ215" s="25">
        <v>0.89</v>
      </c>
      <c r="BA215" s="25">
        <v>3.44</v>
      </c>
      <c r="BB215" s="25">
        <v>2.5499999999999998</v>
      </c>
      <c r="BC215" s="25">
        <v>2.6020833333333329</v>
      </c>
      <c r="BD215">
        <v>2.6020833333333329</v>
      </c>
      <c r="BE215">
        <v>5.9098726145833336</v>
      </c>
    </row>
    <row r="216" spans="1:57" x14ac:dyDescent="0.3">
      <c r="A216" s="2" t="s">
        <v>48</v>
      </c>
      <c r="B216" s="13" t="s">
        <v>724</v>
      </c>
      <c r="C216" s="13"/>
      <c r="D216" s="2"/>
      <c r="E216" s="2"/>
      <c r="F216" s="2">
        <v>4.3</v>
      </c>
      <c r="G216" s="2" t="s">
        <v>183</v>
      </c>
      <c r="H216" s="9" t="s">
        <v>552</v>
      </c>
      <c r="I216" t="s">
        <v>630</v>
      </c>
      <c r="K216" s="2">
        <v>1</v>
      </c>
      <c r="L216" s="2"/>
      <c r="M216" s="2"/>
      <c r="N216" s="23">
        <v>2</v>
      </c>
      <c r="O216" s="2"/>
      <c r="P216" s="2"/>
      <c r="Q216" s="2"/>
      <c r="R216" s="2"/>
      <c r="S216" s="2"/>
      <c r="T216" s="23">
        <v>7.4836094600000003</v>
      </c>
      <c r="U216" s="25">
        <v>7.4836094600000003</v>
      </c>
      <c r="V216" s="25">
        <v>7.4836094600000003</v>
      </c>
      <c r="W216" s="2"/>
      <c r="X216" s="2"/>
      <c r="Y216" s="2"/>
      <c r="Z216" s="2">
        <v>4.2</v>
      </c>
      <c r="AA216" s="2">
        <v>1</v>
      </c>
      <c r="AB216" s="2"/>
      <c r="AC216" s="2"/>
      <c r="AD216" s="2"/>
      <c r="AE216" s="2"/>
      <c r="AF216" s="2"/>
      <c r="AG216" s="2"/>
      <c r="AH216" s="2"/>
      <c r="AI216" s="2"/>
      <c r="AJ216" s="2"/>
      <c r="AO216">
        <v>14</v>
      </c>
      <c r="AP216" s="21">
        <v>296.35915518228359</v>
      </c>
      <c r="AQ216" s="25">
        <v>9.4479956196318104E-2</v>
      </c>
      <c r="AR216" s="28">
        <v>1.8181818181818179</v>
      </c>
      <c r="AS216" s="28">
        <v>2.545454545454545</v>
      </c>
      <c r="AT216" s="28">
        <v>0.72727272727272729</v>
      </c>
      <c r="AU216" s="28">
        <v>0</v>
      </c>
      <c r="AV216" s="28">
        <v>0.35714285714285721</v>
      </c>
      <c r="AW216" s="28">
        <v>0.5</v>
      </c>
      <c r="AX216" s="28">
        <v>0.1428571428571429</v>
      </c>
      <c r="AY216" s="28">
        <v>0</v>
      </c>
      <c r="AZ216" s="25">
        <v>1</v>
      </c>
      <c r="BA216" s="25">
        <v>3.44</v>
      </c>
      <c r="BB216" s="25">
        <v>2.44</v>
      </c>
      <c r="BC216" s="25">
        <v>2.6618181818181821</v>
      </c>
      <c r="BD216">
        <v>2.6618181818181821</v>
      </c>
      <c r="BE216">
        <v>6.0537295018181814</v>
      </c>
    </row>
    <row r="217" spans="1:57" x14ac:dyDescent="0.3">
      <c r="A217" s="2" t="s">
        <v>49</v>
      </c>
      <c r="B217" s="13" t="s">
        <v>725</v>
      </c>
      <c r="C217" s="13"/>
      <c r="D217" s="2"/>
      <c r="E217" s="2"/>
      <c r="F217" s="2">
        <v>4.0999999999999996</v>
      </c>
      <c r="G217" s="2" t="s">
        <v>183</v>
      </c>
      <c r="H217" s="9" t="s">
        <v>553</v>
      </c>
      <c r="I217" t="s">
        <v>631</v>
      </c>
      <c r="K217" s="2">
        <v>1</v>
      </c>
      <c r="L217" s="2"/>
      <c r="M217" s="2"/>
      <c r="N217" s="23">
        <v>8</v>
      </c>
      <c r="O217" s="2"/>
      <c r="P217" s="2"/>
      <c r="Q217" s="2"/>
      <c r="R217" s="2"/>
      <c r="S217" s="2"/>
      <c r="T217" s="23">
        <v>5.8017180100000001</v>
      </c>
      <c r="U217" s="25">
        <v>7.9756520899999996</v>
      </c>
      <c r="V217" s="25">
        <v>27.352093400000001</v>
      </c>
      <c r="W217" s="2"/>
      <c r="X217" s="2"/>
      <c r="Y217" s="2"/>
      <c r="Z217" s="2">
        <v>5.0999999999999996</v>
      </c>
      <c r="AA217" s="2">
        <v>1</v>
      </c>
      <c r="AB217" s="2"/>
      <c r="AC217" s="2"/>
      <c r="AD217" s="2"/>
      <c r="AE217" s="2"/>
      <c r="AF217" s="2"/>
      <c r="AG217" s="2"/>
      <c r="AH217" s="2"/>
      <c r="AI217" s="2"/>
      <c r="AJ217" s="2"/>
      <c r="AO217">
        <v>14</v>
      </c>
      <c r="AP217" s="21">
        <v>1265.6493143942739</v>
      </c>
      <c r="AQ217" s="25">
        <v>8.8492127105210025E-2</v>
      </c>
      <c r="AR217" s="28">
        <v>1.8181818181818179</v>
      </c>
      <c r="AS217" s="28">
        <v>2.545454545454545</v>
      </c>
      <c r="AT217" s="28">
        <v>0.72727272727272729</v>
      </c>
      <c r="AU217" s="28">
        <v>0</v>
      </c>
      <c r="AV217" s="28">
        <v>0.35714285714285721</v>
      </c>
      <c r="AW217" s="28">
        <v>0.5</v>
      </c>
      <c r="AX217" s="28">
        <v>0.1428571428571429</v>
      </c>
      <c r="AY217" s="28">
        <v>0</v>
      </c>
      <c r="AZ217" s="25">
        <v>0.95</v>
      </c>
      <c r="BA217" s="25">
        <v>3.44</v>
      </c>
      <c r="BB217" s="25">
        <v>2.4900000000000002</v>
      </c>
      <c r="BC217" s="25">
        <v>2.6527272727272719</v>
      </c>
      <c r="BD217">
        <v>2.6527272727272728</v>
      </c>
      <c r="BE217">
        <v>6.0182046818181814</v>
      </c>
    </row>
    <row r="218" spans="1:57" x14ac:dyDescent="0.3">
      <c r="A218" s="2" t="s">
        <v>46</v>
      </c>
      <c r="B218" s="13" t="s">
        <v>722</v>
      </c>
      <c r="C218" s="13"/>
      <c r="D218" s="2"/>
      <c r="E218" s="2"/>
      <c r="F218" s="2">
        <v>3.2</v>
      </c>
      <c r="G218" s="2" t="s">
        <v>183</v>
      </c>
      <c r="H218" s="9" t="s">
        <v>551</v>
      </c>
      <c r="I218" t="s">
        <v>629</v>
      </c>
      <c r="K218" s="2">
        <v>1</v>
      </c>
      <c r="L218" s="2"/>
      <c r="M218" s="2"/>
      <c r="N218" s="23">
        <v>2</v>
      </c>
      <c r="O218" s="2"/>
      <c r="P218" s="2"/>
      <c r="Q218" s="2"/>
      <c r="R218" s="2"/>
      <c r="S218" s="2"/>
      <c r="T218" s="23">
        <v>7.41544296</v>
      </c>
      <c r="U218" s="25">
        <v>7.4154429599999991</v>
      </c>
      <c r="V218" s="25">
        <v>7.41544296</v>
      </c>
      <c r="W218" s="2"/>
      <c r="X218" s="2"/>
      <c r="Y218" s="2"/>
      <c r="Z218" s="2">
        <v>5.2</v>
      </c>
      <c r="AA218" s="2">
        <v>1</v>
      </c>
      <c r="AB218" s="2"/>
      <c r="AC218" s="2"/>
      <c r="AD218" s="2"/>
      <c r="AE218" s="2"/>
      <c r="AF218" s="2"/>
      <c r="AG218" s="2"/>
      <c r="AH218" s="2"/>
      <c r="AI218" s="2"/>
      <c r="AJ218" s="2"/>
      <c r="AO218">
        <v>14</v>
      </c>
      <c r="AP218" s="21">
        <v>288.33429290182369</v>
      </c>
      <c r="AQ218" s="25">
        <v>9.7109503410799117E-2</v>
      </c>
      <c r="AR218" s="28">
        <v>2</v>
      </c>
      <c r="AS218" s="28">
        <v>2.545454545454545</v>
      </c>
      <c r="AT218" s="28">
        <v>0.54545454545454541</v>
      </c>
      <c r="AU218" s="28">
        <v>0</v>
      </c>
      <c r="AV218" s="28">
        <v>0.39285714285714279</v>
      </c>
      <c r="AW218" s="28">
        <v>0.5</v>
      </c>
      <c r="AX218" s="28">
        <v>0.1071428571428571</v>
      </c>
      <c r="AY218" s="28">
        <v>0</v>
      </c>
      <c r="AZ218" s="25">
        <v>1.1000000000000001</v>
      </c>
      <c r="BA218" s="25">
        <v>3.44</v>
      </c>
      <c r="BB218" s="25">
        <v>2.34</v>
      </c>
      <c r="BC218" s="25">
        <v>2.669090909090909</v>
      </c>
      <c r="BD218">
        <v>2.669090909090909</v>
      </c>
      <c r="BE218">
        <v>5.9831974772727277</v>
      </c>
    </row>
    <row r="219" spans="1:57" x14ac:dyDescent="0.3">
      <c r="A219" s="2" t="s">
        <v>47</v>
      </c>
      <c r="B219" s="13" t="s">
        <v>723</v>
      </c>
      <c r="C219" s="13"/>
      <c r="D219" s="2"/>
      <c r="E219" s="2"/>
      <c r="F219" s="2">
        <v>3.8</v>
      </c>
      <c r="G219" s="2" t="s">
        <v>183</v>
      </c>
      <c r="H219" s="9">
        <v>-1</v>
      </c>
      <c r="I219">
        <v>-1</v>
      </c>
      <c r="J219" t="s">
        <v>1152</v>
      </c>
      <c r="K219" s="2">
        <v>1</v>
      </c>
      <c r="L219" s="2"/>
      <c r="M219" s="2"/>
      <c r="N219" s="23">
        <v>0</v>
      </c>
      <c r="O219" s="2"/>
      <c r="P219" s="2"/>
      <c r="Q219" s="2"/>
      <c r="R219" s="2"/>
      <c r="S219" s="2"/>
      <c r="T219" s="23">
        <v>0</v>
      </c>
      <c r="U219" s="25"/>
      <c r="V219" s="25"/>
      <c r="W219" s="2"/>
      <c r="X219" s="2"/>
      <c r="Y219" s="2"/>
      <c r="Z219" s="2">
        <v>4.9000000000000004</v>
      </c>
      <c r="AA219" s="2">
        <v>1</v>
      </c>
      <c r="AB219" s="2"/>
      <c r="AC219" s="2"/>
      <c r="AD219" s="2"/>
      <c r="AE219" s="2"/>
      <c r="AF219" s="2"/>
      <c r="AG219" s="2"/>
      <c r="AH219" s="2"/>
      <c r="AI219" s="2"/>
      <c r="AJ219" s="2"/>
      <c r="AO219">
        <v>34</v>
      </c>
      <c r="AP219" s="21">
        <v>0</v>
      </c>
      <c r="AQ219" s="25"/>
      <c r="AR219" s="28">
        <v>2</v>
      </c>
      <c r="AS219" s="28">
        <v>2.518518518518519</v>
      </c>
      <c r="AT219" s="28">
        <v>0.51851851851851849</v>
      </c>
      <c r="AU219" s="28">
        <v>0</v>
      </c>
      <c r="AV219" s="28">
        <v>0.39705882352941169</v>
      </c>
      <c r="AW219" s="28">
        <v>0.5</v>
      </c>
      <c r="AX219" s="28">
        <v>0.1029411764705882</v>
      </c>
      <c r="AY219" s="28">
        <v>0</v>
      </c>
      <c r="AZ219" s="25">
        <v>1</v>
      </c>
      <c r="BA219" s="25">
        <v>3.44</v>
      </c>
      <c r="BB219" s="25">
        <v>2.44</v>
      </c>
      <c r="BC219" s="25">
        <v>2.6511111111111112</v>
      </c>
      <c r="BD219">
        <v>2.6511111111111112</v>
      </c>
      <c r="BE219">
        <v>5.9544359512962952</v>
      </c>
    </row>
    <row r="220" spans="1:57" x14ac:dyDescent="0.3">
      <c r="A220" s="2" t="s">
        <v>8</v>
      </c>
      <c r="B220" s="13" t="s">
        <v>694</v>
      </c>
      <c r="C220" s="13"/>
      <c r="D220" s="2"/>
      <c r="E220" s="2"/>
      <c r="F220" s="2">
        <v>3.1</v>
      </c>
      <c r="G220" s="2" t="s">
        <v>183</v>
      </c>
      <c r="H220" s="9" t="s">
        <v>530</v>
      </c>
      <c r="I220" t="s">
        <v>612</v>
      </c>
      <c r="K220" s="2">
        <v>1</v>
      </c>
      <c r="L220" s="2"/>
      <c r="M220" s="2"/>
      <c r="N220" s="23">
        <v>30</v>
      </c>
      <c r="O220" s="2"/>
      <c r="P220" s="2"/>
      <c r="Q220" s="2"/>
      <c r="R220" s="2"/>
      <c r="S220" s="2"/>
      <c r="T220" s="23">
        <v>10.59112378</v>
      </c>
      <c r="U220" s="23">
        <v>10.784736629999999</v>
      </c>
      <c r="V220" s="23">
        <v>10.486176179999999</v>
      </c>
      <c r="W220" s="2"/>
      <c r="X220" s="2"/>
      <c r="Y220" s="2"/>
      <c r="Z220" s="2">
        <v>50</v>
      </c>
      <c r="AA220" s="2">
        <v>1</v>
      </c>
      <c r="AB220" s="2"/>
      <c r="AC220" s="2"/>
      <c r="AD220" s="2"/>
      <c r="AE220" s="2"/>
      <c r="AF220" s="2"/>
      <c r="AG220" s="2"/>
      <c r="AH220" s="2"/>
      <c r="AI220" s="2"/>
      <c r="AJ220" s="2"/>
      <c r="AO220">
        <v>4</v>
      </c>
      <c r="AP220" s="21">
        <v>1182.741260108548</v>
      </c>
      <c r="AQ220" s="21">
        <v>0.1014592151701775</v>
      </c>
      <c r="AR220" s="28">
        <v>2</v>
      </c>
      <c r="AS220" s="28">
        <v>2.666666666666667</v>
      </c>
      <c r="AT220" s="28">
        <v>0.66666666666666663</v>
      </c>
      <c r="AU220" s="28">
        <v>0</v>
      </c>
      <c r="AV220" s="28">
        <v>0.375</v>
      </c>
      <c r="AW220" s="28">
        <v>0.5</v>
      </c>
      <c r="AX220" s="28">
        <v>0.125</v>
      </c>
      <c r="AY220" s="28">
        <v>0</v>
      </c>
      <c r="AZ220" s="25">
        <v>1.54</v>
      </c>
      <c r="BA220" s="25">
        <v>3.44</v>
      </c>
      <c r="BB220" s="25">
        <v>1.9</v>
      </c>
      <c r="BC220" s="25">
        <v>2.8066666666666671</v>
      </c>
      <c r="BD220">
        <v>2.8066666666666662</v>
      </c>
      <c r="BE220">
        <v>6.1769976</v>
      </c>
    </row>
    <row r="221" spans="1:57" x14ac:dyDescent="0.3">
      <c r="A221" s="2" t="s">
        <v>0</v>
      </c>
      <c r="B221" s="13" t="s">
        <v>685</v>
      </c>
      <c r="C221" s="13"/>
      <c r="D221" s="2"/>
      <c r="E221" s="2"/>
      <c r="F221" s="2">
        <v>3.3</v>
      </c>
      <c r="G221" s="2" t="s">
        <v>183</v>
      </c>
      <c r="H221" s="9" t="s">
        <v>523</v>
      </c>
      <c r="I221" t="s">
        <v>606</v>
      </c>
      <c r="K221" s="2">
        <v>1</v>
      </c>
      <c r="L221" s="2"/>
      <c r="M221" s="2"/>
      <c r="N221" s="23">
        <v>4</v>
      </c>
      <c r="O221" s="2"/>
      <c r="P221" s="2"/>
      <c r="Q221" s="2"/>
      <c r="R221" s="2"/>
      <c r="S221" s="2"/>
      <c r="T221" s="23">
        <v>6.6040679999999998</v>
      </c>
      <c r="U221" s="25">
        <v>7.9389519999999996</v>
      </c>
      <c r="V221" s="25">
        <v>33.703336</v>
      </c>
      <c r="W221" s="2"/>
      <c r="X221" s="2"/>
      <c r="Y221" s="2"/>
      <c r="Z221" s="2">
        <v>4.5</v>
      </c>
      <c r="AA221" s="2">
        <v>1</v>
      </c>
      <c r="AB221" s="2"/>
      <c r="AC221" s="2"/>
      <c r="AD221" s="2"/>
      <c r="AE221" s="2"/>
      <c r="AF221" s="2"/>
      <c r="AG221" s="2"/>
      <c r="AH221" s="2"/>
      <c r="AI221" s="2"/>
      <c r="AJ221" s="2"/>
      <c r="AO221">
        <v>34</v>
      </c>
      <c r="AP221" s="21">
        <v>1767.0449718798691</v>
      </c>
      <c r="AQ221" s="25">
        <v>7.6964651247849417E-2</v>
      </c>
      <c r="AR221" s="28">
        <v>1.62962962962963</v>
      </c>
      <c r="AS221" s="28">
        <v>2.518518518518519</v>
      </c>
      <c r="AT221" s="28">
        <v>0.88888888888888884</v>
      </c>
      <c r="AU221" s="28">
        <v>0</v>
      </c>
      <c r="AV221" s="28">
        <v>0.32352941176470579</v>
      </c>
      <c r="AW221" s="28">
        <v>0.5</v>
      </c>
      <c r="AX221" s="28">
        <v>0.1764705882352941</v>
      </c>
      <c r="AY221" s="28">
        <v>0</v>
      </c>
      <c r="AZ221" s="25">
        <v>0.82</v>
      </c>
      <c r="BA221" s="25">
        <v>3.44</v>
      </c>
      <c r="BB221" s="25">
        <v>2.62</v>
      </c>
      <c r="BC221" s="25">
        <v>2.642962962962963</v>
      </c>
      <c r="BD221">
        <v>2.642962962962963</v>
      </c>
      <c r="BE221">
        <v>5.9587362692592576</v>
      </c>
    </row>
    <row r="222" spans="1:57" s="5" customFormat="1" x14ac:dyDescent="0.3">
      <c r="A222" s="5" t="s">
        <v>184</v>
      </c>
      <c r="B222" s="39" t="s">
        <v>798</v>
      </c>
      <c r="C222" s="39"/>
      <c r="F222" s="5">
        <v>3.5</v>
      </c>
      <c r="G222" s="5" t="s">
        <v>183</v>
      </c>
      <c r="H222" s="40">
        <v>-2</v>
      </c>
      <c r="I222" s="5">
        <v>-1</v>
      </c>
      <c r="K222" s="5">
        <v>1</v>
      </c>
      <c r="N222" s="41">
        <v>0</v>
      </c>
      <c r="T222" s="41">
        <v>0</v>
      </c>
      <c r="U222" s="41"/>
      <c r="V222" s="41"/>
      <c r="Z222" s="5">
        <v>4.2</v>
      </c>
      <c r="AA222" s="5">
        <v>1</v>
      </c>
      <c r="AO222" s="5">
        <v>20</v>
      </c>
      <c r="AP222" s="41">
        <v>0</v>
      </c>
      <c r="AQ222" s="41"/>
      <c r="AR222" s="5">
        <v>1.9375</v>
      </c>
      <c r="AS222" s="5">
        <v>2.5</v>
      </c>
      <c r="AT222" s="5">
        <v>0.5625</v>
      </c>
      <c r="AU222" s="5">
        <v>2.625</v>
      </c>
      <c r="AV222" s="5">
        <v>0.25409836065573771</v>
      </c>
      <c r="AW222" s="5">
        <v>0.32786885245901642</v>
      </c>
      <c r="AX222" s="5">
        <v>7.3770491803278687E-2</v>
      </c>
      <c r="AY222" s="5">
        <v>0.34426229508196721</v>
      </c>
      <c r="AZ222" s="41">
        <v>0.82</v>
      </c>
      <c r="BA222" s="41">
        <v>3.44</v>
      </c>
      <c r="BB222" s="41">
        <v>2.62</v>
      </c>
      <c r="BC222" s="41">
        <v>2.59375</v>
      </c>
      <c r="BD222" s="5">
        <v>2.59375</v>
      </c>
      <c r="BE222" s="5">
        <v>5.9363868768750008</v>
      </c>
    </row>
    <row r="223" spans="1:57" x14ac:dyDescent="0.3">
      <c r="A223" s="2" t="s">
        <v>185</v>
      </c>
      <c r="B223" s="13" t="s">
        <v>729</v>
      </c>
      <c r="C223" s="13"/>
      <c r="D223" s="2"/>
      <c r="E223" s="2"/>
      <c r="F223" s="2">
        <v>4.55</v>
      </c>
      <c r="G223" s="2" t="s">
        <v>192</v>
      </c>
      <c r="H223" s="9" t="s">
        <v>556</v>
      </c>
      <c r="I223" t="s">
        <v>633</v>
      </c>
      <c r="K223" s="2">
        <v>1</v>
      </c>
      <c r="L223" s="2"/>
      <c r="M223" s="2"/>
      <c r="N223" s="23">
        <v>2</v>
      </c>
      <c r="O223" s="2">
        <v>3.9369999999999998</v>
      </c>
      <c r="P223" s="2">
        <v>27.198</v>
      </c>
      <c r="Q223" s="2">
        <v>5.6920000000000002</v>
      </c>
      <c r="R223" s="2"/>
      <c r="S223" s="2"/>
      <c r="T223" s="23">
        <v>13.81974189</v>
      </c>
      <c r="U223" s="25">
        <v>13.81974189</v>
      </c>
      <c r="V223" s="25">
        <v>5.7110870199999999</v>
      </c>
      <c r="W223" s="2">
        <v>1</v>
      </c>
      <c r="X223" s="2"/>
      <c r="Y223" s="2"/>
      <c r="Z223" s="2">
        <v>0.9</v>
      </c>
      <c r="AA223" s="2">
        <v>1</v>
      </c>
      <c r="AB223" s="2"/>
      <c r="AC223" s="2"/>
      <c r="AD223" s="2"/>
      <c r="AE223" s="2"/>
      <c r="AF223" s="2"/>
      <c r="AG223" s="2"/>
      <c r="AH223" s="2"/>
      <c r="AI223" s="2"/>
      <c r="AJ223" s="2"/>
      <c r="AO223">
        <v>14</v>
      </c>
      <c r="AP223" s="21">
        <v>309.44138863753989</v>
      </c>
      <c r="AQ223" s="25">
        <v>9.0485633235046756E-2</v>
      </c>
      <c r="AR223" s="28">
        <v>2</v>
      </c>
      <c r="AS223" s="28">
        <v>2.545454545454545</v>
      </c>
      <c r="AT223" s="28">
        <v>0.54545454545454541</v>
      </c>
      <c r="AU223" s="28">
        <v>2.545454545454545</v>
      </c>
      <c r="AV223" s="28">
        <v>0.26190476190476192</v>
      </c>
      <c r="AW223" s="28">
        <v>0.33333333333333331</v>
      </c>
      <c r="AX223" s="28">
        <v>7.1428571428571425E-2</v>
      </c>
      <c r="AY223" s="28">
        <v>0.33333333333333331</v>
      </c>
      <c r="AZ223" s="25">
        <v>0.95</v>
      </c>
      <c r="BA223" s="25">
        <v>3.44</v>
      </c>
      <c r="BB223" s="25">
        <v>2.4900000000000002</v>
      </c>
      <c r="BC223" s="25">
        <v>2.6345454545454539</v>
      </c>
      <c r="BD223">
        <v>2.6345454545454552</v>
      </c>
      <c r="BE223">
        <v>6.036062318181818</v>
      </c>
    </row>
    <row r="224" spans="1:57" x14ac:dyDescent="0.3">
      <c r="A224" s="2" t="s">
        <v>186</v>
      </c>
      <c r="B224" s="17" t="s">
        <v>928</v>
      </c>
      <c r="C224" s="13"/>
      <c r="D224" s="2"/>
      <c r="E224" s="2"/>
      <c r="F224" s="2">
        <v>4.43</v>
      </c>
      <c r="G224" s="2" t="s">
        <v>192</v>
      </c>
      <c r="H224" s="9">
        <v>-1</v>
      </c>
      <c r="I224">
        <v>-1</v>
      </c>
      <c r="K224" s="2">
        <v>1</v>
      </c>
      <c r="L224" s="2"/>
      <c r="M224" s="2"/>
      <c r="N224" s="23">
        <v>0</v>
      </c>
      <c r="O224" s="1">
        <v>3.9369999999999998</v>
      </c>
      <c r="P224" s="1">
        <v>27.198</v>
      </c>
      <c r="Q224" s="1">
        <v>5.6920000000000002</v>
      </c>
      <c r="R224" s="2"/>
      <c r="S224" s="2"/>
      <c r="T224" s="23">
        <v>0</v>
      </c>
      <c r="U224" s="23"/>
      <c r="V224" s="23"/>
      <c r="W224" s="2">
        <v>1</v>
      </c>
      <c r="X224" s="2"/>
      <c r="Y224" s="2"/>
      <c r="Z224" s="2">
        <v>1.2</v>
      </c>
      <c r="AA224" s="2">
        <v>1</v>
      </c>
      <c r="AB224" s="2"/>
      <c r="AC224" s="2"/>
      <c r="AD224" s="2"/>
      <c r="AE224" s="2"/>
      <c r="AF224" s="2"/>
      <c r="AG224" s="2">
        <v>1</v>
      </c>
      <c r="AH224" s="2"/>
      <c r="AI224" s="2"/>
      <c r="AJ224" s="2"/>
      <c r="AO224">
        <v>14</v>
      </c>
      <c r="AP224" s="21">
        <v>0</v>
      </c>
      <c r="AQ224" s="21"/>
      <c r="AR224" s="28">
        <v>1.9950000000000001</v>
      </c>
      <c r="AS224" s="28">
        <v>2.8</v>
      </c>
      <c r="AT224" s="28">
        <v>0.30499999999999999</v>
      </c>
      <c r="AU224" s="28">
        <v>1.33</v>
      </c>
      <c r="AV224" s="28">
        <v>0.31026438569206838</v>
      </c>
      <c r="AW224" s="28">
        <v>0.43545878693623641</v>
      </c>
      <c r="AX224" s="28">
        <v>4.7433903576982892E-2</v>
      </c>
      <c r="AY224" s="28">
        <v>0.20684292379471231</v>
      </c>
      <c r="AZ224" s="25">
        <v>0.95</v>
      </c>
      <c r="BA224" s="25">
        <v>3.44</v>
      </c>
      <c r="BB224" s="25">
        <v>2.4900000000000002</v>
      </c>
      <c r="BC224" s="25">
        <v>2.7484999999999991</v>
      </c>
      <c r="BD224">
        <v>2.7484999999999999</v>
      </c>
      <c r="BE224">
        <v>6.2455429149999997</v>
      </c>
    </row>
    <row r="225" spans="1:57" x14ac:dyDescent="0.3">
      <c r="A225" s="2" t="s">
        <v>866</v>
      </c>
      <c r="B225" s="17" t="s">
        <v>929</v>
      </c>
      <c r="C225" s="13"/>
      <c r="D225" s="2"/>
      <c r="E225" s="2"/>
      <c r="F225" s="2">
        <v>4.34</v>
      </c>
      <c r="G225" s="2" t="s">
        <v>192</v>
      </c>
      <c r="H225" s="9">
        <v>-1</v>
      </c>
      <c r="I225">
        <v>-1</v>
      </c>
      <c r="K225" s="2">
        <v>1</v>
      </c>
      <c r="L225" s="2"/>
      <c r="M225" s="2"/>
      <c r="N225" s="23">
        <v>0</v>
      </c>
      <c r="O225" s="1">
        <v>3.9369999999999998</v>
      </c>
      <c r="P225" s="1">
        <v>27.198</v>
      </c>
      <c r="Q225" s="1">
        <v>5.6920000000000002</v>
      </c>
      <c r="R225" s="2"/>
      <c r="S225" s="2"/>
      <c r="T225" s="23">
        <v>0</v>
      </c>
      <c r="U225" s="25"/>
      <c r="V225" s="25"/>
      <c r="W225" s="2">
        <v>1</v>
      </c>
      <c r="X225" s="2"/>
      <c r="Y225" s="2"/>
      <c r="Z225" s="2">
        <v>1.3</v>
      </c>
      <c r="AA225" s="2">
        <v>1</v>
      </c>
      <c r="AB225" s="2"/>
      <c r="AC225" s="2"/>
      <c r="AD225" s="2"/>
      <c r="AE225" s="2"/>
      <c r="AF225" s="2"/>
      <c r="AG225" s="2">
        <v>1</v>
      </c>
      <c r="AH225" s="2"/>
      <c r="AI225" s="2"/>
      <c r="AJ225" s="2"/>
      <c r="AO225">
        <v>14</v>
      </c>
      <c r="AP225" s="21">
        <v>0</v>
      </c>
      <c r="AQ225" s="25"/>
      <c r="AR225" s="28">
        <v>1.99</v>
      </c>
      <c r="AS225" s="28">
        <v>2.8</v>
      </c>
      <c r="AT225" s="28">
        <v>0.31</v>
      </c>
      <c r="AU225" s="28">
        <v>1.26</v>
      </c>
      <c r="AV225" s="28">
        <v>0.31289308176100628</v>
      </c>
      <c r="AW225" s="28">
        <v>0.44025157232704398</v>
      </c>
      <c r="AX225" s="28">
        <v>4.874213836477987E-2</v>
      </c>
      <c r="AY225" s="28">
        <v>0.1981132075471698</v>
      </c>
      <c r="AZ225" s="25">
        <v>0.95</v>
      </c>
      <c r="BA225" s="25">
        <v>3.44</v>
      </c>
      <c r="BB225" s="25">
        <v>2.4900000000000002</v>
      </c>
      <c r="BC225" s="25">
        <v>2.7490000000000001</v>
      </c>
      <c r="BD225">
        <v>2.7490000000000001</v>
      </c>
      <c r="BE225">
        <v>6.2450518300000004</v>
      </c>
    </row>
    <row r="226" spans="1:57" x14ac:dyDescent="0.3">
      <c r="A226" s="2" t="s">
        <v>187</v>
      </c>
      <c r="B226" s="17" t="s">
        <v>930</v>
      </c>
      <c r="C226" s="13"/>
      <c r="D226" s="2"/>
      <c r="E226" s="2"/>
      <c r="F226" s="2">
        <v>4.2699999999999996</v>
      </c>
      <c r="G226" s="2" t="s">
        <v>192</v>
      </c>
      <c r="H226" s="9">
        <v>-1</v>
      </c>
      <c r="I226">
        <v>-1</v>
      </c>
      <c r="K226" s="2">
        <v>1</v>
      </c>
      <c r="L226" s="2"/>
      <c r="M226" s="2"/>
      <c r="N226" s="23">
        <v>0</v>
      </c>
      <c r="O226" s="1">
        <v>3.9369999999999998</v>
      </c>
      <c r="P226" s="1">
        <v>27.198</v>
      </c>
      <c r="Q226" s="1">
        <v>5.6920000000000002</v>
      </c>
      <c r="R226" s="2"/>
      <c r="S226" s="2"/>
      <c r="T226" s="23">
        <v>0</v>
      </c>
      <c r="U226" s="25"/>
      <c r="V226" s="25"/>
      <c r="W226" s="2">
        <v>1</v>
      </c>
      <c r="X226" s="2"/>
      <c r="Y226" s="2"/>
      <c r="Z226" s="2">
        <v>1</v>
      </c>
      <c r="AA226" s="2">
        <v>1</v>
      </c>
      <c r="AB226" s="2"/>
      <c r="AC226" s="2"/>
      <c r="AD226" s="2"/>
      <c r="AE226" s="2"/>
      <c r="AF226" s="2"/>
      <c r="AG226" s="2">
        <v>1</v>
      </c>
      <c r="AH226" s="2"/>
      <c r="AI226" s="2"/>
      <c r="AJ226" s="2"/>
      <c r="AO226">
        <v>14</v>
      </c>
      <c r="AP226" s="21">
        <v>0</v>
      </c>
      <c r="AQ226" s="25"/>
      <c r="AR226" s="28">
        <v>1.9850000000000001</v>
      </c>
      <c r="AS226" s="28">
        <v>2.8</v>
      </c>
      <c r="AT226" s="28">
        <v>0.315</v>
      </c>
      <c r="AU226" s="28">
        <v>1.19</v>
      </c>
      <c r="AV226" s="28">
        <v>0.31558028616852152</v>
      </c>
      <c r="AW226" s="28">
        <v>0.4451510333863275</v>
      </c>
      <c r="AX226" s="28">
        <v>5.0079491255961853E-2</v>
      </c>
      <c r="AY226" s="28">
        <v>0.1891891891891892</v>
      </c>
      <c r="AZ226" s="25">
        <v>0.95</v>
      </c>
      <c r="BA226" s="25">
        <v>3.44</v>
      </c>
      <c r="BB226" s="25">
        <v>2.4900000000000002</v>
      </c>
      <c r="BC226" s="25">
        <v>2.7494999999999989</v>
      </c>
      <c r="BD226">
        <v>2.7494999999999998</v>
      </c>
      <c r="BE226">
        <v>6.2445607449999994</v>
      </c>
    </row>
    <row r="227" spans="1:57" x14ac:dyDescent="0.3">
      <c r="A227" s="2" t="s">
        <v>188</v>
      </c>
      <c r="B227" s="17" t="s">
        <v>931</v>
      </c>
      <c r="C227" s="13"/>
      <c r="D227" s="2"/>
      <c r="E227" s="2"/>
      <c r="F227" s="2">
        <v>4.13</v>
      </c>
      <c r="G227" s="2" t="s">
        <v>192</v>
      </c>
      <c r="H227" s="9">
        <v>-1</v>
      </c>
      <c r="I227">
        <v>-1</v>
      </c>
      <c r="K227" s="2">
        <v>1</v>
      </c>
      <c r="L227" s="2"/>
      <c r="M227" s="2"/>
      <c r="N227" s="23">
        <v>0</v>
      </c>
      <c r="O227" s="1">
        <v>3.9369999999999998</v>
      </c>
      <c r="P227" s="1">
        <v>27.198</v>
      </c>
      <c r="Q227" s="1">
        <v>5.6920000000000002</v>
      </c>
      <c r="R227" s="2"/>
      <c r="S227" s="2"/>
      <c r="T227" s="23">
        <v>0</v>
      </c>
      <c r="U227" s="23"/>
      <c r="V227" s="23"/>
      <c r="W227" s="2">
        <v>1</v>
      </c>
      <c r="X227" s="2"/>
      <c r="Y227" s="2"/>
      <c r="Z227" s="2">
        <v>1.2</v>
      </c>
      <c r="AA227" s="2">
        <v>1</v>
      </c>
      <c r="AB227" s="2"/>
      <c r="AC227" s="2"/>
      <c r="AD227" s="2"/>
      <c r="AE227" s="2"/>
      <c r="AF227" s="2"/>
      <c r="AG227" s="2">
        <v>1</v>
      </c>
      <c r="AH227" s="2"/>
      <c r="AI227" s="2"/>
      <c r="AJ227" s="2"/>
      <c r="AO227">
        <v>14</v>
      </c>
      <c r="AP227" s="21">
        <v>0</v>
      </c>
      <c r="AQ227" s="21"/>
      <c r="AR227" s="28">
        <v>1.9750000000000001</v>
      </c>
      <c r="AS227" s="28">
        <v>2.8</v>
      </c>
      <c r="AT227" s="28">
        <v>0.32500000000000001</v>
      </c>
      <c r="AU227" s="28">
        <v>1.05</v>
      </c>
      <c r="AV227" s="28">
        <v>0.32113821138211379</v>
      </c>
      <c r="AW227" s="28">
        <v>0.45528455284552838</v>
      </c>
      <c r="AX227" s="28">
        <v>5.2845528455284549E-2</v>
      </c>
      <c r="AY227" s="28">
        <v>0.17073170731707321</v>
      </c>
      <c r="AZ227" s="25">
        <v>0.95</v>
      </c>
      <c r="BA227" s="25">
        <v>3.44</v>
      </c>
      <c r="BB227" s="25">
        <v>2.4900000000000002</v>
      </c>
      <c r="BC227" s="25">
        <v>2.7505000000000002</v>
      </c>
      <c r="BD227">
        <v>2.7505000000000002</v>
      </c>
      <c r="BE227">
        <v>6.2435785749999999</v>
      </c>
    </row>
    <row r="228" spans="1:57" x14ac:dyDescent="0.3">
      <c r="A228" s="2" t="s">
        <v>189</v>
      </c>
      <c r="B228" s="17" t="s">
        <v>932</v>
      </c>
      <c r="C228" s="13"/>
      <c r="D228" s="2"/>
      <c r="E228" s="2"/>
      <c r="F228" s="2">
        <v>4.07</v>
      </c>
      <c r="G228" s="2" t="s">
        <v>192</v>
      </c>
      <c r="H228" s="9">
        <v>-1</v>
      </c>
      <c r="I228">
        <v>-1</v>
      </c>
      <c r="K228" s="2">
        <v>1</v>
      </c>
      <c r="L228" s="2"/>
      <c r="M228" s="2"/>
      <c r="N228" s="23">
        <v>0</v>
      </c>
      <c r="O228" s="1">
        <v>3.9369999999999998</v>
      </c>
      <c r="P228" s="1">
        <v>27.198</v>
      </c>
      <c r="Q228" s="1">
        <v>5.6920000000000002</v>
      </c>
      <c r="R228" s="2"/>
      <c r="S228" s="2"/>
      <c r="T228" s="23">
        <v>0</v>
      </c>
      <c r="U228" s="23"/>
      <c r="V228" s="23"/>
      <c r="W228" s="2">
        <v>1</v>
      </c>
      <c r="X228" s="2"/>
      <c r="Y228" s="2"/>
      <c r="Z228" s="2">
        <v>1</v>
      </c>
      <c r="AA228" s="2">
        <v>1</v>
      </c>
      <c r="AB228" s="2"/>
      <c r="AC228" s="2"/>
      <c r="AD228" s="2"/>
      <c r="AE228" s="2"/>
      <c r="AF228" s="2"/>
      <c r="AG228" s="2">
        <v>1</v>
      </c>
      <c r="AH228" s="2"/>
      <c r="AI228" s="2"/>
      <c r="AJ228" s="2"/>
      <c r="AO228">
        <v>14</v>
      </c>
      <c r="AP228" s="21">
        <v>0</v>
      </c>
      <c r="AQ228" s="21"/>
      <c r="AR228" s="28">
        <v>1.9650000000000001</v>
      </c>
      <c r="AS228" s="28">
        <v>2.8</v>
      </c>
      <c r="AT228" s="28">
        <v>0.33500000000000002</v>
      </c>
      <c r="AU228" s="28">
        <v>0.90999999999999992</v>
      </c>
      <c r="AV228" s="28">
        <v>0.32695507487520797</v>
      </c>
      <c r="AW228" s="28">
        <v>0.46589018302828622</v>
      </c>
      <c r="AX228" s="28">
        <v>5.5740432612312818E-2</v>
      </c>
      <c r="AY228" s="28">
        <v>0.15141430948419299</v>
      </c>
      <c r="AZ228" s="25">
        <v>0.95</v>
      </c>
      <c r="BA228" s="25">
        <v>3.44</v>
      </c>
      <c r="BB228" s="25">
        <v>2.4900000000000002</v>
      </c>
      <c r="BC228" s="25">
        <v>2.7515000000000001</v>
      </c>
      <c r="BD228">
        <v>2.7515000000000001</v>
      </c>
      <c r="BE228">
        <v>6.2425964049999996</v>
      </c>
    </row>
    <row r="229" spans="1:57" x14ac:dyDescent="0.3">
      <c r="A229" s="2" t="s">
        <v>190</v>
      </c>
      <c r="B229" s="17" t="s">
        <v>933</v>
      </c>
      <c r="C229" s="13"/>
      <c r="D229" s="2"/>
      <c r="E229" s="2"/>
      <c r="F229" s="2">
        <v>4.03</v>
      </c>
      <c r="G229" s="2" t="s">
        <v>192</v>
      </c>
      <c r="H229" s="9">
        <v>-1</v>
      </c>
      <c r="I229">
        <v>-1</v>
      </c>
      <c r="K229" s="2">
        <v>1</v>
      </c>
      <c r="L229" s="2"/>
      <c r="M229" s="2"/>
      <c r="N229" s="23">
        <v>0</v>
      </c>
      <c r="O229" s="1">
        <v>3.9369999999999998</v>
      </c>
      <c r="P229" s="1">
        <v>27.198</v>
      </c>
      <c r="Q229" s="1">
        <v>5.6920000000000002</v>
      </c>
      <c r="R229" s="2"/>
      <c r="S229" s="2"/>
      <c r="T229" s="23">
        <v>0</v>
      </c>
      <c r="U229" s="25"/>
      <c r="V229" s="25"/>
      <c r="W229" s="2">
        <v>1</v>
      </c>
      <c r="X229" s="2"/>
      <c r="Y229" s="2"/>
      <c r="Z229" s="2">
        <v>1.2</v>
      </c>
      <c r="AA229" s="2">
        <v>1</v>
      </c>
      <c r="AB229" s="2"/>
      <c r="AC229" s="2"/>
      <c r="AD229" s="2"/>
      <c r="AE229" s="2"/>
      <c r="AF229" s="2"/>
      <c r="AG229" s="2">
        <v>1</v>
      </c>
      <c r="AH229" s="2"/>
      <c r="AI229" s="2"/>
      <c r="AJ229" s="2"/>
      <c r="AO229">
        <v>14</v>
      </c>
      <c r="AP229" s="21">
        <v>0</v>
      </c>
      <c r="AQ229" s="25"/>
      <c r="AR229" s="28">
        <v>1.95</v>
      </c>
      <c r="AS229" s="28">
        <v>2.8</v>
      </c>
      <c r="AT229" s="28">
        <v>0.35</v>
      </c>
      <c r="AU229" s="28">
        <v>0.7</v>
      </c>
      <c r="AV229" s="28">
        <v>0.33620689655172409</v>
      </c>
      <c r="AW229" s="28">
        <v>0.48275862068965508</v>
      </c>
      <c r="AX229" s="28">
        <v>6.0344827586206892E-2</v>
      </c>
      <c r="AY229" s="28">
        <v>0.1206896551724138</v>
      </c>
      <c r="AZ229" s="25">
        <v>0.95</v>
      </c>
      <c r="BA229" s="25">
        <v>3.44</v>
      </c>
      <c r="BB229" s="25">
        <v>2.4900000000000002</v>
      </c>
      <c r="BC229" s="25">
        <v>2.7530000000000001</v>
      </c>
      <c r="BD229">
        <v>2.7530000000000001</v>
      </c>
      <c r="BE229">
        <v>6.24112315</v>
      </c>
    </row>
    <row r="230" spans="1:57" x14ac:dyDescent="0.3">
      <c r="A230" s="2" t="s">
        <v>191</v>
      </c>
      <c r="B230" s="17" t="s">
        <v>934</v>
      </c>
      <c r="C230" s="13"/>
      <c r="D230" s="2"/>
      <c r="E230" s="2"/>
      <c r="F230" s="2">
        <v>3.96</v>
      </c>
      <c r="G230" s="2" t="s">
        <v>192</v>
      </c>
      <c r="H230" s="9">
        <v>-1</v>
      </c>
      <c r="I230">
        <v>-1</v>
      </c>
      <c r="K230" s="2">
        <v>1</v>
      </c>
      <c r="L230" s="2"/>
      <c r="M230" s="2"/>
      <c r="N230" s="23">
        <v>0</v>
      </c>
      <c r="O230" s="1">
        <v>3.9369999999999998</v>
      </c>
      <c r="P230" s="1">
        <v>27.198</v>
      </c>
      <c r="Q230" s="1">
        <v>5.6920000000000002</v>
      </c>
      <c r="R230" s="2"/>
      <c r="S230" s="2"/>
      <c r="T230" s="23">
        <v>0</v>
      </c>
      <c r="U230" s="25"/>
      <c r="V230" s="25"/>
      <c r="W230" s="2">
        <v>1</v>
      </c>
      <c r="X230" s="2"/>
      <c r="Y230" s="2"/>
      <c r="Z230" s="2">
        <v>0.8</v>
      </c>
      <c r="AA230" s="2">
        <v>1</v>
      </c>
      <c r="AB230" s="2"/>
      <c r="AC230" s="2"/>
      <c r="AD230" s="2"/>
      <c r="AE230" s="2"/>
      <c r="AF230" s="2"/>
      <c r="AG230" s="2">
        <v>1</v>
      </c>
      <c r="AH230" s="2"/>
      <c r="AI230" s="2"/>
      <c r="AJ230" s="2"/>
      <c r="AO230">
        <v>14</v>
      </c>
      <c r="AP230" s="21">
        <v>0</v>
      </c>
      <c r="AQ230" s="25"/>
      <c r="AR230" s="28">
        <v>1.92</v>
      </c>
      <c r="AS230" s="28">
        <v>2.8</v>
      </c>
      <c r="AT230" s="28">
        <v>0.38</v>
      </c>
      <c r="AU230" s="28">
        <v>0.28000000000000003</v>
      </c>
      <c r="AV230" s="28">
        <v>0.35687732342007428</v>
      </c>
      <c r="AW230" s="28">
        <v>0.5204460966542751</v>
      </c>
      <c r="AX230" s="28">
        <v>7.0631970260223054E-2</v>
      </c>
      <c r="AY230" s="28">
        <v>5.2044609665427517E-2</v>
      </c>
      <c r="AZ230" s="25">
        <v>0.95</v>
      </c>
      <c r="BA230" s="25">
        <v>3.44</v>
      </c>
      <c r="BB230" s="25">
        <v>2.4900000000000002</v>
      </c>
      <c r="BC230" s="25">
        <v>2.7559999999999998</v>
      </c>
      <c r="BD230">
        <v>2.7559999999999998</v>
      </c>
      <c r="BE230">
        <v>6.2381766400000007</v>
      </c>
    </row>
    <row r="231" spans="1:57" x14ac:dyDescent="0.3">
      <c r="A231" s="2" t="s">
        <v>49</v>
      </c>
      <c r="B231" s="13" t="s">
        <v>725</v>
      </c>
      <c r="C231" s="13"/>
      <c r="D231" s="2"/>
      <c r="E231" s="2"/>
      <c r="F231" s="2">
        <v>3.92</v>
      </c>
      <c r="G231" s="2" t="s">
        <v>192</v>
      </c>
      <c r="H231" s="9" t="s">
        <v>553</v>
      </c>
      <c r="I231" t="s">
        <v>631</v>
      </c>
      <c r="K231" s="2">
        <v>1</v>
      </c>
      <c r="L231" s="2"/>
      <c r="M231" s="2"/>
      <c r="N231" s="23">
        <v>8</v>
      </c>
      <c r="O231" s="2">
        <v>3.9329999999999998</v>
      </c>
      <c r="P231" s="2">
        <v>26.725999999999999</v>
      </c>
      <c r="Q231" s="2">
        <v>5.8630000000000004</v>
      </c>
      <c r="R231" s="2" t="s">
        <v>1095</v>
      </c>
      <c r="S231" s="2"/>
      <c r="T231" s="23">
        <v>5.8017180100000001</v>
      </c>
      <c r="U231" s="23">
        <v>7.9756520899999996</v>
      </c>
      <c r="V231" s="23">
        <v>27.352093400000001</v>
      </c>
      <c r="W231" s="2">
        <v>1</v>
      </c>
      <c r="X231" s="2"/>
      <c r="Y231" s="2"/>
      <c r="Z231" s="2">
        <v>0.6</v>
      </c>
      <c r="AA231" s="2">
        <v>1</v>
      </c>
      <c r="AB231" s="2"/>
      <c r="AC231" s="2"/>
      <c r="AD231" s="2"/>
      <c r="AE231" s="2"/>
      <c r="AF231" s="2"/>
      <c r="AG231" s="2">
        <v>1</v>
      </c>
      <c r="AH231" s="2"/>
      <c r="AI231" s="2"/>
      <c r="AJ231" s="2"/>
      <c r="AO231">
        <v>14</v>
      </c>
      <c r="AP231" s="21">
        <v>1265.6493143942739</v>
      </c>
      <c r="AQ231" s="21">
        <v>8.8492127105210025E-2</v>
      </c>
      <c r="AR231" s="28">
        <v>1.8181818181818179</v>
      </c>
      <c r="AS231" s="28">
        <v>2.545454545454545</v>
      </c>
      <c r="AT231" s="28">
        <v>0.72727272727272729</v>
      </c>
      <c r="AU231" s="28">
        <v>0</v>
      </c>
      <c r="AV231" s="28">
        <v>0.35714285714285721</v>
      </c>
      <c r="AW231" s="28">
        <v>0.5</v>
      </c>
      <c r="AX231" s="28">
        <v>0.1428571428571429</v>
      </c>
      <c r="AY231" s="28">
        <v>0</v>
      </c>
      <c r="AZ231" s="25">
        <v>0.95</v>
      </c>
      <c r="BA231" s="25">
        <v>3.44</v>
      </c>
      <c r="BB231" s="25">
        <v>2.4900000000000002</v>
      </c>
      <c r="BC231" s="25">
        <v>2.6527272727272719</v>
      </c>
      <c r="BD231">
        <v>2.6527272727272728</v>
      </c>
      <c r="BE231">
        <v>6.0182046818181814</v>
      </c>
    </row>
    <row r="232" spans="1:57" x14ac:dyDescent="0.3">
      <c r="A232" s="2" t="s">
        <v>46</v>
      </c>
      <c r="B232" s="13" t="s">
        <v>722</v>
      </c>
      <c r="C232" s="13"/>
      <c r="D232" s="2"/>
      <c r="E232" s="2"/>
      <c r="F232" s="2">
        <v>3.82</v>
      </c>
      <c r="G232" s="2" t="s">
        <v>197</v>
      </c>
      <c r="H232" s="9" t="s">
        <v>551</v>
      </c>
      <c r="I232" t="s">
        <v>629</v>
      </c>
      <c r="K232" s="2"/>
      <c r="L232" s="2"/>
      <c r="M232" s="2"/>
      <c r="N232" s="23">
        <v>2</v>
      </c>
      <c r="O232" s="2">
        <v>13.01</v>
      </c>
      <c r="P232" s="2">
        <v>5.5439999999999996</v>
      </c>
      <c r="Q232" s="2">
        <v>7.81</v>
      </c>
      <c r="R232" s="2" t="s">
        <v>1095</v>
      </c>
      <c r="S232" s="2"/>
      <c r="T232" s="23">
        <v>7.41544296</v>
      </c>
      <c r="U232" s="23">
        <v>7.4154429599999991</v>
      </c>
      <c r="V232" s="23">
        <v>7.41544296</v>
      </c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O232">
        <v>14</v>
      </c>
      <c r="AP232" s="21">
        <v>288.33429290182369</v>
      </c>
      <c r="AQ232" s="21">
        <v>9.7109503410799117E-2</v>
      </c>
      <c r="AR232" s="28">
        <v>2</v>
      </c>
      <c r="AS232" s="28">
        <v>2.545454545454545</v>
      </c>
      <c r="AT232" s="28">
        <v>0.54545454545454541</v>
      </c>
      <c r="AU232" s="28">
        <v>0</v>
      </c>
      <c r="AV232" s="28">
        <v>0.39285714285714279</v>
      </c>
      <c r="AW232" s="28">
        <v>0.5</v>
      </c>
      <c r="AX232" s="28">
        <v>0.1071428571428571</v>
      </c>
      <c r="AY232" s="28">
        <v>0</v>
      </c>
      <c r="AZ232" s="25">
        <v>1.1000000000000001</v>
      </c>
      <c r="BA232" s="25">
        <v>3.44</v>
      </c>
      <c r="BB232" s="25">
        <v>2.34</v>
      </c>
      <c r="BC232" s="25">
        <v>2.669090909090909</v>
      </c>
      <c r="BD232">
        <v>2.669090909090909</v>
      </c>
      <c r="BE232">
        <v>5.9831974772727277</v>
      </c>
    </row>
    <row r="233" spans="1:57" x14ac:dyDescent="0.3">
      <c r="A233" s="2" t="s">
        <v>193</v>
      </c>
      <c r="B233" s="13" t="s">
        <v>799</v>
      </c>
      <c r="C233" s="13"/>
      <c r="D233" s="2"/>
      <c r="E233" s="2"/>
      <c r="F233" s="2">
        <v>3.68</v>
      </c>
      <c r="G233" s="2" t="s">
        <v>197</v>
      </c>
      <c r="H233" s="9">
        <v>-1</v>
      </c>
      <c r="I233">
        <v>-1</v>
      </c>
      <c r="K233" s="2"/>
      <c r="L233" s="2"/>
      <c r="M233" s="2"/>
      <c r="N233" s="23">
        <v>0</v>
      </c>
      <c r="O233" s="2">
        <v>13.02</v>
      </c>
      <c r="P233" s="2">
        <v>5.5119999999999996</v>
      </c>
      <c r="Q233" s="2">
        <v>7.7450000000000001</v>
      </c>
      <c r="R233" s="2" t="s">
        <v>1095</v>
      </c>
      <c r="S233" s="2"/>
      <c r="T233" s="23">
        <v>0</v>
      </c>
      <c r="U233" s="23"/>
      <c r="V233" s="23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O233">
        <v>14</v>
      </c>
      <c r="AP233" s="21">
        <v>0</v>
      </c>
      <c r="AQ233" s="21"/>
      <c r="AR233" s="28">
        <v>2</v>
      </c>
      <c r="AS233" s="28">
        <v>2.545454545454545</v>
      </c>
      <c r="AT233" s="28">
        <v>0.45454545454545447</v>
      </c>
      <c r="AU233" s="28">
        <v>0.36363636363636359</v>
      </c>
      <c r="AV233" s="28">
        <v>0.3728813559322034</v>
      </c>
      <c r="AW233" s="28">
        <v>0.47457627118644069</v>
      </c>
      <c r="AX233" s="28">
        <v>8.4745762711864403E-2</v>
      </c>
      <c r="AY233" s="28">
        <v>6.7796610169491525E-2</v>
      </c>
      <c r="AZ233" s="25">
        <v>1.1000000000000001</v>
      </c>
      <c r="BA233" s="25">
        <v>3.44</v>
      </c>
      <c r="BB233" s="25">
        <v>2.34</v>
      </c>
      <c r="BC233" s="25">
        <v>2.672727272727272</v>
      </c>
      <c r="BD233">
        <v>2.6727272727272728</v>
      </c>
      <c r="BE233">
        <v>5.9599268909090908</v>
      </c>
    </row>
    <row r="234" spans="1:57" x14ac:dyDescent="0.3">
      <c r="A234" s="2" t="s">
        <v>194</v>
      </c>
      <c r="B234" s="13" t="s">
        <v>800</v>
      </c>
      <c r="C234" s="13"/>
      <c r="D234" s="2"/>
      <c r="E234" s="2"/>
      <c r="F234" s="2">
        <v>3.65</v>
      </c>
      <c r="G234" s="2" t="s">
        <v>197</v>
      </c>
      <c r="H234" s="9" t="s">
        <v>582</v>
      </c>
      <c r="I234" t="s">
        <v>657</v>
      </c>
      <c r="K234" s="2"/>
      <c r="L234" s="2"/>
      <c r="M234" s="2"/>
      <c r="N234" s="23">
        <v>2</v>
      </c>
      <c r="O234" s="2">
        <v>13.02</v>
      </c>
      <c r="P234" s="2">
        <v>5.48</v>
      </c>
      <c r="Q234" s="2">
        <v>7.68</v>
      </c>
      <c r="R234" s="2" t="s">
        <v>1095</v>
      </c>
      <c r="S234" s="2"/>
      <c r="T234" s="23">
        <v>7.2854997800000012</v>
      </c>
      <c r="U234" s="23">
        <v>7.2855000099999998</v>
      </c>
      <c r="V234" s="23">
        <v>7.28550129</v>
      </c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O234">
        <v>14</v>
      </c>
      <c r="AP234" s="21">
        <v>273.44070809730869</v>
      </c>
      <c r="AQ234" s="21">
        <v>0.1023987986091511</v>
      </c>
      <c r="AR234" s="28">
        <v>2</v>
      </c>
      <c r="AS234" s="28">
        <v>2.545454545454545</v>
      </c>
      <c r="AT234" s="28">
        <v>0.36363636363636359</v>
      </c>
      <c r="AU234" s="28">
        <v>0.72727272727272729</v>
      </c>
      <c r="AV234" s="28">
        <v>0.35483870967741932</v>
      </c>
      <c r="AW234" s="28">
        <v>0.45161290322580638</v>
      </c>
      <c r="AX234" s="28">
        <v>6.4516129032258063E-2</v>
      </c>
      <c r="AY234" s="28">
        <v>0.1290322580645161</v>
      </c>
      <c r="AZ234" s="25">
        <v>1.1399999999999999</v>
      </c>
      <c r="BA234" s="25">
        <v>3.44</v>
      </c>
      <c r="BB234" s="25">
        <v>2.2999999999999998</v>
      </c>
      <c r="BC234" s="25">
        <v>2.6763636363636358</v>
      </c>
      <c r="BD234">
        <v>2.6763636363636358</v>
      </c>
      <c r="BE234">
        <v>5.9366563045454548</v>
      </c>
    </row>
    <row r="235" spans="1:57" x14ac:dyDescent="0.3">
      <c r="A235" s="2" t="s">
        <v>195</v>
      </c>
      <c r="B235" s="13" t="s">
        <v>801</v>
      </c>
      <c r="C235" s="13"/>
      <c r="D235" s="2"/>
      <c r="E235" s="2"/>
      <c r="F235" s="2">
        <v>2.99</v>
      </c>
      <c r="G235" s="2" t="s">
        <v>197</v>
      </c>
      <c r="H235" s="9" t="s">
        <v>583</v>
      </c>
      <c r="I235">
        <v>-1</v>
      </c>
      <c r="K235" s="2"/>
      <c r="L235" s="2"/>
      <c r="M235" s="2"/>
      <c r="N235" s="23">
        <v>4</v>
      </c>
      <c r="O235" s="2">
        <v>12.996</v>
      </c>
      <c r="P235" s="2">
        <v>5.4850000000000003</v>
      </c>
      <c r="Q235" s="2">
        <v>7.7039999999999997</v>
      </c>
      <c r="R235" s="2" t="s">
        <v>1095</v>
      </c>
      <c r="S235" s="2"/>
      <c r="T235" s="23">
        <v>5.5191434299999997</v>
      </c>
      <c r="U235" s="23">
        <v>7.7203982699999987</v>
      </c>
      <c r="V235" s="23">
        <v>13.117043880000001</v>
      </c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O235">
        <v>14</v>
      </c>
      <c r="AP235" s="21">
        <v>552.74712386171507</v>
      </c>
      <c r="AQ235" s="21">
        <v>0.1013121508598025</v>
      </c>
      <c r="AR235" s="28">
        <v>2</v>
      </c>
      <c r="AS235" s="28">
        <v>2.545454545454545</v>
      </c>
      <c r="AT235" s="28">
        <v>0.36363636363636359</v>
      </c>
      <c r="AU235" s="28">
        <v>0.54545454545454541</v>
      </c>
      <c r="AV235" s="28">
        <v>0.3666666666666667</v>
      </c>
      <c r="AW235" s="28">
        <v>0.46666666666666667</v>
      </c>
      <c r="AX235" s="28">
        <v>6.666666666666668E-2</v>
      </c>
      <c r="AY235" s="28">
        <v>0.1</v>
      </c>
      <c r="AZ235" s="25">
        <v>1.1299999999999999</v>
      </c>
      <c r="BA235" s="25">
        <v>3.44</v>
      </c>
      <c r="BB235" s="25">
        <v>2.31</v>
      </c>
      <c r="BC235" s="25">
        <v>2.6745454545454539</v>
      </c>
      <c r="BD235">
        <v>2.6745454545454548</v>
      </c>
      <c r="BE235">
        <v>5.9327418772727274</v>
      </c>
    </row>
    <row r="236" spans="1:57" x14ac:dyDescent="0.3">
      <c r="A236" s="2" t="s">
        <v>196</v>
      </c>
      <c r="B236" s="13" t="s">
        <v>802</v>
      </c>
      <c r="C236" s="13"/>
      <c r="D236" s="2"/>
      <c r="E236" s="2"/>
      <c r="F236" s="2">
        <v>2.98</v>
      </c>
      <c r="G236" s="2" t="s">
        <v>197</v>
      </c>
      <c r="H236" s="9">
        <v>-1</v>
      </c>
      <c r="I236">
        <v>-1</v>
      </c>
      <c r="K236" s="2"/>
      <c r="L236" s="2"/>
      <c r="M236" s="2"/>
      <c r="N236" s="23">
        <v>0</v>
      </c>
      <c r="O236" s="2">
        <v>13.003</v>
      </c>
      <c r="P236" s="2">
        <v>5.5149999999999997</v>
      </c>
      <c r="Q236" s="2">
        <v>7.7569999999999997</v>
      </c>
      <c r="R236" s="2" t="s">
        <v>1095</v>
      </c>
      <c r="S236" s="2"/>
      <c r="T236" s="23">
        <v>0</v>
      </c>
      <c r="U236" s="23"/>
      <c r="V236" s="23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O236">
        <v>14</v>
      </c>
      <c r="AP236" s="21">
        <v>0</v>
      </c>
      <c r="AQ236" s="21"/>
      <c r="AR236" s="28">
        <v>2</v>
      </c>
      <c r="AS236" s="28">
        <v>2.545454545454545</v>
      </c>
      <c r="AT236" s="28">
        <v>0.45454545454545447</v>
      </c>
      <c r="AU236" s="28">
        <v>0.27272727272727271</v>
      </c>
      <c r="AV236" s="28">
        <v>0.37931034482758619</v>
      </c>
      <c r="AW236" s="28">
        <v>0.48275862068965519</v>
      </c>
      <c r="AX236" s="28">
        <v>8.6206896551724144E-2</v>
      </c>
      <c r="AY236" s="28">
        <v>5.1724137931034482E-2</v>
      </c>
      <c r="AZ236" s="25">
        <v>1.1000000000000001</v>
      </c>
      <c r="BA236" s="25">
        <v>3.44</v>
      </c>
      <c r="BB236" s="25">
        <v>2.34</v>
      </c>
      <c r="BC236" s="25">
        <v>2.6718181818181819</v>
      </c>
      <c r="BD236">
        <v>2.6718181818181819</v>
      </c>
      <c r="BE236">
        <v>5.9579696772727271</v>
      </c>
    </row>
    <row r="237" spans="1:57" x14ac:dyDescent="0.3">
      <c r="A237" s="2" t="s">
        <v>44</v>
      </c>
      <c r="B237" s="13" t="s">
        <v>720</v>
      </c>
      <c r="C237" s="13"/>
      <c r="D237" s="2"/>
      <c r="E237" s="2"/>
      <c r="F237" s="2">
        <v>2.1</v>
      </c>
      <c r="G237" s="2" t="s">
        <v>198</v>
      </c>
      <c r="H237" s="9" t="s">
        <v>549</v>
      </c>
      <c r="I237">
        <v>-1</v>
      </c>
      <c r="K237" s="2"/>
      <c r="L237" s="2"/>
      <c r="M237" s="2"/>
      <c r="N237" s="23">
        <v>1</v>
      </c>
      <c r="O237" s="2">
        <v>3.871</v>
      </c>
      <c r="P237" s="2">
        <v>3.871</v>
      </c>
      <c r="Q237" s="2">
        <v>29.783999999999999</v>
      </c>
      <c r="R237" s="2" t="s">
        <v>440</v>
      </c>
      <c r="S237" s="2"/>
      <c r="T237" s="23">
        <v>15.28115725</v>
      </c>
      <c r="U237" s="23">
        <v>15.28115725</v>
      </c>
      <c r="V237" s="23">
        <v>15.28115725</v>
      </c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O237">
        <v>20</v>
      </c>
      <c r="AP237" s="21">
        <v>229.90248606119221</v>
      </c>
      <c r="AQ237" s="21">
        <v>8.6993404650164072E-2</v>
      </c>
      <c r="AR237" s="28">
        <v>1.882352941176471</v>
      </c>
      <c r="AS237" s="28">
        <v>2.3529411764705879</v>
      </c>
      <c r="AT237" s="28">
        <v>0.47058823529411759</v>
      </c>
      <c r="AU237" s="28">
        <v>0</v>
      </c>
      <c r="AV237" s="28">
        <v>0.4</v>
      </c>
      <c r="AW237" s="28">
        <v>0.5</v>
      </c>
      <c r="AX237" s="28">
        <v>9.9999999999999992E-2</v>
      </c>
      <c r="AY237" s="28">
        <v>0</v>
      </c>
      <c r="AZ237" s="25">
        <v>0.82</v>
      </c>
      <c r="BA237" s="25">
        <v>3.44</v>
      </c>
      <c r="BB237" s="25">
        <v>2.62</v>
      </c>
      <c r="BC237" s="25">
        <v>2.5211764705882351</v>
      </c>
      <c r="BD237">
        <v>2.521176470588236</v>
      </c>
      <c r="BE237">
        <v>5.6898745917647062</v>
      </c>
    </row>
    <row r="238" spans="1:57" x14ac:dyDescent="0.3">
      <c r="A238" s="2" t="s">
        <v>199</v>
      </c>
      <c r="B238" s="13" t="s">
        <v>867</v>
      </c>
      <c r="C238" s="13"/>
      <c r="D238" s="2"/>
      <c r="E238" s="2"/>
      <c r="F238" s="2">
        <v>2</v>
      </c>
      <c r="G238" s="2" t="s">
        <v>207</v>
      </c>
      <c r="H238" s="9">
        <v>-1</v>
      </c>
      <c r="I238">
        <v>-1</v>
      </c>
      <c r="K238" s="2"/>
      <c r="L238" s="2"/>
      <c r="M238" s="2"/>
      <c r="N238" s="23">
        <v>0</v>
      </c>
      <c r="O238" s="1">
        <v>3.871</v>
      </c>
      <c r="P238" s="1">
        <v>3.871</v>
      </c>
      <c r="Q238" s="2">
        <v>29.297000000000001</v>
      </c>
      <c r="R238" s="2"/>
      <c r="S238" s="2"/>
      <c r="T238" s="23">
        <v>0</v>
      </c>
      <c r="U238" s="23"/>
      <c r="V238" s="23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O238">
        <v>20</v>
      </c>
      <c r="AP238" s="21">
        <v>0</v>
      </c>
      <c r="AQ238" s="21"/>
      <c r="AR238" s="28">
        <v>1.882352941176471</v>
      </c>
      <c r="AS238" s="28">
        <v>2.3529411764705879</v>
      </c>
      <c r="AT238" s="28">
        <v>1.6470588235294119</v>
      </c>
      <c r="AU238" s="28">
        <v>0</v>
      </c>
      <c r="AV238" s="28">
        <v>0.32</v>
      </c>
      <c r="AW238" s="28">
        <v>0.4</v>
      </c>
      <c r="AX238" s="28">
        <v>0.28000000000000003</v>
      </c>
      <c r="AY238" s="28">
        <v>0</v>
      </c>
      <c r="AZ238" s="25">
        <v>1.1000000000000001</v>
      </c>
      <c r="BA238" s="25">
        <v>3.44</v>
      </c>
      <c r="BB238" s="25">
        <v>2.34</v>
      </c>
      <c r="BC238" s="25">
        <v>2.6482352941176468</v>
      </c>
      <c r="BD238">
        <v>2.6482352941176468</v>
      </c>
      <c r="BE238">
        <v>5.9322299529411762</v>
      </c>
    </row>
    <row r="239" spans="1:57" x14ac:dyDescent="0.3">
      <c r="A239" s="2" t="s">
        <v>200</v>
      </c>
      <c r="B239" s="13" t="s">
        <v>868</v>
      </c>
      <c r="C239" s="13"/>
      <c r="D239" s="2"/>
      <c r="E239" s="2"/>
      <c r="F239" s="2">
        <v>2.2000000000000002</v>
      </c>
      <c r="G239" s="2" t="s">
        <v>207</v>
      </c>
      <c r="H239" s="9">
        <v>-1</v>
      </c>
      <c r="I239">
        <v>-1</v>
      </c>
      <c r="K239" s="2"/>
      <c r="L239" s="2"/>
      <c r="M239" s="2"/>
      <c r="N239" s="23">
        <v>0</v>
      </c>
      <c r="O239" s="1">
        <v>6.6040679999999998</v>
      </c>
      <c r="P239" s="1">
        <v>7.93</v>
      </c>
      <c r="Q239" s="2">
        <v>31.28</v>
      </c>
      <c r="R239" s="2"/>
      <c r="S239" s="2"/>
      <c r="T239" s="23">
        <v>0</v>
      </c>
      <c r="U239" s="23"/>
      <c r="V239" s="23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O239">
        <v>34</v>
      </c>
      <c r="AP239" s="21">
        <v>0</v>
      </c>
      <c r="AQ239" s="21"/>
      <c r="AR239" s="28">
        <v>1.62962962962963</v>
      </c>
      <c r="AS239" s="28">
        <v>2.518518518518519</v>
      </c>
      <c r="AT239" s="28">
        <v>1.911111111111111</v>
      </c>
      <c r="AU239" s="28">
        <v>0</v>
      </c>
      <c r="AV239" s="28">
        <v>0.26894865525672368</v>
      </c>
      <c r="AW239" s="28">
        <v>0.41564792176039123</v>
      </c>
      <c r="AX239" s="28">
        <v>0.31540342298288498</v>
      </c>
      <c r="AY239" s="28">
        <v>0</v>
      </c>
      <c r="AZ239" s="25">
        <v>0.82</v>
      </c>
      <c r="BA239" s="25">
        <v>3.44</v>
      </c>
      <c r="BB239" s="25">
        <v>2.62</v>
      </c>
      <c r="BC239" s="25">
        <v>2.7533629629629628</v>
      </c>
      <c r="BD239">
        <v>2.7533629629629628</v>
      </c>
      <c r="BE239">
        <v>6.1693161497481483</v>
      </c>
    </row>
    <row r="240" spans="1:57" x14ac:dyDescent="0.3">
      <c r="A240" s="2" t="s">
        <v>0</v>
      </c>
      <c r="B240" s="13" t="s">
        <v>685</v>
      </c>
      <c r="C240" s="13"/>
      <c r="D240" s="2"/>
      <c r="E240" s="2"/>
      <c r="F240" s="2">
        <v>3.3</v>
      </c>
      <c r="G240" s="2" t="s">
        <v>207</v>
      </c>
      <c r="H240" s="9" t="s">
        <v>523</v>
      </c>
      <c r="I240" t="s">
        <v>606</v>
      </c>
      <c r="K240" s="2"/>
      <c r="L240" s="2"/>
      <c r="M240" s="2"/>
      <c r="N240" s="23">
        <v>4</v>
      </c>
      <c r="O240" s="1">
        <v>6.6040679999999998</v>
      </c>
      <c r="P240" s="1">
        <v>7.93</v>
      </c>
      <c r="Q240" s="2">
        <v>32.700000000000003</v>
      </c>
      <c r="R240" s="2"/>
      <c r="S240" s="2"/>
      <c r="T240" s="23">
        <v>6.6040679999999998</v>
      </c>
      <c r="U240" s="23">
        <v>7.9389519999999996</v>
      </c>
      <c r="V240" s="23">
        <v>33.703336</v>
      </c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O240">
        <v>34</v>
      </c>
      <c r="AP240" s="21">
        <v>1767.0449718798691</v>
      </c>
      <c r="AQ240" s="21">
        <v>7.6964651247849417E-2</v>
      </c>
      <c r="AR240" s="28">
        <v>1.62962962962963</v>
      </c>
      <c r="AS240" s="28">
        <v>2.518518518518519</v>
      </c>
      <c r="AT240" s="28">
        <v>0.88888888888888884</v>
      </c>
      <c r="AU240" s="28">
        <v>0</v>
      </c>
      <c r="AV240" s="28">
        <v>0.32352941176470579</v>
      </c>
      <c r="AW240" s="28">
        <v>0.5</v>
      </c>
      <c r="AX240" s="28">
        <v>0.1764705882352941</v>
      </c>
      <c r="AY240" s="28">
        <v>0</v>
      </c>
      <c r="AZ240" s="25">
        <v>0.82</v>
      </c>
      <c r="BA240" s="25">
        <v>3.44</v>
      </c>
      <c r="BB240" s="25">
        <v>2.62</v>
      </c>
      <c r="BC240" s="25">
        <v>2.642962962962963</v>
      </c>
      <c r="BD240">
        <v>2.642962962962963</v>
      </c>
      <c r="BE240">
        <v>5.9587362692592576</v>
      </c>
    </row>
    <row r="241" spans="1:57" x14ac:dyDescent="0.3">
      <c r="A241" s="2" t="s">
        <v>201</v>
      </c>
      <c r="B241" s="13" t="s">
        <v>869</v>
      </c>
      <c r="C241" s="13"/>
      <c r="D241" s="2"/>
      <c r="E241" s="2"/>
      <c r="F241" s="2">
        <v>2.2999999999999998</v>
      </c>
      <c r="G241" s="2" t="s">
        <v>207</v>
      </c>
      <c r="H241" s="32" t="s">
        <v>524</v>
      </c>
      <c r="I241" s="1" t="s">
        <v>607</v>
      </c>
      <c r="K241" s="2"/>
      <c r="L241" s="2"/>
      <c r="M241" s="2"/>
      <c r="N241" s="23">
        <v>0</v>
      </c>
      <c r="O241" s="2">
        <v>-1</v>
      </c>
      <c r="P241" s="2"/>
      <c r="Q241" s="2"/>
      <c r="R241" s="2"/>
      <c r="S241" s="2"/>
      <c r="T241" s="23">
        <v>0</v>
      </c>
      <c r="U241" s="23"/>
      <c r="V241" s="23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O241">
        <v>14</v>
      </c>
      <c r="AP241" s="21">
        <v>0</v>
      </c>
      <c r="AQ241" s="21"/>
      <c r="AR241" s="28">
        <v>1.7272727272727271</v>
      </c>
      <c r="AS241" s="28">
        <v>2.545454545454545</v>
      </c>
      <c r="AT241" s="28">
        <v>1.4090909090909089</v>
      </c>
      <c r="AU241" s="28">
        <v>0</v>
      </c>
      <c r="AV241" s="28">
        <v>0.30399999999999999</v>
      </c>
      <c r="AW241" s="28">
        <v>0.44800000000000001</v>
      </c>
      <c r="AX241" s="28">
        <v>0.248</v>
      </c>
      <c r="AY241" s="28">
        <v>0</v>
      </c>
      <c r="AZ241" s="25">
        <v>0.82</v>
      </c>
      <c r="BA241" s="25">
        <v>3.44</v>
      </c>
      <c r="BB241" s="25">
        <v>2.62</v>
      </c>
      <c r="BC241" s="25">
        <v>2.7183636363636361</v>
      </c>
      <c r="BD241">
        <v>2.718363636363637</v>
      </c>
      <c r="BE241">
        <v>6.1164196318636357</v>
      </c>
    </row>
    <row r="242" spans="1:57" x14ac:dyDescent="0.3">
      <c r="A242" s="2" t="s">
        <v>1</v>
      </c>
      <c r="B242" s="13" t="s">
        <v>686</v>
      </c>
      <c r="C242" s="13"/>
      <c r="D242" s="2"/>
      <c r="E242" s="2"/>
      <c r="F242" s="2">
        <v>3.2</v>
      </c>
      <c r="G242" s="2" t="s">
        <v>207</v>
      </c>
      <c r="H242" s="9" t="s">
        <v>524</v>
      </c>
      <c r="I242" t="s">
        <v>607</v>
      </c>
      <c r="K242" s="2"/>
      <c r="L242" s="2"/>
      <c r="M242" s="2"/>
      <c r="N242" s="23">
        <v>1</v>
      </c>
      <c r="O242" s="2">
        <v>-1</v>
      </c>
      <c r="P242" s="2"/>
      <c r="Q242" s="2"/>
      <c r="R242" s="2"/>
      <c r="S242" s="2"/>
      <c r="T242" s="23">
        <v>3.9327019999999999</v>
      </c>
      <c r="U242" s="23">
        <v>3.9458000000000002</v>
      </c>
      <c r="V242" s="23">
        <v>11.356398779999999</v>
      </c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O242">
        <v>14</v>
      </c>
      <c r="AP242" s="21">
        <v>173.54502164551991</v>
      </c>
      <c r="AQ242" s="21">
        <v>8.0670709348241429E-2</v>
      </c>
      <c r="AR242" s="28">
        <v>1.7272727272727271</v>
      </c>
      <c r="AS242" s="28">
        <v>2.545454545454545</v>
      </c>
      <c r="AT242" s="28">
        <v>0.81818181818181823</v>
      </c>
      <c r="AU242" s="28">
        <v>0</v>
      </c>
      <c r="AV242" s="28">
        <v>0.3392857142857143</v>
      </c>
      <c r="AW242" s="28">
        <v>0.5</v>
      </c>
      <c r="AX242" s="28">
        <v>0.1607142857142857</v>
      </c>
      <c r="AY242" s="28">
        <v>0</v>
      </c>
      <c r="AZ242" s="25">
        <v>0.82</v>
      </c>
      <c r="BA242" s="25">
        <v>3.44</v>
      </c>
      <c r="BB242" s="25">
        <v>2.62</v>
      </c>
      <c r="BC242" s="25">
        <v>2.6545454545454539</v>
      </c>
      <c r="BD242">
        <v>2.6545454545454539</v>
      </c>
      <c r="BE242">
        <v>5.9946911436363637</v>
      </c>
    </row>
    <row r="243" spans="1:57" x14ac:dyDescent="0.3">
      <c r="A243" s="2" t="s">
        <v>202</v>
      </c>
      <c r="B243" s="13" t="s">
        <v>870</v>
      </c>
      <c r="C243" s="13"/>
      <c r="D243" s="2"/>
      <c r="E243" s="2"/>
      <c r="F243" s="2">
        <v>2.8</v>
      </c>
      <c r="G243" s="2" t="s">
        <v>207</v>
      </c>
      <c r="H243" s="32" t="s">
        <v>584</v>
      </c>
      <c r="I243" s="1" t="s">
        <v>658</v>
      </c>
      <c r="K243" s="2"/>
      <c r="L243" s="2"/>
      <c r="M243" s="2"/>
      <c r="N243" s="23">
        <v>0</v>
      </c>
      <c r="O243" s="2">
        <v>-1</v>
      </c>
      <c r="P243" s="2"/>
      <c r="Q243" s="2"/>
      <c r="R243" s="2"/>
      <c r="S243" s="2"/>
      <c r="T243" s="23">
        <v>0</v>
      </c>
      <c r="U243" s="23"/>
      <c r="V243" s="23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O243">
        <v>20</v>
      </c>
      <c r="AP243" s="21">
        <v>0</v>
      </c>
      <c r="AQ243" s="21"/>
      <c r="AR243" s="28">
        <v>1.9375</v>
      </c>
      <c r="AS243" s="28">
        <v>2.5</v>
      </c>
      <c r="AT243" s="28">
        <v>0.625</v>
      </c>
      <c r="AU243" s="28">
        <v>2.625</v>
      </c>
      <c r="AV243" s="28">
        <v>0.25203252032520318</v>
      </c>
      <c r="AW243" s="28">
        <v>0.32520325203252032</v>
      </c>
      <c r="AX243" s="28">
        <v>8.1300813008130079E-2</v>
      </c>
      <c r="AY243" s="28">
        <v>0.34146341463414642</v>
      </c>
      <c r="AZ243" s="25">
        <v>0.82</v>
      </c>
      <c r="BA243" s="25">
        <v>3.44</v>
      </c>
      <c r="BB243" s="25">
        <v>2.62</v>
      </c>
      <c r="BC243" s="25">
        <v>2.6142500000000002</v>
      </c>
      <c r="BD243">
        <v>2.6142500000000002</v>
      </c>
      <c r="BE243">
        <v>5.9930639130937511</v>
      </c>
    </row>
    <row r="244" spans="1:57" x14ac:dyDescent="0.3">
      <c r="A244" s="2" t="s">
        <v>203</v>
      </c>
      <c r="B244" s="13" t="s">
        <v>803</v>
      </c>
      <c r="C244" s="13"/>
      <c r="D244" s="2"/>
      <c r="E244" s="2"/>
      <c r="F244" s="2">
        <v>4.5</v>
      </c>
      <c r="G244" s="2" t="s">
        <v>207</v>
      </c>
      <c r="H244" s="9" t="s">
        <v>584</v>
      </c>
      <c r="I244" t="s">
        <v>658</v>
      </c>
      <c r="K244" s="2"/>
      <c r="L244" s="2"/>
      <c r="M244" s="2"/>
      <c r="N244" s="23">
        <v>1</v>
      </c>
      <c r="O244" s="2">
        <v>-1</v>
      </c>
      <c r="P244" s="2"/>
      <c r="Q244" s="2">
        <v>15.05</v>
      </c>
      <c r="R244" s="2"/>
      <c r="S244" s="2"/>
      <c r="T244" s="23">
        <v>3.9414189999999998</v>
      </c>
      <c r="U244" s="23">
        <v>3.9414189999999998</v>
      </c>
      <c r="V244" s="23">
        <v>15.312718</v>
      </c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O244">
        <v>20</v>
      </c>
      <c r="AP244" s="21">
        <v>237.8797625030067</v>
      </c>
      <c r="AQ244" s="21">
        <v>8.4076088648975381E-2</v>
      </c>
      <c r="AR244" s="28">
        <v>1.9375</v>
      </c>
      <c r="AS244" s="28">
        <v>2.5</v>
      </c>
      <c r="AT244" s="28">
        <v>0.5625</v>
      </c>
      <c r="AU244" s="28">
        <v>2.625</v>
      </c>
      <c r="AV244" s="28">
        <v>0.25409836065573771</v>
      </c>
      <c r="AW244" s="28">
        <v>0.32786885245901642</v>
      </c>
      <c r="AX244" s="28">
        <v>7.3770491803278687E-2</v>
      </c>
      <c r="AY244" s="28">
        <v>0.34426229508196721</v>
      </c>
      <c r="AZ244" s="25">
        <v>0.82</v>
      </c>
      <c r="BA244" s="25">
        <v>3.44</v>
      </c>
      <c r="BB244" s="25">
        <v>2.62</v>
      </c>
      <c r="BC244" s="25">
        <v>2.6074999999999999</v>
      </c>
      <c r="BD244">
        <v>2.6074999999999999</v>
      </c>
      <c r="BE244">
        <v>5.9796291640625006</v>
      </c>
    </row>
    <row r="245" spans="1:57" x14ac:dyDescent="0.3">
      <c r="A245" s="2" t="s">
        <v>204</v>
      </c>
      <c r="B245" s="13" t="s">
        <v>804</v>
      </c>
      <c r="C245" s="13"/>
      <c r="D245" s="2"/>
      <c r="E245" s="2"/>
      <c r="F245" s="2">
        <v>4.8</v>
      </c>
      <c r="G245" s="2" t="s">
        <v>207</v>
      </c>
      <c r="H245" s="9" t="s">
        <v>585</v>
      </c>
      <c r="I245" t="s">
        <v>659</v>
      </c>
      <c r="K245" s="2"/>
      <c r="L245" s="2"/>
      <c r="M245" s="2"/>
      <c r="N245" s="23">
        <v>2</v>
      </c>
      <c r="O245" s="2">
        <v>-1</v>
      </c>
      <c r="P245" s="2"/>
      <c r="Q245" s="2"/>
      <c r="R245" s="2"/>
      <c r="S245" s="2"/>
      <c r="T245" s="23">
        <v>5.4445069999999998</v>
      </c>
      <c r="U245" s="23">
        <v>5.4445069999999998</v>
      </c>
      <c r="V245" s="23">
        <v>3.9426230000000002</v>
      </c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O245">
        <v>6</v>
      </c>
      <c r="AP245" s="21">
        <v>116.8698191917419</v>
      </c>
      <c r="AQ245" s="21">
        <v>0.10267834829377349</v>
      </c>
      <c r="AR245" s="28">
        <v>1.8</v>
      </c>
      <c r="AS245" s="28">
        <v>2.4</v>
      </c>
      <c r="AT245" s="28">
        <v>0.6</v>
      </c>
      <c r="AU245" s="28">
        <v>2.8</v>
      </c>
      <c r="AV245" s="28">
        <v>0.23684210526315791</v>
      </c>
      <c r="AW245" s="28">
        <v>0.31578947368421051</v>
      </c>
      <c r="AX245" s="28">
        <v>7.8947368421052627E-2</v>
      </c>
      <c r="AY245" s="28">
        <v>0.36842105263157893</v>
      </c>
      <c r="AZ245" s="25">
        <v>0.98</v>
      </c>
      <c r="BA245" s="25">
        <v>3.44</v>
      </c>
      <c r="BB245" s="25">
        <v>2.46</v>
      </c>
      <c r="BC245" s="25">
        <v>2.56</v>
      </c>
      <c r="BD245">
        <v>2.56</v>
      </c>
      <c r="BE245">
        <v>5.9119936115999998</v>
      </c>
    </row>
    <row r="246" spans="1:57" x14ac:dyDescent="0.3">
      <c r="A246" s="2" t="s">
        <v>28</v>
      </c>
      <c r="B246" s="13" t="s">
        <v>805</v>
      </c>
      <c r="C246" s="13"/>
      <c r="D246" s="2"/>
      <c r="E246" s="2"/>
      <c r="F246" s="2">
        <v>4</v>
      </c>
      <c r="G246" s="2" t="s">
        <v>207</v>
      </c>
      <c r="H246" s="9" t="s">
        <v>586</v>
      </c>
      <c r="I246" t="s">
        <v>660</v>
      </c>
      <c r="K246" s="2"/>
      <c r="L246" s="2"/>
      <c r="M246" s="2"/>
      <c r="N246" s="23">
        <v>8</v>
      </c>
      <c r="O246" s="2">
        <v>-1</v>
      </c>
      <c r="P246" s="2"/>
      <c r="Q246" s="2"/>
      <c r="R246" s="2"/>
      <c r="S246" s="2"/>
      <c r="T246" s="23">
        <v>7.5714817599999993</v>
      </c>
      <c r="U246" s="23">
        <v>7.4441355800000002</v>
      </c>
      <c r="V246" s="23">
        <v>14.785262019999999</v>
      </c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O246">
        <v>6</v>
      </c>
      <c r="AP246" s="21">
        <v>583.54908217201648</v>
      </c>
      <c r="AQ246" s="21">
        <v>8.2255291742281814E-2</v>
      </c>
      <c r="AR246" s="28">
        <v>1.8</v>
      </c>
      <c r="AS246" s="28">
        <v>2.4</v>
      </c>
      <c r="AT246" s="28">
        <v>0.6</v>
      </c>
      <c r="AU246" s="28">
        <v>2.8</v>
      </c>
      <c r="AV246" s="28">
        <v>0.23684210526315791</v>
      </c>
      <c r="AW246" s="28">
        <v>0.31578947368421051</v>
      </c>
      <c r="AX246" s="28">
        <v>7.8947368421052627E-2</v>
      </c>
      <c r="AY246" s="28">
        <v>0.36842105263157893</v>
      </c>
      <c r="AZ246" s="25">
        <v>0.93</v>
      </c>
      <c r="BA246" s="25">
        <v>3.44</v>
      </c>
      <c r="BB246" s="25">
        <v>2.5099999999999998</v>
      </c>
      <c r="BC246" s="25">
        <v>2.5499999999999998</v>
      </c>
      <c r="BD246">
        <v>2.5499999999999998</v>
      </c>
      <c r="BE246">
        <v>5.8797175109999991</v>
      </c>
    </row>
    <row r="247" spans="1:57" x14ac:dyDescent="0.3">
      <c r="A247" s="2" t="s">
        <v>205</v>
      </c>
      <c r="B247" s="13" t="s">
        <v>871</v>
      </c>
      <c r="C247" s="13"/>
      <c r="D247" s="2"/>
      <c r="E247" s="2"/>
      <c r="F247" s="2">
        <v>2.8</v>
      </c>
      <c r="G247" s="2" t="s">
        <v>207</v>
      </c>
      <c r="H247" s="32" t="s">
        <v>585</v>
      </c>
      <c r="I247" s="1" t="s">
        <v>659</v>
      </c>
      <c r="K247" s="2"/>
      <c r="L247" s="2"/>
      <c r="M247" s="2"/>
      <c r="N247" s="23">
        <v>0</v>
      </c>
      <c r="O247" s="2">
        <v>-1</v>
      </c>
      <c r="P247" s="2"/>
      <c r="Q247" s="2"/>
      <c r="R247" s="2"/>
      <c r="S247" s="2"/>
      <c r="T247" s="23">
        <v>0</v>
      </c>
      <c r="U247" s="23"/>
      <c r="V247" s="23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O247">
        <v>6</v>
      </c>
      <c r="AP247" s="21">
        <v>0</v>
      </c>
      <c r="AQ247" s="21"/>
      <c r="AR247" s="28">
        <v>1.8</v>
      </c>
      <c r="AS247" s="28">
        <v>2.4</v>
      </c>
      <c r="AT247" s="28">
        <v>0.64</v>
      </c>
      <c r="AU247" s="28">
        <v>2.8</v>
      </c>
      <c r="AV247" s="28">
        <v>0.2356020942408377</v>
      </c>
      <c r="AW247" s="28">
        <v>0.3141361256544502</v>
      </c>
      <c r="AX247" s="28">
        <v>8.3769633507853394E-2</v>
      </c>
      <c r="AY247" s="28">
        <v>0.36649214659685858</v>
      </c>
      <c r="AZ247" s="25">
        <v>0.98</v>
      </c>
      <c r="BA247" s="25">
        <v>3.44</v>
      </c>
      <c r="BB247" s="25">
        <v>2.46</v>
      </c>
      <c r="BC247" s="25">
        <v>2.5636800000000002</v>
      </c>
      <c r="BD247">
        <v>2.5636800000000002</v>
      </c>
      <c r="BE247">
        <v>5.9178984111680002</v>
      </c>
    </row>
    <row r="248" spans="1:57" x14ac:dyDescent="0.3">
      <c r="A248" s="2" t="s">
        <v>206</v>
      </c>
      <c r="B248" s="13" t="s">
        <v>872</v>
      </c>
      <c r="C248" s="13"/>
      <c r="D248" s="2"/>
      <c r="E248" s="2"/>
      <c r="F248" s="2">
        <v>2</v>
      </c>
      <c r="G248" s="2" t="s">
        <v>207</v>
      </c>
      <c r="H248" s="32" t="s">
        <v>586</v>
      </c>
      <c r="I248" s="1" t="s">
        <v>660</v>
      </c>
      <c r="K248" s="2"/>
      <c r="L248" s="2"/>
      <c r="M248" s="2"/>
      <c r="N248" s="23">
        <v>0</v>
      </c>
      <c r="O248" s="2">
        <v>-1</v>
      </c>
      <c r="P248" s="2"/>
      <c r="Q248" s="2"/>
      <c r="R248" s="2"/>
      <c r="S248" s="2"/>
      <c r="T248" s="23">
        <v>0</v>
      </c>
      <c r="U248" s="23"/>
      <c r="V248" s="23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O248">
        <v>6</v>
      </c>
      <c r="AP248" s="21">
        <v>0</v>
      </c>
      <c r="AQ248" s="21"/>
      <c r="AR248" s="28">
        <v>1.8</v>
      </c>
      <c r="AS248" s="28">
        <v>2.4</v>
      </c>
      <c r="AT248" s="28">
        <v>0.78</v>
      </c>
      <c r="AU248" s="28">
        <v>2.8</v>
      </c>
      <c r="AV248" s="28">
        <v>0.23136246786632389</v>
      </c>
      <c r="AW248" s="28">
        <v>0.30848329048843193</v>
      </c>
      <c r="AX248" s="28">
        <v>0.10025706940874041</v>
      </c>
      <c r="AY248" s="28">
        <v>0.35989717223650391</v>
      </c>
      <c r="AZ248" s="25">
        <v>0.93</v>
      </c>
      <c r="BA248" s="25">
        <v>3.44</v>
      </c>
      <c r="BB248" s="25">
        <v>2.5099999999999998</v>
      </c>
      <c r="BC248" s="25">
        <v>2.5674600000000001</v>
      </c>
      <c r="BD248">
        <v>2.5674600000000001</v>
      </c>
      <c r="BE248">
        <v>5.9091939581100004</v>
      </c>
    </row>
    <row r="249" spans="1:57" x14ac:dyDescent="0.3">
      <c r="A249" s="2" t="s">
        <v>153</v>
      </c>
      <c r="B249" s="13" t="s">
        <v>775</v>
      </c>
      <c r="C249" s="13"/>
      <c r="D249" s="2"/>
      <c r="E249" s="2"/>
      <c r="F249" s="2">
        <v>3.36</v>
      </c>
      <c r="G249" s="2" t="s">
        <v>208</v>
      </c>
      <c r="H249" s="9" t="s">
        <v>578</v>
      </c>
      <c r="I249">
        <v>-1</v>
      </c>
      <c r="K249" s="2"/>
      <c r="L249" s="2"/>
      <c r="M249" s="2">
        <v>1</v>
      </c>
      <c r="N249" s="23">
        <v>1</v>
      </c>
      <c r="O249" s="2">
        <v>3.8860000000000001</v>
      </c>
      <c r="P249" s="2">
        <v>3.8860000000000001</v>
      </c>
      <c r="Q249" s="2">
        <v>10.548299999999999</v>
      </c>
      <c r="R249" s="2" t="s">
        <v>1097</v>
      </c>
      <c r="S249" s="2"/>
      <c r="T249" s="23">
        <v>3.9263319999999999</v>
      </c>
      <c r="U249" s="23">
        <v>3.9263319999999999</v>
      </c>
      <c r="V249" s="23">
        <v>10.74639</v>
      </c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O249">
        <v>14</v>
      </c>
      <c r="AP249" s="21">
        <v>165.66723991337099</v>
      </c>
      <c r="AQ249" s="21">
        <v>8.4506749839743392E-2</v>
      </c>
      <c r="AR249" s="28">
        <v>1.7272727272727271</v>
      </c>
      <c r="AS249" s="28">
        <v>2.545454545454545</v>
      </c>
      <c r="AT249" s="28">
        <v>0.81818181818181823</v>
      </c>
      <c r="AU249" s="28">
        <v>0</v>
      </c>
      <c r="AV249" s="28">
        <v>0.3392857142857143</v>
      </c>
      <c r="AW249" s="28">
        <v>0.5</v>
      </c>
      <c r="AX249" s="28">
        <v>0.1607142857142857</v>
      </c>
      <c r="AY249" s="28">
        <v>0</v>
      </c>
      <c r="AZ249" s="25">
        <v>1.1000000000000001</v>
      </c>
      <c r="BA249" s="25">
        <v>3.44</v>
      </c>
      <c r="BB249" s="25">
        <v>2.34</v>
      </c>
      <c r="BC249" s="25">
        <v>2.78</v>
      </c>
      <c r="BD249">
        <v>2.78</v>
      </c>
      <c r="BE249">
        <v>6.4270052227137269</v>
      </c>
    </row>
    <row r="250" spans="1:57" x14ac:dyDescent="0.3">
      <c r="A250" s="2" t="s">
        <v>153</v>
      </c>
      <c r="B250" s="13" t="s">
        <v>775</v>
      </c>
      <c r="C250" s="13"/>
      <c r="D250" s="2" t="s">
        <v>964</v>
      </c>
      <c r="E250" s="2">
        <v>0.66</v>
      </c>
      <c r="F250" s="2">
        <v>3.48</v>
      </c>
      <c r="G250" s="2" t="s">
        <v>208</v>
      </c>
      <c r="H250" s="9" t="s">
        <v>578</v>
      </c>
      <c r="I250">
        <v>-1</v>
      </c>
      <c r="K250" s="2"/>
      <c r="L250" s="2"/>
      <c r="M250" s="2">
        <v>1</v>
      </c>
      <c r="N250" s="23">
        <v>1</v>
      </c>
      <c r="O250" s="2">
        <v>3.8860000000000001</v>
      </c>
      <c r="P250" s="2">
        <v>3.8860000000000001</v>
      </c>
      <c r="Q250" s="2">
        <v>10.548299999999999</v>
      </c>
      <c r="R250" s="2" t="s">
        <v>1097</v>
      </c>
      <c r="S250" s="2"/>
      <c r="T250" s="23">
        <v>3.9263319999999999</v>
      </c>
      <c r="U250" s="23">
        <v>3.9263319999999999</v>
      </c>
      <c r="V250" s="23">
        <v>10.74639</v>
      </c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O250">
        <v>14</v>
      </c>
      <c r="AP250" s="21">
        <v>165.66723991337099</v>
      </c>
      <c r="AQ250" s="21">
        <v>8.4506749839743392E-2</v>
      </c>
      <c r="AR250" s="28">
        <v>1.7272727272727271</v>
      </c>
      <c r="AS250" s="28">
        <v>2.545454545454545</v>
      </c>
      <c r="AT250" s="28">
        <v>0.81818181818181823</v>
      </c>
      <c r="AU250" s="28">
        <v>0</v>
      </c>
      <c r="AV250" s="28">
        <v>0.3392857142857143</v>
      </c>
      <c r="AW250" s="28">
        <v>0.5</v>
      </c>
      <c r="AX250" s="28">
        <v>0.1607142857142857</v>
      </c>
      <c r="AY250" s="28">
        <v>0</v>
      </c>
      <c r="AZ250" s="25">
        <v>1.1000000000000001</v>
      </c>
      <c r="BA250" s="25">
        <v>3.44</v>
      </c>
      <c r="BB250" s="25">
        <v>2.34</v>
      </c>
      <c r="BC250" s="25">
        <v>2.78</v>
      </c>
      <c r="BD250">
        <v>2.78</v>
      </c>
      <c r="BE250">
        <v>6.4270052227137269</v>
      </c>
    </row>
    <row r="251" spans="1:57" x14ac:dyDescent="0.3">
      <c r="A251" s="2" t="s">
        <v>153</v>
      </c>
      <c r="B251" s="13" t="s">
        <v>775</v>
      </c>
      <c r="C251" s="13"/>
      <c r="D251" s="2" t="s">
        <v>964</v>
      </c>
      <c r="E251" s="2">
        <f>E250*2</f>
        <v>1.32</v>
      </c>
      <c r="F251" s="2">
        <v>3.47</v>
      </c>
      <c r="G251" s="2" t="s">
        <v>208</v>
      </c>
      <c r="H251" s="9" t="s">
        <v>578</v>
      </c>
      <c r="I251">
        <v>-1</v>
      </c>
      <c r="K251" s="2"/>
      <c r="L251" s="2"/>
      <c r="M251" s="2">
        <v>1</v>
      </c>
      <c r="N251" s="23">
        <v>1</v>
      </c>
      <c r="O251" s="2">
        <v>3.8860000000000001</v>
      </c>
      <c r="P251" s="2">
        <v>3.8860000000000001</v>
      </c>
      <c r="Q251" s="2">
        <v>10.548299999999999</v>
      </c>
      <c r="R251" s="2" t="s">
        <v>1097</v>
      </c>
      <c r="S251" s="2"/>
      <c r="T251" s="23">
        <v>3.9263319999999999</v>
      </c>
      <c r="U251" s="23">
        <v>3.9263319999999999</v>
      </c>
      <c r="V251" s="23">
        <v>10.74639</v>
      </c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O251">
        <v>14</v>
      </c>
      <c r="AP251" s="21">
        <v>165.66723991337099</v>
      </c>
      <c r="AQ251" s="21">
        <v>8.4506749839743392E-2</v>
      </c>
      <c r="AR251" s="28">
        <v>1.7272727272727271</v>
      </c>
      <c r="AS251" s="28">
        <v>2.545454545454545</v>
      </c>
      <c r="AT251" s="28">
        <v>0.81818181818181823</v>
      </c>
      <c r="AU251" s="28">
        <v>0</v>
      </c>
      <c r="AV251" s="28">
        <v>0.3392857142857143</v>
      </c>
      <c r="AW251" s="28">
        <v>0.5</v>
      </c>
      <c r="AX251" s="28">
        <v>0.1607142857142857</v>
      </c>
      <c r="AY251" s="28">
        <v>0</v>
      </c>
      <c r="AZ251" s="25">
        <v>1.1000000000000001</v>
      </c>
      <c r="BA251" s="25">
        <v>3.44</v>
      </c>
      <c r="BB251" s="25">
        <v>2.34</v>
      </c>
      <c r="BC251" s="25">
        <v>2.78</v>
      </c>
      <c r="BD251">
        <v>2.78</v>
      </c>
      <c r="BE251">
        <v>6.4270052227137269</v>
      </c>
    </row>
    <row r="252" spans="1:57" x14ac:dyDescent="0.3">
      <c r="A252" s="2" t="s">
        <v>153</v>
      </c>
      <c r="B252" s="13" t="s">
        <v>775</v>
      </c>
      <c r="C252" s="13"/>
      <c r="D252" s="2" t="s">
        <v>964</v>
      </c>
      <c r="E252" s="2">
        <f>E250*3</f>
        <v>1.98</v>
      </c>
      <c r="F252" s="2">
        <v>3.41</v>
      </c>
      <c r="G252" s="2" t="s">
        <v>208</v>
      </c>
      <c r="H252" s="9" t="s">
        <v>578</v>
      </c>
      <c r="I252">
        <v>-1</v>
      </c>
      <c r="K252" s="2"/>
      <c r="L252" s="2"/>
      <c r="M252" s="2">
        <v>1</v>
      </c>
      <c r="N252" s="23">
        <v>1</v>
      </c>
      <c r="O252" s="2">
        <v>3.8860000000000001</v>
      </c>
      <c r="P252" s="2">
        <v>3.8860000000000001</v>
      </c>
      <c r="Q252" s="2">
        <v>10.548299999999999</v>
      </c>
      <c r="R252" s="2" t="s">
        <v>1097</v>
      </c>
      <c r="S252" s="2"/>
      <c r="T252" s="23">
        <v>3.9263319999999999</v>
      </c>
      <c r="U252" s="23">
        <v>3.9263319999999999</v>
      </c>
      <c r="V252" s="23">
        <v>10.74639</v>
      </c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O252">
        <v>14</v>
      </c>
      <c r="AP252" s="21">
        <v>165.66723991337099</v>
      </c>
      <c r="AQ252" s="21">
        <v>8.4506749839743392E-2</v>
      </c>
      <c r="AR252" s="28">
        <v>1.7272727272727271</v>
      </c>
      <c r="AS252" s="28">
        <v>2.545454545454545</v>
      </c>
      <c r="AT252" s="28">
        <v>0.81818181818181823</v>
      </c>
      <c r="AU252" s="28">
        <v>0</v>
      </c>
      <c r="AV252" s="28">
        <v>0.3392857142857143</v>
      </c>
      <c r="AW252" s="28">
        <v>0.5</v>
      </c>
      <c r="AX252" s="28">
        <v>0.1607142857142857</v>
      </c>
      <c r="AY252" s="28">
        <v>0</v>
      </c>
      <c r="AZ252" s="25">
        <v>1.1000000000000001</v>
      </c>
      <c r="BA252" s="25">
        <v>3.44</v>
      </c>
      <c r="BB252" s="25">
        <v>2.34</v>
      </c>
      <c r="BC252" s="25">
        <v>2.78</v>
      </c>
      <c r="BD252">
        <v>2.78</v>
      </c>
      <c r="BE252">
        <v>6.4270052227137269</v>
      </c>
    </row>
    <row r="253" spans="1:57" x14ac:dyDescent="0.3">
      <c r="A253" s="2" t="s">
        <v>153</v>
      </c>
      <c r="B253" s="13" t="s">
        <v>775</v>
      </c>
      <c r="C253" s="13"/>
      <c r="D253" s="2" t="s">
        <v>964</v>
      </c>
      <c r="E253" s="2">
        <f>E250*4</f>
        <v>2.64</v>
      </c>
      <c r="F253" s="2">
        <v>3.42</v>
      </c>
      <c r="G253" s="2" t="s">
        <v>208</v>
      </c>
      <c r="H253" s="9" t="s">
        <v>578</v>
      </c>
      <c r="I253">
        <v>-1</v>
      </c>
      <c r="K253" s="2"/>
      <c r="L253" s="2"/>
      <c r="M253" s="2">
        <v>1</v>
      </c>
      <c r="N253" s="23">
        <v>1</v>
      </c>
      <c r="O253" s="2">
        <v>3.8860000000000001</v>
      </c>
      <c r="P253" s="2">
        <v>3.8860000000000001</v>
      </c>
      <c r="Q253" s="2">
        <v>10.548299999999999</v>
      </c>
      <c r="R253" s="2" t="s">
        <v>1097</v>
      </c>
      <c r="S253" s="2"/>
      <c r="T253" s="23">
        <v>3.9263319999999999</v>
      </c>
      <c r="U253" s="23">
        <v>3.9263319999999999</v>
      </c>
      <c r="V253" s="23">
        <v>10.74639</v>
      </c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O253">
        <v>14</v>
      </c>
      <c r="AP253" s="21">
        <v>165.66723991337099</v>
      </c>
      <c r="AQ253" s="21">
        <v>8.4506749839743392E-2</v>
      </c>
      <c r="AR253" s="28">
        <v>1.7272727272727271</v>
      </c>
      <c r="AS253" s="28">
        <v>2.545454545454545</v>
      </c>
      <c r="AT253" s="28">
        <v>0.81818181818181823</v>
      </c>
      <c r="AU253" s="28">
        <v>0</v>
      </c>
      <c r="AV253" s="28">
        <v>0.3392857142857143</v>
      </c>
      <c r="AW253" s="28">
        <v>0.5</v>
      </c>
      <c r="AX253" s="28">
        <v>0.1607142857142857</v>
      </c>
      <c r="AY253" s="28">
        <v>0</v>
      </c>
      <c r="AZ253" s="25">
        <v>1.1000000000000001</v>
      </c>
      <c r="BA253" s="25">
        <v>3.44</v>
      </c>
      <c r="BB253" s="25">
        <v>2.34</v>
      </c>
      <c r="BC253" s="25">
        <v>2.78</v>
      </c>
      <c r="BD253">
        <v>2.78</v>
      </c>
      <c r="BE253">
        <v>6.4270052227137269</v>
      </c>
    </row>
    <row r="254" spans="1:57" x14ac:dyDescent="0.3">
      <c r="A254" s="2" t="s">
        <v>153</v>
      </c>
      <c r="B254" s="13" t="s">
        <v>775</v>
      </c>
      <c r="C254" s="13"/>
      <c r="D254" s="2" t="s">
        <v>964</v>
      </c>
      <c r="E254" s="2">
        <f>E250*6</f>
        <v>3.96</v>
      </c>
      <c r="F254" s="2">
        <v>3.44</v>
      </c>
      <c r="G254" s="2" t="s">
        <v>208</v>
      </c>
      <c r="H254" s="9" t="s">
        <v>578</v>
      </c>
      <c r="I254">
        <v>-1</v>
      </c>
      <c r="K254" s="2"/>
      <c r="L254" s="2"/>
      <c r="M254" s="2">
        <v>1</v>
      </c>
      <c r="N254" s="23">
        <v>1</v>
      </c>
      <c r="O254" s="2">
        <v>3.8860000000000001</v>
      </c>
      <c r="P254" s="2">
        <v>3.8860000000000001</v>
      </c>
      <c r="Q254" s="2">
        <v>10.548299999999999</v>
      </c>
      <c r="R254" s="2" t="s">
        <v>1097</v>
      </c>
      <c r="S254" s="2"/>
      <c r="T254" s="23">
        <v>3.9263319999999999</v>
      </c>
      <c r="U254" s="23">
        <v>3.9263319999999999</v>
      </c>
      <c r="V254" s="23">
        <v>10.74639</v>
      </c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O254">
        <v>14</v>
      </c>
      <c r="AP254" s="21">
        <v>165.66723991337099</v>
      </c>
      <c r="AQ254" s="21">
        <v>8.4506749839743392E-2</v>
      </c>
      <c r="AR254" s="28">
        <v>1.7272727272727271</v>
      </c>
      <c r="AS254" s="28">
        <v>2.545454545454545</v>
      </c>
      <c r="AT254" s="28">
        <v>0.81818181818181823</v>
      </c>
      <c r="AU254" s="28">
        <v>0</v>
      </c>
      <c r="AV254" s="28">
        <v>0.3392857142857143</v>
      </c>
      <c r="AW254" s="28">
        <v>0.5</v>
      </c>
      <c r="AX254" s="28">
        <v>0.1607142857142857</v>
      </c>
      <c r="AY254" s="28">
        <v>0</v>
      </c>
      <c r="AZ254" s="25">
        <v>1.1000000000000001</v>
      </c>
      <c r="BA254" s="25">
        <v>3.44</v>
      </c>
      <c r="BB254" s="25">
        <v>2.34</v>
      </c>
      <c r="BC254" s="25">
        <v>2.78</v>
      </c>
      <c r="BD254">
        <v>2.78</v>
      </c>
      <c r="BE254">
        <v>6.4270052227137269</v>
      </c>
    </row>
    <row r="255" spans="1:57" x14ac:dyDescent="0.3">
      <c r="A255" s="2" t="s">
        <v>8</v>
      </c>
      <c r="B255" s="13" t="s">
        <v>694</v>
      </c>
      <c r="C255" s="13"/>
      <c r="D255" s="2"/>
      <c r="E255" s="2"/>
      <c r="F255" s="2">
        <v>3.2</v>
      </c>
      <c r="G255" s="2" t="s">
        <v>208</v>
      </c>
      <c r="H255" s="9" t="s">
        <v>530</v>
      </c>
      <c r="I255" t="s">
        <v>612</v>
      </c>
      <c r="K255" s="2"/>
      <c r="L255" s="2"/>
      <c r="M255" s="2"/>
      <c r="N255" s="23">
        <v>30</v>
      </c>
      <c r="O255" s="2">
        <v>-2</v>
      </c>
      <c r="P255" s="2"/>
      <c r="Q255" s="2"/>
      <c r="R255" s="2"/>
      <c r="S255" s="2"/>
      <c r="T255" s="23">
        <v>10.59112378</v>
      </c>
      <c r="U255" s="23">
        <v>10.784736629999999</v>
      </c>
      <c r="V255" s="23">
        <v>10.486176179999999</v>
      </c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O255">
        <v>4</v>
      </c>
      <c r="AP255" s="21">
        <v>1182.741260108548</v>
      </c>
      <c r="AQ255" s="21">
        <v>0.1014592151701775</v>
      </c>
      <c r="AR255" s="28">
        <v>2</v>
      </c>
      <c r="AS255" s="28">
        <v>2.666666666666667</v>
      </c>
      <c r="AT255" s="28">
        <v>0.66666666666666663</v>
      </c>
      <c r="AU255" s="28">
        <v>0</v>
      </c>
      <c r="AV255" s="28">
        <v>0.375</v>
      </c>
      <c r="AW255" s="28">
        <v>0.5</v>
      </c>
      <c r="AX255" s="28">
        <v>0.125</v>
      </c>
      <c r="AY255" s="28">
        <v>0</v>
      </c>
      <c r="AZ255" s="25">
        <v>1.54</v>
      </c>
      <c r="BA255" s="25">
        <v>3.44</v>
      </c>
      <c r="BB255" s="25">
        <v>1.9</v>
      </c>
      <c r="BC255" s="25">
        <v>2.8066666666666671</v>
      </c>
      <c r="BD255">
        <v>2.8066666666666662</v>
      </c>
      <c r="BE255">
        <v>6.1769976</v>
      </c>
    </row>
    <row r="256" spans="1:57" x14ac:dyDescent="0.3">
      <c r="A256" s="2" t="s">
        <v>153</v>
      </c>
      <c r="B256" s="13" t="s">
        <v>775</v>
      </c>
      <c r="C256" s="13"/>
      <c r="D256" s="2"/>
      <c r="E256" s="2"/>
      <c r="F256" s="2">
        <v>3.1</v>
      </c>
      <c r="G256" s="2" t="s">
        <v>209</v>
      </c>
      <c r="H256" s="9" t="s">
        <v>578</v>
      </c>
      <c r="I256">
        <v>-1</v>
      </c>
      <c r="K256" s="2"/>
      <c r="L256" s="2"/>
      <c r="M256" s="2">
        <v>1</v>
      </c>
      <c r="N256" s="23">
        <v>1</v>
      </c>
      <c r="O256" s="2">
        <v>3.8860000000000001</v>
      </c>
      <c r="P256" s="2">
        <v>3.8860000000000001</v>
      </c>
      <c r="Q256" s="2">
        <v>10.548299999999999</v>
      </c>
      <c r="R256" s="2" t="s">
        <v>1097</v>
      </c>
      <c r="S256" s="2"/>
      <c r="T256" s="23">
        <v>3.9263319999999999</v>
      </c>
      <c r="U256" s="23">
        <v>3.9263319999999999</v>
      </c>
      <c r="V256" s="23">
        <v>10.74639</v>
      </c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O256">
        <v>14</v>
      </c>
      <c r="AP256" s="21">
        <v>165.66723991337099</v>
      </c>
      <c r="AQ256" s="21">
        <v>8.4506749839743392E-2</v>
      </c>
      <c r="AR256" s="28">
        <v>1.7272727272727271</v>
      </c>
      <c r="AS256" s="28">
        <v>2.545454545454545</v>
      </c>
      <c r="AT256" s="28">
        <v>0.81818181818181823</v>
      </c>
      <c r="AU256" s="28">
        <v>0</v>
      </c>
      <c r="AV256" s="28">
        <v>0.3392857142857143</v>
      </c>
      <c r="AW256" s="28">
        <v>0.5</v>
      </c>
      <c r="AX256" s="28">
        <v>0.1607142857142857</v>
      </c>
      <c r="AY256" s="28">
        <v>0</v>
      </c>
      <c r="AZ256" s="25">
        <v>1.1000000000000001</v>
      </c>
      <c r="BA256" s="25">
        <v>3.44</v>
      </c>
      <c r="BB256" s="25">
        <v>2.34</v>
      </c>
      <c r="BC256" s="25">
        <v>2.78</v>
      </c>
      <c r="BD256">
        <v>2.78</v>
      </c>
      <c r="BE256">
        <v>6.4270052227137269</v>
      </c>
    </row>
    <row r="257" spans="1:57" x14ac:dyDescent="0.3">
      <c r="A257" s="2" t="s">
        <v>210</v>
      </c>
      <c r="B257" s="17" t="s">
        <v>935</v>
      </c>
      <c r="C257" s="13"/>
      <c r="D257" s="2"/>
      <c r="E257" s="2"/>
      <c r="F257" s="2">
        <v>3.1</v>
      </c>
      <c r="G257" s="2" t="s">
        <v>209</v>
      </c>
      <c r="H257" s="32" t="s">
        <v>578</v>
      </c>
      <c r="I257">
        <v>-1</v>
      </c>
      <c r="K257" s="2"/>
      <c r="L257" s="2"/>
      <c r="M257" s="2"/>
      <c r="N257" s="23">
        <v>0</v>
      </c>
      <c r="O257" s="1">
        <v>3.8860000000000001</v>
      </c>
      <c r="P257" s="1">
        <v>3.8860000000000001</v>
      </c>
      <c r="Q257" s="1">
        <v>10.548299999999999</v>
      </c>
      <c r="R257" s="1" t="s">
        <v>1097</v>
      </c>
      <c r="S257" s="2"/>
      <c r="T257" s="23">
        <v>0</v>
      </c>
      <c r="U257" s="23"/>
      <c r="V257" s="23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O257">
        <v>14</v>
      </c>
      <c r="AP257" s="21">
        <v>0</v>
      </c>
      <c r="AQ257" s="21"/>
      <c r="AR257" s="28">
        <v>1.7285974499089249</v>
      </c>
      <c r="AS257" s="28">
        <v>2.5500910746812391</v>
      </c>
      <c r="AT257" s="28">
        <v>0.82149362477231325</v>
      </c>
      <c r="AU257" s="28">
        <v>0</v>
      </c>
      <c r="AV257" s="28">
        <v>0.33892857142857141</v>
      </c>
      <c r="AW257" s="28">
        <v>0.5</v>
      </c>
      <c r="AX257" s="28">
        <v>0.16107142857142859</v>
      </c>
      <c r="AY257" s="28">
        <v>0</v>
      </c>
      <c r="AZ257" s="25">
        <v>1.1000000000000001</v>
      </c>
      <c r="BA257" s="25">
        <v>3.44</v>
      </c>
      <c r="BB257" s="25">
        <v>2.34</v>
      </c>
      <c r="BC257" s="25">
        <v>2.7820765027322398</v>
      </c>
      <c r="BD257">
        <v>2.7820765027322398</v>
      </c>
      <c r="BE257">
        <v>6.4257889029010924</v>
      </c>
    </row>
    <row r="258" spans="1:57" x14ac:dyDescent="0.3">
      <c r="A258" s="2" t="s">
        <v>211</v>
      </c>
      <c r="B258" s="17" t="s">
        <v>936</v>
      </c>
      <c r="C258" s="13"/>
      <c r="D258" s="2"/>
      <c r="E258" s="2"/>
      <c r="F258" s="2">
        <v>3.1</v>
      </c>
      <c r="G258" s="2" t="s">
        <v>209</v>
      </c>
      <c r="H258" s="32" t="s">
        <v>578</v>
      </c>
      <c r="I258">
        <v>-1</v>
      </c>
      <c r="K258" s="2"/>
      <c r="L258" s="2"/>
      <c r="M258" s="2"/>
      <c r="N258" s="23">
        <v>0</v>
      </c>
      <c r="O258" s="1">
        <v>3.8860000000000001</v>
      </c>
      <c r="P258" s="1">
        <v>3.8860000000000001</v>
      </c>
      <c r="Q258" s="1">
        <v>10.548299999999999</v>
      </c>
      <c r="R258" s="1" t="s">
        <v>1097</v>
      </c>
      <c r="S258" s="2"/>
      <c r="T258" s="23">
        <v>0</v>
      </c>
      <c r="U258" s="23"/>
      <c r="V258" s="23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O258">
        <v>14</v>
      </c>
      <c r="AP258" s="21">
        <v>0</v>
      </c>
      <c r="AQ258" s="21"/>
      <c r="AR258" s="28">
        <v>1.730593607305936</v>
      </c>
      <c r="AS258" s="28">
        <v>2.557077625570777</v>
      </c>
      <c r="AT258" s="28">
        <v>0.8264840182648403</v>
      </c>
      <c r="AU258" s="28">
        <v>0</v>
      </c>
      <c r="AV258" s="28">
        <v>0.33839285714285711</v>
      </c>
      <c r="AW258" s="28">
        <v>0.5</v>
      </c>
      <c r="AX258" s="28">
        <v>0.16160714285714289</v>
      </c>
      <c r="AY258" s="28">
        <v>0</v>
      </c>
      <c r="AZ258" s="25">
        <v>1.1000000000000001</v>
      </c>
      <c r="BA258" s="25">
        <v>3.44</v>
      </c>
      <c r="BB258" s="25">
        <v>2.34</v>
      </c>
      <c r="BC258" s="25">
        <v>2.7852054794520549</v>
      </c>
      <c r="BD258">
        <v>2.7852054794520549</v>
      </c>
      <c r="BE258">
        <v>6.4239560922245156</v>
      </c>
    </row>
    <row r="259" spans="1:57" x14ac:dyDescent="0.3">
      <c r="A259" s="2" t="s">
        <v>212</v>
      </c>
      <c r="B259" s="17" t="s">
        <v>937</v>
      </c>
      <c r="C259" s="13"/>
      <c r="D259" s="2"/>
      <c r="E259" s="2"/>
      <c r="F259" s="2">
        <v>3.1</v>
      </c>
      <c r="G259" s="2" t="s">
        <v>209</v>
      </c>
      <c r="H259" s="32" t="s">
        <v>578</v>
      </c>
      <c r="I259">
        <v>-1</v>
      </c>
      <c r="K259" s="2"/>
      <c r="L259" s="2"/>
      <c r="M259" s="2"/>
      <c r="N259" s="23">
        <v>0</v>
      </c>
      <c r="O259" s="1">
        <v>3.8860000000000001</v>
      </c>
      <c r="P259" s="1">
        <v>3.8860000000000001</v>
      </c>
      <c r="Q259" s="1">
        <v>10.548299999999999</v>
      </c>
      <c r="R259" s="1" t="s">
        <v>1097</v>
      </c>
      <c r="S259" s="2"/>
      <c r="T259" s="23">
        <v>0</v>
      </c>
      <c r="U259" s="23"/>
      <c r="V259" s="23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O259">
        <v>14</v>
      </c>
      <c r="AP259" s="21">
        <v>0</v>
      </c>
      <c r="AQ259" s="21"/>
      <c r="AR259" s="28">
        <v>1.7373271889400921</v>
      </c>
      <c r="AS259" s="28">
        <v>2.580645161290323</v>
      </c>
      <c r="AT259" s="28">
        <v>0.84331797235023043</v>
      </c>
      <c r="AU259" s="28">
        <v>0</v>
      </c>
      <c r="AV259" s="28">
        <v>0.33660714285714288</v>
      </c>
      <c r="AW259" s="28">
        <v>0.5</v>
      </c>
      <c r="AX259" s="28">
        <v>0.16339285714285709</v>
      </c>
      <c r="AY259" s="28">
        <v>0</v>
      </c>
      <c r="AZ259" s="25">
        <v>1.1000000000000001</v>
      </c>
      <c r="BA259" s="25">
        <v>3.44</v>
      </c>
      <c r="BB259" s="25">
        <v>2.34</v>
      </c>
      <c r="BC259" s="25">
        <v>2.7957603686635939</v>
      </c>
      <c r="BD259">
        <v>2.7957603686635939</v>
      </c>
      <c r="BE259">
        <v>6.4177735234906308</v>
      </c>
    </row>
    <row r="260" spans="1:57" x14ac:dyDescent="0.3">
      <c r="A260" s="2" t="s">
        <v>153</v>
      </c>
      <c r="B260" s="17" t="s">
        <v>775</v>
      </c>
      <c r="C260" s="13"/>
      <c r="D260" s="2" t="s">
        <v>863</v>
      </c>
      <c r="E260" s="2">
        <v>1.34</v>
      </c>
      <c r="F260" s="2">
        <v>3.1</v>
      </c>
      <c r="G260" s="2" t="s">
        <v>209</v>
      </c>
      <c r="H260" s="9" t="s">
        <v>578</v>
      </c>
      <c r="I260">
        <v>-1</v>
      </c>
      <c r="K260" s="2"/>
      <c r="L260" s="2"/>
      <c r="M260" s="2">
        <v>1</v>
      </c>
      <c r="N260" s="23">
        <v>1</v>
      </c>
      <c r="O260" s="2">
        <v>3.8860000000000001</v>
      </c>
      <c r="P260" s="2">
        <v>3.8860000000000001</v>
      </c>
      <c r="Q260" s="2">
        <v>10.548299999999999</v>
      </c>
      <c r="R260" s="2" t="s">
        <v>1097</v>
      </c>
      <c r="S260" s="2"/>
      <c r="T260" s="23">
        <v>3.9263319999999999</v>
      </c>
      <c r="U260" s="23">
        <v>3.9263319999999999</v>
      </c>
      <c r="V260" s="23">
        <v>10.74639</v>
      </c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O260">
        <v>14</v>
      </c>
      <c r="AP260" s="21">
        <v>165.66723991337099</v>
      </c>
      <c r="AQ260" s="21">
        <v>8.4506749839743392E-2</v>
      </c>
      <c r="AR260" s="28">
        <v>1.7272727272727271</v>
      </c>
      <c r="AS260" s="28">
        <v>2.545454545454545</v>
      </c>
      <c r="AT260" s="28">
        <v>0.81818181818181823</v>
      </c>
      <c r="AU260" s="28">
        <v>0</v>
      </c>
      <c r="AV260" s="28">
        <v>0.3392857142857143</v>
      </c>
      <c r="AW260" s="28">
        <v>0.5</v>
      </c>
      <c r="AX260" s="28">
        <v>0.1607142857142857</v>
      </c>
      <c r="AY260" s="28">
        <v>0</v>
      </c>
      <c r="AZ260" s="25">
        <v>1.1000000000000001</v>
      </c>
      <c r="BA260" s="25">
        <v>3.44</v>
      </c>
      <c r="BB260" s="25">
        <v>2.34</v>
      </c>
      <c r="BC260" s="25">
        <v>2.78</v>
      </c>
      <c r="BD260">
        <v>2.78</v>
      </c>
      <c r="BE260">
        <v>6.4270052227137269</v>
      </c>
    </row>
    <row r="261" spans="1:57" x14ac:dyDescent="0.3">
      <c r="A261" s="2" t="s">
        <v>210</v>
      </c>
      <c r="B261" s="17" t="s">
        <v>935</v>
      </c>
      <c r="C261" s="13"/>
      <c r="D261" s="2" t="s">
        <v>863</v>
      </c>
      <c r="E261" s="2">
        <v>1.04</v>
      </c>
      <c r="F261" s="2">
        <v>3.1</v>
      </c>
      <c r="G261" s="2" t="s">
        <v>209</v>
      </c>
      <c r="H261" s="32" t="s">
        <v>578</v>
      </c>
      <c r="I261">
        <v>-1</v>
      </c>
      <c r="K261" s="2"/>
      <c r="L261" s="2"/>
      <c r="M261" s="2">
        <v>1</v>
      </c>
      <c r="N261" s="23">
        <v>0</v>
      </c>
      <c r="O261" s="1">
        <v>3.8860000000000001</v>
      </c>
      <c r="P261" s="1">
        <v>3.8860000000000001</v>
      </c>
      <c r="Q261" s="1">
        <v>10.548299999999999</v>
      </c>
      <c r="R261" s="1" t="s">
        <v>1097</v>
      </c>
      <c r="S261" s="2"/>
      <c r="T261" s="23">
        <v>0</v>
      </c>
      <c r="U261" s="23"/>
      <c r="V261" s="23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O261">
        <v>14</v>
      </c>
      <c r="AP261" s="21">
        <v>0</v>
      </c>
      <c r="AQ261" s="21"/>
      <c r="AR261" s="28">
        <v>1.7285974499089249</v>
      </c>
      <c r="AS261" s="28">
        <v>2.5500910746812391</v>
      </c>
      <c r="AT261" s="28">
        <v>0.82149362477231325</v>
      </c>
      <c r="AU261" s="28">
        <v>0</v>
      </c>
      <c r="AV261" s="28">
        <v>0.33892857142857141</v>
      </c>
      <c r="AW261" s="28">
        <v>0.5</v>
      </c>
      <c r="AX261" s="28">
        <v>0.16107142857142859</v>
      </c>
      <c r="AY261" s="28">
        <v>0</v>
      </c>
      <c r="AZ261" s="25">
        <v>1.1000000000000001</v>
      </c>
      <c r="BA261" s="25">
        <v>3.44</v>
      </c>
      <c r="BB261" s="25">
        <v>2.34</v>
      </c>
      <c r="BC261" s="25">
        <v>2.7820765027322398</v>
      </c>
      <c r="BD261">
        <v>2.7820765027322398</v>
      </c>
      <c r="BE261">
        <v>6.4257889029010924</v>
      </c>
    </row>
    <row r="262" spans="1:57" x14ac:dyDescent="0.3">
      <c r="A262" s="2" t="s">
        <v>211</v>
      </c>
      <c r="B262" s="17" t="s">
        <v>936</v>
      </c>
      <c r="C262" s="13"/>
      <c r="D262" s="2" t="s">
        <v>863</v>
      </c>
      <c r="E262" s="2">
        <v>1.19</v>
      </c>
      <c r="F262" s="2">
        <v>3.1</v>
      </c>
      <c r="G262" s="2" t="s">
        <v>209</v>
      </c>
      <c r="H262" s="32" t="s">
        <v>578</v>
      </c>
      <c r="I262">
        <v>-1</v>
      </c>
      <c r="K262" s="2"/>
      <c r="L262" s="2"/>
      <c r="M262" s="2">
        <v>1</v>
      </c>
      <c r="N262" s="23">
        <v>0</v>
      </c>
      <c r="O262" s="1">
        <v>3.8860000000000001</v>
      </c>
      <c r="P262" s="1">
        <v>3.8860000000000001</v>
      </c>
      <c r="Q262" s="1">
        <v>10.548299999999999</v>
      </c>
      <c r="R262" s="1" t="s">
        <v>1097</v>
      </c>
      <c r="S262" s="2"/>
      <c r="T262" s="23">
        <v>0</v>
      </c>
      <c r="U262" s="23"/>
      <c r="V262" s="23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O262">
        <v>14</v>
      </c>
      <c r="AP262" s="21">
        <v>0</v>
      </c>
      <c r="AQ262" s="21"/>
      <c r="AR262" s="28">
        <v>1.730593607305936</v>
      </c>
      <c r="AS262" s="28">
        <v>2.557077625570777</v>
      </c>
      <c r="AT262" s="28">
        <v>0.8264840182648403</v>
      </c>
      <c r="AU262" s="28">
        <v>0</v>
      </c>
      <c r="AV262" s="28">
        <v>0.33839285714285711</v>
      </c>
      <c r="AW262" s="28">
        <v>0.5</v>
      </c>
      <c r="AX262" s="28">
        <v>0.16160714285714289</v>
      </c>
      <c r="AY262" s="28">
        <v>0</v>
      </c>
      <c r="AZ262" s="25">
        <v>1.1000000000000001</v>
      </c>
      <c r="BA262" s="25">
        <v>3.44</v>
      </c>
      <c r="BB262" s="25">
        <v>2.34</v>
      </c>
      <c r="BC262" s="25">
        <v>2.7852054794520549</v>
      </c>
      <c r="BD262">
        <v>2.7852054794520549</v>
      </c>
      <c r="BE262">
        <v>6.4239560922245156</v>
      </c>
    </row>
    <row r="263" spans="1:57" x14ac:dyDescent="0.3">
      <c r="A263" s="2" t="s">
        <v>212</v>
      </c>
      <c r="B263" s="17" t="s">
        <v>937</v>
      </c>
      <c r="C263" s="13"/>
      <c r="D263" s="2" t="s">
        <v>863</v>
      </c>
      <c r="E263" s="2">
        <v>1.61</v>
      </c>
      <c r="F263" s="2">
        <v>3.1</v>
      </c>
      <c r="G263" s="2" t="s">
        <v>209</v>
      </c>
      <c r="H263" s="32" t="s">
        <v>578</v>
      </c>
      <c r="I263">
        <v>-1</v>
      </c>
      <c r="K263" s="2"/>
      <c r="L263" s="2"/>
      <c r="M263" s="2">
        <v>1</v>
      </c>
      <c r="N263" s="23">
        <v>0</v>
      </c>
      <c r="O263" s="1">
        <v>3.8860000000000001</v>
      </c>
      <c r="P263" s="1">
        <v>3.8860000000000001</v>
      </c>
      <c r="Q263" s="1">
        <v>10.548299999999999</v>
      </c>
      <c r="R263" s="1" t="s">
        <v>1097</v>
      </c>
      <c r="S263" s="2"/>
      <c r="T263" s="23">
        <v>0</v>
      </c>
      <c r="U263" s="23"/>
      <c r="V263" s="23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O263">
        <v>14</v>
      </c>
      <c r="AP263" s="21">
        <v>0</v>
      </c>
      <c r="AQ263" s="21"/>
      <c r="AR263" s="28">
        <v>1.7373271889400921</v>
      </c>
      <c r="AS263" s="28">
        <v>2.580645161290323</v>
      </c>
      <c r="AT263" s="28">
        <v>0.84331797235023043</v>
      </c>
      <c r="AU263" s="28">
        <v>0</v>
      </c>
      <c r="AV263" s="28">
        <v>0.33660714285714288</v>
      </c>
      <c r="AW263" s="28">
        <v>0.5</v>
      </c>
      <c r="AX263" s="28">
        <v>0.16339285714285709</v>
      </c>
      <c r="AY263" s="28">
        <v>0</v>
      </c>
      <c r="AZ263" s="25">
        <v>1.1000000000000001</v>
      </c>
      <c r="BA263" s="25">
        <v>3.44</v>
      </c>
      <c r="BB263" s="25">
        <v>2.34</v>
      </c>
      <c r="BC263" s="25">
        <v>2.7957603686635939</v>
      </c>
      <c r="BD263">
        <v>2.7957603686635939</v>
      </c>
      <c r="BE263">
        <v>6.4177735234906308</v>
      </c>
    </row>
    <row r="264" spans="1:57" x14ac:dyDescent="0.3">
      <c r="A264" s="2" t="s">
        <v>22</v>
      </c>
      <c r="B264" s="17" t="s">
        <v>876</v>
      </c>
      <c r="C264" s="13"/>
      <c r="D264" s="2"/>
      <c r="E264" s="2"/>
      <c r="F264" s="2">
        <v>2.74</v>
      </c>
      <c r="G264" s="2" t="s">
        <v>213</v>
      </c>
      <c r="H264" s="32" t="s">
        <v>541</v>
      </c>
      <c r="I264" s="1" t="s">
        <v>621</v>
      </c>
      <c r="K264" s="2"/>
      <c r="L264" s="2"/>
      <c r="M264" s="2"/>
      <c r="N264" s="23">
        <v>0</v>
      </c>
      <c r="O264" s="1">
        <v>5.4960000000000004</v>
      </c>
      <c r="P264" s="1">
        <v>5.4960000000000004</v>
      </c>
      <c r="Q264" s="1">
        <v>25.55</v>
      </c>
      <c r="R264" s="1" t="s">
        <v>450</v>
      </c>
      <c r="S264" s="2"/>
      <c r="T264" s="23">
        <v>0</v>
      </c>
      <c r="U264" s="23"/>
      <c r="V264" s="23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O264">
        <v>18</v>
      </c>
      <c r="AP264" s="21">
        <v>0</v>
      </c>
      <c r="AQ264" s="21"/>
      <c r="AR264" s="28">
        <v>1.871428571428571</v>
      </c>
      <c r="AS264" s="28">
        <v>3.1428571428571428</v>
      </c>
      <c r="AT264" s="28">
        <v>2.714285714285714</v>
      </c>
      <c r="AU264" s="28">
        <v>3.2</v>
      </c>
      <c r="AV264" s="28">
        <v>0.17124183006535951</v>
      </c>
      <c r="AW264" s="28">
        <v>0.28758169934640521</v>
      </c>
      <c r="AX264" s="28">
        <v>0.2483660130718954</v>
      </c>
      <c r="AY264" s="28">
        <v>0.29281045751633977</v>
      </c>
      <c r="AZ264" s="25">
        <v>1.6</v>
      </c>
      <c r="BA264" s="25">
        <v>3.44</v>
      </c>
      <c r="BB264" s="25">
        <v>1.84</v>
      </c>
      <c r="BC264" s="25">
        <v>2.9058571428571431</v>
      </c>
      <c r="BD264">
        <v>2.9058571428571431</v>
      </c>
      <c r="BE264">
        <v>6.2676757950000006</v>
      </c>
    </row>
    <row r="265" spans="1:57" x14ac:dyDescent="0.3">
      <c r="A265" s="2" t="s">
        <v>23</v>
      </c>
      <c r="B265" s="17" t="s">
        <v>877</v>
      </c>
      <c r="C265" s="13"/>
      <c r="D265" s="2"/>
      <c r="E265" s="2"/>
      <c r="F265" s="2">
        <v>2.74</v>
      </c>
      <c r="G265" s="2" t="s">
        <v>213</v>
      </c>
      <c r="H265" s="32" t="s">
        <v>541</v>
      </c>
      <c r="I265" s="1" t="s">
        <v>621</v>
      </c>
      <c r="K265" s="2"/>
      <c r="L265" s="2"/>
      <c r="M265" s="2"/>
      <c r="N265" s="23">
        <v>0</v>
      </c>
      <c r="O265" s="1">
        <v>5.4960000000000004</v>
      </c>
      <c r="P265" s="1">
        <v>5.4960000000000004</v>
      </c>
      <c r="Q265" s="1">
        <v>25.55</v>
      </c>
      <c r="R265" s="1" t="s">
        <v>450</v>
      </c>
      <c r="S265" s="2"/>
      <c r="T265" s="23">
        <v>0</v>
      </c>
      <c r="U265" s="23"/>
      <c r="V265" s="23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O265">
        <v>18</v>
      </c>
      <c r="AP265" s="21">
        <v>0</v>
      </c>
      <c r="AQ265" s="21"/>
      <c r="AR265" s="28">
        <v>1.8678571428571431</v>
      </c>
      <c r="AS265" s="28">
        <v>3.1428571428571428</v>
      </c>
      <c r="AT265" s="28">
        <v>2.714285714285714</v>
      </c>
      <c r="AU265" s="28">
        <v>3.15</v>
      </c>
      <c r="AV265" s="28">
        <v>0.1717569786535304</v>
      </c>
      <c r="AW265" s="28">
        <v>0.28899835796387519</v>
      </c>
      <c r="AX265" s="28">
        <v>0.24958949096880129</v>
      </c>
      <c r="AY265" s="28">
        <v>0.28965517241379313</v>
      </c>
      <c r="AZ265" s="25">
        <v>1.6</v>
      </c>
      <c r="BA265" s="25">
        <v>3.44</v>
      </c>
      <c r="BB265" s="25">
        <v>1.84</v>
      </c>
      <c r="BC265" s="25">
        <v>2.903142857142857</v>
      </c>
      <c r="BD265">
        <v>2.903142857142857</v>
      </c>
      <c r="BE265">
        <v>6.2658828646428582</v>
      </c>
    </row>
    <row r="266" spans="1:57" x14ac:dyDescent="0.3">
      <c r="A266" s="2" t="s">
        <v>24</v>
      </c>
      <c r="B266" s="17" t="s">
        <v>878</v>
      </c>
      <c r="C266" s="13"/>
      <c r="D266" s="2"/>
      <c r="E266" s="2"/>
      <c r="F266" s="2">
        <v>2.75</v>
      </c>
      <c r="G266" s="2" t="s">
        <v>213</v>
      </c>
      <c r="H266" s="32" t="s">
        <v>541</v>
      </c>
      <c r="I266" s="1" t="s">
        <v>621</v>
      </c>
      <c r="K266" s="2"/>
      <c r="L266" s="2"/>
      <c r="M266" s="2"/>
      <c r="N266" s="23">
        <v>0</v>
      </c>
      <c r="O266" s="1">
        <v>5.4960000000000004</v>
      </c>
      <c r="P266" s="1">
        <v>5.4960000000000004</v>
      </c>
      <c r="Q266" s="1">
        <v>25.55</v>
      </c>
      <c r="R266" s="1" t="s">
        <v>450</v>
      </c>
      <c r="S266" s="2"/>
      <c r="T266" s="23">
        <v>0</v>
      </c>
      <c r="U266" s="23"/>
      <c r="V266" s="23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O266">
        <v>18</v>
      </c>
      <c r="AP266" s="21">
        <v>0</v>
      </c>
      <c r="AQ266" s="21"/>
      <c r="AR266" s="28">
        <v>1.8642857142857141</v>
      </c>
      <c r="AS266" s="28">
        <v>3.1428571428571428</v>
      </c>
      <c r="AT266" s="28">
        <v>2.714285714285714</v>
      </c>
      <c r="AU266" s="28">
        <v>3.1</v>
      </c>
      <c r="AV266" s="28">
        <v>0.17227722772277229</v>
      </c>
      <c r="AW266" s="28">
        <v>0.29042904290429039</v>
      </c>
      <c r="AX266" s="28">
        <v>0.25082508250825092</v>
      </c>
      <c r="AY266" s="28">
        <v>0.28646864686468648</v>
      </c>
      <c r="AZ266" s="25">
        <v>1.6</v>
      </c>
      <c r="BA266" s="25">
        <v>3.44</v>
      </c>
      <c r="BB266" s="25">
        <v>1.84</v>
      </c>
      <c r="BC266" s="25">
        <v>2.9004285714285709</v>
      </c>
      <c r="BD266">
        <v>2.9004285714285718</v>
      </c>
      <c r="BE266">
        <v>6.2640899342857157</v>
      </c>
    </row>
    <row r="267" spans="1:57" x14ac:dyDescent="0.3">
      <c r="A267" s="2" t="s">
        <v>25</v>
      </c>
      <c r="B267" s="13" t="s">
        <v>708</v>
      </c>
      <c r="C267" s="13"/>
      <c r="D267" s="2"/>
      <c r="E267" s="2"/>
      <c r="F267" s="2">
        <v>2.88</v>
      </c>
      <c r="G267" s="2" t="s">
        <v>213</v>
      </c>
      <c r="H267" s="9" t="s">
        <v>541</v>
      </c>
      <c r="I267" t="s">
        <v>621</v>
      </c>
      <c r="K267" s="2"/>
      <c r="L267" s="2"/>
      <c r="M267" s="2"/>
      <c r="N267" s="23">
        <v>1</v>
      </c>
      <c r="O267" s="2">
        <v>5.4960000000000004</v>
      </c>
      <c r="P267" s="2">
        <v>5.4960000000000004</v>
      </c>
      <c r="Q267" s="2">
        <v>25.55</v>
      </c>
      <c r="R267" s="2" t="s">
        <v>450</v>
      </c>
      <c r="S267" s="2"/>
      <c r="T267" s="23">
        <v>12.868820120000001</v>
      </c>
      <c r="U267" s="23">
        <v>12.868820120000001</v>
      </c>
      <c r="V267" s="23">
        <v>12.868820120000001</v>
      </c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O267">
        <v>18</v>
      </c>
      <c r="AP267" s="21">
        <v>197.4403766939285</v>
      </c>
      <c r="AQ267" s="21">
        <v>9.1166762854710051E-2</v>
      </c>
      <c r="AR267" s="28">
        <v>1.857142857142857</v>
      </c>
      <c r="AS267" s="28">
        <v>3.1428571428571428</v>
      </c>
      <c r="AT267" s="28">
        <v>2.714285714285714</v>
      </c>
      <c r="AU267" s="28">
        <v>3</v>
      </c>
      <c r="AV267" s="28">
        <v>0.17333333333333331</v>
      </c>
      <c r="AW267" s="28">
        <v>0.29333333333333328</v>
      </c>
      <c r="AX267" s="28">
        <v>0.25333333333333341</v>
      </c>
      <c r="AY267" s="28">
        <v>0.28000000000000003</v>
      </c>
      <c r="AZ267" s="25">
        <v>1.6</v>
      </c>
      <c r="BA267" s="25">
        <v>3.44</v>
      </c>
      <c r="BB267" s="25">
        <v>1.84</v>
      </c>
      <c r="BC267" s="25">
        <v>2.895</v>
      </c>
      <c r="BD267">
        <v>2.895</v>
      </c>
      <c r="BE267">
        <v>6.260504073571429</v>
      </c>
    </row>
    <row r="268" spans="1:57" x14ac:dyDescent="0.3">
      <c r="A268" s="2" t="s">
        <v>26</v>
      </c>
      <c r="B268" s="17" t="s">
        <v>879</v>
      </c>
      <c r="C268" s="13"/>
      <c r="D268" s="2"/>
      <c r="E268" s="2"/>
      <c r="F268" s="2">
        <v>2.91</v>
      </c>
      <c r="G268" s="2" t="s">
        <v>213</v>
      </c>
      <c r="H268" s="32" t="s">
        <v>541</v>
      </c>
      <c r="I268" s="1" t="s">
        <v>621</v>
      </c>
      <c r="J268" s="1"/>
      <c r="K268" s="1"/>
      <c r="L268" s="1"/>
      <c r="M268" s="1"/>
      <c r="N268" s="36">
        <v>0</v>
      </c>
      <c r="O268" s="1">
        <v>5.4960000000000004</v>
      </c>
      <c r="P268" s="1">
        <v>5.4960000000000004</v>
      </c>
      <c r="Q268" s="1">
        <v>25.55</v>
      </c>
      <c r="R268" s="1" t="s">
        <v>450</v>
      </c>
      <c r="S268" s="2"/>
      <c r="T268" s="23">
        <v>0</v>
      </c>
      <c r="U268" s="23"/>
      <c r="V268" s="23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O268">
        <v>18</v>
      </c>
      <c r="AP268" s="21">
        <v>0</v>
      </c>
      <c r="AQ268" s="21"/>
      <c r="AR268" s="28">
        <v>1.8642857142857141</v>
      </c>
      <c r="AS268" s="28">
        <v>3.1428571428571428</v>
      </c>
      <c r="AT268" s="28">
        <v>2.7</v>
      </c>
      <c r="AU268" s="28">
        <v>3</v>
      </c>
      <c r="AV268" s="28">
        <v>0.1741160773849233</v>
      </c>
      <c r="AW268" s="28">
        <v>0.29352901934623082</v>
      </c>
      <c r="AX268" s="28">
        <v>0.25216811207471651</v>
      </c>
      <c r="AY268" s="28">
        <v>0.28018679119412943</v>
      </c>
      <c r="AZ268" s="25">
        <v>1.54</v>
      </c>
      <c r="BA268" s="25">
        <v>3.44</v>
      </c>
      <c r="BB268" s="25">
        <v>1.9</v>
      </c>
      <c r="BC268" s="25">
        <v>2.894571428571429</v>
      </c>
      <c r="BD268">
        <v>2.894571428571429</v>
      </c>
      <c r="BE268">
        <v>6.2577448164285716</v>
      </c>
    </row>
    <row r="269" spans="1:57" x14ac:dyDescent="0.3">
      <c r="A269" s="2" t="s">
        <v>107</v>
      </c>
      <c r="B269" s="13" t="s">
        <v>727</v>
      </c>
      <c r="C269" s="13"/>
      <c r="D269" s="2"/>
      <c r="E269" s="2"/>
      <c r="F269" s="2">
        <v>3.08</v>
      </c>
      <c r="G269" s="2" t="s">
        <v>214</v>
      </c>
      <c r="H269" s="9" t="s">
        <v>555</v>
      </c>
      <c r="I269" t="s">
        <v>632</v>
      </c>
      <c r="K269" s="2"/>
      <c r="L269" s="2"/>
      <c r="M269" s="2"/>
      <c r="N269" s="23">
        <v>1</v>
      </c>
      <c r="O269" s="2"/>
      <c r="P269" s="2"/>
      <c r="Q269" s="2"/>
      <c r="R269" s="2"/>
      <c r="S269" s="2"/>
      <c r="T269" s="23">
        <v>3.86469438</v>
      </c>
      <c r="U269" s="23">
        <v>3.86469438</v>
      </c>
      <c r="V269" s="23">
        <v>16.978874730000001</v>
      </c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O269">
        <v>24</v>
      </c>
      <c r="AP269" s="21">
        <v>251.01098912285789</v>
      </c>
      <c r="AQ269" s="21">
        <v>9.5613343797681868E-2</v>
      </c>
      <c r="AR269" s="28">
        <v>2</v>
      </c>
      <c r="AS269" s="28">
        <v>3.1578947368421049</v>
      </c>
      <c r="AT269" s="28">
        <v>2.4210526315789469</v>
      </c>
      <c r="AU269" s="28">
        <v>2.947368421052631</v>
      </c>
      <c r="AV269" s="28">
        <v>0.19</v>
      </c>
      <c r="AW269" s="28">
        <v>0.3</v>
      </c>
      <c r="AX269" s="28">
        <v>0.23</v>
      </c>
      <c r="AY269" s="28">
        <v>0.28000000000000003</v>
      </c>
      <c r="AZ269" s="25">
        <v>1.54</v>
      </c>
      <c r="BA269" s="25">
        <v>3.44</v>
      </c>
      <c r="BB269" s="25">
        <v>1.9</v>
      </c>
      <c r="BC269" s="25">
        <v>2.8410526315789468</v>
      </c>
      <c r="BD269">
        <v>2.8410526315789468</v>
      </c>
      <c r="BE269">
        <v>6.1729587136842099</v>
      </c>
    </row>
    <row r="270" spans="1:57" x14ac:dyDescent="0.3">
      <c r="A270" s="2" t="s">
        <v>215</v>
      </c>
      <c r="B270" s="13" t="s">
        <v>734</v>
      </c>
      <c r="C270" s="13"/>
      <c r="D270" s="2"/>
      <c r="E270" s="2"/>
      <c r="F270" s="2">
        <v>3.8</v>
      </c>
      <c r="G270" s="2" t="s">
        <v>216</v>
      </c>
      <c r="H270" s="9" t="s">
        <v>587</v>
      </c>
      <c r="I270" t="s">
        <v>636</v>
      </c>
      <c r="K270" s="2"/>
      <c r="L270" s="2"/>
      <c r="M270" s="2"/>
      <c r="N270" s="23">
        <v>1</v>
      </c>
      <c r="O270" s="2"/>
      <c r="P270" s="2"/>
      <c r="Q270" s="2"/>
      <c r="R270" s="2"/>
      <c r="S270" s="2"/>
      <c r="T270" s="23">
        <v>3.950634</v>
      </c>
      <c r="U270" s="23">
        <v>3.950634</v>
      </c>
      <c r="V270" s="23">
        <v>15.513552000000001</v>
      </c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O270">
        <v>20</v>
      </c>
      <c r="AP270" s="21">
        <v>242.1279024923125</v>
      </c>
      <c r="AQ270" s="21">
        <v>8.2600971611006269E-2</v>
      </c>
      <c r="AR270" s="28">
        <v>1.9375</v>
      </c>
      <c r="AS270" s="28">
        <v>2.5</v>
      </c>
      <c r="AT270" s="28">
        <v>0.5625</v>
      </c>
      <c r="AU270" s="28">
        <v>2.625</v>
      </c>
      <c r="AV270" s="28">
        <v>0.25409836065573771</v>
      </c>
      <c r="AW270" s="28">
        <v>0.32786885245901642</v>
      </c>
      <c r="AX270" s="28">
        <v>7.3770491803278687E-2</v>
      </c>
      <c r="AY270" s="28">
        <v>0.34426229508196721</v>
      </c>
      <c r="AZ270" s="25">
        <v>0.79</v>
      </c>
      <c r="BA270" s="25">
        <v>3.44</v>
      </c>
      <c r="BB270" s="25">
        <v>2.65</v>
      </c>
      <c r="BC270" s="25">
        <v>2.6056249999999999</v>
      </c>
      <c r="BD270">
        <v>2.6056249999999999</v>
      </c>
      <c r="BE270">
        <v>5.9703320286696879</v>
      </c>
    </row>
    <row r="271" spans="1:57" x14ac:dyDescent="0.3">
      <c r="A271" s="2" t="s">
        <v>215</v>
      </c>
      <c r="B271" s="13" t="s">
        <v>734</v>
      </c>
      <c r="C271" s="13"/>
      <c r="D271" s="2" t="s">
        <v>676</v>
      </c>
      <c r="E271" s="2">
        <v>0.44</v>
      </c>
      <c r="F271" s="2">
        <v>2</v>
      </c>
      <c r="G271" s="2" t="s">
        <v>216</v>
      </c>
      <c r="H271" s="9" t="s">
        <v>587</v>
      </c>
      <c r="I271" t="s">
        <v>636</v>
      </c>
      <c r="K271" s="2"/>
      <c r="L271" s="2"/>
      <c r="M271" s="2"/>
      <c r="N271" s="23">
        <v>1</v>
      </c>
      <c r="O271" s="2"/>
      <c r="P271" s="2"/>
      <c r="Q271" s="2"/>
      <c r="R271" s="2"/>
      <c r="S271" s="2"/>
      <c r="T271" s="23">
        <v>3.950634</v>
      </c>
      <c r="U271" s="23">
        <v>3.950634</v>
      </c>
      <c r="V271" s="23">
        <v>15.513552000000001</v>
      </c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O271">
        <v>20</v>
      </c>
      <c r="AP271" s="21">
        <v>242.1279024923125</v>
      </c>
      <c r="AQ271" s="21">
        <v>8.2600971611006269E-2</v>
      </c>
      <c r="AR271" s="28">
        <v>1.9375</v>
      </c>
      <c r="AS271" s="28">
        <v>2.5</v>
      </c>
      <c r="AT271" s="28">
        <v>0.5625</v>
      </c>
      <c r="AU271" s="28">
        <v>2.625</v>
      </c>
      <c r="AV271" s="28">
        <v>0.25409836065573771</v>
      </c>
      <c r="AW271" s="28">
        <v>0.32786885245901642</v>
      </c>
      <c r="AX271" s="28">
        <v>7.3770491803278687E-2</v>
      </c>
      <c r="AY271" s="28">
        <v>0.34426229508196721</v>
      </c>
      <c r="AZ271" s="25">
        <v>0.79</v>
      </c>
      <c r="BA271" s="25">
        <v>3.44</v>
      </c>
      <c r="BB271" s="25">
        <v>2.65</v>
      </c>
      <c r="BC271" s="25">
        <v>2.6056249999999999</v>
      </c>
      <c r="BD271">
        <v>2.6056249999999999</v>
      </c>
      <c r="BE271">
        <v>5.9703320286696879</v>
      </c>
    </row>
    <row r="272" spans="1:57" x14ac:dyDescent="0.3">
      <c r="A272" s="2" t="s">
        <v>217</v>
      </c>
      <c r="B272" s="13" t="s">
        <v>806</v>
      </c>
      <c r="C272" s="13"/>
      <c r="D272" s="2"/>
      <c r="E272" s="2"/>
      <c r="F272" s="2">
        <v>2.58</v>
      </c>
      <c r="G272" s="2" t="s">
        <v>218</v>
      </c>
      <c r="H272" s="9">
        <v>-1</v>
      </c>
      <c r="I272">
        <v>-1</v>
      </c>
      <c r="K272" s="2"/>
      <c r="L272" s="2"/>
      <c r="M272" s="2"/>
      <c r="N272" s="23">
        <v>0</v>
      </c>
      <c r="O272" s="2">
        <v>3.93</v>
      </c>
      <c r="P272" s="2">
        <v>3.93</v>
      </c>
      <c r="Q272" s="2">
        <v>15.3</v>
      </c>
      <c r="R272" s="2"/>
      <c r="S272" s="2"/>
      <c r="T272" s="23">
        <v>0</v>
      </c>
      <c r="U272" s="23"/>
      <c r="V272" s="23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O272">
        <v>20</v>
      </c>
      <c r="AP272" s="21">
        <v>0</v>
      </c>
      <c r="AQ272" s="21"/>
      <c r="AR272" s="28">
        <v>1.75</v>
      </c>
      <c r="AS272" s="28">
        <v>2.75</v>
      </c>
      <c r="AT272" s="28">
        <v>2</v>
      </c>
      <c r="AU272" s="28">
        <v>1.75</v>
      </c>
      <c r="AV272" s="28">
        <v>0.2121212121212121</v>
      </c>
      <c r="AW272" s="28">
        <v>0.33333333333333331</v>
      </c>
      <c r="AX272" s="28">
        <v>0.2424242424242424</v>
      </c>
      <c r="AY272" s="28">
        <v>0.2121212121212121</v>
      </c>
      <c r="AZ272" s="25">
        <v>1.6</v>
      </c>
      <c r="BA272" s="25">
        <v>3.44</v>
      </c>
      <c r="BB272" s="25">
        <v>1.84</v>
      </c>
      <c r="BC272" s="25">
        <v>2.8787500000000001</v>
      </c>
      <c r="BD272">
        <v>2.8787500000000001</v>
      </c>
      <c r="BE272">
        <v>6.3662565249906873</v>
      </c>
    </row>
    <row r="273" spans="1:57" x14ac:dyDescent="0.3">
      <c r="A273" s="2" t="s">
        <v>873</v>
      </c>
      <c r="B273" s="13" t="s">
        <v>874</v>
      </c>
      <c r="C273" s="13"/>
      <c r="D273" s="2"/>
      <c r="E273" s="2"/>
      <c r="F273" s="2">
        <v>2.29</v>
      </c>
      <c r="G273" s="2" t="s">
        <v>218</v>
      </c>
      <c r="H273" s="9">
        <v>-1</v>
      </c>
      <c r="I273">
        <v>-1</v>
      </c>
      <c r="K273" s="2"/>
      <c r="L273" s="2"/>
      <c r="M273" s="2"/>
      <c r="N273" s="23">
        <v>0</v>
      </c>
      <c r="O273" s="2">
        <v>3.93</v>
      </c>
      <c r="P273" s="2">
        <v>3.93</v>
      </c>
      <c r="Q273" s="2">
        <v>15.3</v>
      </c>
      <c r="R273" s="2"/>
      <c r="S273" s="2"/>
      <c r="T273" s="23">
        <v>0</v>
      </c>
      <c r="U273" s="23"/>
      <c r="V273" s="23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O273">
        <v>20</v>
      </c>
      <c r="AP273" s="21">
        <v>0</v>
      </c>
      <c r="AQ273" s="21"/>
      <c r="AR273" s="28">
        <v>1.714285714285714</v>
      </c>
      <c r="AS273" s="28">
        <v>2.6190476190476191</v>
      </c>
      <c r="AT273" s="28">
        <v>1.9285714285714279</v>
      </c>
      <c r="AU273" s="28">
        <v>1.666666666666667</v>
      </c>
      <c r="AV273" s="28">
        <v>0.2162162162162162</v>
      </c>
      <c r="AW273" s="28">
        <v>0.33033033033033038</v>
      </c>
      <c r="AX273" s="28">
        <v>0.2432432432432432</v>
      </c>
      <c r="AY273" s="28">
        <v>0.21021021021021019</v>
      </c>
      <c r="AZ273" s="25">
        <v>1.6</v>
      </c>
      <c r="BA273" s="25">
        <v>3.44</v>
      </c>
      <c r="BB273" s="25">
        <v>1.84</v>
      </c>
      <c r="BC273" s="25">
        <v>2.847857142857142</v>
      </c>
      <c r="BD273">
        <v>2.8478571428571429</v>
      </c>
      <c r="BE273">
        <v>6.402055730936417</v>
      </c>
    </row>
    <row r="274" spans="1:57" x14ac:dyDescent="0.3">
      <c r="A274" s="2" t="s">
        <v>220</v>
      </c>
      <c r="B274" s="13" t="s">
        <v>807</v>
      </c>
      <c r="C274" s="13"/>
      <c r="D274" s="2"/>
      <c r="E274" s="2"/>
      <c r="F274" s="2">
        <v>4.05</v>
      </c>
      <c r="G274" s="2" t="s">
        <v>219</v>
      </c>
      <c r="H274" s="9" t="s">
        <v>588</v>
      </c>
      <c r="I274" t="s">
        <v>661</v>
      </c>
      <c r="K274" s="2"/>
      <c r="L274" s="2"/>
      <c r="M274" s="2"/>
      <c r="N274" s="23">
        <v>1</v>
      </c>
      <c r="O274" s="2"/>
      <c r="P274" s="2"/>
      <c r="Q274" s="2"/>
      <c r="R274" s="2"/>
      <c r="S274" s="2"/>
      <c r="T274" s="23">
        <v>5.81978595</v>
      </c>
      <c r="U274" s="23">
        <v>5.81978595</v>
      </c>
      <c r="V274" s="23">
        <v>11.88463337</v>
      </c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O274">
        <v>30</v>
      </c>
      <c r="AP274" s="21">
        <v>348.60249769877402</v>
      </c>
      <c r="AQ274" s="21">
        <v>8.6057903193576313E-2</v>
      </c>
      <c r="AR274" s="28">
        <v>2</v>
      </c>
      <c r="AS274" s="28">
        <v>2.5</v>
      </c>
      <c r="AT274" s="28">
        <v>0.5</v>
      </c>
      <c r="AU274" s="28">
        <v>2.333333333333333</v>
      </c>
      <c r="AV274" s="28">
        <v>0.27272727272727282</v>
      </c>
      <c r="AW274" s="28">
        <v>0.34090909090909088</v>
      </c>
      <c r="AX274" s="28">
        <v>6.8181818181818191E-2</v>
      </c>
      <c r="AY274" s="28">
        <v>0.31818181818181818</v>
      </c>
      <c r="AZ274" s="25">
        <v>0.89</v>
      </c>
      <c r="BA274" s="25">
        <v>3.44</v>
      </c>
      <c r="BB274" s="25">
        <v>2.5499999999999998</v>
      </c>
      <c r="BC274" s="25">
        <v>2.5854166666666671</v>
      </c>
      <c r="BD274">
        <v>2.5854166666666671</v>
      </c>
      <c r="BE274">
        <v>5.9262421145833333</v>
      </c>
    </row>
    <row r="275" spans="1:57" x14ac:dyDescent="0.3">
      <c r="A275" s="2" t="s">
        <v>220</v>
      </c>
      <c r="B275" s="13" t="s">
        <v>807</v>
      </c>
      <c r="C275" s="13"/>
      <c r="D275" s="2" t="s">
        <v>676</v>
      </c>
      <c r="E275" s="2">
        <v>0.3</v>
      </c>
      <c r="F275" s="2">
        <v>1.75</v>
      </c>
      <c r="G275" s="2" t="s">
        <v>219</v>
      </c>
      <c r="H275" s="9" t="s">
        <v>588</v>
      </c>
      <c r="I275" t="s">
        <v>661</v>
      </c>
      <c r="K275" s="2"/>
      <c r="L275" s="2"/>
      <c r="M275" s="2"/>
      <c r="N275" s="23">
        <v>1</v>
      </c>
      <c r="O275" s="2"/>
      <c r="P275" s="2"/>
      <c r="Q275" s="2"/>
      <c r="R275" s="2"/>
      <c r="S275" s="2"/>
      <c r="T275" s="23">
        <v>5.81978595</v>
      </c>
      <c r="U275" s="23">
        <v>5.81978595</v>
      </c>
      <c r="V275" s="23">
        <v>11.88463337</v>
      </c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O275">
        <v>30</v>
      </c>
      <c r="AP275" s="21">
        <v>348.60249769877402</v>
      </c>
      <c r="AQ275" s="21">
        <v>8.6057903193576313E-2</v>
      </c>
      <c r="AR275" s="28">
        <v>2</v>
      </c>
      <c r="AS275" s="28">
        <v>2.5</v>
      </c>
      <c r="AT275" s="28">
        <v>0.5</v>
      </c>
      <c r="AU275" s="28">
        <v>2.333333333333333</v>
      </c>
      <c r="AV275" s="28">
        <v>0.27272727272727282</v>
      </c>
      <c r="AW275" s="28">
        <v>0.34090909090909088</v>
      </c>
      <c r="AX275" s="28">
        <v>6.8181818181818191E-2</v>
      </c>
      <c r="AY275" s="28">
        <v>0.31818181818181818</v>
      </c>
      <c r="AZ275" s="25">
        <v>0.89</v>
      </c>
      <c r="BA275" s="25">
        <v>3.44</v>
      </c>
      <c r="BB275" s="25">
        <v>2.5499999999999998</v>
      </c>
      <c r="BC275" s="25">
        <v>2.5854166666666671</v>
      </c>
      <c r="BD275">
        <v>2.5854166666666671</v>
      </c>
      <c r="BE275">
        <v>5.9262421145833333</v>
      </c>
    </row>
    <row r="276" spans="1:57" x14ac:dyDescent="0.3">
      <c r="A276" s="2" t="s">
        <v>221</v>
      </c>
      <c r="B276" s="13" t="s">
        <v>808</v>
      </c>
      <c r="C276" s="13"/>
      <c r="D276" s="2"/>
      <c r="E276" s="2"/>
      <c r="F276" s="2">
        <v>4.51</v>
      </c>
      <c r="G276" s="2" t="s">
        <v>222</v>
      </c>
      <c r="H276" s="9" t="s">
        <v>589</v>
      </c>
      <c r="I276">
        <v>-1</v>
      </c>
      <c r="K276" s="2"/>
      <c r="L276" s="2"/>
      <c r="M276" s="2"/>
      <c r="N276" s="23">
        <v>1</v>
      </c>
      <c r="O276" s="2"/>
      <c r="P276" s="2"/>
      <c r="Q276" s="2"/>
      <c r="R276" s="2"/>
      <c r="S276" s="2"/>
      <c r="T276" s="23">
        <v>5.6694849300000003</v>
      </c>
      <c r="U276" s="23">
        <v>5.6694842000000003</v>
      </c>
      <c r="V276" s="23">
        <v>11.54266629</v>
      </c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O276">
        <v>30</v>
      </c>
      <c r="AP276" s="21">
        <v>321.30962315738361</v>
      </c>
      <c r="AQ276" s="21">
        <v>9.3367885173191417E-2</v>
      </c>
      <c r="AR276" s="28">
        <v>2</v>
      </c>
      <c r="AS276" s="28">
        <v>2.5</v>
      </c>
      <c r="AT276" s="28">
        <v>0.5</v>
      </c>
      <c r="AU276" s="28">
        <v>2.333333333333333</v>
      </c>
      <c r="AV276" s="28">
        <v>0.27272727272727282</v>
      </c>
      <c r="AW276" s="28">
        <v>0.34090909090909088</v>
      </c>
      <c r="AX276" s="28">
        <v>6.8181818181818191E-2</v>
      </c>
      <c r="AY276" s="28">
        <v>0.31818181818181818</v>
      </c>
      <c r="AZ276" s="25">
        <v>0.95</v>
      </c>
      <c r="BA276" s="25">
        <v>3.44</v>
      </c>
      <c r="BB276" s="25">
        <v>2.4900000000000002</v>
      </c>
      <c r="BC276" s="25">
        <v>2.5979166666666669</v>
      </c>
      <c r="BD276">
        <v>2.597916666666666</v>
      </c>
      <c r="BE276">
        <v>5.966934078125</v>
      </c>
    </row>
    <row r="277" spans="1:57" x14ac:dyDescent="0.3">
      <c r="A277" s="2" t="s">
        <v>221</v>
      </c>
      <c r="B277" s="13" t="s">
        <v>808</v>
      </c>
      <c r="C277" s="13"/>
      <c r="D277" s="2" t="s">
        <v>676</v>
      </c>
      <c r="E277" s="2">
        <v>0.63</v>
      </c>
      <c r="F277" s="2">
        <v>2.2000000000000002</v>
      </c>
      <c r="G277" s="2" t="s">
        <v>222</v>
      </c>
      <c r="H277" s="9" t="s">
        <v>589</v>
      </c>
      <c r="I277">
        <v>-1</v>
      </c>
      <c r="K277" s="2"/>
      <c r="L277" s="2"/>
      <c r="M277" s="2"/>
      <c r="N277" s="23">
        <v>1</v>
      </c>
      <c r="O277" s="2"/>
      <c r="P277" s="2"/>
      <c r="Q277" s="2"/>
      <c r="R277" s="2"/>
      <c r="S277" s="2"/>
      <c r="T277" s="23">
        <v>5.6694849300000003</v>
      </c>
      <c r="U277" s="23">
        <v>5.6694842000000003</v>
      </c>
      <c r="V277" s="23">
        <v>11.54266629</v>
      </c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O277">
        <v>30</v>
      </c>
      <c r="AP277" s="21">
        <v>321.30962315738361</v>
      </c>
      <c r="AQ277" s="21">
        <v>9.3367885173191417E-2</v>
      </c>
      <c r="AR277" s="28">
        <v>2</v>
      </c>
      <c r="AS277" s="28">
        <v>2.5</v>
      </c>
      <c r="AT277" s="28">
        <v>0.5</v>
      </c>
      <c r="AU277" s="28">
        <v>2.333333333333333</v>
      </c>
      <c r="AV277" s="28">
        <v>0.27272727272727282</v>
      </c>
      <c r="AW277" s="28">
        <v>0.34090909090909088</v>
      </c>
      <c r="AX277" s="28">
        <v>6.8181818181818191E-2</v>
      </c>
      <c r="AY277" s="28">
        <v>0.31818181818181818</v>
      </c>
      <c r="AZ277" s="25">
        <v>0.95</v>
      </c>
      <c r="BA277" s="25">
        <v>3.44</v>
      </c>
      <c r="BB277" s="25">
        <v>2.4900000000000002</v>
      </c>
      <c r="BC277" s="25">
        <v>2.5979166666666669</v>
      </c>
      <c r="BD277">
        <v>2.597916666666666</v>
      </c>
      <c r="BE277">
        <v>5.966934078125</v>
      </c>
    </row>
    <row r="278" spans="1:57" x14ac:dyDescent="0.3">
      <c r="A278" s="2" t="s">
        <v>185</v>
      </c>
      <c r="B278" s="13" t="s">
        <v>729</v>
      </c>
      <c r="C278" s="13"/>
      <c r="D278" s="2"/>
      <c r="E278" s="2"/>
      <c r="F278" s="2">
        <v>4.2</v>
      </c>
      <c r="G278" s="2" t="s">
        <v>223</v>
      </c>
      <c r="H278" s="9" t="s">
        <v>556</v>
      </c>
      <c r="I278" t="s">
        <v>633</v>
      </c>
      <c r="K278" s="2"/>
      <c r="L278" s="2"/>
      <c r="M278" s="2"/>
      <c r="N278" s="23">
        <v>2</v>
      </c>
      <c r="O278" s="2"/>
      <c r="P278" s="2"/>
      <c r="Q278" s="2"/>
      <c r="R278" s="2"/>
      <c r="S278" s="2"/>
      <c r="T278" s="23">
        <v>13.81974189</v>
      </c>
      <c r="U278" s="23">
        <v>13.81974189</v>
      </c>
      <c r="V278" s="23">
        <v>5.7110870199999999</v>
      </c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O278">
        <v>14</v>
      </c>
      <c r="AP278" s="21">
        <v>309.44138863753989</v>
      </c>
      <c r="AQ278" s="21">
        <v>9.0485633235046756E-2</v>
      </c>
      <c r="AR278" s="28">
        <v>2</v>
      </c>
      <c r="AS278" s="28">
        <v>2.545454545454545</v>
      </c>
      <c r="AT278" s="28">
        <v>0.54545454545454541</v>
      </c>
      <c r="AU278" s="28">
        <v>2.545454545454545</v>
      </c>
      <c r="AV278" s="28">
        <v>0.26190476190476192</v>
      </c>
      <c r="AW278" s="28">
        <v>0.33333333333333331</v>
      </c>
      <c r="AX278" s="28">
        <v>7.1428571428571425E-2</v>
      </c>
      <c r="AY278" s="28">
        <v>0.33333333333333331</v>
      </c>
      <c r="AZ278" s="25">
        <v>0.95</v>
      </c>
      <c r="BA278" s="25">
        <v>3.44</v>
      </c>
      <c r="BB278" s="25">
        <v>2.4900000000000002</v>
      </c>
      <c r="BC278" s="25">
        <v>2.6345454545454539</v>
      </c>
      <c r="BD278">
        <v>2.6345454545454552</v>
      </c>
      <c r="BE278">
        <v>6.036062318181818</v>
      </c>
    </row>
    <row r="279" spans="1:57" x14ac:dyDescent="0.3">
      <c r="A279" s="2" t="s">
        <v>185</v>
      </c>
      <c r="B279" s="13" t="s">
        <v>729</v>
      </c>
      <c r="C279" s="13"/>
      <c r="D279" s="2" t="s">
        <v>676</v>
      </c>
      <c r="E279" s="2">
        <v>0.90500000000000003</v>
      </c>
      <c r="F279" s="2">
        <v>2.2999999999999998</v>
      </c>
      <c r="G279" s="2" t="s">
        <v>223</v>
      </c>
      <c r="H279" s="9" t="s">
        <v>556</v>
      </c>
      <c r="I279" t="s">
        <v>633</v>
      </c>
      <c r="K279" s="2"/>
      <c r="L279" s="2"/>
      <c r="M279" s="2"/>
      <c r="N279" s="23">
        <v>2</v>
      </c>
      <c r="O279" s="2"/>
      <c r="P279" s="2"/>
      <c r="Q279" s="2"/>
      <c r="R279" s="2"/>
      <c r="S279" s="2"/>
      <c r="T279" s="23">
        <v>13.81974189</v>
      </c>
      <c r="U279" s="23">
        <v>13.81974189</v>
      </c>
      <c r="V279" s="23">
        <v>5.7110870199999999</v>
      </c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O279">
        <v>14</v>
      </c>
      <c r="AP279" s="21">
        <v>309.44138863753989</v>
      </c>
      <c r="AQ279" s="21">
        <v>9.0485633235046756E-2</v>
      </c>
      <c r="AR279" s="28">
        <v>2</v>
      </c>
      <c r="AS279" s="28">
        <v>2.545454545454545</v>
      </c>
      <c r="AT279" s="28">
        <v>0.54545454545454541</v>
      </c>
      <c r="AU279" s="28">
        <v>2.545454545454545</v>
      </c>
      <c r="AV279" s="28">
        <v>0.26190476190476192</v>
      </c>
      <c r="AW279" s="28">
        <v>0.33333333333333331</v>
      </c>
      <c r="AX279" s="28">
        <v>7.1428571428571425E-2</v>
      </c>
      <c r="AY279" s="28">
        <v>0.33333333333333331</v>
      </c>
      <c r="AZ279" s="25">
        <v>0.95</v>
      </c>
      <c r="BA279" s="25">
        <v>3.44</v>
      </c>
      <c r="BB279" s="25">
        <v>2.4900000000000002</v>
      </c>
      <c r="BC279" s="25">
        <v>2.6345454545454539</v>
      </c>
      <c r="BD279">
        <v>2.6345454545454552</v>
      </c>
      <c r="BE279">
        <v>6.036062318181818</v>
      </c>
    </row>
    <row r="280" spans="1:57" x14ac:dyDescent="0.3">
      <c r="A280" s="2" t="s">
        <v>46</v>
      </c>
      <c r="B280" s="13" t="s">
        <v>722</v>
      </c>
      <c r="C280" s="13"/>
      <c r="D280" s="2"/>
      <c r="E280" s="2"/>
      <c r="F280" s="2">
        <v>3.82</v>
      </c>
      <c r="G280" s="2" t="s">
        <v>224</v>
      </c>
      <c r="H280" s="9" t="s">
        <v>551</v>
      </c>
      <c r="I280" t="s">
        <v>629</v>
      </c>
      <c r="K280" s="2"/>
      <c r="L280" s="2"/>
      <c r="M280" s="2"/>
      <c r="N280" s="23">
        <v>2</v>
      </c>
      <c r="O280" s="2"/>
      <c r="P280" s="2"/>
      <c r="Q280" s="2"/>
      <c r="R280" s="2"/>
      <c r="S280" s="2"/>
      <c r="T280" s="23">
        <v>7.41544296</v>
      </c>
      <c r="U280" s="23">
        <v>7.4154429599999991</v>
      </c>
      <c r="V280" s="23">
        <v>7.41544296</v>
      </c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O280">
        <v>14</v>
      </c>
      <c r="AP280" s="21">
        <v>288.33429290182369</v>
      </c>
      <c r="AQ280" s="21">
        <v>9.7109503410799117E-2</v>
      </c>
      <c r="AR280" s="28">
        <v>2</v>
      </c>
      <c r="AS280" s="28">
        <v>2.545454545454545</v>
      </c>
      <c r="AT280" s="28">
        <v>0.54545454545454541</v>
      </c>
      <c r="AU280" s="28">
        <v>0</v>
      </c>
      <c r="AV280" s="28">
        <v>0.39285714285714279</v>
      </c>
      <c r="AW280" s="28">
        <v>0.5</v>
      </c>
      <c r="AX280" s="28">
        <v>0.1071428571428571</v>
      </c>
      <c r="AY280" s="28">
        <v>0</v>
      </c>
      <c r="AZ280" s="25">
        <v>1.1000000000000001</v>
      </c>
      <c r="BA280" s="25">
        <v>3.44</v>
      </c>
      <c r="BB280" s="25">
        <v>2.34</v>
      </c>
      <c r="BC280" s="25">
        <v>2.669090909090909</v>
      </c>
      <c r="BD280">
        <v>2.669090909090909</v>
      </c>
      <c r="BE280">
        <v>5.9831974772727277</v>
      </c>
    </row>
    <row r="281" spans="1:57" x14ac:dyDescent="0.3">
      <c r="A281" s="2" t="s">
        <v>46</v>
      </c>
      <c r="B281" s="13" t="s">
        <v>722</v>
      </c>
      <c r="C281" s="13"/>
      <c r="D281" s="2"/>
      <c r="E281" s="2"/>
      <c r="F281" s="2">
        <v>3.82</v>
      </c>
      <c r="G281" s="2" t="s">
        <v>225</v>
      </c>
      <c r="H281" s="9" t="s">
        <v>551</v>
      </c>
      <c r="I281" t="s">
        <v>629</v>
      </c>
      <c r="K281" s="2"/>
      <c r="L281" s="2"/>
      <c r="M281" s="2"/>
      <c r="N281" s="23">
        <v>2</v>
      </c>
      <c r="O281" s="2"/>
      <c r="P281" s="2"/>
      <c r="Q281" s="2"/>
      <c r="R281" s="2"/>
      <c r="S281" s="2"/>
      <c r="T281" s="23">
        <v>7.41544296</v>
      </c>
      <c r="U281" s="23">
        <v>7.4154429599999991</v>
      </c>
      <c r="V281" s="23">
        <v>7.41544296</v>
      </c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O281">
        <v>14</v>
      </c>
      <c r="AP281" s="21">
        <v>288.33429290182369</v>
      </c>
      <c r="AQ281" s="21">
        <v>9.7109503410799117E-2</v>
      </c>
      <c r="AR281" s="28">
        <v>2</v>
      </c>
      <c r="AS281" s="28">
        <v>2.545454545454545</v>
      </c>
      <c r="AT281" s="28">
        <v>0.54545454545454541</v>
      </c>
      <c r="AU281" s="28">
        <v>0</v>
      </c>
      <c r="AV281" s="28">
        <v>0.39285714285714279</v>
      </c>
      <c r="AW281" s="28">
        <v>0.5</v>
      </c>
      <c r="AX281" s="28">
        <v>0.1071428571428571</v>
      </c>
      <c r="AY281" s="28">
        <v>0</v>
      </c>
      <c r="AZ281" s="25">
        <v>1.1000000000000001</v>
      </c>
      <c r="BA281" s="25">
        <v>3.44</v>
      </c>
      <c r="BB281" s="25">
        <v>2.34</v>
      </c>
      <c r="BC281" s="25">
        <v>2.669090909090909</v>
      </c>
      <c r="BD281">
        <v>2.669090909090909</v>
      </c>
      <c r="BE281">
        <v>5.9831974772727277</v>
      </c>
    </row>
    <row r="282" spans="1:57" x14ac:dyDescent="0.3">
      <c r="A282" s="2" t="s">
        <v>226</v>
      </c>
      <c r="B282" s="37" t="s">
        <v>938</v>
      </c>
      <c r="C282" s="13"/>
      <c r="D282" s="2"/>
      <c r="E282" s="2"/>
      <c r="F282" s="2">
        <v>2.6</v>
      </c>
      <c r="G282" s="2" t="s">
        <v>225</v>
      </c>
      <c r="H282" s="32" t="s">
        <v>551</v>
      </c>
      <c r="I282" s="1" t="s">
        <v>629</v>
      </c>
      <c r="K282" s="2"/>
      <c r="L282" s="2"/>
      <c r="M282" s="2"/>
      <c r="N282" s="23">
        <v>0</v>
      </c>
      <c r="O282" s="2">
        <v>-1</v>
      </c>
      <c r="P282" s="2"/>
      <c r="Q282" s="2"/>
      <c r="R282" s="2"/>
      <c r="S282" s="2"/>
      <c r="T282" s="23">
        <v>0</v>
      </c>
      <c r="U282" s="25"/>
      <c r="V282" s="25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O282">
        <v>14</v>
      </c>
      <c r="AP282" s="21">
        <v>0</v>
      </c>
      <c r="AQ282" s="25"/>
      <c r="AR282" s="28">
        <v>2</v>
      </c>
      <c r="AS282" s="28">
        <v>2.545454545454545</v>
      </c>
      <c r="AT282" s="28">
        <v>0.55454545454545456</v>
      </c>
      <c r="AU282" s="28">
        <v>0</v>
      </c>
      <c r="AV282" s="28">
        <v>0.39215686274509798</v>
      </c>
      <c r="AW282" s="28">
        <v>0.49910873440285197</v>
      </c>
      <c r="AX282" s="28">
        <v>0.1087344028520499</v>
      </c>
      <c r="AY282" s="28">
        <v>0</v>
      </c>
      <c r="AZ282" s="25">
        <v>1.1000000000000001</v>
      </c>
      <c r="BA282" s="25">
        <v>3.44</v>
      </c>
      <c r="BB282" s="25">
        <v>2.34</v>
      </c>
      <c r="BC282" s="25">
        <v>2.670418181818182</v>
      </c>
      <c r="BD282">
        <v>2.670418181818182</v>
      </c>
      <c r="BE282">
        <v>5.9849440756727272</v>
      </c>
    </row>
    <row r="283" spans="1:57" x14ac:dyDescent="0.3">
      <c r="A283" s="2" t="s">
        <v>227</v>
      </c>
      <c r="B283" s="17" t="s">
        <v>939</v>
      </c>
      <c r="C283" s="13"/>
      <c r="D283" s="2"/>
      <c r="E283" s="2"/>
      <c r="F283" s="2">
        <v>2.2000000000000002</v>
      </c>
      <c r="G283" s="2" t="s">
        <v>225</v>
      </c>
      <c r="H283" s="32" t="s">
        <v>551</v>
      </c>
      <c r="I283" s="1" t="s">
        <v>629</v>
      </c>
      <c r="K283" s="2"/>
      <c r="L283" s="2"/>
      <c r="M283" s="2"/>
      <c r="N283" s="23">
        <v>0</v>
      </c>
      <c r="O283" s="2">
        <v>-1</v>
      </c>
      <c r="P283" s="2"/>
      <c r="Q283" s="2"/>
      <c r="R283" s="2"/>
      <c r="S283" s="2"/>
      <c r="T283" s="23">
        <v>0</v>
      </c>
      <c r="U283" s="25"/>
      <c r="V283" s="25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O283">
        <v>14</v>
      </c>
      <c r="AP283" s="21">
        <v>0</v>
      </c>
      <c r="AQ283" s="25"/>
      <c r="AR283" s="28">
        <v>1.9981818181818181</v>
      </c>
      <c r="AS283" s="28">
        <v>2.545454545454545</v>
      </c>
      <c r="AT283" s="28">
        <v>0.55272727272727273</v>
      </c>
      <c r="AU283" s="28">
        <v>0</v>
      </c>
      <c r="AV283" s="28">
        <v>0.39207991437745271</v>
      </c>
      <c r="AW283" s="28">
        <v>0.49946485907955762</v>
      </c>
      <c r="AX283" s="28">
        <v>0.1084552265429897</v>
      </c>
      <c r="AY283" s="28">
        <v>0</v>
      </c>
      <c r="AZ283" s="25">
        <v>1.1000000000000001</v>
      </c>
      <c r="BA283" s="25">
        <v>3.44</v>
      </c>
      <c r="BB283" s="25">
        <v>2.34</v>
      </c>
      <c r="BC283" s="25">
        <v>2.670109090909091</v>
      </c>
      <c r="BD283">
        <v>2.670109090909091</v>
      </c>
      <c r="BE283">
        <v>5.9843864818181816</v>
      </c>
    </row>
    <row r="284" spans="1:57" x14ac:dyDescent="0.3">
      <c r="A284" s="2" t="s">
        <v>49</v>
      </c>
      <c r="B284" s="13" t="s">
        <v>725</v>
      </c>
      <c r="C284" s="13"/>
      <c r="D284" s="2"/>
      <c r="E284" s="2"/>
      <c r="F284" s="2">
        <v>4</v>
      </c>
      <c r="G284" s="2" t="s">
        <v>228</v>
      </c>
      <c r="H284" s="9" t="s">
        <v>553</v>
      </c>
      <c r="I284" t="s">
        <v>631</v>
      </c>
      <c r="K284" s="2"/>
      <c r="L284" s="2"/>
      <c r="M284" s="2"/>
      <c r="N284" s="23">
        <v>8</v>
      </c>
      <c r="O284" s="2"/>
      <c r="P284" s="2"/>
      <c r="Q284" s="2"/>
      <c r="R284" s="2"/>
      <c r="S284" s="2"/>
      <c r="T284" s="23">
        <v>5.8017180100000001</v>
      </c>
      <c r="U284" s="25">
        <v>7.9756520899999996</v>
      </c>
      <c r="V284" s="25">
        <v>27.352093400000001</v>
      </c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O284">
        <v>14</v>
      </c>
      <c r="AP284" s="21">
        <v>1265.6493143942739</v>
      </c>
      <c r="AQ284" s="25">
        <v>8.8492127105210025E-2</v>
      </c>
      <c r="AR284" s="28">
        <v>1.8181818181818179</v>
      </c>
      <c r="AS284" s="28">
        <v>2.545454545454545</v>
      </c>
      <c r="AT284" s="28">
        <v>0.72727272727272729</v>
      </c>
      <c r="AU284" s="28">
        <v>0</v>
      </c>
      <c r="AV284" s="28">
        <v>0.35714285714285721</v>
      </c>
      <c r="AW284" s="28">
        <v>0.5</v>
      </c>
      <c r="AX284" s="28">
        <v>0.1428571428571429</v>
      </c>
      <c r="AY284" s="28">
        <v>0</v>
      </c>
      <c r="AZ284" s="25">
        <v>0.95</v>
      </c>
      <c r="BA284" s="25">
        <v>3.44</v>
      </c>
      <c r="BB284" s="25">
        <v>2.4900000000000002</v>
      </c>
      <c r="BC284" s="25">
        <v>2.6527272727272719</v>
      </c>
      <c r="BD284">
        <v>2.6527272727272728</v>
      </c>
      <c r="BE284">
        <v>6.0182046818181814</v>
      </c>
    </row>
    <row r="285" spans="1:57" x14ac:dyDescent="0.3">
      <c r="A285" s="2" t="s">
        <v>46</v>
      </c>
      <c r="B285" s="13" t="s">
        <v>722</v>
      </c>
      <c r="C285" s="13"/>
      <c r="D285" s="2"/>
      <c r="E285" s="2"/>
      <c r="F285" s="2">
        <v>3.9</v>
      </c>
      <c r="G285" s="2" t="s">
        <v>229</v>
      </c>
      <c r="H285" s="12" t="s">
        <v>551</v>
      </c>
      <c r="I285" t="s">
        <v>629</v>
      </c>
      <c r="K285" s="2"/>
      <c r="L285" s="2"/>
      <c r="M285" s="2"/>
      <c r="N285" s="23">
        <v>2</v>
      </c>
      <c r="O285" s="2"/>
      <c r="P285" s="2"/>
      <c r="Q285" s="2"/>
      <c r="R285" s="2"/>
      <c r="S285" s="2"/>
      <c r="T285" s="23">
        <v>7.41544296</v>
      </c>
      <c r="U285" s="25">
        <v>7.4154429599999991</v>
      </c>
      <c r="V285" s="25">
        <v>7.41544296</v>
      </c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O285">
        <v>14</v>
      </c>
      <c r="AP285" s="21">
        <v>288.33429290182369</v>
      </c>
      <c r="AQ285" s="25">
        <v>9.7109503410799117E-2</v>
      </c>
      <c r="AR285" s="28">
        <v>2</v>
      </c>
      <c r="AS285" s="28">
        <v>2.545454545454545</v>
      </c>
      <c r="AT285" s="28">
        <v>0.54545454545454541</v>
      </c>
      <c r="AU285" s="28">
        <v>0</v>
      </c>
      <c r="AV285" s="28">
        <v>0.39285714285714279</v>
      </c>
      <c r="AW285" s="28">
        <v>0.5</v>
      </c>
      <c r="AX285" s="28">
        <v>0.1071428571428571</v>
      </c>
      <c r="AY285" s="28">
        <v>0</v>
      </c>
      <c r="AZ285" s="25">
        <v>1.1000000000000001</v>
      </c>
      <c r="BA285" s="25">
        <v>3.44</v>
      </c>
      <c r="BB285" s="25">
        <v>2.34</v>
      </c>
      <c r="BC285" s="25">
        <v>2.669090909090909</v>
      </c>
      <c r="BD285">
        <v>2.669090909090909</v>
      </c>
      <c r="BE285">
        <v>5.9831974772727277</v>
      </c>
    </row>
    <row r="286" spans="1:57" x14ac:dyDescent="0.3">
      <c r="A286" s="2" t="s">
        <v>46</v>
      </c>
      <c r="B286" s="13" t="s">
        <v>722</v>
      </c>
      <c r="C286" s="13"/>
      <c r="D286" s="2" t="s">
        <v>890</v>
      </c>
      <c r="E286" s="2">
        <v>0.42</v>
      </c>
      <c r="F286" s="2">
        <v>3.78</v>
      </c>
      <c r="G286" s="2" t="s">
        <v>229</v>
      </c>
      <c r="H286" s="12" t="s">
        <v>551</v>
      </c>
      <c r="I286" t="s">
        <v>629</v>
      </c>
      <c r="K286" s="2"/>
      <c r="L286" s="2"/>
      <c r="M286" s="2"/>
      <c r="N286" s="23">
        <v>2</v>
      </c>
      <c r="O286" s="2"/>
      <c r="P286" s="2"/>
      <c r="Q286" s="2"/>
      <c r="R286" s="2"/>
      <c r="S286" s="2"/>
      <c r="T286" s="23">
        <v>7.41544296</v>
      </c>
      <c r="U286" s="25">
        <v>7.4154429599999991</v>
      </c>
      <c r="V286" s="25">
        <v>7.41544296</v>
      </c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O286">
        <v>14</v>
      </c>
      <c r="AP286" s="21">
        <v>288.33429290182369</v>
      </c>
      <c r="AQ286" s="25">
        <v>9.7109503410799117E-2</v>
      </c>
      <c r="AR286" s="28">
        <v>2</v>
      </c>
      <c r="AS286" s="28">
        <v>2.545454545454545</v>
      </c>
      <c r="AT286" s="28">
        <v>0.54545454545454541</v>
      </c>
      <c r="AU286" s="28">
        <v>0</v>
      </c>
      <c r="AV286" s="28">
        <v>0.39285714285714279</v>
      </c>
      <c r="AW286" s="28">
        <v>0.5</v>
      </c>
      <c r="AX286" s="28">
        <v>0.1071428571428571</v>
      </c>
      <c r="AY286" s="28">
        <v>0</v>
      </c>
      <c r="AZ286" s="25">
        <v>1.1000000000000001</v>
      </c>
      <c r="BA286" s="25">
        <v>3.44</v>
      </c>
      <c r="BB286" s="25">
        <v>2.34</v>
      </c>
      <c r="BC286" s="25">
        <v>2.669090909090909</v>
      </c>
      <c r="BD286">
        <v>2.669090909090909</v>
      </c>
      <c r="BE286">
        <v>5.9831974772727277</v>
      </c>
    </row>
    <row r="287" spans="1:57" x14ac:dyDescent="0.3">
      <c r="A287" s="2" t="s">
        <v>44</v>
      </c>
      <c r="B287" s="13" t="s">
        <v>720</v>
      </c>
      <c r="C287" s="13"/>
      <c r="D287" s="2"/>
      <c r="E287" s="2"/>
      <c r="F287" s="2">
        <v>3.5</v>
      </c>
      <c r="G287" s="7" t="s">
        <v>230</v>
      </c>
      <c r="H287" s="12" t="s">
        <v>549</v>
      </c>
      <c r="I287">
        <v>-1</v>
      </c>
      <c r="K287" s="7"/>
      <c r="L287" s="7"/>
      <c r="M287" s="7"/>
      <c r="N287" s="23">
        <v>1</v>
      </c>
      <c r="O287" s="2"/>
      <c r="P287" s="2"/>
      <c r="Q287" s="2"/>
      <c r="R287" s="2"/>
      <c r="S287" s="2"/>
      <c r="T287" s="23">
        <v>15.28115725</v>
      </c>
      <c r="U287" s="25">
        <v>15.28115725</v>
      </c>
      <c r="V287" s="25">
        <v>15.28115725</v>
      </c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O287">
        <v>20</v>
      </c>
      <c r="AP287" s="21">
        <v>229.90248606119221</v>
      </c>
      <c r="AQ287" s="25">
        <v>8.6993404650164072E-2</v>
      </c>
      <c r="AR287" s="28">
        <v>1.882352941176471</v>
      </c>
      <c r="AS287" s="28">
        <v>2.3529411764705879</v>
      </c>
      <c r="AT287" s="28">
        <v>0.47058823529411759</v>
      </c>
      <c r="AU287" s="28">
        <v>0</v>
      </c>
      <c r="AV287" s="28">
        <v>0.4</v>
      </c>
      <c r="AW287" s="28">
        <v>0.5</v>
      </c>
      <c r="AX287" s="28">
        <v>9.9999999999999992E-2</v>
      </c>
      <c r="AY287" s="28">
        <v>0</v>
      </c>
      <c r="AZ287" s="25">
        <v>0.82</v>
      </c>
      <c r="BA287" s="25">
        <v>3.44</v>
      </c>
      <c r="BB287" s="25">
        <v>2.62</v>
      </c>
      <c r="BC287" s="25">
        <v>2.5211764705882351</v>
      </c>
      <c r="BD287">
        <v>2.521176470588236</v>
      </c>
      <c r="BE287">
        <v>5.6898745917647062</v>
      </c>
    </row>
    <row r="288" spans="1:57" x14ac:dyDescent="0.3">
      <c r="A288" s="2" t="s">
        <v>44</v>
      </c>
      <c r="B288" s="13" t="s">
        <v>720</v>
      </c>
      <c r="C288" s="13"/>
      <c r="D288" s="2" t="s">
        <v>875</v>
      </c>
      <c r="E288" s="2" t="s">
        <v>1067</v>
      </c>
      <c r="F288" s="2">
        <v>3.06</v>
      </c>
      <c r="G288" s="7" t="s">
        <v>230</v>
      </c>
      <c r="H288" s="12" t="s">
        <v>549</v>
      </c>
      <c r="I288">
        <v>-1</v>
      </c>
      <c r="K288" s="7"/>
      <c r="L288" s="7"/>
      <c r="M288" s="7"/>
      <c r="N288" s="23">
        <v>1</v>
      </c>
      <c r="O288" s="2"/>
      <c r="P288" s="2"/>
      <c r="Q288" s="2"/>
      <c r="R288" s="2"/>
      <c r="S288" s="2"/>
      <c r="T288" s="23">
        <v>15.28115725</v>
      </c>
      <c r="U288" s="25">
        <v>15.28115725</v>
      </c>
      <c r="V288" s="25">
        <v>15.28115725</v>
      </c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O288">
        <v>20</v>
      </c>
      <c r="AP288" s="21">
        <v>229.90248606119221</v>
      </c>
      <c r="AQ288" s="25">
        <v>8.6993404650164072E-2</v>
      </c>
      <c r="AR288" s="28">
        <v>1.882352941176471</v>
      </c>
      <c r="AS288" s="28">
        <v>2.3529411764705879</v>
      </c>
      <c r="AT288" s="28">
        <v>0.47058823529411759</v>
      </c>
      <c r="AU288" s="28">
        <v>0</v>
      </c>
      <c r="AV288" s="28">
        <v>0.4</v>
      </c>
      <c r="AW288" s="28">
        <v>0.5</v>
      </c>
      <c r="AX288" s="28">
        <v>9.9999999999999992E-2</v>
      </c>
      <c r="AY288" s="28">
        <v>0</v>
      </c>
      <c r="AZ288" s="25">
        <v>0.82</v>
      </c>
      <c r="BA288" s="25">
        <v>3.44</v>
      </c>
      <c r="BB288" s="25">
        <v>2.62</v>
      </c>
      <c r="BC288" s="25">
        <v>2.5211764705882351</v>
      </c>
      <c r="BD288">
        <v>2.521176470588236</v>
      </c>
      <c r="BE288">
        <v>5.6898745917647062</v>
      </c>
    </row>
    <row r="289" spans="1:57" x14ac:dyDescent="0.3">
      <c r="A289" s="2" t="s">
        <v>8</v>
      </c>
      <c r="B289" s="13" t="s">
        <v>694</v>
      </c>
      <c r="C289" s="13"/>
      <c r="D289" s="2"/>
      <c r="E289" s="2"/>
      <c r="F289" s="2">
        <v>3.26</v>
      </c>
      <c r="G289" s="2" t="s">
        <v>231</v>
      </c>
      <c r="H289" s="9" t="s">
        <v>530</v>
      </c>
      <c r="I289" t="s">
        <v>612</v>
      </c>
      <c r="K289" s="2"/>
      <c r="L289" s="2"/>
      <c r="M289" s="2"/>
      <c r="N289" s="23">
        <v>30</v>
      </c>
      <c r="O289" s="2"/>
      <c r="P289" s="2"/>
      <c r="Q289" s="2"/>
      <c r="R289" s="2"/>
      <c r="S289" s="2"/>
      <c r="T289" s="23">
        <v>10.59112378</v>
      </c>
      <c r="U289" s="25">
        <v>10.784736629999999</v>
      </c>
      <c r="V289" s="25">
        <v>10.486176179999999</v>
      </c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O289">
        <v>4</v>
      </c>
      <c r="AP289" s="21">
        <v>1182.741260108548</v>
      </c>
      <c r="AQ289" s="25">
        <v>0.1014592151701775</v>
      </c>
      <c r="AR289" s="28">
        <v>2</v>
      </c>
      <c r="AS289" s="28">
        <v>2.666666666666667</v>
      </c>
      <c r="AT289" s="28">
        <v>0.66666666666666663</v>
      </c>
      <c r="AU289" s="28">
        <v>0</v>
      </c>
      <c r="AV289" s="28">
        <v>0.375</v>
      </c>
      <c r="AW289" s="28">
        <v>0.5</v>
      </c>
      <c r="AX289" s="28">
        <v>0.125</v>
      </c>
      <c r="AY289" s="28">
        <v>0</v>
      </c>
      <c r="AZ289" s="25">
        <v>1.54</v>
      </c>
      <c r="BA289" s="25">
        <v>3.44</v>
      </c>
      <c r="BB289" s="25">
        <v>1.9</v>
      </c>
      <c r="BC289" s="25">
        <v>2.8066666666666671</v>
      </c>
      <c r="BD289">
        <v>2.8066666666666662</v>
      </c>
      <c r="BE289">
        <v>6.1769976</v>
      </c>
    </row>
    <row r="290" spans="1:57" x14ac:dyDescent="0.3">
      <c r="A290" s="2" t="s">
        <v>153</v>
      </c>
      <c r="B290" s="13" t="s">
        <v>775</v>
      </c>
      <c r="C290" s="13"/>
      <c r="D290" s="2"/>
      <c r="E290" s="2"/>
      <c r="F290" s="2">
        <v>3.1</v>
      </c>
      <c r="G290" s="2" t="s">
        <v>231</v>
      </c>
      <c r="H290" s="9" t="s">
        <v>578</v>
      </c>
      <c r="I290">
        <v>-1</v>
      </c>
      <c r="K290" s="2"/>
      <c r="L290" s="2"/>
      <c r="M290" s="2"/>
      <c r="N290" s="23">
        <v>1</v>
      </c>
      <c r="O290" s="2"/>
      <c r="P290" s="2"/>
      <c r="Q290" s="2"/>
      <c r="R290" s="2"/>
      <c r="S290" s="2"/>
      <c r="T290" s="23">
        <v>3.9263319999999999</v>
      </c>
      <c r="U290" s="23">
        <v>3.9263319999999999</v>
      </c>
      <c r="V290" s="23">
        <v>10.74639</v>
      </c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O290">
        <v>14</v>
      </c>
      <c r="AP290" s="21">
        <v>165.66723991337099</v>
      </c>
      <c r="AQ290" s="21">
        <v>8.4506749839743392E-2</v>
      </c>
      <c r="AR290" s="28">
        <v>1.7272727272727271</v>
      </c>
      <c r="AS290" s="28">
        <v>2.545454545454545</v>
      </c>
      <c r="AT290" s="28">
        <v>0.81818181818181823</v>
      </c>
      <c r="AU290" s="28">
        <v>0</v>
      </c>
      <c r="AV290" s="28">
        <v>0.3392857142857143</v>
      </c>
      <c r="AW290" s="28">
        <v>0.5</v>
      </c>
      <c r="AX290" s="28">
        <v>0.1607142857142857</v>
      </c>
      <c r="AY290" s="28">
        <v>0</v>
      </c>
      <c r="AZ290" s="25">
        <v>1.1000000000000001</v>
      </c>
      <c r="BA290" s="25">
        <v>3.44</v>
      </c>
      <c r="BB290" s="25">
        <v>2.34</v>
      </c>
      <c r="BC290" s="25">
        <v>2.78</v>
      </c>
      <c r="BD290">
        <v>2.78</v>
      </c>
      <c r="BE290">
        <v>6.4270052227137269</v>
      </c>
    </row>
    <row r="291" spans="1:57" x14ac:dyDescent="0.3">
      <c r="A291" s="2" t="s">
        <v>153</v>
      </c>
      <c r="B291" s="13" t="s">
        <v>775</v>
      </c>
      <c r="C291" s="13"/>
      <c r="D291" s="2" t="s">
        <v>863</v>
      </c>
      <c r="E291" s="2">
        <v>0.8</v>
      </c>
      <c r="F291" s="2">
        <v>3.1</v>
      </c>
      <c r="G291" s="2" t="s">
        <v>231</v>
      </c>
      <c r="H291" s="9" t="s">
        <v>578</v>
      </c>
      <c r="I291">
        <v>-1</v>
      </c>
      <c r="K291" s="2"/>
      <c r="L291" s="2"/>
      <c r="M291" s="2"/>
      <c r="N291" s="23">
        <v>1</v>
      </c>
      <c r="O291" s="2"/>
      <c r="P291" s="2"/>
      <c r="Q291" s="2"/>
      <c r="R291" s="2"/>
      <c r="S291" s="2"/>
      <c r="T291" s="23">
        <v>3.9263319999999999</v>
      </c>
      <c r="U291" s="23">
        <v>3.9263319999999999</v>
      </c>
      <c r="V291" s="23">
        <v>10.74639</v>
      </c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O291">
        <v>14</v>
      </c>
      <c r="AP291" s="21">
        <v>165.66723991337099</v>
      </c>
      <c r="AQ291" s="21">
        <v>8.4506749839743392E-2</v>
      </c>
      <c r="AR291" s="28">
        <v>1.7272727272727271</v>
      </c>
      <c r="AS291" s="28">
        <v>2.545454545454545</v>
      </c>
      <c r="AT291" s="28">
        <v>0.81818181818181823</v>
      </c>
      <c r="AU291" s="28">
        <v>0</v>
      </c>
      <c r="AV291" s="28">
        <v>0.3392857142857143</v>
      </c>
      <c r="AW291" s="28">
        <v>0.5</v>
      </c>
      <c r="AX291" s="28">
        <v>0.1607142857142857</v>
      </c>
      <c r="AY291" s="28">
        <v>0</v>
      </c>
      <c r="AZ291" s="25">
        <v>1.1000000000000001</v>
      </c>
      <c r="BA291" s="25">
        <v>3.44</v>
      </c>
      <c r="BB291" s="25">
        <v>2.34</v>
      </c>
      <c r="BC291" s="25">
        <v>2.78</v>
      </c>
      <c r="BD291">
        <v>2.78</v>
      </c>
      <c r="BE291">
        <v>6.4270052227137269</v>
      </c>
    </row>
    <row r="292" spans="1:57" x14ac:dyDescent="0.3">
      <c r="A292" s="2" t="s">
        <v>153</v>
      </c>
      <c r="B292" s="13" t="s">
        <v>775</v>
      </c>
      <c r="C292" s="13"/>
      <c r="D292" s="2" t="s">
        <v>8</v>
      </c>
      <c r="E292" s="2">
        <v>4.3</v>
      </c>
      <c r="F292" s="2">
        <v>3.1</v>
      </c>
      <c r="G292" s="2" t="s">
        <v>231</v>
      </c>
      <c r="H292" s="9" t="s">
        <v>578</v>
      </c>
      <c r="I292">
        <v>-1</v>
      </c>
      <c r="K292" s="2"/>
      <c r="L292" s="2"/>
      <c r="M292" s="2"/>
      <c r="N292" s="23">
        <v>1</v>
      </c>
      <c r="O292" s="2"/>
      <c r="P292" s="2"/>
      <c r="Q292" s="2"/>
      <c r="R292" s="2"/>
      <c r="S292" s="2"/>
      <c r="T292" s="23">
        <v>3.9263319999999999</v>
      </c>
      <c r="U292" s="23">
        <v>3.9263319999999999</v>
      </c>
      <c r="V292" s="23">
        <v>10.74639</v>
      </c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O292">
        <v>14</v>
      </c>
      <c r="AP292" s="21">
        <v>165.66723991337099</v>
      </c>
      <c r="AQ292" s="21">
        <v>8.4506749839743392E-2</v>
      </c>
      <c r="AR292" s="28">
        <v>1.7272727272727271</v>
      </c>
      <c r="AS292" s="28">
        <v>2.545454545454545</v>
      </c>
      <c r="AT292" s="28">
        <v>0.81818181818181823</v>
      </c>
      <c r="AU292" s="28">
        <v>0</v>
      </c>
      <c r="AV292" s="28">
        <v>0.3392857142857143</v>
      </c>
      <c r="AW292" s="28">
        <v>0.5</v>
      </c>
      <c r="AX292" s="28">
        <v>0.1607142857142857</v>
      </c>
      <c r="AY292" s="28">
        <v>0</v>
      </c>
      <c r="AZ292" s="25">
        <v>1.1000000000000001</v>
      </c>
      <c r="BA292" s="25">
        <v>3.44</v>
      </c>
      <c r="BB292" s="25">
        <v>2.34</v>
      </c>
      <c r="BC292" s="25">
        <v>2.78</v>
      </c>
      <c r="BD292">
        <v>2.78</v>
      </c>
      <c r="BE292">
        <v>6.4270052227137269</v>
      </c>
    </row>
    <row r="293" spans="1:57" x14ac:dyDescent="0.3">
      <c r="A293" s="2" t="s">
        <v>63</v>
      </c>
      <c r="B293" s="13" t="s">
        <v>773</v>
      </c>
      <c r="C293" s="13"/>
      <c r="D293" s="2"/>
      <c r="E293" s="2"/>
      <c r="F293" s="2">
        <v>3.66</v>
      </c>
      <c r="G293" s="2" t="s">
        <v>233</v>
      </c>
      <c r="H293" s="9">
        <v>-1</v>
      </c>
      <c r="I293">
        <v>-1</v>
      </c>
      <c r="K293" s="2"/>
      <c r="L293" s="2"/>
      <c r="M293" s="2"/>
      <c r="N293" s="23">
        <v>0</v>
      </c>
      <c r="O293" s="2">
        <v>3.85</v>
      </c>
      <c r="P293" s="2">
        <v>3.85</v>
      </c>
      <c r="Q293" s="2">
        <v>14.379</v>
      </c>
      <c r="R293" s="2"/>
      <c r="S293" s="2"/>
      <c r="T293" s="23">
        <v>0</v>
      </c>
      <c r="U293" s="23"/>
      <c r="V293" s="23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O293">
        <v>20</v>
      </c>
      <c r="AP293" s="21">
        <v>0</v>
      </c>
      <c r="AQ293" s="21"/>
      <c r="AR293" s="28">
        <v>1.75</v>
      </c>
      <c r="AS293" s="28">
        <v>2.5</v>
      </c>
      <c r="AT293" s="28">
        <v>0.75</v>
      </c>
      <c r="AU293" s="28">
        <v>0</v>
      </c>
      <c r="AV293" s="28">
        <v>0.35</v>
      </c>
      <c r="AW293" s="28">
        <v>0.5</v>
      </c>
      <c r="AX293" s="28">
        <v>0.15</v>
      </c>
      <c r="AY293" s="28">
        <v>0</v>
      </c>
      <c r="AZ293" s="25">
        <v>1</v>
      </c>
      <c r="BA293" s="25">
        <v>3.44</v>
      </c>
      <c r="BB293" s="25">
        <v>2.44</v>
      </c>
      <c r="BC293" s="25">
        <v>2.7124999999999999</v>
      </c>
      <c r="BD293">
        <v>2.7124999999999999</v>
      </c>
      <c r="BE293">
        <v>6.264025610615688</v>
      </c>
    </row>
    <row r="294" spans="1:57" x14ac:dyDescent="0.3">
      <c r="A294" s="2" t="s">
        <v>232</v>
      </c>
      <c r="B294" s="13" t="s">
        <v>809</v>
      </c>
      <c r="C294" s="13"/>
      <c r="D294" s="2"/>
      <c r="E294" s="2"/>
      <c r="F294" s="2">
        <v>3.65</v>
      </c>
      <c r="G294" s="2" t="s">
        <v>233</v>
      </c>
      <c r="H294" s="9">
        <v>-1</v>
      </c>
      <c r="I294">
        <v>-1</v>
      </c>
      <c r="K294" s="2"/>
      <c r="L294" s="2"/>
      <c r="M294" s="2"/>
      <c r="N294" s="23">
        <v>0</v>
      </c>
      <c r="O294" s="1">
        <v>3.85</v>
      </c>
      <c r="P294" s="1">
        <v>3.85</v>
      </c>
      <c r="Q294" s="1">
        <v>14.379</v>
      </c>
      <c r="R294" s="2"/>
      <c r="S294" s="2"/>
      <c r="T294" s="23">
        <v>0</v>
      </c>
      <c r="U294" s="23"/>
      <c r="V294" s="23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O294">
        <v>20</v>
      </c>
      <c r="AP294" s="21">
        <v>0</v>
      </c>
      <c r="AQ294" s="21"/>
      <c r="AR294" s="28">
        <v>1.8125</v>
      </c>
      <c r="AS294" s="28">
        <v>2.5</v>
      </c>
      <c r="AT294" s="28">
        <v>0.6875</v>
      </c>
      <c r="AU294" s="28">
        <v>0.875</v>
      </c>
      <c r="AV294" s="28">
        <v>0.30851063829787229</v>
      </c>
      <c r="AW294" s="28">
        <v>0.42553191489361702</v>
      </c>
      <c r="AX294" s="28">
        <v>0.1170212765957447</v>
      </c>
      <c r="AY294" s="28">
        <v>0.14893617021276601</v>
      </c>
      <c r="AZ294" s="25">
        <v>1</v>
      </c>
      <c r="BA294" s="25">
        <v>3.44</v>
      </c>
      <c r="BB294" s="25">
        <v>2.44</v>
      </c>
      <c r="BC294" s="25">
        <v>2.7062499999999998</v>
      </c>
      <c r="BD294">
        <v>2.7062499999999998</v>
      </c>
      <c r="BE294">
        <v>6.2701641731156874</v>
      </c>
    </row>
    <row r="295" spans="1:57" x14ac:dyDescent="0.3">
      <c r="A295" s="2" t="s">
        <v>63</v>
      </c>
      <c r="B295" s="13" t="s">
        <v>773</v>
      </c>
      <c r="C295" s="13"/>
      <c r="D295" s="2" t="s">
        <v>887</v>
      </c>
      <c r="E295" s="2" t="s">
        <v>1067</v>
      </c>
      <c r="F295" s="2">
        <v>3.54</v>
      </c>
      <c r="G295" s="2" t="s">
        <v>233</v>
      </c>
      <c r="H295" s="9">
        <v>-1</v>
      </c>
      <c r="I295">
        <v>-1</v>
      </c>
      <c r="K295" s="2"/>
      <c r="L295" s="2"/>
      <c r="M295" s="2"/>
      <c r="N295" s="23">
        <v>0</v>
      </c>
      <c r="O295" s="1">
        <v>3.85</v>
      </c>
      <c r="P295" s="1">
        <v>3.85</v>
      </c>
      <c r="Q295" s="1">
        <v>14.379</v>
      </c>
      <c r="R295" s="2"/>
      <c r="S295" s="2"/>
      <c r="T295" s="23">
        <v>0</v>
      </c>
      <c r="U295" s="23"/>
      <c r="V295" s="23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O295">
        <v>20</v>
      </c>
      <c r="AP295" s="21">
        <v>0</v>
      </c>
      <c r="AQ295" s="21"/>
      <c r="AR295" s="28">
        <v>1.75</v>
      </c>
      <c r="AS295" s="28">
        <v>2.5</v>
      </c>
      <c r="AT295" s="28">
        <v>0.75</v>
      </c>
      <c r="AU295" s="28">
        <v>0</v>
      </c>
      <c r="AV295" s="28">
        <v>0.35</v>
      </c>
      <c r="AW295" s="28">
        <v>0.5</v>
      </c>
      <c r="AX295" s="28">
        <v>0.15</v>
      </c>
      <c r="AY295" s="28">
        <v>0</v>
      </c>
      <c r="AZ295" s="25">
        <v>1</v>
      </c>
      <c r="BA295" s="25">
        <v>3.44</v>
      </c>
      <c r="BB295" s="25">
        <v>2.44</v>
      </c>
      <c r="BC295" s="25">
        <v>2.7124999999999999</v>
      </c>
      <c r="BD295">
        <v>2.7124999999999999</v>
      </c>
      <c r="BE295">
        <v>6.264025610615688</v>
      </c>
    </row>
    <row r="296" spans="1:57" x14ac:dyDescent="0.3">
      <c r="A296" s="2" t="s">
        <v>232</v>
      </c>
      <c r="B296" s="13" t="s">
        <v>809</v>
      </c>
      <c r="C296" s="13"/>
      <c r="D296" s="2" t="s">
        <v>887</v>
      </c>
      <c r="E296" s="2" t="s">
        <v>1067</v>
      </c>
      <c r="F296" s="2">
        <v>3.54</v>
      </c>
      <c r="G296" s="2" t="s">
        <v>233</v>
      </c>
      <c r="H296" s="9">
        <v>-1</v>
      </c>
      <c r="I296">
        <v>-1</v>
      </c>
      <c r="K296" s="2"/>
      <c r="L296" s="2"/>
      <c r="M296" s="2"/>
      <c r="N296" s="23">
        <v>0</v>
      </c>
      <c r="O296" s="1">
        <v>3.85</v>
      </c>
      <c r="P296" s="1">
        <v>3.85</v>
      </c>
      <c r="Q296" s="1">
        <v>14.379</v>
      </c>
      <c r="R296" s="2"/>
      <c r="S296" s="2"/>
      <c r="T296" s="23">
        <v>0</v>
      </c>
      <c r="U296" s="23"/>
      <c r="V296" s="23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O296">
        <v>20</v>
      </c>
      <c r="AP296" s="21">
        <v>0</v>
      </c>
      <c r="AQ296" s="21"/>
      <c r="AR296" s="28">
        <v>1.8125</v>
      </c>
      <c r="AS296" s="28">
        <v>2.5</v>
      </c>
      <c r="AT296" s="28">
        <v>0.6875</v>
      </c>
      <c r="AU296" s="28">
        <v>0.875</v>
      </c>
      <c r="AV296" s="28">
        <v>0.30851063829787229</v>
      </c>
      <c r="AW296" s="28">
        <v>0.42553191489361702</v>
      </c>
      <c r="AX296" s="28">
        <v>0.1170212765957447</v>
      </c>
      <c r="AY296" s="28">
        <v>0.14893617021276601</v>
      </c>
      <c r="AZ296" s="25">
        <v>1</v>
      </c>
      <c r="BA296" s="25">
        <v>3.44</v>
      </c>
      <c r="BB296" s="25">
        <v>2.44</v>
      </c>
      <c r="BC296" s="25">
        <v>2.7062499999999998</v>
      </c>
      <c r="BD296">
        <v>2.7062499999999998</v>
      </c>
      <c r="BE296">
        <v>6.2701641731156874</v>
      </c>
    </row>
    <row r="297" spans="1:57" x14ac:dyDescent="0.3">
      <c r="A297" s="2" t="s">
        <v>46</v>
      </c>
      <c r="B297" s="13" t="s">
        <v>722</v>
      </c>
      <c r="C297" s="13"/>
      <c r="D297" s="2"/>
      <c r="E297" s="2"/>
      <c r="F297" s="2">
        <v>3.87</v>
      </c>
      <c r="G297" s="2" t="s">
        <v>234</v>
      </c>
      <c r="H297" s="9" t="s">
        <v>551</v>
      </c>
      <c r="I297" t="s">
        <v>629</v>
      </c>
      <c r="K297" s="2"/>
      <c r="L297" s="2"/>
      <c r="M297" s="2"/>
      <c r="N297" s="23">
        <v>2</v>
      </c>
      <c r="O297" s="2"/>
      <c r="P297" s="2"/>
      <c r="Q297" s="2"/>
      <c r="R297" s="2"/>
      <c r="S297" s="2"/>
      <c r="T297" s="23">
        <v>7.41544296</v>
      </c>
      <c r="U297" s="23">
        <v>7.4154429599999991</v>
      </c>
      <c r="V297" s="23">
        <v>7.41544296</v>
      </c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O297">
        <v>14</v>
      </c>
      <c r="AP297" s="21">
        <v>288.33429290182369</v>
      </c>
      <c r="AQ297" s="21">
        <v>9.7109503410799117E-2</v>
      </c>
      <c r="AR297" s="28">
        <v>2</v>
      </c>
      <c r="AS297" s="28">
        <v>2.545454545454545</v>
      </c>
      <c r="AT297" s="28">
        <v>0.54545454545454541</v>
      </c>
      <c r="AU297" s="28">
        <v>0</v>
      </c>
      <c r="AV297" s="28">
        <v>0.39285714285714279</v>
      </c>
      <c r="AW297" s="28">
        <v>0.5</v>
      </c>
      <c r="AX297" s="28">
        <v>0.1071428571428571</v>
      </c>
      <c r="AY297" s="28">
        <v>0</v>
      </c>
      <c r="AZ297" s="25">
        <v>1.1000000000000001</v>
      </c>
      <c r="BA297" s="25">
        <v>3.44</v>
      </c>
      <c r="BB297" s="25">
        <v>2.34</v>
      </c>
      <c r="BC297" s="25">
        <v>2.669090909090909</v>
      </c>
      <c r="BD297">
        <v>2.669090909090909</v>
      </c>
      <c r="BE297">
        <v>5.9831974772727277</v>
      </c>
    </row>
    <row r="298" spans="1:57" s="5" customFormat="1" x14ac:dyDescent="0.3">
      <c r="A298" s="5" t="s">
        <v>19</v>
      </c>
      <c r="B298" s="38" t="s">
        <v>705</v>
      </c>
      <c r="C298" s="39"/>
      <c r="F298" s="5">
        <v>3.53</v>
      </c>
      <c r="G298" s="5" t="s">
        <v>235</v>
      </c>
      <c r="H298" s="40">
        <v>-2</v>
      </c>
      <c r="I298" s="5" t="s">
        <v>1167</v>
      </c>
      <c r="L298" s="5" t="s">
        <v>1099</v>
      </c>
      <c r="N298" s="41">
        <v>0</v>
      </c>
      <c r="R298" s="5" t="s">
        <v>450</v>
      </c>
      <c r="T298" s="41">
        <v>0</v>
      </c>
      <c r="U298" s="41"/>
      <c r="V298" s="41"/>
      <c r="AO298" s="5">
        <v>18</v>
      </c>
      <c r="AP298" s="41">
        <v>0</v>
      </c>
      <c r="AQ298" s="41"/>
      <c r="AR298" s="5">
        <v>1.8666666666666669</v>
      </c>
      <c r="AS298" s="5">
        <v>2.8</v>
      </c>
      <c r="AT298" s="5">
        <v>1.8666666666666669</v>
      </c>
      <c r="AU298" s="5">
        <v>1.8666666666666669</v>
      </c>
      <c r="AV298" s="5">
        <v>0.22222222222222221</v>
      </c>
      <c r="AW298" s="5">
        <v>0.33333333333333331</v>
      </c>
      <c r="AX298" s="5">
        <v>0.22222222222222221</v>
      </c>
      <c r="AY298" s="5">
        <v>0.22222222222222221</v>
      </c>
      <c r="AZ298" s="41">
        <v>1</v>
      </c>
      <c r="BA298" s="41">
        <v>3.44</v>
      </c>
      <c r="BB298" s="41">
        <v>2.44</v>
      </c>
      <c r="BC298" s="41">
        <v>2.68</v>
      </c>
      <c r="BD298" s="5">
        <v>2.68</v>
      </c>
      <c r="BE298" s="5">
        <v>5.9932041966666656</v>
      </c>
    </row>
    <row r="299" spans="1:57" s="5" customFormat="1" x14ac:dyDescent="0.3">
      <c r="A299" s="5" t="s">
        <v>20</v>
      </c>
      <c r="B299" s="38" t="s">
        <v>706</v>
      </c>
      <c r="C299" s="39"/>
      <c r="F299" s="5">
        <v>3.42</v>
      </c>
      <c r="G299" s="5" t="s">
        <v>235</v>
      </c>
      <c r="H299" s="40">
        <v>-2</v>
      </c>
      <c r="I299" s="5" t="s">
        <v>1168</v>
      </c>
      <c r="L299" s="5" t="s">
        <v>1100</v>
      </c>
      <c r="N299" s="41">
        <v>0</v>
      </c>
      <c r="R299" s="5" t="s">
        <v>450</v>
      </c>
      <c r="T299" s="41">
        <v>0</v>
      </c>
      <c r="U299" s="41"/>
      <c r="V299" s="41"/>
      <c r="AO299" s="5">
        <v>18</v>
      </c>
      <c r="AP299" s="41">
        <v>0</v>
      </c>
      <c r="AQ299" s="41"/>
      <c r="AR299" s="5">
        <v>1.8666666666666669</v>
      </c>
      <c r="AS299" s="5">
        <v>2.8</v>
      </c>
      <c r="AT299" s="5">
        <v>1.8666666666666669</v>
      </c>
      <c r="AU299" s="5">
        <v>1.8666666666666669</v>
      </c>
      <c r="AV299" s="5">
        <v>0.22222222222222221</v>
      </c>
      <c r="AW299" s="5">
        <v>0.33333333333333331</v>
      </c>
      <c r="AX299" s="5">
        <v>0.22222222222222221</v>
      </c>
      <c r="AY299" s="5">
        <v>0.22222222222222221</v>
      </c>
      <c r="AZ299" s="41">
        <v>0.95</v>
      </c>
      <c r="BA299" s="41">
        <v>3.44</v>
      </c>
      <c r="BB299" s="41">
        <v>2.4900000000000002</v>
      </c>
      <c r="BC299" s="41">
        <v>2.6733333333333329</v>
      </c>
      <c r="BD299" s="5">
        <v>2.6733333333333329</v>
      </c>
      <c r="BE299" s="5">
        <v>5.9671526619999993</v>
      </c>
    </row>
    <row r="300" spans="1:57" s="5" customFormat="1" x14ac:dyDescent="0.3">
      <c r="A300" s="5" t="s">
        <v>21</v>
      </c>
      <c r="B300" s="38" t="s">
        <v>707</v>
      </c>
      <c r="C300" s="39"/>
      <c r="F300" s="5">
        <v>2.82</v>
      </c>
      <c r="G300" s="5" t="s">
        <v>235</v>
      </c>
      <c r="H300" s="40">
        <v>-2</v>
      </c>
      <c r="I300" s="5" t="s">
        <v>1169</v>
      </c>
      <c r="L300" s="5" t="s">
        <v>1098</v>
      </c>
      <c r="N300" s="41">
        <v>0</v>
      </c>
      <c r="R300" s="5" t="s">
        <v>440</v>
      </c>
      <c r="T300" s="41">
        <v>0</v>
      </c>
      <c r="U300" s="41"/>
      <c r="V300" s="41"/>
      <c r="AO300" s="5">
        <v>18</v>
      </c>
      <c r="AP300" s="41">
        <v>0</v>
      </c>
      <c r="AQ300" s="41"/>
      <c r="AR300" s="5">
        <v>1.8666666666666669</v>
      </c>
      <c r="AS300" s="5">
        <v>2.8</v>
      </c>
      <c r="AT300" s="5">
        <v>1.8666666666666669</v>
      </c>
      <c r="AU300" s="5">
        <v>1.8666666666666669</v>
      </c>
      <c r="AV300" s="5">
        <v>0.22222222222222221</v>
      </c>
      <c r="AW300" s="5">
        <v>0.33333333333333331</v>
      </c>
      <c r="AX300" s="5">
        <v>0.22222222222222221</v>
      </c>
      <c r="AY300" s="5">
        <v>0.22222222222222221</v>
      </c>
      <c r="AZ300" s="41">
        <v>0.89</v>
      </c>
      <c r="BA300" s="41">
        <v>3.44</v>
      </c>
      <c r="BB300" s="41">
        <v>2.5499999999999998</v>
      </c>
      <c r="BC300" s="41">
        <v>2.6653333333333342</v>
      </c>
      <c r="BD300" s="5">
        <v>2.6653333333333329</v>
      </c>
      <c r="BE300" s="5">
        <v>5.9411098053333333</v>
      </c>
    </row>
    <row r="301" spans="1:57" x14ac:dyDescent="0.3">
      <c r="A301" s="2" t="s">
        <v>19</v>
      </c>
      <c r="B301" s="37" t="s">
        <v>705</v>
      </c>
      <c r="C301" s="13"/>
      <c r="D301" s="2"/>
      <c r="E301" s="2"/>
      <c r="F301" s="2">
        <v>3.51</v>
      </c>
      <c r="G301" s="2" t="s">
        <v>235</v>
      </c>
      <c r="H301" s="9">
        <v>-1</v>
      </c>
      <c r="I301" t="s">
        <v>1167</v>
      </c>
      <c r="K301" s="2"/>
      <c r="L301" t="s">
        <v>1099</v>
      </c>
      <c r="M301" s="2"/>
      <c r="N301" s="23">
        <v>0</v>
      </c>
      <c r="O301" s="2"/>
      <c r="P301" s="2"/>
      <c r="Q301" s="2"/>
      <c r="R301" s="2" t="s">
        <v>450</v>
      </c>
      <c r="S301" s="2"/>
      <c r="T301" s="23">
        <v>0</v>
      </c>
      <c r="U301" s="23"/>
      <c r="V301" s="23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O301">
        <v>18</v>
      </c>
      <c r="AP301" s="21">
        <v>0</v>
      </c>
      <c r="AQ301" s="21"/>
      <c r="AR301" s="28">
        <v>1.8666666666666669</v>
      </c>
      <c r="AS301" s="28">
        <v>2.8</v>
      </c>
      <c r="AT301" s="28">
        <v>1.8666666666666669</v>
      </c>
      <c r="AU301" s="28">
        <v>1.8666666666666669</v>
      </c>
      <c r="AV301" s="28">
        <v>0.22222222222222221</v>
      </c>
      <c r="AW301" s="28">
        <v>0.33333333333333331</v>
      </c>
      <c r="AX301" s="28">
        <v>0.22222222222222221</v>
      </c>
      <c r="AY301" s="28">
        <v>0.22222222222222221</v>
      </c>
      <c r="AZ301" s="25">
        <v>1</v>
      </c>
      <c r="BA301" s="25">
        <v>3.44</v>
      </c>
      <c r="BB301" s="25">
        <v>2.44</v>
      </c>
      <c r="BC301" s="25">
        <v>2.68</v>
      </c>
      <c r="BD301">
        <v>2.68</v>
      </c>
      <c r="BE301">
        <v>5.9932041966666656</v>
      </c>
    </row>
    <row r="302" spans="1:57" x14ac:dyDescent="0.3">
      <c r="A302" s="2" t="s">
        <v>20</v>
      </c>
      <c r="B302" s="37" t="s">
        <v>706</v>
      </c>
      <c r="C302" s="13"/>
      <c r="D302" s="2"/>
      <c r="E302" s="2"/>
      <c r="F302" s="2">
        <v>3.48</v>
      </c>
      <c r="G302" s="2" t="s">
        <v>235</v>
      </c>
      <c r="H302" s="9">
        <v>-1</v>
      </c>
      <c r="I302" t="s">
        <v>1168</v>
      </c>
      <c r="K302" s="2"/>
      <c r="L302" t="s">
        <v>1100</v>
      </c>
      <c r="M302" s="2"/>
      <c r="N302" s="23">
        <v>0</v>
      </c>
      <c r="O302" s="2"/>
      <c r="P302" s="2"/>
      <c r="Q302" s="2"/>
      <c r="R302" s="2" t="s">
        <v>450</v>
      </c>
      <c r="S302" s="2"/>
      <c r="T302" s="23">
        <v>0</v>
      </c>
      <c r="U302" s="23"/>
      <c r="V302" s="23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O302">
        <v>18</v>
      </c>
      <c r="AP302" s="21">
        <v>0</v>
      </c>
      <c r="AQ302" s="21"/>
      <c r="AR302" s="28">
        <v>1.8666666666666669</v>
      </c>
      <c r="AS302" s="28">
        <v>2.8</v>
      </c>
      <c r="AT302" s="28">
        <v>1.8666666666666669</v>
      </c>
      <c r="AU302" s="28">
        <v>1.8666666666666669</v>
      </c>
      <c r="AV302" s="28">
        <v>0.22222222222222221</v>
      </c>
      <c r="AW302" s="28">
        <v>0.33333333333333331</v>
      </c>
      <c r="AX302" s="28">
        <v>0.22222222222222221</v>
      </c>
      <c r="AY302" s="28">
        <v>0.22222222222222221</v>
      </c>
      <c r="AZ302" s="25">
        <v>0.95</v>
      </c>
      <c r="BA302" s="25">
        <v>3.44</v>
      </c>
      <c r="BB302" s="25">
        <v>2.4900000000000002</v>
      </c>
      <c r="BC302" s="25">
        <v>2.6733333333333329</v>
      </c>
      <c r="BD302">
        <v>2.6733333333333329</v>
      </c>
      <c r="BE302">
        <v>5.9671526619999993</v>
      </c>
    </row>
    <row r="303" spans="1:57" x14ac:dyDescent="0.3">
      <c r="A303" s="2" t="s">
        <v>21</v>
      </c>
      <c r="B303" s="37" t="s">
        <v>707</v>
      </c>
      <c r="C303" s="13"/>
      <c r="D303" s="2"/>
      <c r="E303" s="2"/>
      <c r="F303" s="2">
        <v>3.08</v>
      </c>
      <c r="G303" s="2" t="s">
        <v>235</v>
      </c>
      <c r="H303" s="9">
        <v>-1</v>
      </c>
      <c r="I303" t="s">
        <v>1169</v>
      </c>
      <c r="K303" s="2"/>
      <c r="L303" t="s">
        <v>1098</v>
      </c>
      <c r="M303" s="2"/>
      <c r="N303" s="23">
        <v>0</v>
      </c>
      <c r="O303" s="2"/>
      <c r="P303" s="2"/>
      <c r="Q303" s="2"/>
      <c r="R303" s="2" t="s">
        <v>440</v>
      </c>
      <c r="S303" s="2"/>
      <c r="T303" s="23">
        <v>0</v>
      </c>
      <c r="U303" s="23"/>
      <c r="V303" s="23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O303">
        <v>18</v>
      </c>
      <c r="AP303" s="21">
        <v>0</v>
      </c>
      <c r="AQ303" s="21"/>
      <c r="AR303" s="28">
        <v>1.8666666666666669</v>
      </c>
      <c r="AS303" s="28">
        <v>2.8</v>
      </c>
      <c r="AT303" s="28">
        <v>1.8666666666666669</v>
      </c>
      <c r="AU303" s="28">
        <v>1.8666666666666669</v>
      </c>
      <c r="AV303" s="28">
        <v>0.22222222222222221</v>
      </c>
      <c r="AW303" s="28">
        <v>0.33333333333333331</v>
      </c>
      <c r="AX303" s="28">
        <v>0.22222222222222221</v>
      </c>
      <c r="AY303" s="28">
        <v>0.22222222222222221</v>
      </c>
      <c r="AZ303" s="25">
        <v>0.89</v>
      </c>
      <c r="BA303" s="25">
        <v>3.44</v>
      </c>
      <c r="BB303" s="25">
        <v>2.5499999999999998</v>
      </c>
      <c r="BC303" s="25">
        <v>2.6653333333333342</v>
      </c>
      <c r="BD303">
        <v>2.6653333333333329</v>
      </c>
      <c r="BE303">
        <v>5.9411098053333333</v>
      </c>
    </row>
    <row r="304" spans="1:57" x14ac:dyDescent="0.3">
      <c r="A304" s="2" t="s">
        <v>236</v>
      </c>
      <c r="B304" s="13" t="s">
        <v>810</v>
      </c>
      <c r="C304" s="13"/>
      <c r="D304" s="2"/>
      <c r="E304" s="2"/>
      <c r="F304" s="2">
        <v>4.5999999999999996</v>
      </c>
      <c r="G304" s="2" t="s">
        <v>238</v>
      </c>
      <c r="H304" s="9" t="s">
        <v>586</v>
      </c>
      <c r="I304" t="s">
        <v>662</v>
      </c>
      <c r="K304" s="2"/>
      <c r="L304" s="2"/>
      <c r="M304" s="2"/>
      <c r="N304" s="23">
        <v>8</v>
      </c>
      <c r="O304" s="2"/>
      <c r="P304" s="2"/>
      <c r="Q304" s="2"/>
      <c r="R304" s="2"/>
      <c r="S304" s="2"/>
      <c r="T304" s="23">
        <v>7.5714817599999993</v>
      </c>
      <c r="U304" s="23">
        <v>7.4441355800000002</v>
      </c>
      <c r="V304" s="23">
        <v>14.785262019999999</v>
      </c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O304">
        <v>12</v>
      </c>
      <c r="AP304" s="21">
        <v>583.54908217201648</v>
      </c>
      <c r="AQ304" s="21">
        <v>0.1645105834845636</v>
      </c>
      <c r="AR304" s="28">
        <v>1.8</v>
      </c>
      <c r="AS304" s="28">
        <v>2.4</v>
      </c>
      <c r="AT304" s="28">
        <v>0.6</v>
      </c>
      <c r="AU304" s="28">
        <v>2.8</v>
      </c>
      <c r="AV304" s="28">
        <v>0.23684210526315791</v>
      </c>
      <c r="AW304" s="28">
        <v>0.31578947368421051</v>
      </c>
      <c r="AX304" s="28">
        <v>7.8947368421052627E-2</v>
      </c>
      <c r="AY304" s="28">
        <v>0.36842105263157893</v>
      </c>
      <c r="AZ304" s="25">
        <v>0.93</v>
      </c>
      <c r="BA304" s="25">
        <v>3.44</v>
      </c>
      <c r="BB304" s="25">
        <v>2.5099999999999998</v>
      </c>
      <c r="BC304" s="25">
        <v>2.5499999999999998</v>
      </c>
      <c r="BD304">
        <v>2.5499999999999998</v>
      </c>
      <c r="BE304">
        <v>5.8797175109999991</v>
      </c>
    </row>
    <row r="305" spans="1:57" x14ac:dyDescent="0.3">
      <c r="A305" s="2" t="s">
        <v>237</v>
      </c>
      <c r="B305" s="13" t="s">
        <v>811</v>
      </c>
      <c r="C305" s="13"/>
      <c r="D305" s="2"/>
      <c r="E305" s="2"/>
      <c r="F305" s="2">
        <v>4.5</v>
      </c>
      <c r="G305" s="2" t="s">
        <v>238</v>
      </c>
      <c r="H305" s="9" t="s">
        <v>563</v>
      </c>
      <c r="I305">
        <v>-1</v>
      </c>
      <c r="K305" s="2"/>
      <c r="L305" s="2"/>
      <c r="M305" s="2"/>
      <c r="N305" s="23">
        <v>1</v>
      </c>
      <c r="O305" s="2"/>
      <c r="P305" s="2"/>
      <c r="Q305" s="2"/>
      <c r="R305" s="2"/>
      <c r="S305" s="2"/>
      <c r="T305" s="23">
        <v>3.9948813699999999</v>
      </c>
      <c r="U305" s="23">
        <v>3.9948813699999999</v>
      </c>
      <c r="V305" s="23">
        <v>3.9948813699999999</v>
      </c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O305">
        <v>12</v>
      </c>
      <c r="AP305" s="21">
        <v>63.754620030366901</v>
      </c>
      <c r="AQ305" s="21">
        <v>0.18822165349404149</v>
      </c>
      <c r="AR305" s="28">
        <v>1.8</v>
      </c>
      <c r="AS305" s="28">
        <v>2.4</v>
      </c>
      <c r="AT305" s="28">
        <v>0.6</v>
      </c>
      <c r="AU305" s="28">
        <v>2.8</v>
      </c>
      <c r="AV305" s="28">
        <v>0.23684210526315791</v>
      </c>
      <c r="AW305" s="28">
        <v>0.31578947368421051</v>
      </c>
      <c r="AX305" s="28">
        <v>7.8947368421052627E-2</v>
      </c>
      <c r="AY305" s="28">
        <v>0.36842105263157893</v>
      </c>
      <c r="AZ305" s="25">
        <v>0.82</v>
      </c>
      <c r="BA305" s="25">
        <v>3.44</v>
      </c>
      <c r="BB305" s="25">
        <v>2.62</v>
      </c>
      <c r="BC305" s="25">
        <v>2.528</v>
      </c>
      <c r="BD305">
        <v>2.528</v>
      </c>
      <c r="BE305">
        <v>5.7952294759999994</v>
      </c>
    </row>
    <row r="306" spans="1:57" x14ac:dyDescent="0.3">
      <c r="A306" s="2" t="s">
        <v>239</v>
      </c>
      <c r="B306" s="13" t="s">
        <v>812</v>
      </c>
      <c r="C306" s="13"/>
      <c r="D306" s="2"/>
      <c r="E306" s="2"/>
      <c r="F306" s="2">
        <v>4.4000000000000004</v>
      </c>
      <c r="G306" s="2" t="s">
        <v>238</v>
      </c>
      <c r="H306" s="9" t="s">
        <v>590</v>
      </c>
      <c r="I306" t="s">
        <v>663</v>
      </c>
      <c r="K306" s="2"/>
      <c r="L306" s="2"/>
      <c r="M306" s="2"/>
      <c r="N306" s="23">
        <v>16</v>
      </c>
      <c r="O306" s="2"/>
      <c r="P306" s="2"/>
      <c r="Q306" s="2"/>
      <c r="R306" s="2"/>
      <c r="S306" s="2"/>
      <c r="T306" s="23">
        <v>7.4248940299999999</v>
      </c>
      <c r="U306" s="23">
        <v>7.4248940300000008</v>
      </c>
      <c r="V306" s="23">
        <v>48.809404000000001</v>
      </c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O306">
        <v>14</v>
      </c>
      <c r="AP306" s="21">
        <v>2333.5692942103669</v>
      </c>
      <c r="AQ306" s="21">
        <v>9.5990292876988306E-2</v>
      </c>
      <c r="AR306" s="28">
        <v>2</v>
      </c>
      <c r="AS306" s="28">
        <v>2.545454545454545</v>
      </c>
      <c r="AT306" s="28">
        <v>0.54545454545454541</v>
      </c>
      <c r="AU306" s="28">
        <v>2.545454545454545</v>
      </c>
      <c r="AV306" s="28">
        <v>0.26190476190476192</v>
      </c>
      <c r="AW306" s="28">
        <v>0.33333333333333331</v>
      </c>
      <c r="AX306" s="28">
        <v>7.1428571428571425E-2</v>
      </c>
      <c r="AY306" s="28">
        <v>0.33333333333333331</v>
      </c>
      <c r="AZ306" s="25">
        <v>1</v>
      </c>
      <c r="BA306" s="25">
        <v>3.44</v>
      </c>
      <c r="BB306" s="25">
        <v>2.44</v>
      </c>
      <c r="BC306" s="25">
        <v>2.643636363636364</v>
      </c>
      <c r="BD306">
        <v>2.643636363636364</v>
      </c>
      <c r="BE306">
        <v>6.0715871381818181</v>
      </c>
    </row>
    <row r="307" spans="1:57" x14ac:dyDescent="0.3">
      <c r="A307" s="2" t="s">
        <v>48</v>
      </c>
      <c r="B307" s="13" t="s">
        <v>724</v>
      </c>
      <c r="C307" s="13"/>
      <c r="D307" s="2"/>
      <c r="E307" s="2"/>
      <c r="F307" s="2">
        <v>4.0999999999999996</v>
      </c>
      <c r="G307" s="2" t="s">
        <v>238</v>
      </c>
      <c r="H307" s="9" t="s">
        <v>552</v>
      </c>
      <c r="I307" t="s">
        <v>630</v>
      </c>
      <c r="K307" s="2"/>
      <c r="L307" s="2"/>
      <c r="M307" s="2"/>
      <c r="N307" s="23">
        <v>2</v>
      </c>
      <c r="O307" s="2"/>
      <c r="P307" s="2"/>
      <c r="Q307" s="2"/>
      <c r="R307" s="2"/>
      <c r="S307" s="2"/>
      <c r="T307" s="23">
        <v>7.4836094600000003</v>
      </c>
      <c r="U307" s="23">
        <v>7.4836094600000003</v>
      </c>
      <c r="V307" s="23">
        <v>7.4836094600000003</v>
      </c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O307">
        <v>14</v>
      </c>
      <c r="AP307" s="21">
        <v>296.35915518228359</v>
      </c>
      <c r="AQ307" s="21">
        <v>9.4479956196318104E-2</v>
      </c>
      <c r="AR307" s="28">
        <v>1.8181818181818179</v>
      </c>
      <c r="AS307" s="28">
        <v>2.545454545454545</v>
      </c>
      <c r="AT307" s="28">
        <v>0.72727272727272729</v>
      </c>
      <c r="AU307" s="28">
        <v>0</v>
      </c>
      <c r="AV307" s="28">
        <v>0.35714285714285721</v>
      </c>
      <c r="AW307" s="28">
        <v>0.5</v>
      </c>
      <c r="AX307" s="28">
        <v>0.1428571428571429</v>
      </c>
      <c r="AY307" s="28">
        <v>0</v>
      </c>
      <c r="AZ307" s="25">
        <v>1</v>
      </c>
      <c r="BA307" s="25">
        <v>3.44</v>
      </c>
      <c r="BB307" s="25">
        <v>2.44</v>
      </c>
      <c r="BC307" s="25">
        <v>2.6618181818181821</v>
      </c>
      <c r="BD307">
        <v>2.6618181818181821</v>
      </c>
      <c r="BE307">
        <v>6.0537295018181814</v>
      </c>
    </row>
    <row r="308" spans="1:57" x14ac:dyDescent="0.3">
      <c r="A308" s="2" t="s">
        <v>46</v>
      </c>
      <c r="B308" s="13" t="s">
        <v>722</v>
      </c>
      <c r="C308" s="13"/>
      <c r="D308" s="2"/>
      <c r="E308" s="2"/>
      <c r="F308" s="2">
        <v>3.31</v>
      </c>
      <c r="G308" s="2" t="s">
        <v>240</v>
      </c>
      <c r="H308" s="9" t="s">
        <v>551</v>
      </c>
      <c r="I308" t="s">
        <v>629</v>
      </c>
      <c r="K308" s="2"/>
      <c r="L308" s="2"/>
      <c r="M308" s="2"/>
      <c r="N308" s="23">
        <v>2</v>
      </c>
      <c r="O308" s="2"/>
      <c r="P308" s="2"/>
      <c r="Q308" s="2"/>
      <c r="R308" s="2"/>
      <c r="S308" s="2"/>
      <c r="T308" s="23">
        <v>7.41544296</v>
      </c>
      <c r="U308" s="23">
        <v>7.4154429599999991</v>
      </c>
      <c r="V308" s="23">
        <v>7.41544296</v>
      </c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O308">
        <v>14</v>
      </c>
      <c r="AP308" s="21">
        <v>288.33429290182369</v>
      </c>
      <c r="AQ308" s="21">
        <v>9.7109503410799117E-2</v>
      </c>
      <c r="AR308" s="28">
        <v>2</v>
      </c>
      <c r="AS308" s="28">
        <v>2.545454545454545</v>
      </c>
      <c r="AT308" s="28">
        <v>0.54545454545454541</v>
      </c>
      <c r="AU308" s="28">
        <v>0</v>
      </c>
      <c r="AV308" s="28">
        <v>0.39285714285714279</v>
      </c>
      <c r="AW308" s="28">
        <v>0.5</v>
      </c>
      <c r="AX308" s="28">
        <v>0.1071428571428571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2.669090909090909</v>
      </c>
      <c r="BD308">
        <v>2.669090909090909</v>
      </c>
      <c r="BE308">
        <v>5.9831974772727277</v>
      </c>
    </row>
    <row r="309" spans="1:57" x14ac:dyDescent="0.3">
      <c r="A309" s="2" t="s">
        <v>220</v>
      </c>
      <c r="B309" s="13" t="s">
        <v>807</v>
      </c>
      <c r="C309" s="13"/>
      <c r="D309" s="2"/>
      <c r="E309" s="2"/>
      <c r="F309" s="2">
        <v>4.5</v>
      </c>
      <c r="G309" s="2" t="s">
        <v>242</v>
      </c>
      <c r="H309" s="9" t="s">
        <v>588</v>
      </c>
      <c r="I309" t="s">
        <v>661</v>
      </c>
      <c r="K309" s="2"/>
      <c r="L309" t="s">
        <v>1101</v>
      </c>
      <c r="M309" s="2"/>
      <c r="N309" s="23">
        <v>1</v>
      </c>
      <c r="O309" s="2"/>
      <c r="P309" s="2"/>
      <c r="Q309" s="2"/>
      <c r="R309" s="2"/>
      <c r="S309" s="2"/>
      <c r="T309" s="23">
        <v>5.81978595</v>
      </c>
      <c r="U309" s="23">
        <v>5.81978595</v>
      </c>
      <c r="V309" s="23">
        <v>11.88463337</v>
      </c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O309">
        <v>30</v>
      </c>
      <c r="AP309" s="21">
        <v>348.60249769877402</v>
      </c>
      <c r="AQ309" s="21">
        <v>8.6057903193576313E-2</v>
      </c>
      <c r="AR309" s="28">
        <v>2</v>
      </c>
      <c r="AS309" s="28">
        <v>2.5</v>
      </c>
      <c r="AT309" s="28">
        <v>0.5</v>
      </c>
      <c r="AU309" s="28">
        <v>2.333333333333333</v>
      </c>
      <c r="AV309" s="28">
        <v>0.27272727272727282</v>
      </c>
      <c r="AW309" s="28">
        <v>0.34090909090909088</v>
      </c>
      <c r="AX309" s="28">
        <v>6.8181818181818191E-2</v>
      </c>
      <c r="AY309" s="28">
        <v>0.31818181818181818</v>
      </c>
      <c r="AZ309" s="25">
        <v>0.89</v>
      </c>
      <c r="BA309" s="25">
        <v>3.44</v>
      </c>
      <c r="BB309" s="25">
        <v>2.5499999999999998</v>
      </c>
      <c r="BC309" s="25">
        <v>2.5854166666666671</v>
      </c>
      <c r="BD309">
        <v>2.5854166666666671</v>
      </c>
      <c r="BE309">
        <v>5.9262421145833333</v>
      </c>
    </row>
    <row r="310" spans="1:57" x14ac:dyDescent="0.3">
      <c r="A310" s="2" t="s">
        <v>241</v>
      </c>
      <c r="B310" s="13" t="s">
        <v>813</v>
      </c>
      <c r="C310" s="13"/>
      <c r="D310" s="2"/>
      <c r="E310" s="2"/>
      <c r="F310" s="2">
        <v>4.2</v>
      </c>
      <c r="G310" s="2" t="s">
        <v>242</v>
      </c>
      <c r="H310" s="9">
        <v>-1</v>
      </c>
      <c r="I310" t="s">
        <v>664</v>
      </c>
      <c r="J310" t="s">
        <v>1170</v>
      </c>
      <c r="K310" s="2"/>
      <c r="L310" s="2"/>
      <c r="M310" s="2"/>
      <c r="N310" s="23">
        <v>0</v>
      </c>
      <c r="O310" s="2">
        <v>-1</v>
      </c>
      <c r="P310" s="2"/>
      <c r="Q310" s="2"/>
      <c r="R310" s="2"/>
      <c r="S310" s="2"/>
      <c r="T310" s="23">
        <v>0</v>
      </c>
      <c r="U310" s="23"/>
      <c r="V310" s="23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O310">
        <v>30</v>
      </c>
      <c r="AP310" s="21">
        <v>0</v>
      </c>
      <c r="AQ310" s="21"/>
      <c r="AR310" s="28">
        <v>1.916666666666667</v>
      </c>
      <c r="AS310" s="28">
        <v>2.5</v>
      </c>
      <c r="AT310" s="28">
        <v>0.58333333333333337</v>
      </c>
      <c r="AU310" s="28">
        <v>1.166666666666667</v>
      </c>
      <c r="AV310" s="28">
        <v>0.3108108108108108</v>
      </c>
      <c r="AW310" s="28">
        <v>0.40540540540540537</v>
      </c>
      <c r="AX310" s="28">
        <v>9.45945945945946E-2</v>
      </c>
      <c r="AY310" s="28">
        <v>0.1891891891891892</v>
      </c>
      <c r="AZ310" s="25">
        <v>0.89</v>
      </c>
      <c r="BA310" s="25">
        <v>3.44</v>
      </c>
      <c r="BB310" s="25">
        <v>2.5499999999999998</v>
      </c>
      <c r="BC310" s="25">
        <v>2.59375</v>
      </c>
      <c r="BD310">
        <v>2.59375</v>
      </c>
      <c r="BE310">
        <v>5.9180573645833334</v>
      </c>
    </row>
    <row r="311" spans="1:57" x14ac:dyDescent="0.3">
      <c r="A311" s="2" t="s">
        <v>38</v>
      </c>
      <c r="B311" s="13" t="s">
        <v>714</v>
      </c>
      <c r="C311" s="13"/>
      <c r="D311" s="2"/>
      <c r="E311" s="2"/>
      <c r="F311" s="2">
        <v>3.9</v>
      </c>
      <c r="G311" s="2" t="s">
        <v>242</v>
      </c>
      <c r="H311" s="9" t="s">
        <v>545</v>
      </c>
      <c r="I311" t="s">
        <v>626</v>
      </c>
      <c r="K311" s="2"/>
      <c r="L311" t="s">
        <v>1102</v>
      </c>
      <c r="M311" s="2"/>
      <c r="N311" s="23">
        <v>1</v>
      </c>
      <c r="O311" s="2"/>
      <c r="P311" s="2"/>
      <c r="Q311" s="2"/>
      <c r="R311" s="2"/>
      <c r="S311" s="2"/>
      <c r="T311" s="23">
        <v>5.8532381300000003</v>
      </c>
      <c r="U311" s="23">
        <v>5.8532371599999999</v>
      </c>
      <c r="V311" s="23">
        <v>11.912811489999999</v>
      </c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O311">
        <v>30</v>
      </c>
      <c r="AP311" s="21">
        <v>353.45760058531442</v>
      </c>
      <c r="AQ311" s="21">
        <v>8.487580957467307E-2</v>
      </c>
      <c r="AR311" s="28">
        <v>1.833333333333333</v>
      </c>
      <c r="AS311" s="28">
        <v>2.5</v>
      </c>
      <c r="AT311" s="28">
        <v>0.66666666666666663</v>
      </c>
      <c r="AU311" s="28">
        <v>0</v>
      </c>
      <c r="AV311" s="28">
        <v>0.36666666666666659</v>
      </c>
      <c r="AW311" s="28">
        <v>0.5</v>
      </c>
      <c r="AX311" s="28">
        <v>0.1333333333333333</v>
      </c>
      <c r="AY311" s="28">
        <v>0</v>
      </c>
      <c r="AZ311" s="25">
        <v>0.89</v>
      </c>
      <c r="BA311" s="25">
        <v>3.44</v>
      </c>
      <c r="BB311" s="25">
        <v>2.5499999999999998</v>
      </c>
      <c r="BC311" s="25">
        <v>2.6020833333333329</v>
      </c>
      <c r="BD311">
        <v>2.6020833333333329</v>
      </c>
      <c r="BE311">
        <v>5.9098726145833336</v>
      </c>
    </row>
    <row r="312" spans="1:57" x14ac:dyDescent="0.3">
      <c r="A312" s="2" t="s">
        <v>244</v>
      </c>
      <c r="B312" s="13" t="s">
        <v>814</v>
      </c>
      <c r="C312" s="13"/>
      <c r="D312" s="2"/>
      <c r="E312" s="2"/>
      <c r="F312" s="2">
        <v>3.03</v>
      </c>
      <c r="G312" s="2" t="s">
        <v>243</v>
      </c>
      <c r="H312" s="9" t="s">
        <v>591</v>
      </c>
      <c r="I312" t="s">
        <v>665</v>
      </c>
      <c r="K312" s="2"/>
      <c r="L312" s="2"/>
      <c r="M312" s="2"/>
      <c r="N312" s="23">
        <v>40</v>
      </c>
      <c r="O312" s="2"/>
      <c r="P312" s="2"/>
      <c r="Q312" s="2"/>
      <c r="R312" s="2"/>
      <c r="S312" s="2"/>
      <c r="T312" s="23">
        <v>10.442762460000001</v>
      </c>
      <c r="U312" s="23">
        <v>9.9768317300000007</v>
      </c>
      <c r="V312" s="23">
        <v>10.791803529999999</v>
      </c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O312">
        <v>2</v>
      </c>
      <c r="AP312" s="21">
        <v>1118.3380703947059</v>
      </c>
      <c r="AQ312" s="21">
        <v>7.1534719346328615E-2</v>
      </c>
      <c r="AR312" s="28">
        <v>2</v>
      </c>
      <c r="AS312" s="28">
        <v>2</v>
      </c>
      <c r="AT312" s="28">
        <v>5</v>
      </c>
      <c r="AU312" s="28">
        <v>0</v>
      </c>
      <c r="AV312" s="28">
        <v>0.22222222222222221</v>
      </c>
      <c r="AW312" s="28">
        <v>0.22222222222222221</v>
      </c>
      <c r="AX312" s="28">
        <v>0.55555555555555558</v>
      </c>
      <c r="AY312" s="28">
        <v>0</v>
      </c>
      <c r="AZ312" s="25">
        <v>1.65</v>
      </c>
      <c r="BA312" s="25">
        <v>3.44</v>
      </c>
      <c r="BB312" s="25">
        <v>1.79</v>
      </c>
      <c r="BC312" s="25">
        <v>2.5449999999999999</v>
      </c>
      <c r="BD312">
        <v>2.5449999999999999</v>
      </c>
      <c r="BE312">
        <v>5.9633393249999997</v>
      </c>
    </row>
    <row r="313" spans="1:57" x14ac:dyDescent="0.3">
      <c r="A313" s="2" t="s">
        <v>244</v>
      </c>
      <c r="B313" s="13" t="s">
        <v>814</v>
      </c>
      <c r="C313" s="13"/>
      <c r="D313" s="2" t="s">
        <v>888</v>
      </c>
      <c r="E313" s="2">
        <v>1</v>
      </c>
      <c r="F313" s="2">
        <v>2.96</v>
      </c>
      <c r="G313" s="2" t="s">
        <v>243</v>
      </c>
      <c r="H313" s="9" t="s">
        <v>591</v>
      </c>
      <c r="I313" t="s">
        <v>665</v>
      </c>
      <c r="K313" s="2"/>
      <c r="L313" s="2"/>
      <c r="M313" s="2"/>
      <c r="N313" s="23">
        <v>40</v>
      </c>
      <c r="O313" s="2"/>
      <c r="P313" s="2"/>
      <c r="Q313" s="2"/>
      <c r="R313" s="2"/>
      <c r="S313" s="2"/>
      <c r="T313" s="23">
        <v>10.442762460000001</v>
      </c>
      <c r="U313" s="23">
        <v>9.9768317300000007</v>
      </c>
      <c r="V313" s="23">
        <v>10.791803529999999</v>
      </c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O313">
        <v>2</v>
      </c>
      <c r="AP313" s="21">
        <v>1118.3380703947059</v>
      </c>
      <c r="AQ313" s="21">
        <v>7.1534719346328615E-2</v>
      </c>
      <c r="AR313" s="28">
        <v>2</v>
      </c>
      <c r="AS313" s="28">
        <v>2</v>
      </c>
      <c r="AT313" s="28">
        <v>5</v>
      </c>
      <c r="AU313" s="28">
        <v>0</v>
      </c>
      <c r="AV313" s="28">
        <v>0.22222222222222221</v>
      </c>
      <c r="AW313" s="28">
        <v>0.22222222222222221</v>
      </c>
      <c r="AX313" s="28">
        <v>0.55555555555555558</v>
      </c>
      <c r="AY313" s="28">
        <v>0</v>
      </c>
      <c r="AZ313" s="25">
        <v>1.65</v>
      </c>
      <c r="BA313" s="25">
        <v>3.44</v>
      </c>
      <c r="BB313" s="25">
        <v>1.79</v>
      </c>
      <c r="BC313" s="25">
        <v>2.5449999999999999</v>
      </c>
      <c r="BD313">
        <v>2.5449999999999999</v>
      </c>
      <c r="BE313">
        <v>5.9633393249999997</v>
      </c>
    </row>
    <row r="314" spans="1:57" x14ac:dyDescent="0.3">
      <c r="A314" s="2" t="s">
        <v>244</v>
      </c>
      <c r="B314" s="13" t="s">
        <v>814</v>
      </c>
      <c r="C314" s="13"/>
      <c r="D314" s="2" t="s">
        <v>888</v>
      </c>
      <c r="E314" s="2">
        <v>3</v>
      </c>
      <c r="F314" s="2">
        <v>3.14</v>
      </c>
      <c r="G314" s="2" t="s">
        <v>243</v>
      </c>
      <c r="H314" s="9" t="s">
        <v>591</v>
      </c>
      <c r="I314" t="s">
        <v>665</v>
      </c>
      <c r="K314" s="2"/>
      <c r="L314" s="2"/>
      <c r="M314" s="2"/>
      <c r="N314" s="23">
        <v>40</v>
      </c>
      <c r="O314" s="2"/>
      <c r="P314" s="2"/>
      <c r="Q314" s="2"/>
      <c r="R314" s="2"/>
      <c r="S314" s="2"/>
      <c r="T314" s="23">
        <v>10.442762460000001</v>
      </c>
      <c r="U314" s="23">
        <v>9.9768317300000007</v>
      </c>
      <c r="V314" s="23">
        <v>10.791803529999999</v>
      </c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O314">
        <v>2</v>
      </c>
      <c r="AP314" s="21">
        <v>1118.3380703947059</v>
      </c>
      <c r="AQ314" s="21">
        <v>7.1534719346328615E-2</v>
      </c>
      <c r="AR314" s="28">
        <v>2</v>
      </c>
      <c r="AS314" s="28">
        <v>2</v>
      </c>
      <c r="AT314" s="28">
        <v>5</v>
      </c>
      <c r="AU314" s="28">
        <v>0</v>
      </c>
      <c r="AV314" s="28">
        <v>0.22222222222222221</v>
      </c>
      <c r="AW314" s="28">
        <v>0.22222222222222221</v>
      </c>
      <c r="AX314" s="28">
        <v>0.55555555555555558</v>
      </c>
      <c r="AY314" s="28">
        <v>0</v>
      </c>
      <c r="AZ314" s="25">
        <v>1.65</v>
      </c>
      <c r="BA314" s="25">
        <v>3.44</v>
      </c>
      <c r="BB314" s="25">
        <v>1.79</v>
      </c>
      <c r="BC314" s="25">
        <v>2.5449999999999999</v>
      </c>
      <c r="BD314">
        <v>2.5449999999999999</v>
      </c>
      <c r="BE314">
        <v>5.9633393249999997</v>
      </c>
    </row>
    <row r="315" spans="1:57" x14ac:dyDescent="0.3">
      <c r="A315" s="2" t="s">
        <v>246</v>
      </c>
      <c r="B315" s="13" t="s">
        <v>815</v>
      </c>
      <c r="C315" s="13"/>
      <c r="D315" s="2"/>
      <c r="E315" s="2"/>
      <c r="F315" s="2">
        <v>2.3199999999999998</v>
      </c>
      <c r="G315" s="2" t="s">
        <v>245</v>
      </c>
      <c r="H315" s="9" t="s">
        <v>592</v>
      </c>
      <c r="I315" t="s">
        <v>666</v>
      </c>
      <c r="J315" t="s">
        <v>1173</v>
      </c>
      <c r="K315" s="2"/>
      <c r="L315" s="2"/>
      <c r="M315" s="2"/>
      <c r="N315" s="23">
        <v>1</v>
      </c>
      <c r="O315" s="2"/>
      <c r="P315" s="2"/>
      <c r="Q315" s="2"/>
      <c r="R315" s="2"/>
      <c r="S315" s="2"/>
      <c r="T315" s="23">
        <v>4.2561477500000002</v>
      </c>
      <c r="U315" s="23">
        <v>4.2561477500000002</v>
      </c>
      <c r="V315" s="23">
        <v>5.9211799999999997</v>
      </c>
      <c r="W315" s="2" t="s">
        <v>518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O315">
        <v>0</v>
      </c>
      <c r="AP315" s="21">
        <v>92.890714642371009</v>
      </c>
      <c r="AQ315" s="21">
        <v>0</v>
      </c>
      <c r="AR315" s="28">
        <v>2</v>
      </c>
      <c r="AS315" s="28">
        <v>2</v>
      </c>
      <c r="AT315" s="28">
        <v>5</v>
      </c>
      <c r="AU315" s="28">
        <v>0</v>
      </c>
      <c r="AV315" s="28">
        <v>0.22222222222222221</v>
      </c>
      <c r="AW315" s="28">
        <v>0.22222222222222221</v>
      </c>
      <c r="AX315" s="28">
        <v>0.55555555555555558</v>
      </c>
      <c r="AY315" s="28">
        <v>0</v>
      </c>
      <c r="AZ315" s="25">
        <v>1.69</v>
      </c>
      <c r="BA315" s="25">
        <v>2.58</v>
      </c>
      <c r="BB315" s="25">
        <v>0.89000000000000012</v>
      </c>
      <c r="BC315" s="25">
        <v>2.1349999999999998</v>
      </c>
      <c r="BD315">
        <v>2.1349999999999998</v>
      </c>
      <c r="BE315">
        <v>5.1777336280000004</v>
      </c>
    </row>
    <row r="316" spans="1:57" s="5" customFormat="1" x14ac:dyDescent="0.3">
      <c r="A316" s="5" t="s">
        <v>247</v>
      </c>
      <c r="B316" s="46" t="s">
        <v>940</v>
      </c>
      <c r="C316" s="39"/>
      <c r="F316" s="5">
        <v>2.41</v>
      </c>
      <c r="G316" s="5" t="s">
        <v>245</v>
      </c>
      <c r="H316" s="40">
        <v>-2</v>
      </c>
      <c r="I316" s="5">
        <v>-1</v>
      </c>
      <c r="N316" s="41">
        <v>0</v>
      </c>
      <c r="O316" s="5">
        <v>-1</v>
      </c>
      <c r="T316" s="41">
        <v>0</v>
      </c>
      <c r="U316" s="41"/>
      <c r="V316" s="41"/>
      <c r="AO316" s="5">
        <v>0</v>
      </c>
      <c r="AP316" s="41">
        <v>0</v>
      </c>
      <c r="AQ316" s="41"/>
      <c r="AR316" s="5">
        <v>2</v>
      </c>
      <c r="AS316" s="5">
        <v>0</v>
      </c>
      <c r="AT316" s="5">
        <v>10</v>
      </c>
      <c r="AU316" s="5">
        <v>0</v>
      </c>
      <c r="AV316" s="5">
        <v>0.16666666666666671</v>
      </c>
      <c r="AW316" s="5">
        <v>0</v>
      </c>
      <c r="AX316" s="5">
        <v>0.83333333333333337</v>
      </c>
      <c r="AY316" s="5">
        <v>0</v>
      </c>
      <c r="AZ316" s="41">
        <v>1.65</v>
      </c>
      <c r="BA316" s="41">
        <v>1.69</v>
      </c>
      <c r="BB316" s="41">
        <v>4.0000000000000042E-2</v>
      </c>
      <c r="BC316" s="41">
        <v>1.6859999999999999</v>
      </c>
      <c r="BD316" s="5">
        <v>1.6859999999999999</v>
      </c>
      <c r="BE316" s="5">
        <v>4.1619288499999998</v>
      </c>
    </row>
    <row r="317" spans="1:57" s="5" customFormat="1" x14ac:dyDescent="0.3">
      <c r="A317" s="5" t="s">
        <v>252</v>
      </c>
      <c r="B317" s="46" t="s">
        <v>941</v>
      </c>
      <c r="C317" s="39"/>
      <c r="F317" s="5">
        <v>2.54</v>
      </c>
      <c r="G317" s="5" t="s">
        <v>245</v>
      </c>
      <c r="H317" s="40">
        <v>-2</v>
      </c>
      <c r="I317" s="5">
        <v>-1</v>
      </c>
      <c r="N317" s="41">
        <v>0</v>
      </c>
      <c r="O317" s="5">
        <v>-1</v>
      </c>
      <c r="T317" s="41">
        <v>0</v>
      </c>
      <c r="U317" s="41"/>
      <c r="V317" s="41"/>
      <c r="AO317" s="5">
        <v>0</v>
      </c>
      <c r="AP317" s="41">
        <v>0</v>
      </c>
      <c r="AQ317" s="41"/>
      <c r="AR317" s="5">
        <v>2</v>
      </c>
      <c r="AS317" s="5">
        <v>0</v>
      </c>
      <c r="AT317" s="5">
        <v>10</v>
      </c>
      <c r="AU317" s="5">
        <v>0</v>
      </c>
      <c r="AV317" s="5">
        <v>0.16666666666666671</v>
      </c>
      <c r="AW317" s="5">
        <v>0</v>
      </c>
      <c r="AX317" s="5">
        <v>0.83333333333333348</v>
      </c>
      <c r="AY317" s="5">
        <v>0</v>
      </c>
      <c r="AZ317" s="41">
        <v>1.65</v>
      </c>
      <c r="BA317" s="41">
        <v>1.69</v>
      </c>
      <c r="BB317" s="41">
        <v>4.0000000000000042E-2</v>
      </c>
      <c r="BC317" s="41">
        <v>1.6779999999999999</v>
      </c>
      <c r="BD317" s="5">
        <v>1.6779999999999999</v>
      </c>
      <c r="BE317" s="5">
        <v>4.2119665499999996</v>
      </c>
    </row>
    <row r="318" spans="1:57" s="5" customFormat="1" x14ac:dyDescent="0.3">
      <c r="A318" s="5" t="s">
        <v>251</v>
      </c>
      <c r="B318" s="46" t="s">
        <v>942</v>
      </c>
      <c r="C318" s="39"/>
      <c r="F318" s="5">
        <v>2.68</v>
      </c>
      <c r="G318" s="5" t="s">
        <v>245</v>
      </c>
      <c r="H318" s="40">
        <v>-2</v>
      </c>
      <c r="I318" s="5">
        <v>-1</v>
      </c>
      <c r="N318" s="41">
        <v>0</v>
      </c>
      <c r="O318" s="5">
        <v>-1</v>
      </c>
      <c r="T318" s="41">
        <v>0</v>
      </c>
      <c r="U318" s="41"/>
      <c r="V318" s="41"/>
      <c r="AO318" s="5">
        <v>0</v>
      </c>
      <c r="AP318" s="41">
        <v>0</v>
      </c>
      <c r="AQ318" s="41"/>
      <c r="AR318" s="5">
        <v>2</v>
      </c>
      <c r="AS318" s="5">
        <v>0</v>
      </c>
      <c r="AT318" s="5">
        <v>10</v>
      </c>
      <c r="AU318" s="5">
        <v>0</v>
      </c>
      <c r="AV318" s="5">
        <v>0.16666666666666671</v>
      </c>
      <c r="AW318" s="5">
        <v>0</v>
      </c>
      <c r="AX318" s="5">
        <v>0.83333333333333337</v>
      </c>
      <c r="AY318" s="5">
        <v>0</v>
      </c>
      <c r="AZ318" s="41">
        <v>1.65</v>
      </c>
      <c r="BA318" s="41">
        <v>1.69</v>
      </c>
      <c r="BB318" s="41">
        <v>4.0000000000000042E-2</v>
      </c>
      <c r="BC318" s="41">
        <v>1.67</v>
      </c>
      <c r="BD318" s="5">
        <v>1.67</v>
      </c>
      <c r="BE318" s="5">
        <v>4.2620042500000004</v>
      </c>
    </row>
    <row r="319" spans="1:57" s="5" customFormat="1" x14ac:dyDescent="0.3">
      <c r="A319" s="5" t="s">
        <v>250</v>
      </c>
      <c r="B319" s="46" t="s">
        <v>943</v>
      </c>
      <c r="C319" s="39"/>
      <c r="F319" s="5">
        <v>2.91</v>
      </c>
      <c r="G319" s="5" t="s">
        <v>245</v>
      </c>
      <c r="H319" s="40">
        <v>-2</v>
      </c>
      <c r="I319" s="5">
        <v>-1</v>
      </c>
      <c r="N319" s="41">
        <v>0</v>
      </c>
      <c r="O319" s="5">
        <v>-1</v>
      </c>
      <c r="T319" s="41">
        <v>0</v>
      </c>
      <c r="U319" s="41"/>
      <c r="V319" s="41"/>
      <c r="AO319" s="5">
        <v>0</v>
      </c>
      <c r="AP319" s="41">
        <v>0</v>
      </c>
      <c r="AQ319" s="41"/>
      <c r="AR319" s="5">
        <v>2</v>
      </c>
      <c r="AS319" s="5">
        <v>0</v>
      </c>
      <c r="AT319" s="5">
        <v>10</v>
      </c>
      <c r="AU319" s="5">
        <v>0</v>
      </c>
      <c r="AV319" s="5">
        <v>0.16666666666666671</v>
      </c>
      <c r="AW319" s="5">
        <v>0</v>
      </c>
      <c r="AX319" s="5">
        <v>0.83333333333333348</v>
      </c>
      <c r="AY319" s="5">
        <v>0</v>
      </c>
      <c r="AZ319" s="41">
        <v>1.65</v>
      </c>
      <c r="BA319" s="41">
        <v>1.69</v>
      </c>
      <c r="BB319" s="41">
        <v>4.0000000000000042E-2</v>
      </c>
      <c r="BC319" s="41">
        <v>1.6619999999999999</v>
      </c>
      <c r="BD319" s="5">
        <v>1.6619999999999999</v>
      </c>
      <c r="BE319" s="5">
        <v>4.3120419500000002</v>
      </c>
    </row>
    <row r="320" spans="1:57" s="5" customFormat="1" x14ac:dyDescent="0.3">
      <c r="A320" s="5" t="s">
        <v>249</v>
      </c>
      <c r="B320" s="46" t="s">
        <v>944</v>
      </c>
      <c r="C320" s="39"/>
      <c r="F320" s="5">
        <v>3.36</v>
      </c>
      <c r="G320" s="5" t="s">
        <v>245</v>
      </c>
      <c r="H320" s="40">
        <v>-2</v>
      </c>
      <c r="I320" s="5">
        <v>-1</v>
      </c>
      <c r="N320" s="41">
        <v>0</v>
      </c>
      <c r="O320" s="5">
        <v>-1</v>
      </c>
      <c r="T320" s="41">
        <v>0</v>
      </c>
      <c r="U320" s="41"/>
      <c r="V320" s="41"/>
      <c r="AO320" s="5">
        <v>0</v>
      </c>
      <c r="AP320" s="41">
        <v>0</v>
      </c>
      <c r="AQ320" s="41"/>
      <c r="AR320" s="5">
        <v>2</v>
      </c>
      <c r="AS320" s="5">
        <v>0</v>
      </c>
      <c r="AT320" s="5">
        <v>10</v>
      </c>
      <c r="AU320" s="5">
        <v>0</v>
      </c>
      <c r="AV320" s="5">
        <v>0.16666666666666671</v>
      </c>
      <c r="AW320" s="5">
        <v>0</v>
      </c>
      <c r="AX320" s="5">
        <v>0.83333333333333337</v>
      </c>
      <c r="AY320" s="5">
        <v>0</v>
      </c>
      <c r="AZ320" s="41">
        <v>1.65</v>
      </c>
      <c r="BA320" s="41">
        <v>1.69</v>
      </c>
      <c r="BB320" s="41">
        <v>4.0000000000000042E-2</v>
      </c>
      <c r="BC320" s="41">
        <v>1.6539999999999999</v>
      </c>
      <c r="BD320" s="5">
        <v>1.6539999999999999</v>
      </c>
      <c r="BE320" s="5">
        <v>4.3620796500000001</v>
      </c>
    </row>
    <row r="321" spans="1:57" x14ac:dyDescent="0.3">
      <c r="A321" s="2" t="s">
        <v>248</v>
      </c>
      <c r="B321" s="13" t="s">
        <v>816</v>
      </c>
      <c r="C321" s="13"/>
      <c r="D321" s="2"/>
      <c r="E321" s="2"/>
      <c r="F321" s="2">
        <v>3.6</v>
      </c>
      <c r="G321" s="2" t="s">
        <v>245</v>
      </c>
      <c r="H321" s="9" t="s">
        <v>593</v>
      </c>
      <c r="I321" t="s">
        <v>667</v>
      </c>
      <c r="J321" t="s">
        <v>1172</v>
      </c>
      <c r="K321" s="2"/>
      <c r="L321" s="2"/>
      <c r="M321" s="2"/>
      <c r="N321" s="23">
        <v>50</v>
      </c>
      <c r="O321" s="2"/>
      <c r="P321" s="2"/>
      <c r="Q321" s="2"/>
      <c r="R321" s="2"/>
      <c r="S321" s="2"/>
      <c r="T321" s="23">
        <v>12.345150759999999</v>
      </c>
      <c r="U321" s="23">
        <v>15.34169717</v>
      </c>
      <c r="V321" s="23">
        <v>13.410947439999999</v>
      </c>
      <c r="W321" s="2" t="s">
        <v>1171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O321">
        <v>0</v>
      </c>
      <c r="AP321" s="21">
        <v>2502.9167389596269</v>
      </c>
      <c r="AQ321" s="21">
        <v>0</v>
      </c>
      <c r="AR321" s="28">
        <v>2</v>
      </c>
      <c r="AS321" s="28">
        <v>2</v>
      </c>
      <c r="AT321" s="28">
        <v>5</v>
      </c>
      <c r="AU321" s="28">
        <v>0</v>
      </c>
      <c r="AV321" s="28">
        <v>0.22222222222222221</v>
      </c>
      <c r="AW321" s="28">
        <v>0.22222222222222221</v>
      </c>
      <c r="AX321" s="28">
        <v>0.55555555555555558</v>
      </c>
      <c r="AY321" s="28">
        <v>0</v>
      </c>
      <c r="AZ321" s="25">
        <v>1.65</v>
      </c>
      <c r="BA321" s="25">
        <v>2.58</v>
      </c>
      <c r="BB321" s="25">
        <v>0.93000000000000016</v>
      </c>
      <c r="BC321" s="25">
        <v>2.1150000000000002</v>
      </c>
      <c r="BD321">
        <v>2.1150000000000002</v>
      </c>
      <c r="BE321">
        <v>5.3028278780000004</v>
      </c>
    </row>
    <row r="322" spans="1:57" x14ac:dyDescent="0.3">
      <c r="A322" s="2" t="s">
        <v>15</v>
      </c>
      <c r="B322" s="13" t="s">
        <v>700</v>
      </c>
      <c r="C322" s="13"/>
      <c r="D322" s="2"/>
      <c r="E322" s="2"/>
      <c r="F322" s="2">
        <v>4.49</v>
      </c>
      <c r="G322" s="2" t="s">
        <v>253</v>
      </c>
      <c r="H322" s="9" t="s">
        <v>533</v>
      </c>
      <c r="I322" t="s">
        <v>614</v>
      </c>
      <c r="K322" s="2"/>
      <c r="L322" s="2"/>
      <c r="M322" s="2"/>
      <c r="N322" s="23">
        <v>4</v>
      </c>
      <c r="O322" s="2"/>
      <c r="P322" s="2"/>
      <c r="Q322" s="2"/>
      <c r="R322" s="2"/>
      <c r="S322" s="2"/>
      <c r="T322" s="23">
        <v>5.63450966</v>
      </c>
      <c r="U322" s="23">
        <v>7.6422105</v>
      </c>
      <c r="V322" s="23">
        <v>11.066420430000001</v>
      </c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O322">
        <v>12</v>
      </c>
      <c r="AP322" s="21">
        <v>476.5212686940929</v>
      </c>
      <c r="AQ322" s="21">
        <v>0.1007300264509579</v>
      </c>
      <c r="AR322" s="28">
        <v>2</v>
      </c>
      <c r="AS322" s="28">
        <v>2.666666666666667</v>
      </c>
      <c r="AT322" s="28">
        <v>0.66666666666666663</v>
      </c>
      <c r="AU322" s="28">
        <v>3.1111111111111112</v>
      </c>
      <c r="AV322" s="28">
        <v>0.23684210526315791</v>
      </c>
      <c r="AW322" s="28">
        <v>0.31578947368421051</v>
      </c>
      <c r="AX322" s="28">
        <v>7.8947368421052627E-2</v>
      </c>
      <c r="AY322" s="28">
        <v>0.36842105263157893</v>
      </c>
      <c r="AZ322" s="25">
        <v>0.95</v>
      </c>
      <c r="BA322" s="25">
        <v>3.44</v>
      </c>
      <c r="BB322" s="25">
        <v>2.4900000000000002</v>
      </c>
      <c r="BC322" s="25">
        <v>2.7322222222222221</v>
      </c>
      <c r="BD322">
        <v>2.7322222222222221</v>
      </c>
      <c r="BE322">
        <v>6.2204042916666662</v>
      </c>
    </row>
    <row r="323" spans="1:57" x14ac:dyDescent="0.3">
      <c r="A323" s="2" t="s">
        <v>254</v>
      </c>
      <c r="B323" s="13" t="s">
        <v>817</v>
      </c>
      <c r="C323" s="13"/>
      <c r="D323" s="2"/>
      <c r="E323" s="2"/>
      <c r="F323" s="2">
        <v>4.8099999999999996</v>
      </c>
      <c r="G323" s="2" t="s">
        <v>253</v>
      </c>
      <c r="H323" s="9" t="s">
        <v>594</v>
      </c>
      <c r="I323">
        <v>-1</v>
      </c>
      <c r="K323" s="2"/>
      <c r="L323" s="2"/>
      <c r="M323" s="2"/>
      <c r="N323" s="23">
        <v>4</v>
      </c>
      <c r="O323" s="2"/>
      <c r="P323" s="2"/>
      <c r="Q323" s="2"/>
      <c r="R323" s="2"/>
      <c r="S323" s="2"/>
      <c r="T323" s="23">
        <v>5.8119930000000002</v>
      </c>
      <c r="U323" s="23">
        <v>10.228956</v>
      </c>
      <c r="V323" s="23">
        <v>17.904929589999998</v>
      </c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O323">
        <v>18</v>
      </c>
      <c r="AP323" s="21">
        <v>882.26177591634428</v>
      </c>
      <c r="AQ323" s="21">
        <v>8.1608431834438916E-2</v>
      </c>
      <c r="AR323" s="28">
        <v>2</v>
      </c>
      <c r="AS323" s="28">
        <v>2.4</v>
      </c>
      <c r="AT323" s="28">
        <v>0.4</v>
      </c>
      <c r="AU323" s="28">
        <v>1.8666666666666669</v>
      </c>
      <c r="AV323" s="28">
        <v>0.3</v>
      </c>
      <c r="AW323" s="28">
        <v>0.36</v>
      </c>
      <c r="AX323" s="28">
        <v>0.06</v>
      </c>
      <c r="AY323" s="28">
        <v>0.28000000000000003</v>
      </c>
      <c r="AZ323" s="25">
        <v>0.95</v>
      </c>
      <c r="BA323" s="25">
        <v>3.44</v>
      </c>
      <c r="BB323" s="25">
        <v>2.4900000000000002</v>
      </c>
      <c r="BC323" s="25">
        <v>2.5173333333333332</v>
      </c>
      <c r="BD323">
        <v>2.5173333333333341</v>
      </c>
      <c r="BE323">
        <v>5.8148519500000004</v>
      </c>
    </row>
    <row r="324" spans="1:57" x14ac:dyDescent="0.3">
      <c r="A324" s="2" t="s">
        <v>221</v>
      </c>
      <c r="B324" s="13" t="s">
        <v>808</v>
      </c>
      <c r="C324" s="13"/>
      <c r="D324" s="2"/>
      <c r="E324" s="2"/>
      <c r="F324" s="2">
        <v>4.75</v>
      </c>
      <c r="G324" s="2" t="s">
        <v>253</v>
      </c>
      <c r="H324" s="9" t="s">
        <v>589</v>
      </c>
      <c r="I324">
        <v>-1</v>
      </c>
      <c r="K324" s="2"/>
      <c r="L324" s="2"/>
      <c r="M324" s="2"/>
      <c r="N324" s="23">
        <v>1</v>
      </c>
      <c r="O324" s="2"/>
      <c r="P324" s="2"/>
      <c r="Q324" s="2"/>
      <c r="R324" s="2"/>
      <c r="S324" s="2"/>
      <c r="T324" s="23">
        <v>5.6694849300000003</v>
      </c>
      <c r="U324" s="23">
        <v>5.6694842000000003</v>
      </c>
      <c r="V324" s="23">
        <v>11.54266629</v>
      </c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O324">
        <v>30</v>
      </c>
      <c r="AP324" s="21">
        <v>321.30962315738361</v>
      </c>
      <c r="AQ324" s="21">
        <v>9.3367885173191417E-2</v>
      </c>
      <c r="AR324" s="28">
        <v>2</v>
      </c>
      <c r="AS324" s="28">
        <v>2.5</v>
      </c>
      <c r="AT324" s="28">
        <v>0.5</v>
      </c>
      <c r="AU324" s="28">
        <v>2.333333333333333</v>
      </c>
      <c r="AV324" s="28">
        <v>0.27272727272727282</v>
      </c>
      <c r="AW324" s="28">
        <v>0.34090909090909088</v>
      </c>
      <c r="AX324" s="28">
        <v>6.8181818181818191E-2</v>
      </c>
      <c r="AY324" s="28">
        <v>0.31818181818181818</v>
      </c>
      <c r="AZ324" s="25">
        <v>0.95</v>
      </c>
      <c r="BA324" s="25">
        <v>3.44</v>
      </c>
      <c r="BB324" s="25">
        <v>2.4900000000000002</v>
      </c>
      <c r="BC324" s="25">
        <v>2.5979166666666669</v>
      </c>
      <c r="BD324">
        <v>2.597916666666666</v>
      </c>
      <c r="BE324">
        <v>5.966934078125</v>
      </c>
    </row>
    <row r="325" spans="1:57" x14ac:dyDescent="0.3">
      <c r="A325" s="2" t="s">
        <v>255</v>
      </c>
      <c r="B325" s="13" t="s">
        <v>818</v>
      </c>
      <c r="C325" s="13"/>
      <c r="D325" s="2"/>
      <c r="E325" s="2"/>
      <c r="F325" s="2">
        <v>1.55</v>
      </c>
      <c r="G325" s="2" t="s">
        <v>256</v>
      </c>
      <c r="H325" s="9" t="s">
        <v>595</v>
      </c>
      <c r="I325" t="s">
        <v>668</v>
      </c>
      <c r="K325" s="2"/>
      <c r="L325" s="2"/>
      <c r="M325" s="2"/>
      <c r="N325" s="23">
        <v>2</v>
      </c>
      <c r="O325" s="2"/>
      <c r="P325" s="2"/>
      <c r="Q325" s="2"/>
      <c r="R325" s="2"/>
      <c r="S325" s="2"/>
      <c r="T325" s="23">
        <v>6.8866614799999999</v>
      </c>
      <c r="U325" s="23">
        <v>6.8866614799999999</v>
      </c>
      <c r="V325" s="23">
        <v>6.8866614799999999</v>
      </c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O325">
        <v>8</v>
      </c>
      <c r="AP325" s="21">
        <v>222.33131811857061</v>
      </c>
      <c r="AQ325" s="21">
        <v>7.1964670274059672E-2</v>
      </c>
      <c r="AR325" s="28">
        <v>1.857142857142857</v>
      </c>
      <c r="AS325" s="28">
        <v>3.1428571428571428</v>
      </c>
      <c r="AT325" s="28">
        <v>4.2857142857142856</v>
      </c>
      <c r="AU325" s="28">
        <v>4</v>
      </c>
      <c r="AV325" s="28">
        <v>0.1397849462365591</v>
      </c>
      <c r="AW325" s="28">
        <v>0.23655913978494619</v>
      </c>
      <c r="AX325" s="28">
        <v>0.32258064516129031</v>
      </c>
      <c r="AY325" s="28">
        <v>0.30107526881720431</v>
      </c>
      <c r="AZ325" s="25">
        <v>1.9</v>
      </c>
      <c r="BA325" s="25">
        <v>3.44</v>
      </c>
      <c r="BB325" s="25">
        <v>1.54</v>
      </c>
      <c r="BC325" s="25">
        <v>2.8142857142857141</v>
      </c>
      <c r="BD325">
        <v>2.8142857142857141</v>
      </c>
      <c r="BE325">
        <v>6.1238972471428568</v>
      </c>
    </row>
    <row r="326" spans="1:57" x14ac:dyDescent="0.3">
      <c r="A326" s="2" t="s">
        <v>0</v>
      </c>
      <c r="B326" s="13" t="s">
        <v>685</v>
      </c>
      <c r="C326" s="13"/>
      <c r="D326" s="2"/>
      <c r="E326" s="2"/>
      <c r="F326" s="2">
        <v>3.3</v>
      </c>
      <c r="G326" s="2" t="s">
        <v>257</v>
      </c>
      <c r="H326" s="9" t="s">
        <v>523</v>
      </c>
      <c r="I326" t="s">
        <v>606</v>
      </c>
      <c r="K326" s="2"/>
      <c r="L326" s="2"/>
      <c r="M326" s="2"/>
      <c r="N326" s="23">
        <v>4</v>
      </c>
      <c r="O326" s="2"/>
      <c r="P326" s="2"/>
      <c r="Q326" s="2"/>
      <c r="R326" s="2"/>
      <c r="S326" s="2"/>
      <c r="T326" s="23">
        <v>6.6040679999999998</v>
      </c>
      <c r="U326" s="23">
        <v>7.9389519999999996</v>
      </c>
      <c r="V326" s="23">
        <v>33.703336</v>
      </c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O326">
        <v>34</v>
      </c>
      <c r="AP326" s="21">
        <v>1767.0449718798691</v>
      </c>
      <c r="AQ326" s="21">
        <v>7.6964651247849417E-2</v>
      </c>
      <c r="AR326" s="28">
        <v>1.62962962962963</v>
      </c>
      <c r="AS326" s="28">
        <v>2.518518518518519</v>
      </c>
      <c r="AT326" s="28">
        <v>0.88888888888888884</v>
      </c>
      <c r="AU326" s="28">
        <v>0</v>
      </c>
      <c r="AV326" s="28">
        <v>0.32352941176470579</v>
      </c>
      <c r="AW326" s="28">
        <v>0.5</v>
      </c>
      <c r="AX326" s="28">
        <v>0.1764705882352941</v>
      </c>
      <c r="AY326" s="28">
        <v>0</v>
      </c>
      <c r="AZ326" s="25">
        <v>0.82</v>
      </c>
      <c r="BA326" s="25">
        <v>3.44</v>
      </c>
      <c r="BB326" s="25">
        <v>2.62</v>
      </c>
      <c r="BC326" s="25">
        <v>2.642962962962963</v>
      </c>
      <c r="BD326">
        <v>2.642962962962963</v>
      </c>
      <c r="BE326">
        <v>5.9587362692592576</v>
      </c>
    </row>
    <row r="327" spans="1:57" x14ac:dyDescent="0.3">
      <c r="A327" s="2" t="s">
        <v>215</v>
      </c>
      <c r="B327" s="13" t="s">
        <v>734</v>
      </c>
      <c r="C327" s="13"/>
      <c r="D327" s="2"/>
      <c r="E327" s="2"/>
      <c r="F327" s="2">
        <v>4.13</v>
      </c>
      <c r="G327" s="2" t="s">
        <v>258</v>
      </c>
      <c r="H327" s="9" t="s">
        <v>587</v>
      </c>
      <c r="I327" t="s">
        <v>636</v>
      </c>
      <c r="K327" s="2"/>
      <c r="L327" s="2"/>
      <c r="M327" s="2"/>
      <c r="N327" s="23">
        <v>1</v>
      </c>
      <c r="O327" s="2"/>
      <c r="P327" s="2"/>
      <c r="Q327" s="2"/>
      <c r="R327" s="2"/>
      <c r="S327" s="2"/>
      <c r="T327" s="23">
        <v>3.950634</v>
      </c>
      <c r="U327" s="23">
        <v>3.950634</v>
      </c>
      <c r="V327" s="23">
        <v>15.513552000000001</v>
      </c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O327">
        <v>20</v>
      </c>
      <c r="AP327" s="21">
        <v>242.1279024923125</v>
      </c>
      <c r="AQ327" s="21">
        <v>8.2600971611006269E-2</v>
      </c>
      <c r="AR327" s="28">
        <v>1.9375</v>
      </c>
      <c r="AS327" s="28">
        <v>2.5</v>
      </c>
      <c r="AT327" s="28">
        <v>0.5625</v>
      </c>
      <c r="AU327" s="28">
        <v>2.625</v>
      </c>
      <c r="AV327" s="28">
        <v>0.25409836065573771</v>
      </c>
      <c r="AW327" s="28">
        <v>0.32786885245901642</v>
      </c>
      <c r="AX327" s="28">
        <v>7.3770491803278687E-2</v>
      </c>
      <c r="AY327" s="28">
        <v>0.34426229508196721</v>
      </c>
      <c r="AZ327" s="25">
        <v>0.79</v>
      </c>
      <c r="BA327" s="25">
        <v>3.44</v>
      </c>
      <c r="BB327" s="25">
        <v>2.65</v>
      </c>
      <c r="BC327" s="25">
        <v>2.6056249999999999</v>
      </c>
      <c r="BD327">
        <v>2.6056249999999999</v>
      </c>
      <c r="BE327">
        <v>5.9703320286696879</v>
      </c>
    </row>
    <row r="328" spans="1:57" x14ac:dyDescent="0.3">
      <c r="A328" s="2" t="s">
        <v>259</v>
      </c>
      <c r="B328" s="17" t="s">
        <v>734</v>
      </c>
      <c r="C328" s="13"/>
      <c r="D328" s="2" t="s">
        <v>676</v>
      </c>
      <c r="E328" s="2">
        <v>0.3</v>
      </c>
      <c r="F328" s="2">
        <v>2.17</v>
      </c>
      <c r="G328" s="2" t="s">
        <v>258</v>
      </c>
      <c r="H328" s="9" t="s">
        <v>587</v>
      </c>
      <c r="I328" t="s">
        <v>636</v>
      </c>
      <c r="K328" s="2"/>
      <c r="L328" s="2"/>
      <c r="M328" s="2"/>
      <c r="N328" s="23">
        <v>1</v>
      </c>
      <c r="O328" s="2"/>
      <c r="P328" s="2"/>
      <c r="Q328" s="2"/>
      <c r="R328" s="2"/>
      <c r="S328" s="2"/>
      <c r="T328" s="23">
        <v>3.950634</v>
      </c>
      <c r="U328" s="23">
        <v>3.950634</v>
      </c>
      <c r="V328" s="23">
        <v>15.513552000000001</v>
      </c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O328">
        <v>20</v>
      </c>
      <c r="AP328" s="21">
        <v>242.1279024923125</v>
      </c>
      <c r="AQ328" s="21">
        <v>8.2600971611006269E-2</v>
      </c>
      <c r="AR328" s="28">
        <v>1.9375</v>
      </c>
      <c r="AS328" s="28">
        <v>2.5</v>
      </c>
      <c r="AT328" s="28">
        <v>0.5625</v>
      </c>
      <c r="AU328" s="28">
        <v>2.625</v>
      </c>
      <c r="AV328" s="28">
        <v>0.25409836065573771</v>
      </c>
      <c r="AW328" s="28">
        <v>0.32786885245901642</v>
      </c>
      <c r="AX328" s="28">
        <v>7.3770491803278687E-2</v>
      </c>
      <c r="AY328" s="28">
        <v>0.34426229508196721</v>
      </c>
      <c r="AZ328" s="25">
        <v>0.79</v>
      </c>
      <c r="BA328" s="25">
        <v>3.44</v>
      </c>
      <c r="BB328" s="25">
        <v>2.65</v>
      </c>
      <c r="BC328" s="25">
        <v>2.6056249999999999</v>
      </c>
      <c r="BD328">
        <v>2.6056249999999999</v>
      </c>
      <c r="BE328">
        <v>5.9703320286696879</v>
      </c>
    </row>
    <row r="329" spans="1:57" x14ac:dyDescent="0.3">
      <c r="A329" s="2" t="s">
        <v>4</v>
      </c>
      <c r="B329" s="13" t="s">
        <v>689</v>
      </c>
      <c r="C329" s="13"/>
      <c r="D329" s="2"/>
      <c r="E329" s="2"/>
      <c r="F329" s="2">
        <v>3.35</v>
      </c>
      <c r="G329" s="2" t="s">
        <v>260</v>
      </c>
      <c r="H329" s="9" t="s">
        <v>527</v>
      </c>
      <c r="I329" t="s">
        <v>609</v>
      </c>
      <c r="K329" s="2"/>
      <c r="L329" s="2"/>
      <c r="M329" s="2"/>
      <c r="N329" s="23">
        <v>4</v>
      </c>
      <c r="O329" s="2"/>
      <c r="P329" s="2"/>
      <c r="Q329" s="2"/>
      <c r="R329" s="2"/>
      <c r="S329" s="2"/>
      <c r="T329" s="23">
        <v>7.8084429999999996</v>
      </c>
      <c r="U329" s="23">
        <v>7.8548809999999998</v>
      </c>
      <c r="V329" s="23">
        <v>15.19056011</v>
      </c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O329">
        <v>20</v>
      </c>
      <c r="AP329" s="21">
        <v>924.74694800021894</v>
      </c>
      <c r="AQ329" s="21">
        <v>8.6510153045653584E-2</v>
      </c>
      <c r="AR329" s="28">
        <v>1.75</v>
      </c>
      <c r="AS329" s="28">
        <v>2.5</v>
      </c>
      <c r="AT329" s="28">
        <v>0.75</v>
      </c>
      <c r="AU329" s="28">
        <v>0</v>
      </c>
      <c r="AV329" s="28">
        <v>0.35</v>
      </c>
      <c r="AW329" s="28">
        <v>0.5</v>
      </c>
      <c r="AX329" s="28">
        <v>0.15</v>
      </c>
      <c r="AY329" s="28">
        <v>0</v>
      </c>
      <c r="AZ329" s="25">
        <v>0.82</v>
      </c>
      <c r="BA329" s="25">
        <v>3.44</v>
      </c>
      <c r="BB329" s="25">
        <v>2.62</v>
      </c>
      <c r="BC329" s="25">
        <v>2.6262500000000002</v>
      </c>
      <c r="BD329">
        <v>2.6262500000000002</v>
      </c>
      <c r="BE329">
        <v>5.96680968125</v>
      </c>
    </row>
    <row r="330" spans="1:57" x14ac:dyDescent="0.3">
      <c r="A330" s="2" t="s">
        <v>38</v>
      </c>
      <c r="B330" s="13" t="s">
        <v>714</v>
      </c>
      <c r="C330" s="13"/>
      <c r="D330" s="2"/>
      <c r="E330" s="2"/>
      <c r="F330" s="2">
        <v>3.92</v>
      </c>
      <c r="G330" s="2" t="s">
        <v>261</v>
      </c>
      <c r="H330" s="9" t="s">
        <v>545</v>
      </c>
      <c r="I330" t="s">
        <v>626</v>
      </c>
      <c r="K330" s="2"/>
      <c r="L330" s="2"/>
      <c r="M330" s="2"/>
      <c r="N330" s="23">
        <v>1</v>
      </c>
      <c r="O330" s="2"/>
      <c r="P330" s="2"/>
      <c r="Q330" s="2"/>
      <c r="R330" s="2"/>
      <c r="S330" s="2"/>
      <c r="T330" s="23">
        <v>5.8532381300000003</v>
      </c>
      <c r="U330" s="23">
        <v>5.8532371599999999</v>
      </c>
      <c r="V330" s="23">
        <v>11.912811489999999</v>
      </c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O330">
        <v>30</v>
      </c>
      <c r="AP330" s="21">
        <v>353.45760058531442</v>
      </c>
      <c r="AQ330" s="21">
        <v>8.487580957467307E-2</v>
      </c>
      <c r="AR330" s="28">
        <v>1.833333333333333</v>
      </c>
      <c r="AS330" s="28">
        <v>2.5</v>
      </c>
      <c r="AT330" s="28">
        <v>0.66666666666666663</v>
      </c>
      <c r="AU330" s="28">
        <v>0</v>
      </c>
      <c r="AV330" s="28">
        <v>0.36666666666666659</v>
      </c>
      <c r="AW330" s="28">
        <v>0.5</v>
      </c>
      <c r="AX330" s="28">
        <v>0.1333333333333333</v>
      </c>
      <c r="AY330" s="28">
        <v>0</v>
      </c>
      <c r="AZ330" s="25">
        <v>0.89</v>
      </c>
      <c r="BA330" s="25">
        <v>3.44</v>
      </c>
      <c r="BB330" s="25">
        <v>2.5499999999999998</v>
      </c>
      <c r="BC330" s="25">
        <v>2.6020833333333329</v>
      </c>
      <c r="BD330">
        <v>2.6020833333333329</v>
      </c>
      <c r="BE330">
        <v>5.9098726145833336</v>
      </c>
    </row>
    <row r="331" spans="1:57" x14ac:dyDescent="0.3">
      <c r="A331" s="2" t="s">
        <v>4</v>
      </c>
      <c r="B331" s="20" t="s">
        <v>689</v>
      </c>
      <c r="C331" s="13"/>
      <c r="D331" s="2"/>
      <c r="E331" s="2"/>
      <c r="F331" s="2">
        <v>3.55</v>
      </c>
      <c r="G331" s="2" t="s">
        <v>263</v>
      </c>
      <c r="H331" s="9">
        <v>-1</v>
      </c>
      <c r="I331">
        <v>-1</v>
      </c>
      <c r="K331" s="2"/>
      <c r="L331" s="2"/>
      <c r="M331" s="2"/>
      <c r="N331" s="23">
        <v>0</v>
      </c>
      <c r="O331" s="2">
        <v>3.8450000000000002</v>
      </c>
      <c r="P331" s="2">
        <v>29.35</v>
      </c>
      <c r="Q331" s="2">
        <v>7.6580000000000004</v>
      </c>
      <c r="R331" s="2" t="s">
        <v>472</v>
      </c>
      <c r="S331" s="2"/>
      <c r="T331" s="23">
        <v>0</v>
      </c>
      <c r="U331" s="23"/>
      <c r="V331" s="23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O331">
        <v>20</v>
      </c>
      <c r="AP331" s="21">
        <v>0</v>
      </c>
      <c r="AQ331" s="21"/>
      <c r="AR331" s="28">
        <v>1.75</v>
      </c>
      <c r="AS331" s="28">
        <v>2.5</v>
      </c>
      <c r="AT331" s="28">
        <v>0.75</v>
      </c>
      <c r="AU331" s="28">
        <v>0</v>
      </c>
      <c r="AV331" s="28">
        <v>0.35</v>
      </c>
      <c r="AW331" s="28">
        <v>0.5</v>
      </c>
      <c r="AX331" s="28">
        <v>0.15</v>
      </c>
      <c r="AY331" s="28">
        <v>0</v>
      </c>
      <c r="AZ331" s="25">
        <v>0.82</v>
      </c>
      <c r="BA331" s="25">
        <v>3.44</v>
      </c>
      <c r="BB331" s="25">
        <v>2.62</v>
      </c>
      <c r="BC331" s="25">
        <v>2.6262500000000002</v>
      </c>
      <c r="BD331">
        <v>2.7466666666666661</v>
      </c>
      <c r="BE331">
        <v>6.2031928980000002</v>
      </c>
    </row>
    <row r="332" spans="1:57" x14ac:dyDescent="0.3">
      <c r="A332" s="2" t="s">
        <v>4</v>
      </c>
      <c r="B332" s="20" t="s">
        <v>689</v>
      </c>
      <c r="C332" s="13"/>
      <c r="D332" s="2" t="s">
        <v>676</v>
      </c>
      <c r="E332" s="2">
        <v>1.37</v>
      </c>
      <c r="F332" s="2">
        <v>3.03</v>
      </c>
      <c r="G332" s="2" t="s">
        <v>263</v>
      </c>
      <c r="H332" s="9">
        <v>-1</v>
      </c>
      <c r="I332">
        <v>-1</v>
      </c>
      <c r="K332" s="2"/>
      <c r="L332" s="2"/>
      <c r="M332" s="2"/>
      <c r="N332" s="23">
        <v>0</v>
      </c>
      <c r="O332" s="2">
        <v>3.8490000000000002</v>
      </c>
      <c r="P332" s="2">
        <v>29.42</v>
      </c>
      <c r="Q332" s="2">
        <v>7.6680000000000001</v>
      </c>
      <c r="R332" s="2" t="s">
        <v>472</v>
      </c>
      <c r="S332" s="2"/>
      <c r="T332" s="23">
        <v>0</v>
      </c>
      <c r="U332" s="23"/>
      <c r="V332" s="23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O332">
        <v>20</v>
      </c>
      <c r="AP332" s="21">
        <v>0</v>
      </c>
      <c r="AQ332" s="21"/>
      <c r="AR332" s="28">
        <v>1.75</v>
      </c>
      <c r="AS332" s="28">
        <v>2.5</v>
      </c>
      <c r="AT332" s="28">
        <v>0.75</v>
      </c>
      <c r="AU332" s="28">
        <v>0</v>
      </c>
      <c r="AV332" s="28">
        <v>0.35</v>
      </c>
      <c r="AW332" s="28">
        <v>0.5</v>
      </c>
      <c r="AX332" s="28">
        <v>0.15</v>
      </c>
      <c r="AY332" s="28">
        <v>0</v>
      </c>
      <c r="AZ332" s="25">
        <v>0.82</v>
      </c>
      <c r="BA332" s="25">
        <v>3.44</v>
      </c>
      <c r="BB332" s="25">
        <v>2.62</v>
      </c>
      <c r="BC332" s="25">
        <v>2.6262500000000002</v>
      </c>
      <c r="BD332">
        <v>2.7466666666666661</v>
      </c>
      <c r="BE332">
        <v>6.2031928980000002</v>
      </c>
    </row>
    <row r="333" spans="1:57" x14ac:dyDescent="0.3">
      <c r="A333" s="2" t="s">
        <v>889</v>
      </c>
      <c r="B333" s="17" t="s">
        <v>945</v>
      </c>
      <c r="C333" s="13"/>
      <c r="D333" s="2" t="s">
        <v>676</v>
      </c>
      <c r="E333" s="2">
        <v>0.41</v>
      </c>
      <c r="F333" s="2">
        <v>2.1800000000000002</v>
      </c>
      <c r="G333" s="2" t="s">
        <v>264</v>
      </c>
      <c r="H333" s="9">
        <v>-1</v>
      </c>
      <c r="I333">
        <v>-1</v>
      </c>
      <c r="J333" t="s">
        <v>1174</v>
      </c>
      <c r="K333" s="2"/>
      <c r="L333" s="2"/>
      <c r="M333" s="2"/>
      <c r="N333" s="23">
        <v>0</v>
      </c>
      <c r="O333" s="2">
        <v>-1</v>
      </c>
      <c r="P333" s="2"/>
      <c r="Q333" s="2"/>
      <c r="R333" s="2"/>
      <c r="S333" s="2"/>
      <c r="T333" s="23">
        <v>0</v>
      </c>
      <c r="U333" s="23"/>
      <c r="V333" s="23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O333">
        <v>20</v>
      </c>
      <c r="AP333" s="21">
        <v>0</v>
      </c>
      <c r="AQ333" s="21"/>
      <c r="AR333" s="28">
        <v>1.9375</v>
      </c>
      <c r="AS333" s="28">
        <v>2.5</v>
      </c>
      <c r="AT333" s="28">
        <v>0.5625</v>
      </c>
      <c r="AU333" s="28">
        <v>2.625</v>
      </c>
      <c r="AV333" s="28">
        <v>0.25409836065573771</v>
      </c>
      <c r="AW333" s="28">
        <v>0.32786885245901642</v>
      </c>
      <c r="AX333" s="28">
        <v>7.3770491803278687E-2</v>
      </c>
      <c r="AY333" s="28">
        <v>0.34426229508196721</v>
      </c>
      <c r="AZ333" s="25">
        <v>0.79</v>
      </c>
      <c r="BA333" s="25">
        <v>3.44</v>
      </c>
      <c r="BB333" s="25">
        <v>2.65</v>
      </c>
      <c r="BC333" s="25">
        <v>2.5975000000000001</v>
      </c>
      <c r="BD333">
        <v>2.5975000000000001</v>
      </c>
      <c r="BE333">
        <v>5.9398049203884389</v>
      </c>
    </row>
    <row r="334" spans="1:57" x14ac:dyDescent="0.3">
      <c r="A334" s="2" t="s">
        <v>4</v>
      </c>
      <c r="B334" s="13" t="s">
        <v>689</v>
      </c>
      <c r="C334" s="13"/>
      <c r="D334" s="2" t="s">
        <v>890</v>
      </c>
      <c r="E334" s="2">
        <v>0.55000000000000004</v>
      </c>
      <c r="F334" s="2">
        <v>2.92</v>
      </c>
      <c r="G334" s="2" t="s">
        <v>265</v>
      </c>
      <c r="H334" s="9" t="s">
        <v>527</v>
      </c>
      <c r="I334" t="s">
        <v>609</v>
      </c>
      <c r="K334" s="2"/>
      <c r="L334" s="2"/>
      <c r="M334" s="2"/>
      <c r="N334" s="23">
        <v>4</v>
      </c>
      <c r="O334" s="2"/>
      <c r="P334" s="2"/>
      <c r="Q334" s="2"/>
      <c r="R334" s="2"/>
      <c r="S334" s="2"/>
      <c r="T334" s="23">
        <v>7.8084429999999996</v>
      </c>
      <c r="U334" s="23">
        <v>7.8548809999999998</v>
      </c>
      <c r="V334" s="23">
        <v>15.19056011</v>
      </c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O334">
        <v>20</v>
      </c>
      <c r="AP334" s="21">
        <v>924.74694800021894</v>
      </c>
      <c r="AQ334" s="21">
        <v>8.6510153045653584E-2</v>
      </c>
      <c r="AR334" s="28">
        <v>1.75</v>
      </c>
      <c r="AS334" s="28">
        <v>2.5</v>
      </c>
      <c r="AT334" s="28">
        <v>0.75</v>
      </c>
      <c r="AU334" s="28">
        <v>0</v>
      </c>
      <c r="AV334" s="28">
        <v>0.35</v>
      </c>
      <c r="AW334" s="28">
        <v>0.5</v>
      </c>
      <c r="AX334" s="28">
        <v>0.15</v>
      </c>
      <c r="AY334" s="28">
        <v>0</v>
      </c>
      <c r="AZ334" s="25">
        <v>0.82</v>
      </c>
      <c r="BA334" s="25">
        <v>3.44</v>
      </c>
      <c r="BB334" s="25">
        <v>2.62</v>
      </c>
      <c r="BC334" s="25">
        <v>2.6262500000000002</v>
      </c>
      <c r="BD334">
        <v>2.6262500000000002</v>
      </c>
      <c r="BE334">
        <v>5.96680968125</v>
      </c>
    </row>
    <row r="335" spans="1:57" x14ac:dyDescent="0.3">
      <c r="A335" s="2" t="s">
        <v>4</v>
      </c>
      <c r="B335" s="13" t="s">
        <v>689</v>
      </c>
      <c r="C335" s="13"/>
      <c r="D335" s="2"/>
      <c r="E335" s="2"/>
      <c r="F335" s="2">
        <v>3.55</v>
      </c>
      <c r="G335" s="2" t="s">
        <v>265</v>
      </c>
      <c r="H335" s="9" t="s">
        <v>527</v>
      </c>
      <c r="I335" t="s">
        <v>609</v>
      </c>
      <c r="K335" s="2"/>
      <c r="L335" s="2"/>
      <c r="M335" s="2"/>
      <c r="N335" s="23">
        <v>4</v>
      </c>
      <c r="O335" s="2"/>
      <c r="P335" s="2"/>
      <c r="Q335" s="2"/>
      <c r="R335" s="2"/>
      <c r="S335" s="2"/>
      <c r="T335" s="23">
        <v>7.8084429999999996</v>
      </c>
      <c r="U335" s="23">
        <v>7.8548809999999998</v>
      </c>
      <c r="V335" s="23">
        <v>15.19056011</v>
      </c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O335">
        <v>20</v>
      </c>
      <c r="AP335" s="21">
        <v>924.74694800021894</v>
      </c>
      <c r="AQ335" s="21">
        <v>8.6510153045653584E-2</v>
      </c>
      <c r="AR335" s="28">
        <v>1.75</v>
      </c>
      <c r="AS335" s="28">
        <v>2.5</v>
      </c>
      <c r="AT335" s="28">
        <v>0.75</v>
      </c>
      <c r="AU335" s="28">
        <v>0</v>
      </c>
      <c r="AV335" s="28">
        <v>0.35</v>
      </c>
      <c r="AW335" s="28">
        <v>0.5</v>
      </c>
      <c r="AX335" s="28">
        <v>0.15</v>
      </c>
      <c r="AY335" s="28">
        <v>0</v>
      </c>
      <c r="AZ335" s="25">
        <v>0.82</v>
      </c>
      <c r="BA335" s="25">
        <v>3.44</v>
      </c>
      <c r="BB335" s="25">
        <v>2.62</v>
      </c>
      <c r="BC335" s="25">
        <v>2.6262500000000002</v>
      </c>
      <c r="BD335">
        <v>2.6262500000000002</v>
      </c>
      <c r="BE335">
        <v>5.96680968125</v>
      </c>
    </row>
    <row r="336" spans="1:57" x14ac:dyDescent="0.3">
      <c r="A336" s="2" t="s">
        <v>266</v>
      </c>
      <c r="B336" s="13" t="s">
        <v>819</v>
      </c>
      <c r="C336" s="13"/>
      <c r="D336" s="2"/>
      <c r="E336" s="2"/>
      <c r="F336" s="2">
        <v>2.8</v>
      </c>
      <c r="G336" s="2" t="s">
        <v>267</v>
      </c>
      <c r="H336" s="9" t="s">
        <v>596</v>
      </c>
      <c r="I336" t="s">
        <v>669</v>
      </c>
      <c r="K336" s="2"/>
      <c r="L336" s="2"/>
      <c r="M336" s="2"/>
      <c r="N336" s="23">
        <v>1</v>
      </c>
      <c r="O336" s="2">
        <v>3.97</v>
      </c>
      <c r="P336" s="2">
        <v>3.97</v>
      </c>
      <c r="Q336" s="2">
        <v>15.56</v>
      </c>
      <c r="R336" s="2" t="s">
        <v>519</v>
      </c>
      <c r="S336" s="2"/>
      <c r="T336" s="23">
        <v>4.0290549999999996</v>
      </c>
      <c r="U336" s="23">
        <v>4.0290549999999996</v>
      </c>
      <c r="V336" s="23">
        <v>16.069894999999999</v>
      </c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O336">
        <v>20</v>
      </c>
      <c r="AP336" s="21">
        <v>260.8671724870714</v>
      </c>
      <c r="AQ336" s="21">
        <v>7.6667369869971663E-2</v>
      </c>
      <c r="AR336" s="28">
        <v>1.75</v>
      </c>
      <c r="AS336" s="28">
        <v>2.5</v>
      </c>
      <c r="AT336" s="28">
        <v>0.75</v>
      </c>
      <c r="AU336" s="28">
        <v>0</v>
      </c>
      <c r="AV336" s="28">
        <v>0.35</v>
      </c>
      <c r="AW336" s="28">
        <v>0.5</v>
      </c>
      <c r="AX336" s="28">
        <v>0.15</v>
      </c>
      <c r="AY336" s="28">
        <v>0</v>
      </c>
      <c r="AZ336" s="25">
        <v>0.79</v>
      </c>
      <c r="BA336" s="25">
        <v>3.44</v>
      </c>
      <c r="BB336" s="25">
        <v>2.65</v>
      </c>
      <c r="BC336" s="25">
        <v>2.6106250000000002</v>
      </c>
      <c r="BD336">
        <v>2.6106250000000002</v>
      </c>
      <c r="BE336">
        <v>5.9030778492946876</v>
      </c>
    </row>
    <row r="337" spans="1:57" x14ac:dyDescent="0.3">
      <c r="A337" s="2" t="s">
        <v>268</v>
      </c>
      <c r="B337" s="13" t="s">
        <v>820</v>
      </c>
      <c r="C337" s="13"/>
      <c r="D337" s="2"/>
      <c r="E337" s="2"/>
      <c r="F337" s="2">
        <v>2.8</v>
      </c>
      <c r="G337" s="2" t="s">
        <v>267</v>
      </c>
      <c r="H337" s="9">
        <v>-1</v>
      </c>
      <c r="I337">
        <v>-1</v>
      </c>
      <c r="K337" s="2"/>
      <c r="L337" s="2"/>
      <c r="M337" s="2"/>
      <c r="N337" s="23">
        <v>0</v>
      </c>
      <c r="O337" s="2">
        <v>3.97</v>
      </c>
      <c r="P337" s="2">
        <v>3.97</v>
      </c>
      <c r="Q337" s="2">
        <v>15.56</v>
      </c>
      <c r="R337" s="2" t="s">
        <v>519</v>
      </c>
      <c r="S337" s="2"/>
      <c r="T337" s="23">
        <v>0</v>
      </c>
      <c r="U337" s="23"/>
      <c r="V337" s="23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O337">
        <v>20</v>
      </c>
      <c r="AP337" s="21">
        <v>0</v>
      </c>
      <c r="AQ337" s="21"/>
      <c r="AR337" s="28">
        <v>1.75</v>
      </c>
      <c r="AS337" s="28">
        <v>2.5</v>
      </c>
      <c r="AT337" s="28">
        <v>0.75</v>
      </c>
      <c r="AU337" s="28">
        <v>0</v>
      </c>
      <c r="AV337" s="28">
        <v>0.35</v>
      </c>
      <c r="AW337" s="28">
        <v>0.5</v>
      </c>
      <c r="AX337" s="28">
        <v>0.15</v>
      </c>
      <c r="AY337" s="28">
        <v>0</v>
      </c>
      <c r="AZ337" s="25">
        <v>0.89</v>
      </c>
      <c r="BA337" s="25">
        <v>3.44</v>
      </c>
      <c r="BB337" s="25">
        <v>2.5499999999999998</v>
      </c>
      <c r="BC337" s="25">
        <v>2.69875</v>
      </c>
      <c r="BD337">
        <v>2.69875</v>
      </c>
      <c r="BE337">
        <v>6.2151871187406877</v>
      </c>
    </row>
    <row r="338" spans="1:57" x14ac:dyDescent="0.3">
      <c r="A338" s="2" t="s">
        <v>270</v>
      </c>
      <c r="B338" s="18" t="s">
        <v>977</v>
      </c>
      <c r="C338" s="13"/>
      <c r="D338" s="2"/>
      <c r="E338" s="2"/>
      <c r="F338" s="2">
        <v>3.29</v>
      </c>
      <c r="G338" s="2" t="s">
        <v>269</v>
      </c>
      <c r="H338" s="9">
        <v>-1</v>
      </c>
      <c r="I338">
        <v>-1</v>
      </c>
      <c r="K338" s="2"/>
      <c r="L338" s="2"/>
      <c r="M338" s="2"/>
      <c r="N338" s="23">
        <v>0</v>
      </c>
      <c r="O338" s="2">
        <v>3.89</v>
      </c>
      <c r="P338" s="2">
        <v>3.89</v>
      </c>
      <c r="Q338" s="2">
        <v>16.43</v>
      </c>
      <c r="R338" s="2" t="s">
        <v>519</v>
      </c>
      <c r="S338" s="2"/>
      <c r="T338" s="23">
        <v>0</v>
      </c>
      <c r="U338" s="23"/>
      <c r="V338" s="23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O338">
        <v>38</v>
      </c>
      <c r="AP338" s="21">
        <v>0</v>
      </c>
      <c r="AQ338" s="21"/>
      <c r="AR338" s="28">
        <v>1.84</v>
      </c>
      <c r="AS338" s="28">
        <v>3.04</v>
      </c>
      <c r="AT338" s="28">
        <v>0.48</v>
      </c>
      <c r="AU338" s="28">
        <v>0</v>
      </c>
      <c r="AV338" s="28">
        <v>0.34328358208955218</v>
      </c>
      <c r="AW338" s="28">
        <v>0.56716417910447758</v>
      </c>
      <c r="AX338" s="28">
        <v>8.9552238805970144E-2</v>
      </c>
      <c r="AY338" s="28">
        <v>0</v>
      </c>
      <c r="AZ338" s="25">
        <v>0.95</v>
      </c>
      <c r="BA338" s="25">
        <v>3.44</v>
      </c>
      <c r="BB338" s="25">
        <v>2.4900000000000002</v>
      </c>
      <c r="BC338" s="25">
        <v>2.9704000000000002</v>
      </c>
      <c r="BD338">
        <v>2.9704000000000002</v>
      </c>
      <c r="BE338">
        <v>6.7075943239940399</v>
      </c>
    </row>
    <row r="339" spans="1:57" x14ac:dyDescent="0.3">
      <c r="A339" s="2" t="s">
        <v>271</v>
      </c>
      <c r="B339" s="18" t="s">
        <v>978</v>
      </c>
      <c r="C339" s="13"/>
      <c r="D339" s="2"/>
      <c r="E339" s="2"/>
      <c r="F339" s="2">
        <v>3.29</v>
      </c>
      <c r="G339" s="2" t="s">
        <v>269</v>
      </c>
      <c r="H339" s="9">
        <v>-1</v>
      </c>
      <c r="I339">
        <v>-1</v>
      </c>
      <c r="K339" s="2"/>
      <c r="L339" s="2"/>
      <c r="M339" s="2"/>
      <c r="N339" s="23">
        <v>0</v>
      </c>
      <c r="O339" s="2">
        <v>3.9</v>
      </c>
      <c r="P339" s="2">
        <v>3.9</v>
      </c>
      <c r="Q339" s="2">
        <v>16.54</v>
      </c>
      <c r="R339" s="2" t="s">
        <v>519</v>
      </c>
      <c r="S339" s="2"/>
      <c r="T339" s="23">
        <v>0</v>
      </c>
      <c r="U339" s="23"/>
      <c r="V339" s="23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O339">
        <v>38</v>
      </c>
      <c r="AP339" s="21">
        <v>0</v>
      </c>
      <c r="AQ339" s="21"/>
      <c r="AR339" s="28">
        <v>1.71875</v>
      </c>
      <c r="AS339" s="28">
        <v>2.53125</v>
      </c>
      <c r="AT339" s="28">
        <v>0.375</v>
      </c>
      <c r="AU339" s="28">
        <v>0</v>
      </c>
      <c r="AV339" s="28">
        <v>0.3716216216216216</v>
      </c>
      <c r="AW339" s="28">
        <v>0.54729729729729726</v>
      </c>
      <c r="AX339" s="28">
        <v>8.1081081081081086E-2</v>
      </c>
      <c r="AY339" s="28">
        <v>0</v>
      </c>
      <c r="AZ339" s="25">
        <v>0.95</v>
      </c>
      <c r="BA339" s="25">
        <v>3.44</v>
      </c>
      <c r="BB339" s="25">
        <v>2.4900000000000002</v>
      </c>
      <c r="BC339" s="25">
        <v>2.8390624999999998</v>
      </c>
      <c r="BD339">
        <v>2.8390624999999998</v>
      </c>
      <c r="BE339">
        <v>6.7833032939095634</v>
      </c>
    </row>
    <row r="340" spans="1:57" x14ac:dyDescent="0.3">
      <c r="A340" s="2" t="s">
        <v>272</v>
      </c>
      <c r="B340" s="18" t="s">
        <v>983</v>
      </c>
      <c r="C340" s="13"/>
      <c r="D340" s="2"/>
      <c r="E340" s="2"/>
      <c r="F340" s="2">
        <v>3.3</v>
      </c>
      <c r="G340" s="2" t="s">
        <v>269</v>
      </c>
      <c r="H340" s="9">
        <v>-1</v>
      </c>
      <c r="I340">
        <v>-1</v>
      </c>
      <c r="K340" s="2"/>
      <c r="L340" s="2"/>
      <c r="M340" s="2"/>
      <c r="N340" s="23">
        <v>0</v>
      </c>
      <c r="O340" s="2">
        <v>3.9</v>
      </c>
      <c r="P340" s="2">
        <v>3.9</v>
      </c>
      <c r="Q340" s="2">
        <v>20.78</v>
      </c>
      <c r="R340" s="2" t="s">
        <v>519</v>
      </c>
      <c r="S340" s="2"/>
      <c r="T340" s="23">
        <v>0</v>
      </c>
      <c r="U340" s="23"/>
      <c r="V340" s="23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O340">
        <v>38</v>
      </c>
      <c r="AP340" s="21">
        <v>0</v>
      </c>
      <c r="AQ340" s="21"/>
      <c r="AR340" s="28">
        <v>1.6857142857142859</v>
      </c>
      <c r="AS340" s="28">
        <v>2.371428571428571</v>
      </c>
      <c r="AT340" s="28">
        <v>0.34285714285714292</v>
      </c>
      <c r="AU340" s="28">
        <v>0</v>
      </c>
      <c r="AV340" s="28">
        <v>0.38311688311688308</v>
      </c>
      <c r="AW340" s="28">
        <v>0.53896103896103897</v>
      </c>
      <c r="AX340" s="28">
        <v>7.792207792207792E-2</v>
      </c>
      <c r="AY340" s="28">
        <v>0</v>
      </c>
      <c r="AZ340" s="25">
        <v>0.95</v>
      </c>
      <c r="BA340" s="25">
        <v>3.44</v>
      </c>
      <c r="BB340" s="25">
        <v>2.4900000000000002</v>
      </c>
      <c r="BC340" s="25">
        <v>2.794285714285714</v>
      </c>
      <c r="BD340">
        <v>2.794285714285714</v>
      </c>
      <c r="BE340">
        <v>6.7908553945945132</v>
      </c>
    </row>
    <row r="341" spans="1:57" x14ac:dyDescent="0.3">
      <c r="A341" s="2" t="s">
        <v>273</v>
      </c>
      <c r="B341" s="18" t="s">
        <v>982</v>
      </c>
      <c r="C341" s="13"/>
      <c r="D341" s="2"/>
      <c r="E341" s="2"/>
      <c r="F341" s="2">
        <v>3.31</v>
      </c>
      <c r="G341" s="2" t="s">
        <v>269</v>
      </c>
      <c r="H341" s="9">
        <v>-1</v>
      </c>
      <c r="I341">
        <v>-1</v>
      </c>
      <c r="K341" s="2"/>
      <c r="L341" s="2"/>
      <c r="M341" s="2"/>
      <c r="N341" s="23">
        <v>0</v>
      </c>
      <c r="O341" s="2">
        <v>3.89</v>
      </c>
      <c r="P341" s="2">
        <v>3.89</v>
      </c>
      <c r="Q341" s="2">
        <v>22.41</v>
      </c>
      <c r="R341" s="2" t="s">
        <v>519</v>
      </c>
      <c r="S341" s="2"/>
      <c r="T341" s="23">
        <v>0</v>
      </c>
      <c r="U341" s="23"/>
      <c r="V341" s="23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O341">
        <v>38</v>
      </c>
      <c r="AP341" s="21">
        <v>0</v>
      </c>
      <c r="AQ341" s="21"/>
      <c r="AR341" s="28">
        <v>1.6578947368421051</v>
      </c>
      <c r="AS341" s="28">
        <v>2.236842105263158</v>
      </c>
      <c r="AT341" s="28">
        <v>0.31578947368421051</v>
      </c>
      <c r="AU341" s="28">
        <v>0</v>
      </c>
      <c r="AV341" s="28">
        <v>0.39374999999999999</v>
      </c>
      <c r="AW341" s="28">
        <v>0.53125</v>
      </c>
      <c r="AX341" s="28">
        <v>7.4999999999999997E-2</v>
      </c>
      <c r="AY341" s="28">
        <v>0</v>
      </c>
      <c r="AZ341" s="25">
        <v>0.95</v>
      </c>
      <c r="BA341" s="25">
        <v>3.44</v>
      </c>
      <c r="BB341" s="25">
        <v>2.4900000000000002</v>
      </c>
      <c r="BC341" s="25">
        <v>2.7565789473684208</v>
      </c>
      <c r="BD341">
        <v>2.7565789473684208</v>
      </c>
      <c r="BE341">
        <v>6.7972150583292086</v>
      </c>
    </row>
    <row r="342" spans="1:57" x14ac:dyDescent="0.3">
      <c r="A342" s="2" t="s">
        <v>274</v>
      </c>
      <c r="B342" s="18" t="s">
        <v>981</v>
      </c>
      <c r="C342" s="13"/>
      <c r="D342" s="2"/>
      <c r="E342" s="2"/>
      <c r="F342" s="2">
        <v>3.32</v>
      </c>
      <c r="G342" s="2" t="s">
        <v>269</v>
      </c>
      <c r="H342" s="9">
        <v>-1</v>
      </c>
      <c r="I342">
        <v>-1</v>
      </c>
      <c r="K342" s="2"/>
      <c r="L342" s="2"/>
      <c r="M342" s="2"/>
      <c r="N342" s="23">
        <v>0</v>
      </c>
      <c r="O342" s="2">
        <v>3.9</v>
      </c>
      <c r="P342" s="2">
        <v>3.9</v>
      </c>
      <c r="Q342" s="2">
        <v>25.55</v>
      </c>
      <c r="R342" s="2" t="s">
        <v>519</v>
      </c>
      <c r="S342" s="2"/>
      <c r="T342" s="23">
        <v>0</v>
      </c>
      <c r="U342" s="23"/>
      <c r="V342" s="23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O342">
        <v>38</v>
      </c>
      <c r="AP342" s="21">
        <v>0</v>
      </c>
      <c r="AQ342" s="21"/>
      <c r="AR342" s="28">
        <v>1.634146341463415</v>
      </c>
      <c r="AS342" s="28">
        <v>2.1219512195121948</v>
      </c>
      <c r="AT342" s="28">
        <v>0.29268292682926828</v>
      </c>
      <c r="AU342" s="28">
        <v>0</v>
      </c>
      <c r="AV342" s="28">
        <v>0.40361445783132532</v>
      </c>
      <c r="AW342" s="28">
        <v>0.52409638554216864</v>
      </c>
      <c r="AX342" s="28">
        <v>7.2289156626506021E-2</v>
      </c>
      <c r="AY342" s="28">
        <v>0</v>
      </c>
      <c r="AZ342" s="25">
        <v>0.95</v>
      </c>
      <c r="BA342" s="25">
        <v>3.44</v>
      </c>
      <c r="BB342" s="25">
        <v>2.4900000000000002</v>
      </c>
      <c r="BC342" s="25">
        <v>2.7243902439024388</v>
      </c>
      <c r="BD342">
        <v>2.7243902439024388</v>
      </c>
      <c r="BE342">
        <v>6.8026440395661458</v>
      </c>
    </row>
    <row r="343" spans="1:57" x14ac:dyDescent="0.3">
      <c r="A343" s="2" t="s">
        <v>275</v>
      </c>
      <c r="B343" s="18" t="s">
        <v>980</v>
      </c>
      <c r="C343" s="13"/>
      <c r="D343" s="2"/>
      <c r="E343" s="2"/>
      <c r="F343" s="2">
        <v>3.32</v>
      </c>
      <c r="G343" s="2" t="s">
        <v>269</v>
      </c>
      <c r="H343" s="9">
        <v>-1</v>
      </c>
      <c r="I343">
        <v>-1</v>
      </c>
      <c r="K343" s="2"/>
      <c r="L343" s="2"/>
      <c r="M343" s="2"/>
      <c r="N343" s="23">
        <v>0</v>
      </c>
      <c r="O343" s="2">
        <v>3.93</v>
      </c>
      <c r="P343" s="2">
        <v>3.93</v>
      </c>
      <c r="Q343" s="2">
        <v>29.52</v>
      </c>
      <c r="R343" s="2" t="s">
        <v>519</v>
      </c>
      <c r="S343" s="2"/>
      <c r="T343" s="23">
        <v>0</v>
      </c>
      <c r="U343" s="23"/>
      <c r="V343" s="23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O343">
        <v>38</v>
      </c>
      <c r="AP343" s="21">
        <v>0</v>
      </c>
      <c r="AQ343" s="21"/>
      <c r="AR343" s="28">
        <v>1.595744680851064</v>
      </c>
      <c r="AS343" s="28">
        <v>1.936170212765957</v>
      </c>
      <c r="AT343" s="28">
        <v>0.25531914893617019</v>
      </c>
      <c r="AU343" s="28">
        <v>0</v>
      </c>
      <c r="AV343" s="28">
        <v>0.42134831460674149</v>
      </c>
      <c r="AW343" s="28">
        <v>0.5112359550561798</v>
      </c>
      <c r="AX343" s="28">
        <v>6.741573033707865E-2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2.6723404255319152</v>
      </c>
      <c r="BD343">
        <v>2.6723404255319152</v>
      </c>
      <c r="BE343">
        <v>6.8114228177365099</v>
      </c>
    </row>
    <row r="344" spans="1:57" x14ac:dyDescent="0.3">
      <c r="A344" s="2" t="s">
        <v>276</v>
      </c>
      <c r="B344" s="18" t="s">
        <v>979</v>
      </c>
      <c r="C344" s="13"/>
      <c r="D344" s="2"/>
      <c r="E344" s="2"/>
      <c r="F344" s="2">
        <v>3.32</v>
      </c>
      <c r="G344" s="2" t="s">
        <v>269</v>
      </c>
      <c r="H344" s="9">
        <v>-1</v>
      </c>
      <c r="I344">
        <v>-1</v>
      </c>
      <c r="K344" s="2"/>
      <c r="L344" s="2"/>
      <c r="M344" s="2"/>
      <c r="N344" s="23">
        <v>0</v>
      </c>
      <c r="O344" s="2">
        <v>3.9</v>
      </c>
      <c r="P344" s="2">
        <v>3.9</v>
      </c>
      <c r="Q344" s="2">
        <v>33.729999999999997</v>
      </c>
      <c r="R344" s="2" t="s">
        <v>519</v>
      </c>
      <c r="S344" s="2"/>
      <c r="T344" s="23">
        <v>0</v>
      </c>
      <c r="U344" s="23"/>
      <c r="V344" s="23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O344">
        <v>38</v>
      </c>
      <c r="AP344" s="21">
        <v>0</v>
      </c>
      <c r="AQ344" s="21"/>
      <c r="AR344" s="28">
        <v>1.5660377358490569</v>
      </c>
      <c r="AS344" s="28">
        <v>1.7924528301886791</v>
      </c>
      <c r="AT344" s="28">
        <v>0.22641509433962259</v>
      </c>
      <c r="AU344" s="28">
        <v>0</v>
      </c>
      <c r="AV344" s="28">
        <v>0.43684210526315792</v>
      </c>
      <c r="AW344" s="28">
        <v>0.5</v>
      </c>
      <c r="AX344" s="28">
        <v>6.3157894736842107E-2</v>
      </c>
      <c r="AY344" s="28">
        <v>0</v>
      </c>
      <c r="AZ344" s="25">
        <v>0.95</v>
      </c>
      <c r="BA344" s="25">
        <v>3.44</v>
      </c>
      <c r="BB344" s="25">
        <v>2.4900000000000002</v>
      </c>
      <c r="BC344" s="25">
        <v>2.6320754716981138</v>
      </c>
      <c r="BD344">
        <v>2.632075471698113</v>
      </c>
      <c r="BE344">
        <v>6.8182139480192454</v>
      </c>
    </row>
    <row r="345" spans="1:57" x14ac:dyDescent="0.3">
      <c r="A345" s="2" t="s">
        <v>277</v>
      </c>
      <c r="B345" s="18" t="s">
        <v>976</v>
      </c>
      <c r="C345" s="13"/>
      <c r="D345" s="2"/>
      <c r="E345" s="2"/>
      <c r="F345" s="2">
        <v>3.22</v>
      </c>
      <c r="G345" s="2" t="s">
        <v>269</v>
      </c>
      <c r="H345" s="9">
        <v>-1</v>
      </c>
      <c r="I345">
        <v>-1</v>
      </c>
      <c r="K345" s="2"/>
      <c r="L345" s="2"/>
      <c r="M345" s="2"/>
      <c r="N345" s="23">
        <v>0</v>
      </c>
      <c r="O345" s="2">
        <v>3.9</v>
      </c>
      <c r="P345" s="2">
        <v>3.9</v>
      </c>
      <c r="Q345" s="2">
        <v>31.44</v>
      </c>
      <c r="R345" s="2" t="s">
        <v>519</v>
      </c>
      <c r="S345" s="2"/>
      <c r="T345" s="23">
        <v>0</v>
      </c>
      <c r="U345" s="23"/>
      <c r="V345" s="23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O345">
        <v>40</v>
      </c>
      <c r="AP345" s="21">
        <v>0</v>
      </c>
      <c r="AQ345" s="21"/>
      <c r="AR345" s="28">
        <v>1.75</v>
      </c>
      <c r="AS345" s="28">
        <v>2.65625</v>
      </c>
      <c r="AT345" s="28">
        <v>0.375</v>
      </c>
      <c r="AU345" s="28">
        <v>0</v>
      </c>
      <c r="AV345" s="28">
        <v>0.36601307189542481</v>
      </c>
      <c r="AW345" s="28">
        <v>0.55555555555555558</v>
      </c>
      <c r="AX345" s="28">
        <v>7.8431372549019607E-2</v>
      </c>
      <c r="AY345" s="28">
        <v>0</v>
      </c>
      <c r="AZ345" s="25">
        <v>0.95</v>
      </c>
      <c r="BA345" s="25">
        <v>3.44</v>
      </c>
      <c r="BB345" s="25">
        <v>2.4900000000000002</v>
      </c>
      <c r="BC345" s="25">
        <v>2.8778125000000001</v>
      </c>
      <c r="BD345">
        <v>2.8778125000000001</v>
      </c>
      <c r="BE345">
        <v>6.7946490392267176</v>
      </c>
    </row>
    <row r="346" spans="1:57" x14ac:dyDescent="0.3">
      <c r="A346" s="2" t="s">
        <v>278</v>
      </c>
      <c r="B346" s="18" t="s">
        <v>984</v>
      </c>
      <c r="C346" s="13"/>
      <c r="D346" s="2"/>
      <c r="E346" s="2"/>
      <c r="F346" s="2">
        <v>3.25</v>
      </c>
      <c r="G346" s="2" t="s">
        <v>269</v>
      </c>
      <c r="H346" s="9">
        <v>-1</v>
      </c>
      <c r="I346">
        <v>-1</v>
      </c>
      <c r="K346" s="2"/>
      <c r="L346" s="2"/>
      <c r="M346" s="2"/>
      <c r="N346" s="23">
        <v>0</v>
      </c>
      <c r="O346" s="2">
        <v>3.91</v>
      </c>
      <c r="P346" s="2">
        <v>3.91</v>
      </c>
      <c r="Q346" s="2">
        <v>18.2</v>
      </c>
      <c r="R346" s="2" t="s">
        <v>519</v>
      </c>
      <c r="S346" s="2"/>
      <c r="T346" s="23">
        <v>0</v>
      </c>
      <c r="U346" s="23"/>
      <c r="V346" s="23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O346">
        <v>40</v>
      </c>
      <c r="AP346" s="21">
        <v>0</v>
      </c>
      <c r="AQ346" s="21"/>
      <c r="AR346" s="28">
        <v>1.714285714285714</v>
      </c>
      <c r="AS346" s="28">
        <v>2.4857142857142862</v>
      </c>
      <c r="AT346" s="28">
        <v>0.34285714285714292</v>
      </c>
      <c r="AU346" s="28">
        <v>0</v>
      </c>
      <c r="AV346" s="28">
        <v>0.37735849056603771</v>
      </c>
      <c r="AW346" s="28">
        <v>0.54716981132075471</v>
      </c>
      <c r="AX346" s="28">
        <v>7.5471698113207544E-2</v>
      </c>
      <c r="AY346" s="28">
        <v>0</v>
      </c>
      <c r="AZ346" s="25">
        <v>0.95</v>
      </c>
      <c r="BA346" s="25">
        <v>3.44</v>
      </c>
      <c r="BB346" s="25">
        <v>2.4900000000000002</v>
      </c>
      <c r="BC346" s="25">
        <v>2.8297142857142861</v>
      </c>
      <c r="BD346">
        <v>2.8297142857142861</v>
      </c>
      <c r="BE346">
        <v>6.8012286474559138</v>
      </c>
    </row>
    <row r="347" spans="1:57" x14ac:dyDescent="0.3">
      <c r="A347" s="2" t="s">
        <v>279</v>
      </c>
      <c r="B347" s="18" t="s">
        <v>985</v>
      </c>
      <c r="C347" s="13"/>
      <c r="D347" s="2"/>
      <c r="E347" s="2"/>
      <c r="F347" s="2">
        <v>3.27</v>
      </c>
      <c r="G347" s="2" t="s">
        <v>269</v>
      </c>
      <c r="H347" s="9">
        <v>-1</v>
      </c>
      <c r="I347">
        <v>-1</v>
      </c>
      <c r="K347" s="2"/>
      <c r="L347" s="2"/>
      <c r="M347" s="2"/>
      <c r="N347" s="23">
        <v>0</v>
      </c>
      <c r="O347" s="2">
        <v>3.9</v>
      </c>
      <c r="P347" s="2">
        <v>3.9</v>
      </c>
      <c r="Q347" s="2">
        <v>20.25</v>
      </c>
      <c r="R347" s="2" t="s">
        <v>519</v>
      </c>
      <c r="S347" s="2"/>
      <c r="T347" s="23">
        <v>0</v>
      </c>
      <c r="U347" s="23"/>
      <c r="V347" s="23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O347">
        <v>40</v>
      </c>
      <c r="AP347" s="21">
        <v>0</v>
      </c>
      <c r="AQ347" s="21"/>
      <c r="AR347" s="28">
        <v>1.6842105263157889</v>
      </c>
      <c r="AS347" s="28">
        <v>2.3421052631578951</v>
      </c>
      <c r="AT347" s="28">
        <v>0.31578947368421051</v>
      </c>
      <c r="AU347" s="28">
        <v>0</v>
      </c>
      <c r="AV347" s="28">
        <v>0.38787878787878788</v>
      </c>
      <c r="AW347" s="28">
        <v>0.53939393939393943</v>
      </c>
      <c r="AX347" s="28">
        <v>7.2727272727272724E-2</v>
      </c>
      <c r="AY347" s="28">
        <v>0</v>
      </c>
      <c r="AZ347" s="25">
        <v>0.95</v>
      </c>
      <c r="BA347" s="25">
        <v>3.44</v>
      </c>
      <c r="BB347" s="25">
        <v>2.4900000000000002</v>
      </c>
      <c r="BC347" s="25">
        <v>2.7892105263157898</v>
      </c>
      <c r="BD347">
        <v>2.7892105263157889</v>
      </c>
      <c r="BE347">
        <v>6.8067693701752354</v>
      </c>
    </row>
    <row r="348" spans="1:57" x14ac:dyDescent="0.3">
      <c r="A348" s="2" t="s">
        <v>280</v>
      </c>
      <c r="B348" s="18" t="s">
        <v>986</v>
      </c>
      <c r="C348" s="13"/>
      <c r="D348" s="2"/>
      <c r="E348" s="2"/>
      <c r="F348" s="2">
        <v>3.3</v>
      </c>
      <c r="G348" s="2" t="s">
        <v>269</v>
      </c>
      <c r="H348" s="9">
        <v>-1</v>
      </c>
      <c r="I348">
        <v>-1</v>
      </c>
      <c r="K348" s="2"/>
      <c r="L348" s="2"/>
      <c r="M348" s="2"/>
      <c r="N348" s="23">
        <v>0</v>
      </c>
      <c r="O348" s="2">
        <v>3.9</v>
      </c>
      <c r="P348" s="2">
        <v>3.9</v>
      </c>
      <c r="Q348" s="2">
        <v>22.01</v>
      </c>
      <c r="R348" s="2" t="s">
        <v>519</v>
      </c>
      <c r="S348" s="2"/>
      <c r="T348" s="23">
        <v>0</v>
      </c>
      <c r="U348" s="23"/>
      <c r="V348" s="23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O348">
        <v>40</v>
      </c>
      <c r="AP348" s="21">
        <v>0</v>
      </c>
      <c r="AQ348" s="21"/>
      <c r="AR348" s="28">
        <v>1.658536585365854</v>
      </c>
      <c r="AS348" s="28">
        <v>2.219512195121951</v>
      </c>
      <c r="AT348" s="28">
        <v>0.29268292682926828</v>
      </c>
      <c r="AU348" s="28">
        <v>0</v>
      </c>
      <c r="AV348" s="28">
        <v>0.39766081871345033</v>
      </c>
      <c r="AW348" s="28">
        <v>0.53216374269005851</v>
      </c>
      <c r="AX348" s="28">
        <v>7.0175438596491224E-2</v>
      </c>
      <c r="AY348" s="28">
        <v>0</v>
      </c>
      <c r="AZ348" s="25">
        <v>0.95</v>
      </c>
      <c r="BA348" s="25">
        <v>3.44</v>
      </c>
      <c r="BB348" s="25">
        <v>2.4900000000000002</v>
      </c>
      <c r="BC348" s="25">
        <v>2.7546341463414641</v>
      </c>
      <c r="BD348">
        <v>2.7546341463414632</v>
      </c>
      <c r="BE348">
        <v>6.8114992554234393</v>
      </c>
    </row>
    <row r="349" spans="1:57" x14ac:dyDescent="0.3">
      <c r="A349" s="2" t="s">
        <v>281</v>
      </c>
      <c r="B349" s="18" t="s">
        <v>987</v>
      </c>
      <c r="C349" s="13"/>
      <c r="D349" s="2"/>
      <c r="E349" s="2"/>
      <c r="F349" s="2">
        <v>3.3</v>
      </c>
      <c r="G349" s="2" t="s">
        <v>269</v>
      </c>
      <c r="H349" s="9">
        <v>-1</v>
      </c>
      <c r="I349">
        <v>-1</v>
      </c>
      <c r="K349" s="2"/>
      <c r="L349" s="2"/>
      <c r="M349" s="2"/>
      <c r="N349" s="23">
        <v>0</v>
      </c>
      <c r="O349" s="2">
        <v>3.9</v>
      </c>
      <c r="P349" s="2">
        <v>3.9</v>
      </c>
      <c r="Q349" s="2">
        <v>25.65</v>
      </c>
      <c r="R349" s="2" t="s">
        <v>519</v>
      </c>
      <c r="S349" s="2"/>
      <c r="T349" s="23">
        <v>0</v>
      </c>
      <c r="U349" s="23"/>
      <c r="V349" s="23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O349">
        <v>40</v>
      </c>
      <c r="AP349" s="21">
        <v>0</v>
      </c>
      <c r="AQ349" s="21"/>
      <c r="AR349" s="28">
        <v>1.617021276595745</v>
      </c>
      <c r="AS349" s="28">
        <v>2.021276595744681</v>
      </c>
      <c r="AT349" s="28">
        <v>0.25531914893617019</v>
      </c>
      <c r="AU349" s="28">
        <v>0</v>
      </c>
      <c r="AV349" s="28">
        <v>0.41530054644808739</v>
      </c>
      <c r="AW349" s="28">
        <v>0.51912568306010931</v>
      </c>
      <c r="AX349" s="28">
        <v>6.5573770491803268E-2</v>
      </c>
      <c r="AY349" s="28">
        <v>0</v>
      </c>
      <c r="AZ349" s="25">
        <v>0.95</v>
      </c>
      <c r="BA349" s="25">
        <v>3.44</v>
      </c>
      <c r="BB349" s="25">
        <v>2.4900000000000002</v>
      </c>
      <c r="BC349" s="25">
        <v>2.6987234042553192</v>
      </c>
      <c r="BD349">
        <v>2.6987234042553192</v>
      </c>
      <c r="BE349">
        <v>6.8191475805056392</v>
      </c>
    </row>
    <row r="350" spans="1:57" x14ac:dyDescent="0.3">
      <c r="A350" s="2" t="s">
        <v>276</v>
      </c>
      <c r="B350" s="18" t="s">
        <v>988</v>
      </c>
      <c r="C350" s="13"/>
      <c r="D350" s="2"/>
      <c r="E350" s="2"/>
      <c r="F350" s="2">
        <v>3.34</v>
      </c>
      <c r="G350" s="2" t="s">
        <v>269</v>
      </c>
      <c r="H350" s="9">
        <v>-1</v>
      </c>
      <c r="I350">
        <v>-1</v>
      </c>
      <c r="K350" s="2"/>
      <c r="L350" s="2"/>
      <c r="M350" s="2"/>
      <c r="N350" s="23">
        <v>0</v>
      </c>
      <c r="O350" s="2">
        <v>3.89</v>
      </c>
      <c r="P350" s="2">
        <v>3.89</v>
      </c>
      <c r="Q350" s="2">
        <v>33.799999999999997</v>
      </c>
      <c r="R350" s="2" t="s">
        <v>519</v>
      </c>
      <c r="S350" s="2"/>
      <c r="T350" s="23">
        <v>0</v>
      </c>
      <c r="U350" s="23"/>
      <c r="V350" s="23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O350">
        <v>40</v>
      </c>
      <c r="AP350" s="21">
        <v>0</v>
      </c>
      <c r="AQ350" s="21"/>
      <c r="AR350" s="28">
        <v>1.584905660377359</v>
      </c>
      <c r="AS350" s="28">
        <v>1.867924528301887</v>
      </c>
      <c r="AT350" s="28">
        <v>0.22641509433962259</v>
      </c>
      <c r="AU350" s="28">
        <v>0</v>
      </c>
      <c r="AV350" s="28">
        <v>0.43076923076923079</v>
      </c>
      <c r="AW350" s="28">
        <v>0.50769230769230778</v>
      </c>
      <c r="AX350" s="28">
        <v>6.1538461538461542E-2</v>
      </c>
      <c r="AY350" s="28">
        <v>0</v>
      </c>
      <c r="AZ350" s="25">
        <v>0.95</v>
      </c>
      <c r="BA350" s="25">
        <v>3.44</v>
      </c>
      <c r="BB350" s="25">
        <v>2.4900000000000002</v>
      </c>
      <c r="BC350" s="25">
        <v>2.655471698113208</v>
      </c>
      <c r="BD350">
        <v>2.655471698113208</v>
      </c>
      <c r="BE350">
        <v>6.8250642093428109</v>
      </c>
    </row>
    <row r="351" spans="1:57" x14ac:dyDescent="0.3">
      <c r="A351" s="2" t="s">
        <v>282</v>
      </c>
      <c r="B351" s="13" t="s">
        <v>821</v>
      </c>
      <c r="C351" s="13"/>
      <c r="D351" s="2"/>
      <c r="E351" s="2"/>
      <c r="F351" s="2">
        <v>3.5</v>
      </c>
      <c r="G351" s="2" t="s">
        <v>283</v>
      </c>
      <c r="H351" s="9" t="s">
        <v>597</v>
      </c>
      <c r="I351">
        <v>-1</v>
      </c>
      <c r="K351" s="2"/>
      <c r="L351" s="2"/>
      <c r="M351" s="2"/>
      <c r="N351" s="23">
        <v>1</v>
      </c>
      <c r="O351" s="2"/>
      <c r="P351" s="2"/>
      <c r="Q351" s="2"/>
      <c r="R351" s="2"/>
      <c r="S351" s="2"/>
      <c r="T351" s="23">
        <v>13.656835900000001</v>
      </c>
      <c r="U351" s="23">
        <v>13.656835900000001</v>
      </c>
      <c r="V351" s="23">
        <v>13.656835900000001</v>
      </c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O351">
        <v>20</v>
      </c>
      <c r="AP351" s="21">
        <v>201.0880346354428</v>
      </c>
      <c r="AQ351" s="21">
        <v>9.9458926217357829E-2</v>
      </c>
      <c r="AR351" s="28">
        <v>1.882352941176471</v>
      </c>
      <c r="AS351" s="28">
        <v>2.3529411764705879</v>
      </c>
      <c r="AT351" s="28">
        <v>0.47058823529411759</v>
      </c>
      <c r="AU351" s="28">
        <v>0</v>
      </c>
      <c r="AV351" s="28">
        <v>0.4</v>
      </c>
      <c r="AW351" s="28">
        <v>0.5</v>
      </c>
      <c r="AX351" s="28">
        <v>9.9999999999999992E-2</v>
      </c>
      <c r="AY351" s="28">
        <v>0</v>
      </c>
      <c r="AZ351" s="25">
        <v>0.98</v>
      </c>
      <c r="BA351" s="25">
        <v>3.44</v>
      </c>
      <c r="BB351" s="25">
        <v>2.46</v>
      </c>
      <c r="BC351" s="25">
        <v>2.54</v>
      </c>
      <c r="BD351">
        <v>2.54</v>
      </c>
      <c r="BE351">
        <v>5.758559377411764</v>
      </c>
    </row>
    <row r="352" spans="1:57" x14ac:dyDescent="0.3">
      <c r="A352" s="2" t="s">
        <v>284</v>
      </c>
      <c r="B352" s="13" t="s">
        <v>822</v>
      </c>
      <c r="C352" s="13"/>
      <c r="D352" s="2"/>
      <c r="E352" s="2"/>
      <c r="F352" s="2">
        <v>3.3</v>
      </c>
      <c r="G352" s="2" t="s">
        <v>283</v>
      </c>
      <c r="H352" s="9" t="s">
        <v>598</v>
      </c>
      <c r="I352" t="s">
        <v>670</v>
      </c>
      <c r="K352" s="2"/>
      <c r="L352" s="2"/>
      <c r="M352" s="2"/>
      <c r="N352" s="23">
        <v>1</v>
      </c>
      <c r="O352" s="2"/>
      <c r="P352" s="2"/>
      <c r="Q352" s="2"/>
      <c r="R352" s="2"/>
      <c r="S352" s="2"/>
      <c r="T352" s="23">
        <v>14.696413339999999</v>
      </c>
      <c r="U352" s="23">
        <v>14.696413339999999</v>
      </c>
      <c r="V352" s="23">
        <v>14.696413339999999</v>
      </c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O352">
        <v>20</v>
      </c>
      <c r="AP352" s="21">
        <v>216.40687730768099</v>
      </c>
      <c r="AQ352" s="21">
        <v>9.2418504665009241E-2</v>
      </c>
      <c r="AR352" s="28">
        <v>1.882352941176471</v>
      </c>
      <c r="AS352" s="28">
        <v>2.3529411764705879</v>
      </c>
      <c r="AT352" s="28">
        <v>0.47058823529411759</v>
      </c>
      <c r="AU352" s="28">
        <v>0</v>
      </c>
      <c r="AV352" s="28">
        <v>0.4</v>
      </c>
      <c r="AW352" s="28">
        <v>0.5</v>
      </c>
      <c r="AX352" s="28">
        <v>9.9999999999999992E-2</v>
      </c>
      <c r="AY352" s="28">
        <v>0</v>
      </c>
      <c r="AZ352" s="25">
        <v>0.93</v>
      </c>
      <c r="BA352" s="25">
        <v>3.44</v>
      </c>
      <c r="BB352" s="25">
        <v>2.5099999999999998</v>
      </c>
      <c r="BC352" s="25">
        <v>2.534117647058824</v>
      </c>
      <c r="BD352">
        <v>2.534117647058824</v>
      </c>
      <c r="BE352">
        <v>5.7395734358823516</v>
      </c>
    </row>
    <row r="353" spans="1:57" x14ac:dyDescent="0.3">
      <c r="A353" s="2" t="s">
        <v>44</v>
      </c>
      <c r="B353" s="13" t="s">
        <v>720</v>
      </c>
      <c r="C353" s="13"/>
      <c r="D353" s="2"/>
      <c r="E353" s="2"/>
      <c r="F353" s="2">
        <v>3.2</v>
      </c>
      <c r="G353" s="2" t="s">
        <v>283</v>
      </c>
      <c r="H353" s="9" t="s">
        <v>549</v>
      </c>
      <c r="I353">
        <v>-1</v>
      </c>
      <c r="K353" s="2"/>
      <c r="L353" s="2"/>
      <c r="M353" s="2"/>
      <c r="N353" s="23">
        <v>1</v>
      </c>
      <c r="O353" s="2"/>
      <c r="P353" s="2"/>
      <c r="Q353" s="2"/>
      <c r="R353" s="2"/>
      <c r="S353" s="2"/>
      <c r="T353" s="23">
        <v>15.28115725</v>
      </c>
      <c r="U353" s="23">
        <v>15.28115725</v>
      </c>
      <c r="V353" s="23">
        <v>15.28115725</v>
      </c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O353">
        <v>20</v>
      </c>
      <c r="AP353" s="21">
        <v>229.90248606119221</v>
      </c>
      <c r="AQ353" s="21">
        <v>8.6993404650164072E-2</v>
      </c>
      <c r="AR353" s="28">
        <v>1.882352941176471</v>
      </c>
      <c r="AS353" s="28">
        <v>2.3529411764705879</v>
      </c>
      <c r="AT353" s="28">
        <v>0.47058823529411759</v>
      </c>
      <c r="AU353" s="28">
        <v>0</v>
      </c>
      <c r="AV353" s="28">
        <v>0.4</v>
      </c>
      <c r="AW353" s="28">
        <v>0.5</v>
      </c>
      <c r="AX353" s="28">
        <v>9.9999999999999992E-2</v>
      </c>
      <c r="AY353" s="28">
        <v>0</v>
      </c>
      <c r="AZ353" s="25">
        <v>0.82</v>
      </c>
      <c r="BA353" s="25">
        <v>3.44</v>
      </c>
      <c r="BB353" s="25">
        <v>2.62</v>
      </c>
      <c r="BC353" s="25">
        <v>2.5211764705882351</v>
      </c>
      <c r="BD353">
        <v>2.521176470588236</v>
      </c>
      <c r="BE353">
        <v>5.6898745917647062</v>
      </c>
    </row>
    <row r="354" spans="1:57" s="5" customFormat="1" x14ac:dyDescent="0.3">
      <c r="A354" s="5" t="s">
        <v>285</v>
      </c>
      <c r="B354" s="39" t="s">
        <v>823</v>
      </c>
      <c r="C354" s="39"/>
      <c r="F354" s="5">
        <v>3.6</v>
      </c>
      <c r="G354" s="5" t="s">
        <v>283</v>
      </c>
      <c r="H354" s="40">
        <v>-2</v>
      </c>
      <c r="I354" s="5">
        <v>-1</v>
      </c>
      <c r="N354" s="41">
        <v>0</v>
      </c>
      <c r="O354" s="5">
        <v>-1</v>
      </c>
      <c r="T354" s="41">
        <v>0</v>
      </c>
      <c r="U354" s="41"/>
      <c r="V354" s="41"/>
      <c r="AO354" s="5">
        <v>20</v>
      </c>
      <c r="AP354" s="41">
        <v>0</v>
      </c>
      <c r="AQ354" s="41"/>
      <c r="AR354" s="5">
        <v>1.882352941176471</v>
      </c>
      <c r="AS354" s="5">
        <v>2.3529411764705879</v>
      </c>
      <c r="AT354" s="5">
        <v>0.35294117647058831</v>
      </c>
      <c r="AU354" s="5">
        <v>0.47058823529411759</v>
      </c>
      <c r="AV354" s="5">
        <v>0.37209302325581389</v>
      </c>
      <c r="AW354" s="5">
        <v>0.46511627906976749</v>
      </c>
      <c r="AX354" s="5">
        <v>6.9767441860465129E-2</v>
      </c>
      <c r="AY354" s="5">
        <v>9.3023255813953487E-2</v>
      </c>
      <c r="AZ354" s="41">
        <v>0.98</v>
      </c>
      <c r="BA354" s="41">
        <v>3.44</v>
      </c>
      <c r="BB354" s="41">
        <v>2.46</v>
      </c>
      <c r="BC354" s="41">
        <v>2.5447058823529409</v>
      </c>
      <c r="BD354" s="5">
        <v>2.5447058823529409</v>
      </c>
      <c r="BE354" s="5">
        <v>5.7284445009411762</v>
      </c>
    </row>
    <row r="355" spans="1:57" x14ac:dyDescent="0.3">
      <c r="A355" s="2" t="s">
        <v>286</v>
      </c>
      <c r="B355" s="13" t="s">
        <v>824</v>
      </c>
      <c r="C355" s="13"/>
      <c r="D355" s="2"/>
      <c r="E355" s="2"/>
      <c r="F355" s="2">
        <v>3.4</v>
      </c>
      <c r="G355" s="2" t="s">
        <v>283</v>
      </c>
      <c r="H355" s="9" t="s">
        <v>599</v>
      </c>
      <c r="I355">
        <v>-1</v>
      </c>
      <c r="K355" s="2"/>
      <c r="L355" s="2"/>
      <c r="M355" s="2"/>
      <c r="N355" s="23">
        <v>1</v>
      </c>
      <c r="O355" s="2"/>
      <c r="P355" s="2"/>
      <c r="Q355" s="2"/>
      <c r="R355" s="2"/>
      <c r="S355" s="2"/>
      <c r="T355" s="23">
        <v>14.64115209</v>
      </c>
      <c r="U355" s="23">
        <v>14.64115209</v>
      </c>
      <c r="V355" s="23">
        <v>14.64115209</v>
      </c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O355">
        <v>20</v>
      </c>
      <c r="AP355" s="21">
        <v>213.3423200442661</v>
      </c>
      <c r="AQ355" s="21">
        <v>9.374605092815258E-2</v>
      </c>
      <c r="AR355" s="28">
        <v>1.882352941176471</v>
      </c>
      <c r="AS355" s="28">
        <v>2.3529411764705879</v>
      </c>
      <c r="AT355" s="28">
        <v>0.35294117647058831</v>
      </c>
      <c r="AU355" s="28">
        <v>0.47058823529411759</v>
      </c>
      <c r="AV355" s="28">
        <v>0.37209302325581389</v>
      </c>
      <c r="AW355" s="28">
        <v>0.46511627906976749</v>
      </c>
      <c r="AX355" s="28">
        <v>6.9767441860465129E-2</v>
      </c>
      <c r="AY355" s="28">
        <v>9.3023255813953487E-2</v>
      </c>
      <c r="AZ355" s="25">
        <v>0.93</v>
      </c>
      <c r="BA355" s="25">
        <v>3.44</v>
      </c>
      <c r="BB355" s="25">
        <v>2.5099999999999998</v>
      </c>
      <c r="BC355" s="25">
        <v>2.538823529411764</v>
      </c>
      <c r="BD355">
        <v>2.5388235294117649</v>
      </c>
      <c r="BE355">
        <v>5.7094585594117646</v>
      </c>
    </row>
    <row r="356" spans="1:57" x14ac:dyDescent="0.3">
      <c r="A356" s="2" t="s">
        <v>287</v>
      </c>
      <c r="B356" s="13" t="s">
        <v>825</v>
      </c>
      <c r="C356" s="13"/>
      <c r="D356" s="2"/>
      <c r="E356" s="2"/>
      <c r="F356" s="2">
        <v>3.3</v>
      </c>
      <c r="G356" s="2" t="s">
        <v>283</v>
      </c>
      <c r="H356" s="9" t="s">
        <v>600</v>
      </c>
      <c r="I356" t="s">
        <v>671</v>
      </c>
      <c r="K356" s="2"/>
      <c r="L356" s="2"/>
      <c r="M356" s="2"/>
      <c r="N356" s="23">
        <v>1</v>
      </c>
      <c r="O356" s="2"/>
      <c r="P356" s="2"/>
      <c r="Q356" s="2"/>
      <c r="R356" s="2"/>
      <c r="S356" s="2"/>
      <c r="T356" s="23">
        <v>15.19820412</v>
      </c>
      <c r="U356" s="23">
        <v>15.194836840000001</v>
      </c>
      <c r="V356" s="23">
        <v>3.9043439100000001</v>
      </c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O356">
        <v>20</v>
      </c>
      <c r="AP356" s="21">
        <v>227.79419475650769</v>
      </c>
      <c r="AQ356" s="21">
        <v>8.7798550008608742E-2</v>
      </c>
      <c r="AR356" s="28">
        <v>1.882352941176471</v>
      </c>
      <c r="AS356" s="28">
        <v>2.3529411764705879</v>
      </c>
      <c r="AT356" s="28">
        <v>0.35294117647058831</v>
      </c>
      <c r="AU356" s="28">
        <v>0.47058823529411759</v>
      </c>
      <c r="AV356" s="28">
        <v>0.37209302325581389</v>
      </c>
      <c r="AW356" s="28">
        <v>0.46511627906976749</v>
      </c>
      <c r="AX356" s="28">
        <v>6.9767441860465129E-2</v>
      </c>
      <c r="AY356" s="28">
        <v>9.3023255813953487E-2</v>
      </c>
      <c r="AZ356" s="25">
        <v>0.82</v>
      </c>
      <c r="BA356" s="25">
        <v>3.44</v>
      </c>
      <c r="BB356" s="25">
        <v>2.62</v>
      </c>
      <c r="BC356" s="25">
        <v>2.525882352941176</v>
      </c>
      <c r="BD356">
        <v>2.525882352941176</v>
      </c>
      <c r="BE356">
        <v>5.6597597152941184</v>
      </c>
    </row>
    <row r="357" spans="1:57" x14ac:dyDescent="0.3">
      <c r="A357" s="2" t="s">
        <v>4</v>
      </c>
      <c r="B357" s="13" t="s">
        <v>689</v>
      </c>
      <c r="C357" s="13"/>
      <c r="D357" s="2"/>
      <c r="E357" s="2"/>
      <c r="F357" s="2">
        <v>3.26</v>
      </c>
      <c r="G357" s="2" t="s">
        <v>290</v>
      </c>
      <c r="H357" s="9" t="s">
        <v>527</v>
      </c>
      <c r="I357" t="s">
        <v>609</v>
      </c>
      <c r="K357" s="2"/>
      <c r="L357" s="2"/>
      <c r="M357" s="2"/>
      <c r="N357" s="23">
        <v>4</v>
      </c>
      <c r="O357" s="2"/>
      <c r="P357" s="2"/>
      <c r="Q357" s="2"/>
      <c r="R357" s="2"/>
      <c r="S357" s="2"/>
      <c r="T357" s="23">
        <v>7.8084429999999996</v>
      </c>
      <c r="U357" s="23">
        <v>7.8548809999999998</v>
      </c>
      <c r="V357" s="23">
        <v>15.19056011</v>
      </c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O357">
        <v>20</v>
      </c>
      <c r="AP357" s="21">
        <v>924.74694800021894</v>
      </c>
      <c r="AQ357" s="21">
        <v>8.6510153045653584E-2</v>
      </c>
      <c r="AR357" s="28">
        <v>1.75</v>
      </c>
      <c r="AS357" s="28">
        <v>2.5</v>
      </c>
      <c r="AT357" s="28">
        <v>0.75</v>
      </c>
      <c r="AU357" s="28">
        <v>0</v>
      </c>
      <c r="AV357" s="28">
        <v>0.35</v>
      </c>
      <c r="AW357" s="28">
        <v>0.5</v>
      </c>
      <c r="AX357" s="28">
        <v>0.15</v>
      </c>
      <c r="AY357" s="28">
        <v>0</v>
      </c>
      <c r="AZ357" s="25">
        <v>0.82</v>
      </c>
      <c r="BA357" s="25">
        <v>3.44</v>
      </c>
      <c r="BB357" s="25">
        <v>2.62</v>
      </c>
      <c r="BC357" s="25">
        <v>2.6262500000000002</v>
      </c>
      <c r="BD357">
        <v>2.6262500000000002</v>
      </c>
      <c r="BE357">
        <v>5.96680968125</v>
      </c>
    </row>
    <row r="358" spans="1:57" s="1" customFormat="1" x14ac:dyDescent="0.3">
      <c r="A358" s="1" t="s">
        <v>288</v>
      </c>
      <c r="B358" s="13" t="s">
        <v>689</v>
      </c>
      <c r="C358" s="15"/>
      <c r="D358" s="1" t="s">
        <v>676</v>
      </c>
      <c r="E358" s="1" t="s">
        <v>1067</v>
      </c>
      <c r="F358" s="1">
        <v>2.4700000000000002</v>
      </c>
      <c r="G358" s="1" t="s">
        <v>290</v>
      </c>
      <c r="H358" s="9" t="s">
        <v>527</v>
      </c>
      <c r="I358" t="s">
        <v>609</v>
      </c>
      <c r="J358"/>
      <c r="N358" s="23">
        <v>4</v>
      </c>
      <c r="T358" s="23">
        <v>7.8084429999999996</v>
      </c>
      <c r="U358" s="23">
        <v>7.8548809999999998</v>
      </c>
      <c r="V358" s="23">
        <v>15.19056011</v>
      </c>
      <c r="AO358">
        <v>20</v>
      </c>
      <c r="AP358" s="21">
        <v>924.74694800021894</v>
      </c>
      <c r="AQ358" s="21">
        <v>8.6510153045653584E-2</v>
      </c>
      <c r="AR358" s="28">
        <v>1.75</v>
      </c>
      <c r="AS358" s="28">
        <v>2.5</v>
      </c>
      <c r="AT358" s="28">
        <v>0.75</v>
      </c>
      <c r="AU358" s="28">
        <v>0</v>
      </c>
      <c r="AV358" s="28">
        <v>0.35</v>
      </c>
      <c r="AW358" s="28">
        <v>0.5</v>
      </c>
      <c r="AX358" s="28">
        <v>0.15</v>
      </c>
      <c r="AY358" s="28">
        <v>0</v>
      </c>
      <c r="AZ358" s="25">
        <v>0.82</v>
      </c>
      <c r="BA358" s="25">
        <v>3.44</v>
      </c>
      <c r="BB358" s="25">
        <v>2.62</v>
      </c>
      <c r="BC358" s="25">
        <v>2.6262500000000002</v>
      </c>
      <c r="BD358">
        <v>2.6262500000000002</v>
      </c>
      <c r="BE358">
        <v>5.96680968125</v>
      </c>
    </row>
    <row r="359" spans="1:57" s="1" customFormat="1" x14ac:dyDescent="0.3">
      <c r="A359" s="1" t="s">
        <v>289</v>
      </c>
      <c r="B359" s="13" t="s">
        <v>689</v>
      </c>
      <c r="C359" s="15"/>
      <c r="D359" s="1" t="s">
        <v>946</v>
      </c>
      <c r="E359" s="1" t="s">
        <v>1067</v>
      </c>
      <c r="F359" s="1">
        <v>2.4700000000000002</v>
      </c>
      <c r="G359" s="1" t="s">
        <v>290</v>
      </c>
      <c r="H359" s="9" t="s">
        <v>527</v>
      </c>
      <c r="I359" t="s">
        <v>609</v>
      </c>
      <c r="J359"/>
      <c r="N359" s="23">
        <v>4</v>
      </c>
      <c r="T359" s="23">
        <v>7.8084429999999996</v>
      </c>
      <c r="U359" s="23">
        <v>7.8548809999999998</v>
      </c>
      <c r="V359" s="23">
        <v>15.19056011</v>
      </c>
      <c r="AO359">
        <v>20</v>
      </c>
      <c r="AP359" s="21">
        <v>924.74694800021894</v>
      </c>
      <c r="AQ359" s="21">
        <v>8.6510153045653584E-2</v>
      </c>
      <c r="AR359" s="28">
        <v>1.75</v>
      </c>
      <c r="AS359" s="28">
        <v>2.5</v>
      </c>
      <c r="AT359" s="28">
        <v>0.75</v>
      </c>
      <c r="AU359" s="28">
        <v>0</v>
      </c>
      <c r="AV359" s="28">
        <v>0.35</v>
      </c>
      <c r="AW359" s="28">
        <v>0.5</v>
      </c>
      <c r="AX359" s="28">
        <v>0.15</v>
      </c>
      <c r="AY359" s="28">
        <v>0</v>
      </c>
      <c r="AZ359" s="25">
        <v>0.82</v>
      </c>
      <c r="BA359" s="25">
        <v>3.44</v>
      </c>
      <c r="BB359" s="25">
        <v>2.62</v>
      </c>
      <c r="BC359" s="25">
        <v>2.6262500000000002</v>
      </c>
      <c r="BD359">
        <v>2.6262500000000002</v>
      </c>
      <c r="BE359">
        <v>5.96680968125</v>
      </c>
    </row>
    <row r="360" spans="1:57" x14ac:dyDescent="0.3">
      <c r="A360" s="2" t="s">
        <v>10</v>
      </c>
      <c r="B360" s="13" t="s">
        <v>695</v>
      </c>
      <c r="C360" s="13"/>
      <c r="D360" s="2"/>
      <c r="E360" s="2"/>
      <c r="F360" s="2">
        <v>4.26</v>
      </c>
      <c r="G360" s="2" t="s">
        <v>291</v>
      </c>
      <c r="H360" s="9" t="s">
        <v>531</v>
      </c>
      <c r="I360">
        <v>-1</v>
      </c>
      <c r="K360" s="2"/>
      <c r="L360" s="2"/>
      <c r="M360" s="2"/>
      <c r="N360" s="23">
        <v>1</v>
      </c>
      <c r="O360" s="2"/>
      <c r="P360" s="2"/>
      <c r="Q360" s="2"/>
      <c r="R360" s="2"/>
      <c r="S360" s="2"/>
      <c r="T360" s="23">
        <v>3.9103940000000001</v>
      </c>
      <c r="U360" s="23">
        <v>3.9103940000000001</v>
      </c>
      <c r="V360" s="23">
        <v>11.314458</v>
      </c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O360">
        <v>14</v>
      </c>
      <c r="AP360" s="21">
        <v>173.0114278564659</v>
      </c>
      <c r="AQ360" s="21">
        <v>8.0919510193365449E-2</v>
      </c>
      <c r="AR360" s="28">
        <v>1.9090909090909089</v>
      </c>
      <c r="AS360" s="28">
        <v>2.545454545454545</v>
      </c>
      <c r="AT360" s="28">
        <v>0.63636363636363635</v>
      </c>
      <c r="AU360" s="28">
        <v>2.545454545454545</v>
      </c>
      <c r="AV360" s="28">
        <v>0.25</v>
      </c>
      <c r="AW360" s="28">
        <v>0.33333333333333331</v>
      </c>
      <c r="AX360" s="28">
        <v>8.3333333333333329E-2</v>
      </c>
      <c r="AY360" s="28">
        <v>0.33333333333333331</v>
      </c>
      <c r="AZ360" s="25">
        <v>0.82</v>
      </c>
      <c r="BA360" s="25">
        <v>3.44</v>
      </c>
      <c r="BB360" s="25">
        <v>2.62</v>
      </c>
      <c r="BC360" s="25">
        <v>2.6363636363636358</v>
      </c>
      <c r="BD360">
        <v>2.6363636363636371</v>
      </c>
      <c r="BE360">
        <v>6.0044088459090901</v>
      </c>
    </row>
    <row r="361" spans="1:57" x14ac:dyDescent="0.3">
      <c r="A361" s="2" t="s">
        <v>10</v>
      </c>
      <c r="B361" s="13" t="s">
        <v>695</v>
      </c>
      <c r="C361" s="13"/>
      <c r="D361" s="2" t="s">
        <v>676</v>
      </c>
      <c r="E361" s="2">
        <v>0.3</v>
      </c>
      <c r="F361" s="2">
        <v>2.16</v>
      </c>
      <c r="G361" s="2" t="s">
        <v>291</v>
      </c>
      <c r="H361" s="9" t="s">
        <v>531</v>
      </c>
      <c r="I361">
        <v>-1</v>
      </c>
      <c r="K361" s="2"/>
      <c r="L361" s="2"/>
      <c r="M361" s="2"/>
      <c r="N361" s="23">
        <v>1</v>
      </c>
      <c r="O361" s="2"/>
      <c r="P361" s="2"/>
      <c r="Q361" s="2"/>
      <c r="R361" s="2"/>
      <c r="S361" s="2"/>
      <c r="T361" s="23">
        <v>3.9103940000000001</v>
      </c>
      <c r="U361" s="23">
        <v>3.9103940000000001</v>
      </c>
      <c r="V361" s="23">
        <v>11.314458</v>
      </c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O361">
        <v>14</v>
      </c>
      <c r="AP361" s="21">
        <v>173.0114278564659</v>
      </c>
      <c r="AQ361" s="21">
        <v>8.0919510193365449E-2</v>
      </c>
      <c r="AR361" s="28">
        <v>1.9090909090909089</v>
      </c>
      <c r="AS361" s="28">
        <v>2.545454545454545</v>
      </c>
      <c r="AT361" s="28">
        <v>0.63636363636363635</v>
      </c>
      <c r="AU361" s="28">
        <v>2.545454545454545</v>
      </c>
      <c r="AV361" s="28">
        <v>0.25</v>
      </c>
      <c r="AW361" s="28">
        <v>0.33333333333333331</v>
      </c>
      <c r="AX361" s="28">
        <v>8.3333333333333329E-2</v>
      </c>
      <c r="AY361" s="28">
        <v>0.33333333333333331</v>
      </c>
      <c r="AZ361" s="25">
        <v>0.82</v>
      </c>
      <c r="BA361" s="25">
        <v>3.44</v>
      </c>
      <c r="BB361" s="25">
        <v>2.62</v>
      </c>
      <c r="BC361" s="25">
        <v>2.6363636363636358</v>
      </c>
      <c r="BD361">
        <v>2.6363636363636371</v>
      </c>
      <c r="BE361">
        <v>6.0044088459090901</v>
      </c>
    </row>
    <row r="362" spans="1:57" x14ac:dyDescent="0.3">
      <c r="A362" s="2" t="s">
        <v>4</v>
      </c>
      <c r="B362" s="13" t="s">
        <v>689</v>
      </c>
      <c r="C362" s="13"/>
      <c r="D362" s="2"/>
      <c r="E362" s="2"/>
      <c r="F362" s="2">
        <v>3.22</v>
      </c>
      <c r="G362" s="2" t="s">
        <v>292</v>
      </c>
      <c r="H362" s="9" t="s">
        <v>527</v>
      </c>
      <c r="I362">
        <v>-1</v>
      </c>
      <c r="K362" s="2"/>
      <c r="L362" s="2"/>
      <c r="M362" s="2"/>
      <c r="N362" s="23">
        <v>0</v>
      </c>
      <c r="O362" s="2">
        <v>-1</v>
      </c>
      <c r="P362" s="2"/>
      <c r="Q362" s="2"/>
      <c r="R362" s="2"/>
      <c r="S362" s="2"/>
      <c r="T362" s="23">
        <v>0</v>
      </c>
      <c r="U362" s="23"/>
      <c r="V362" s="23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O362">
        <v>20</v>
      </c>
      <c r="AP362" s="21">
        <v>0</v>
      </c>
      <c r="AQ362" s="21"/>
      <c r="AR362" s="28">
        <v>1.75</v>
      </c>
      <c r="AS362" s="28">
        <v>2.5</v>
      </c>
      <c r="AT362" s="28">
        <v>0.75</v>
      </c>
      <c r="AU362" s="28">
        <v>0</v>
      </c>
      <c r="AV362" s="28">
        <v>0.35</v>
      </c>
      <c r="AW362" s="28">
        <v>0.5</v>
      </c>
      <c r="AX362" s="28">
        <v>0.15</v>
      </c>
      <c r="AY362" s="28">
        <v>0</v>
      </c>
      <c r="AZ362" s="25">
        <v>0.82</v>
      </c>
      <c r="BA362" s="25">
        <v>3.44</v>
      </c>
      <c r="BB362" s="25">
        <v>2.62</v>
      </c>
      <c r="BC362" s="25">
        <v>2.6262500000000002</v>
      </c>
      <c r="BD362">
        <v>2.6262500000000002</v>
      </c>
      <c r="BE362">
        <v>5.96680968125</v>
      </c>
    </row>
    <row r="363" spans="1:57" x14ac:dyDescent="0.3">
      <c r="A363" s="42" t="s">
        <v>991</v>
      </c>
      <c r="B363" s="18" t="s">
        <v>693</v>
      </c>
      <c r="C363" s="13"/>
      <c r="D363" s="2"/>
      <c r="E363" s="2"/>
      <c r="F363" s="2">
        <v>3.1</v>
      </c>
      <c r="G363" s="2" t="s">
        <v>292</v>
      </c>
      <c r="H363" s="9">
        <v>-1</v>
      </c>
      <c r="I363">
        <v>-1</v>
      </c>
      <c r="K363" s="2"/>
      <c r="L363" s="2" t="s">
        <v>1176</v>
      </c>
      <c r="M363" s="2"/>
      <c r="N363" s="23">
        <v>0</v>
      </c>
      <c r="O363" s="2">
        <v>3.8759999999999999</v>
      </c>
      <c r="P363" s="2">
        <v>3.8849999999999998</v>
      </c>
      <c r="Q363" s="2">
        <v>37.359000000000002</v>
      </c>
      <c r="R363" s="2" t="s">
        <v>1175</v>
      </c>
      <c r="S363" s="2"/>
      <c r="T363" s="23">
        <v>0</v>
      </c>
      <c r="U363" s="23"/>
      <c r="V363" s="23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O363">
        <v>26</v>
      </c>
      <c r="AP363" s="21">
        <v>0</v>
      </c>
      <c r="AQ363" s="21"/>
      <c r="AR363" s="28">
        <v>1.714285714285714</v>
      </c>
      <c r="AS363" s="28">
        <v>2.4761904761904758</v>
      </c>
      <c r="AT363" s="28">
        <v>0.76190476190476186</v>
      </c>
      <c r="AU363" s="28">
        <v>0</v>
      </c>
      <c r="AV363" s="28">
        <v>0.34615384615384609</v>
      </c>
      <c r="AW363" s="28">
        <v>0.5</v>
      </c>
      <c r="AX363" s="28">
        <v>0.1538461538461538</v>
      </c>
      <c r="AY363" s="28">
        <v>0</v>
      </c>
      <c r="AZ363" s="25">
        <v>0.82</v>
      </c>
      <c r="BA363" s="25">
        <v>3.44</v>
      </c>
      <c r="BB363" s="25">
        <v>2.62</v>
      </c>
      <c r="BC363" s="25">
        <v>2.612857142857143</v>
      </c>
      <c r="BD363">
        <v>2.612857142857143</v>
      </c>
      <c r="BE363">
        <v>5.9413964502380949</v>
      </c>
    </row>
    <row r="364" spans="1:57" s="5" customFormat="1" x14ac:dyDescent="0.3">
      <c r="A364" s="5" t="s">
        <v>992</v>
      </c>
      <c r="B364" s="43" t="s">
        <v>989</v>
      </c>
      <c r="C364" s="39"/>
      <c r="F364" s="5">
        <v>3.08</v>
      </c>
      <c r="G364" s="5" t="s">
        <v>292</v>
      </c>
      <c r="H364" s="40">
        <v>-2</v>
      </c>
      <c r="I364" s="5">
        <v>-1</v>
      </c>
      <c r="N364" s="41">
        <v>0</v>
      </c>
      <c r="O364" s="5">
        <v>-1</v>
      </c>
      <c r="T364" s="41">
        <v>0</v>
      </c>
      <c r="U364" s="41"/>
      <c r="V364" s="41"/>
      <c r="AO364" s="5">
        <v>32</v>
      </c>
      <c r="AP364" s="41">
        <v>0</v>
      </c>
      <c r="AQ364" s="41"/>
      <c r="AR364" s="5">
        <v>1.6923076923076921</v>
      </c>
      <c r="AS364" s="5">
        <v>2.4615384615384621</v>
      </c>
      <c r="AT364" s="5">
        <v>0.76923076923076927</v>
      </c>
      <c r="AU364" s="5">
        <v>0</v>
      </c>
      <c r="AV364" s="5">
        <v>0.34375</v>
      </c>
      <c r="AW364" s="5">
        <v>0.5</v>
      </c>
      <c r="AX364" s="5">
        <v>0.15625</v>
      </c>
      <c r="AY364" s="5">
        <v>0</v>
      </c>
      <c r="AZ364" s="41">
        <v>0.82</v>
      </c>
      <c r="BA364" s="41">
        <v>3.44</v>
      </c>
      <c r="BB364" s="41">
        <v>2.62</v>
      </c>
      <c r="BC364" s="41">
        <v>2.6046153846153852</v>
      </c>
      <c r="BD364" s="5">
        <v>2.6046153846153852</v>
      </c>
      <c r="BE364" s="5">
        <v>5.9257575388461543</v>
      </c>
    </row>
    <row r="365" spans="1:57" s="5" customFormat="1" x14ac:dyDescent="0.3">
      <c r="A365" s="5" t="s">
        <v>993</v>
      </c>
      <c r="B365" s="43" t="s">
        <v>990</v>
      </c>
      <c r="C365" s="39"/>
      <c r="F365" s="5">
        <v>3.06</v>
      </c>
      <c r="G365" s="5" t="s">
        <v>292</v>
      </c>
      <c r="H365" s="40">
        <v>-2</v>
      </c>
      <c r="I365" s="5">
        <v>-1</v>
      </c>
      <c r="N365" s="41">
        <v>0</v>
      </c>
      <c r="O365" s="5">
        <v>-1</v>
      </c>
      <c r="T365" s="41">
        <v>0</v>
      </c>
      <c r="U365" s="41"/>
      <c r="V365" s="41"/>
      <c r="AO365" s="5">
        <v>38</v>
      </c>
      <c r="AP365" s="41">
        <v>0</v>
      </c>
      <c r="AQ365" s="41"/>
      <c r="AR365" s="5">
        <v>1.67741935483871</v>
      </c>
      <c r="AS365" s="5">
        <v>2.4516129032258061</v>
      </c>
      <c r="AT365" s="5">
        <v>0.77419354838709675</v>
      </c>
      <c r="AU365" s="5">
        <v>0</v>
      </c>
      <c r="AV365" s="5">
        <v>0.34210526315789469</v>
      </c>
      <c r="AW365" s="5">
        <v>0.5</v>
      </c>
      <c r="AX365" s="5">
        <v>0.15789473684210531</v>
      </c>
      <c r="AY365" s="5">
        <v>0</v>
      </c>
      <c r="AZ365" s="41">
        <v>0.82</v>
      </c>
      <c r="BA365" s="41">
        <v>3.44</v>
      </c>
      <c r="BB365" s="41">
        <v>2.62</v>
      </c>
      <c r="BC365" s="41">
        <v>2.5990322580645162</v>
      </c>
      <c r="BD365" s="5">
        <v>2.5990322580645162</v>
      </c>
      <c r="BE365" s="5">
        <v>5.9151634375806452</v>
      </c>
    </row>
    <row r="366" spans="1:57" s="5" customFormat="1" x14ac:dyDescent="0.3">
      <c r="A366" s="5" t="s">
        <v>293</v>
      </c>
      <c r="B366" s="39" t="s">
        <v>826</v>
      </c>
      <c r="C366" s="39"/>
      <c r="F366" s="5">
        <v>3.82</v>
      </c>
      <c r="G366" s="5" t="s">
        <v>294</v>
      </c>
      <c r="H366" s="40">
        <v>-2</v>
      </c>
      <c r="I366" s="5">
        <v>-1</v>
      </c>
      <c r="N366" s="41">
        <v>0</v>
      </c>
      <c r="O366" s="5">
        <v>-1</v>
      </c>
      <c r="T366" s="41">
        <v>0</v>
      </c>
      <c r="U366" s="41"/>
      <c r="V366" s="41"/>
      <c r="AO366" s="5">
        <v>20</v>
      </c>
      <c r="AP366" s="41">
        <v>0</v>
      </c>
      <c r="AQ366" s="41"/>
      <c r="AR366" s="5">
        <v>1.8666666666666669</v>
      </c>
      <c r="AS366" s="5">
        <v>2.666666666666667</v>
      </c>
      <c r="AT366" s="5">
        <v>0.73333333333333328</v>
      </c>
      <c r="AU366" s="5">
        <v>0.93333333333333335</v>
      </c>
      <c r="AV366" s="5">
        <v>0.30107526881720431</v>
      </c>
      <c r="AW366" s="5">
        <v>0.43010752688172038</v>
      </c>
      <c r="AX366" s="5">
        <v>0.1182795698924731</v>
      </c>
      <c r="AY366" s="5">
        <v>0.15053763440860221</v>
      </c>
      <c r="AZ366" s="41">
        <v>1</v>
      </c>
      <c r="BA366" s="41">
        <v>3.44</v>
      </c>
      <c r="BB366" s="41">
        <v>2.44</v>
      </c>
      <c r="BC366" s="41">
        <v>2.74</v>
      </c>
      <c r="BD366" s="5">
        <v>2.74</v>
      </c>
      <c r="BE366" s="5">
        <v>6.2097406980000001</v>
      </c>
    </row>
    <row r="367" spans="1:57" x14ac:dyDescent="0.3">
      <c r="A367" s="44" t="s">
        <v>63</v>
      </c>
      <c r="B367" s="13" t="s">
        <v>773</v>
      </c>
      <c r="C367" s="13"/>
      <c r="D367" s="2"/>
      <c r="E367" s="2"/>
      <c r="F367" s="2">
        <v>3.59</v>
      </c>
      <c r="G367" s="2" t="s">
        <v>295</v>
      </c>
      <c r="H367" s="9">
        <v>-1</v>
      </c>
      <c r="I367">
        <v>-1</v>
      </c>
      <c r="J367" t="s">
        <v>1179</v>
      </c>
      <c r="K367" s="2"/>
      <c r="L367" s="2"/>
      <c r="M367" s="2"/>
      <c r="N367" s="23">
        <v>0</v>
      </c>
      <c r="O367" s="2">
        <v>-1</v>
      </c>
      <c r="P367" s="2"/>
      <c r="Q367" s="2"/>
      <c r="R367" s="2"/>
      <c r="S367" s="2"/>
      <c r="T367" s="25">
        <v>3.86</v>
      </c>
      <c r="U367" s="25">
        <v>3.86</v>
      </c>
      <c r="V367" s="23">
        <v>14.97</v>
      </c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O367">
        <v>20</v>
      </c>
      <c r="AP367" s="21">
        <v>0</v>
      </c>
      <c r="AQ367" s="21"/>
      <c r="AR367" s="28">
        <v>1.75</v>
      </c>
      <c r="AS367" s="28">
        <v>2.5</v>
      </c>
      <c r="AT367" s="28">
        <v>0.75</v>
      </c>
      <c r="AU367" s="28">
        <v>0</v>
      </c>
      <c r="AV367" s="28">
        <v>0.35</v>
      </c>
      <c r="AW367" s="28">
        <v>0.5</v>
      </c>
      <c r="AX367" s="28">
        <v>0.15</v>
      </c>
      <c r="AY367" s="28">
        <v>0</v>
      </c>
      <c r="AZ367" s="25">
        <v>1</v>
      </c>
      <c r="BA367" s="25">
        <v>3.44</v>
      </c>
      <c r="BB367" s="25">
        <v>2.44</v>
      </c>
      <c r="BC367" s="25">
        <v>2.7124999999999999</v>
      </c>
      <c r="BD367">
        <v>2.7124999999999999</v>
      </c>
      <c r="BE367">
        <v>6.264025610615688</v>
      </c>
    </row>
    <row r="368" spans="1:57" x14ac:dyDescent="0.3">
      <c r="A368" s="2" t="s">
        <v>296</v>
      </c>
      <c r="B368" s="17" t="s">
        <v>947</v>
      </c>
      <c r="C368" s="13"/>
      <c r="D368" s="2"/>
      <c r="E368" s="2"/>
      <c r="F368" s="2">
        <v>3.55</v>
      </c>
      <c r="G368" s="2" t="s">
        <v>295</v>
      </c>
      <c r="H368" s="9">
        <v>-1</v>
      </c>
      <c r="I368">
        <v>-1</v>
      </c>
      <c r="J368" s="1" t="s">
        <v>1179</v>
      </c>
      <c r="K368" s="2"/>
      <c r="L368" s="2"/>
      <c r="M368" s="2"/>
      <c r="N368" s="23">
        <v>0</v>
      </c>
      <c r="O368" s="2">
        <v>-1</v>
      </c>
      <c r="P368" s="2"/>
      <c r="Q368" s="2"/>
      <c r="R368" s="2"/>
      <c r="S368" s="2"/>
      <c r="T368" s="25">
        <v>3.86</v>
      </c>
      <c r="U368" s="25">
        <v>3.86</v>
      </c>
      <c r="V368" s="25">
        <f>(V367+V369)/2</f>
        <v>15.342750000000001</v>
      </c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O368">
        <v>20</v>
      </c>
      <c r="AP368" s="21">
        <v>0</v>
      </c>
      <c r="AQ368" s="21"/>
      <c r="AR368" s="28">
        <v>1.75</v>
      </c>
      <c r="AS368" s="28">
        <v>2.5</v>
      </c>
      <c r="AT368" s="28">
        <v>0.75</v>
      </c>
      <c r="AU368" s="28">
        <v>0</v>
      </c>
      <c r="AV368" s="28">
        <v>0.35</v>
      </c>
      <c r="AW368" s="28">
        <v>0.5</v>
      </c>
      <c r="AX368" s="28">
        <v>0.15</v>
      </c>
      <c r="AY368" s="28">
        <v>0</v>
      </c>
      <c r="AZ368" s="25">
        <v>0.95</v>
      </c>
      <c r="BA368" s="25">
        <v>3.44</v>
      </c>
      <c r="BB368" s="25">
        <v>2.4900000000000002</v>
      </c>
      <c r="BC368" s="25">
        <v>2.7109375</v>
      </c>
      <c r="BD368">
        <v>2.7109375</v>
      </c>
      <c r="BE368">
        <v>6.2579197821781882</v>
      </c>
    </row>
    <row r="369" spans="1:57" x14ac:dyDescent="0.3">
      <c r="A369" s="2" t="s">
        <v>297</v>
      </c>
      <c r="B369" s="13" t="s">
        <v>827</v>
      </c>
      <c r="C369" s="13"/>
      <c r="D369" s="2"/>
      <c r="E369" s="2"/>
      <c r="F369" s="2">
        <v>3.5</v>
      </c>
      <c r="G369" s="2" t="s">
        <v>295</v>
      </c>
      <c r="H369" s="9">
        <v>-1</v>
      </c>
      <c r="I369">
        <v>-1</v>
      </c>
      <c r="K369" s="2"/>
      <c r="L369" s="2"/>
      <c r="M369" s="2"/>
      <c r="N369" s="23">
        <v>0</v>
      </c>
      <c r="O369" s="2">
        <v>-1</v>
      </c>
      <c r="P369" s="2"/>
      <c r="Q369" s="2"/>
      <c r="R369" s="2"/>
      <c r="S369" s="2"/>
      <c r="T369" s="25">
        <v>3.86</v>
      </c>
      <c r="U369" s="25">
        <v>3.86</v>
      </c>
      <c r="V369" s="23">
        <v>15.7155</v>
      </c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O369">
        <v>20</v>
      </c>
      <c r="AP369" s="21">
        <v>0</v>
      </c>
      <c r="AQ369" s="21"/>
      <c r="AR369" s="28">
        <v>1.75</v>
      </c>
      <c r="AS369" s="28">
        <v>2.5</v>
      </c>
      <c r="AT369" s="28">
        <v>0.75</v>
      </c>
      <c r="AU369" s="28">
        <v>0</v>
      </c>
      <c r="AV369" s="28">
        <v>0.35</v>
      </c>
      <c r="AW369" s="28">
        <v>0.5</v>
      </c>
      <c r="AX369" s="28">
        <v>0.15</v>
      </c>
      <c r="AY369" s="28">
        <v>0</v>
      </c>
      <c r="AZ369" s="25">
        <v>0.95</v>
      </c>
      <c r="BA369" s="25">
        <v>3.44</v>
      </c>
      <c r="BB369" s="25">
        <v>2.4900000000000002</v>
      </c>
      <c r="BC369" s="25">
        <v>2.7093750000000001</v>
      </c>
      <c r="BD369">
        <v>2.7093750000000001</v>
      </c>
      <c r="BE369">
        <v>6.2518139537406876</v>
      </c>
    </row>
    <row r="370" spans="1:57" x14ac:dyDescent="0.3">
      <c r="A370" s="2" t="s">
        <v>298</v>
      </c>
      <c r="B370" s="17" t="s">
        <v>948</v>
      </c>
      <c r="C370" s="13"/>
      <c r="D370" s="2"/>
      <c r="E370" s="2"/>
      <c r="F370" s="2">
        <v>3.45</v>
      </c>
      <c r="G370" s="2" t="s">
        <v>295</v>
      </c>
      <c r="H370" s="9">
        <v>-1</v>
      </c>
      <c r="I370">
        <v>-1</v>
      </c>
      <c r="K370" s="2"/>
      <c r="L370" s="2"/>
      <c r="M370" s="2"/>
      <c r="N370" s="23">
        <v>0</v>
      </c>
      <c r="O370" s="2">
        <v>-1</v>
      </c>
      <c r="P370" s="2"/>
      <c r="Q370" s="2"/>
      <c r="R370" s="2"/>
      <c r="S370" s="2"/>
      <c r="T370" s="25">
        <v>3.86</v>
      </c>
      <c r="U370" s="25">
        <v>3.86</v>
      </c>
      <c r="V370" s="23">
        <v>16.312000000000001</v>
      </c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O370">
        <v>20</v>
      </c>
      <c r="AP370" s="21">
        <v>0</v>
      </c>
      <c r="AQ370" s="21"/>
      <c r="AR370" s="28">
        <v>1.75</v>
      </c>
      <c r="AS370" s="28">
        <v>2.5</v>
      </c>
      <c r="AT370" s="28">
        <v>0.75</v>
      </c>
      <c r="AU370" s="28">
        <v>0</v>
      </c>
      <c r="AV370" s="28">
        <v>0.35</v>
      </c>
      <c r="AW370" s="28">
        <v>0.5</v>
      </c>
      <c r="AX370" s="28">
        <v>0.15</v>
      </c>
      <c r="AY370" s="28">
        <v>0</v>
      </c>
      <c r="AZ370" s="25">
        <v>0.95</v>
      </c>
      <c r="BA370" s="25">
        <v>3.44</v>
      </c>
      <c r="BB370" s="25">
        <v>2.4900000000000002</v>
      </c>
      <c r="BC370" s="25">
        <v>2.7078125000000002</v>
      </c>
      <c r="BD370">
        <v>2.7078125000000002</v>
      </c>
      <c r="BE370">
        <v>6.245708125303187</v>
      </c>
    </row>
    <row r="371" spans="1:57" x14ac:dyDescent="0.3">
      <c r="A371" s="2" t="s">
        <v>151</v>
      </c>
      <c r="B371" s="13" t="s">
        <v>774</v>
      </c>
      <c r="C371" s="13"/>
      <c r="D371" s="2"/>
      <c r="E371" s="2"/>
      <c r="F371" s="2">
        <v>3.4</v>
      </c>
      <c r="G371" s="2" t="s">
        <v>295</v>
      </c>
      <c r="H371" s="9">
        <v>-1</v>
      </c>
      <c r="I371">
        <v>-1</v>
      </c>
      <c r="K371" s="2"/>
      <c r="L371" s="2"/>
      <c r="M371" s="2"/>
      <c r="N371" s="23">
        <v>0</v>
      </c>
      <c r="O371" s="2">
        <v>-1</v>
      </c>
      <c r="P371" s="2"/>
      <c r="Q371" s="2"/>
      <c r="R371" s="2"/>
      <c r="S371" s="2"/>
      <c r="T371" s="25">
        <v>3.86</v>
      </c>
      <c r="U371" s="25">
        <v>3.86</v>
      </c>
      <c r="V371" s="23">
        <v>17.599</v>
      </c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O371">
        <v>20</v>
      </c>
      <c r="AP371" s="21">
        <v>0</v>
      </c>
      <c r="AQ371" s="21"/>
      <c r="AR371" s="28">
        <v>1.75</v>
      </c>
      <c r="AS371" s="28">
        <v>2.5</v>
      </c>
      <c r="AT371" s="28">
        <v>0.75</v>
      </c>
      <c r="AU371" s="28">
        <v>0</v>
      </c>
      <c r="AV371" s="28">
        <v>0.35</v>
      </c>
      <c r="AW371" s="28">
        <v>0.5</v>
      </c>
      <c r="AX371" s="28">
        <v>0.15</v>
      </c>
      <c r="AY371" s="28">
        <v>0</v>
      </c>
      <c r="AZ371" s="25">
        <v>0.95</v>
      </c>
      <c r="BA371" s="25">
        <v>3.44</v>
      </c>
      <c r="BB371" s="25">
        <v>2.4900000000000002</v>
      </c>
      <c r="BC371" s="25">
        <v>2.7062499999999998</v>
      </c>
      <c r="BD371">
        <v>2.7062499999999998</v>
      </c>
      <c r="BE371">
        <v>6.2396022968656872</v>
      </c>
    </row>
    <row r="372" spans="1:57" x14ac:dyDescent="0.3">
      <c r="A372" s="2" t="s">
        <v>299</v>
      </c>
      <c r="B372" s="17" t="s">
        <v>949</v>
      </c>
      <c r="C372" s="13"/>
      <c r="D372" s="2"/>
      <c r="E372" s="2"/>
      <c r="F372" s="2">
        <v>3.65</v>
      </c>
      <c r="G372" s="2" t="s">
        <v>295</v>
      </c>
      <c r="H372" s="9">
        <v>-1</v>
      </c>
      <c r="I372">
        <v>-1</v>
      </c>
      <c r="K372" s="2"/>
      <c r="L372" s="2"/>
      <c r="M372" s="2"/>
      <c r="N372" s="23">
        <v>0</v>
      </c>
      <c r="O372" s="2">
        <v>-1</v>
      </c>
      <c r="P372" s="2"/>
      <c r="Q372" s="2"/>
      <c r="R372" s="2"/>
      <c r="S372" s="2"/>
      <c r="T372" s="25">
        <v>3.86</v>
      </c>
      <c r="U372" s="25">
        <v>3.86</v>
      </c>
      <c r="V372" s="23">
        <v>14.85</v>
      </c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O372">
        <v>20</v>
      </c>
      <c r="AP372" s="21">
        <v>0</v>
      </c>
      <c r="AQ372" s="21"/>
      <c r="AR372" s="28">
        <v>1.76875</v>
      </c>
      <c r="AS372" s="28">
        <v>2.5</v>
      </c>
      <c r="AT372" s="28">
        <v>0.73125000000000007</v>
      </c>
      <c r="AU372" s="28">
        <v>0.26250000000000001</v>
      </c>
      <c r="AV372" s="28">
        <v>0.33610451306413303</v>
      </c>
      <c r="AW372" s="28">
        <v>0.47505938242280282</v>
      </c>
      <c r="AX372" s="28">
        <v>0.13895486935866991</v>
      </c>
      <c r="AY372" s="28">
        <v>4.9881235154394299E-2</v>
      </c>
      <c r="AZ372" s="25">
        <v>1</v>
      </c>
      <c r="BA372" s="25">
        <v>3.44</v>
      </c>
      <c r="BB372" s="25">
        <v>2.44</v>
      </c>
      <c r="BC372" s="25">
        <v>2.7106249999999998</v>
      </c>
      <c r="BD372">
        <v>2.7106249999999998</v>
      </c>
      <c r="BE372">
        <v>6.2658671793656886</v>
      </c>
    </row>
    <row r="373" spans="1:57" x14ac:dyDescent="0.3">
      <c r="A373" s="2" t="s">
        <v>300</v>
      </c>
      <c r="B373" s="13" t="s">
        <v>809</v>
      </c>
      <c r="C373" s="13"/>
      <c r="D373" s="2"/>
      <c r="E373" s="2"/>
      <c r="F373" s="2">
        <v>3.26</v>
      </c>
      <c r="G373" s="2" t="s">
        <v>295</v>
      </c>
      <c r="H373" s="9">
        <v>-1</v>
      </c>
      <c r="I373">
        <v>-1</v>
      </c>
      <c r="K373" s="2"/>
      <c r="L373" s="2"/>
      <c r="M373" s="2"/>
      <c r="N373" s="23">
        <v>0</v>
      </c>
      <c r="O373" s="2">
        <v>-1</v>
      </c>
      <c r="P373" s="2"/>
      <c r="Q373" s="2"/>
      <c r="R373" s="2"/>
      <c r="S373" s="2"/>
      <c r="T373" s="25">
        <v>3.86</v>
      </c>
      <c r="U373" s="25">
        <v>3.86</v>
      </c>
      <c r="V373" s="23">
        <v>15.022</v>
      </c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O373">
        <v>20</v>
      </c>
      <c r="AP373" s="21">
        <v>0</v>
      </c>
      <c r="AQ373" s="21"/>
      <c r="AR373" s="28">
        <v>1.8125</v>
      </c>
      <c r="AS373" s="28">
        <v>2.5</v>
      </c>
      <c r="AT373" s="28">
        <v>0.6875</v>
      </c>
      <c r="AU373" s="28">
        <v>0.875</v>
      </c>
      <c r="AV373" s="28">
        <v>0.30851063829787229</v>
      </c>
      <c r="AW373" s="28">
        <v>0.42553191489361702</v>
      </c>
      <c r="AX373" s="28">
        <v>0.1170212765957447</v>
      </c>
      <c r="AY373" s="28">
        <v>0.14893617021276601</v>
      </c>
      <c r="AZ373" s="25">
        <v>1</v>
      </c>
      <c r="BA373" s="25">
        <v>3.44</v>
      </c>
      <c r="BB373" s="25">
        <v>2.44</v>
      </c>
      <c r="BC373" s="25">
        <v>2.7062499999999998</v>
      </c>
      <c r="BD373">
        <v>2.7062499999999998</v>
      </c>
      <c r="BE373">
        <v>6.2701641731156874</v>
      </c>
    </row>
    <row r="374" spans="1:57" x14ac:dyDescent="0.3">
      <c r="A374" s="2" t="s">
        <v>301</v>
      </c>
      <c r="B374" s="17" t="s">
        <v>950</v>
      </c>
      <c r="C374" s="13"/>
      <c r="D374" s="2"/>
      <c r="E374" s="2"/>
      <c r="F374" s="2">
        <v>3.2</v>
      </c>
      <c r="G374" s="2" t="s">
        <v>295</v>
      </c>
      <c r="H374" s="9">
        <v>-1</v>
      </c>
      <c r="I374">
        <v>-1</v>
      </c>
      <c r="K374" s="2"/>
      <c r="L374" s="2"/>
      <c r="M374" s="2"/>
      <c r="N374" s="23">
        <v>0</v>
      </c>
      <c r="O374" s="2">
        <v>-1</v>
      </c>
      <c r="P374" s="2"/>
      <c r="Q374" s="2"/>
      <c r="R374" s="2"/>
      <c r="S374" s="2"/>
      <c r="T374" s="25">
        <v>3.86</v>
      </c>
      <c r="U374" s="25">
        <v>3.86</v>
      </c>
      <c r="V374" s="45">
        <v>15.380100000000001</v>
      </c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O374">
        <v>20</v>
      </c>
      <c r="AP374" s="21">
        <v>0</v>
      </c>
      <c r="AQ374" s="21"/>
      <c r="AR374" s="28">
        <v>1.84375</v>
      </c>
      <c r="AS374" s="28">
        <v>2.5</v>
      </c>
      <c r="AT374" s="28">
        <v>0.65625</v>
      </c>
      <c r="AU374" s="28">
        <v>1.3125</v>
      </c>
      <c r="AV374" s="28">
        <v>0.29207920792079212</v>
      </c>
      <c r="AW374" s="28">
        <v>0.39603960396039611</v>
      </c>
      <c r="AX374" s="28">
        <v>0.103960396039604</v>
      </c>
      <c r="AY374" s="28">
        <v>0.20792079207920791</v>
      </c>
      <c r="AZ374" s="25">
        <v>1</v>
      </c>
      <c r="BA374" s="25">
        <v>3.44</v>
      </c>
      <c r="BB374" s="25">
        <v>2.44</v>
      </c>
      <c r="BC374" s="25">
        <v>2.703125</v>
      </c>
      <c r="BD374">
        <v>2.703125</v>
      </c>
      <c r="BE374">
        <v>6.2732334543656876</v>
      </c>
    </row>
    <row r="375" spans="1:57" x14ac:dyDescent="0.3">
      <c r="A375" s="2" t="s">
        <v>4</v>
      </c>
      <c r="B375" s="13" t="s">
        <v>689</v>
      </c>
      <c r="C375" s="13"/>
      <c r="D375" s="2"/>
      <c r="E375" s="2"/>
      <c r="F375" s="2">
        <v>3.5</v>
      </c>
      <c r="G375" s="2" t="s">
        <v>302</v>
      </c>
      <c r="H375" s="9" t="s">
        <v>527</v>
      </c>
      <c r="I375" t="s">
        <v>609</v>
      </c>
      <c r="K375" s="2"/>
      <c r="L375" s="2"/>
      <c r="M375" s="2"/>
      <c r="N375" s="23">
        <v>4</v>
      </c>
      <c r="O375" s="2"/>
      <c r="P375" s="2"/>
      <c r="Q375" s="2"/>
      <c r="R375" s="2"/>
      <c r="S375" s="2"/>
      <c r="T375" s="23">
        <v>3.86</v>
      </c>
      <c r="U375" s="25">
        <v>3.86</v>
      </c>
      <c r="V375" s="23">
        <v>15.19056011</v>
      </c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O375">
        <v>20</v>
      </c>
      <c r="AP375" s="21">
        <v>924.74694800021894</v>
      </c>
      <c r="AQ375" s="21">
        <v>8.6510153045653584E-2</v>
      </c>
      <c r="AR375" s="28">
        <v>1.75</v>
      </c>
      <c r="AS375" s="28">
        <v>2.5</v>
      </c>
      <c r="AT375" s="28">
        <v>0.75</v>
      </c>
      <c r="AU375" s="28">
        <v>0</v>
      </c>
      <c r="AV375" s="28">
        <v>0.35</v>
      </c>
      <c r="AW375" s="28">
        <v>0.5</v>
      </c>
      <c r="AX375" s="28">
        <v>0.15</v>
      </c>
      <c r="AY375" s="28">
        <v>0</v>
      </c>
      <c r="AZ375" s="25">
        <v>0.82</v>
      </c>
      <c r="BA375" s="25">
        <v>3.44</v>
      </c>
      <c r="BB375" s="25">
        <v>2.62</v>
      </c>
      <c r="BC375" s="25">
        <v>2.6262500000000002</v>
      </c>
      <c r="BD375">
        <v>2.6262500000000002</v>
      </c>
      <c r="BE375">
        <v>5.96680968125</v>
      </c>
    </row>
    <row r="376" spans="1:57" x14ac:dyDescent="0.3">
      <c r="A376" s="2" t="s">
        <v>303</v>
      </c>
      <c r="B376" s="13" t="s">
        <v>828</v>
      </c>
      <c r="C376" s="13"/>
      <c r="D376" s="2"/>
      <c r="E376" s="2"/>
      <c r="F376" s="2">
        <v>3.4</v>
      </c>
      <c r="G376" s="2" t="s">
        <v>302</v>
      </c>
      <c r="H376" s="32" t="s">
        <v>527</v>
      </c>
      <c r="I376" s="1" t="s">
        <v>609</v>
      </c>
      <c r="K376" s="2"/>
      <c r="L376" s="2"/>
      <c r="M376" s="2"/>
      <c r="N376" s="23">
        <v>0</v>
      </c>
      <c r="O376" s="2">
        <v>-1</v>
      </c>
      <c r="P376" s="2"/>
      <c r="Q376" s="2"/>
      <c r="R376" s="2"/>
      <c r="S376" s="2"/>
      <c r="T376" s="36">
        <v>3.86</v>
      </c>
      <c r="U376" s="36">
        <v>3.86</v>
      </c>
      <c r="V376" s="36">
        <v>15.19056011</v>
      </c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O376">
        <v>20</v>
      </c>
      <c r="AP376" s="21">
        <v>0</v>
      </c>
      <c r="AQ376" s="21"/>
      <c r="AR376" s="28">
        <v>1.75</v>
      </c>
      <c r="AS376" s="28">
        <v>2.5</v>
      </c>
      <c r="AT376" s="28">
        <v>0.75</v>
      </c>
      <c r="AU376" s="28">
        <v>0</v>
      </c>
      <c r="AV376" s="28">
        <v>0.35</v>
      </c>
      <c r="AW376" s="28">
        <v>0.5</v>
      </c>
      <c r="AX376" s="28">
        <v>0.15</v>
      </c>
      <c r="AY376" s="28">
        <v>0</v>
      </c>
      <c r="AZ376" s="25">
        <v>0.82</v>
      </c>
      <c r="BA376" s="25">
        <v>3.44</v>
      </c>
      <c r="BB376" s="25">
        <v>2.62</v>
      </c>
      <c r="BC376" s="25">
        <v>2.6231249999999999</v>
      </c>
      <c r="BD376">
        <v>2.6231249999999999</v>
      </c>
      <c r="BE376">
        <v>5.9545980243750014</v>
      </c>
    </row>
    <row r="377" spans="1:57" x14ac:dyDescent="0.3">
      <c r="A377" s="2" t="s">
        <v>7</v>
      </c>
      <c r="B377" s="13" t="s">
        <v>692</v>
      </c>
      <c r="C377" s="13"/>
      <c r="D377" s="2"/>
      <c r="E377" s="2"/>
      <c r="F377" s="2">
        <v>3.3</v>
      </c>
      <c r="G377" s="2" t="s">
        <v>302</v>
      </c>
      <c r="H377" s="32" t="s">
        <v>527</v>
      </c>
      <c r="I377" s="1" t="s">
        <v>609</v>
      </c>
      <c r="K377" s="2"/>
      <c r="L377" s="2"/>
      <c r="M377" s="2"/>
      <c r="N377" s="23">
        <v>0</v>
      </c>
      <c r="O377" s="2">
        <v>-1</v>
      </c>
      <c r="P377" s="2"/>
      <c r="Q377" s="2"/>
      <c r="R377" s="2"/>
      <c r="S377" s="2"/>
      <c r="T377" s="36">
        <v>3.86</v>
      </c>
      <c r="U377" s="36">
        <v>3.86</v>
      </c>
      <c r="V377" s="36">
        <v>15.19056011</v>
      </c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O377">
        <v>20</v>
      </c>
      <c r="AP377" s="21">
        <v>0</v>
      </c>
      <c r="AQ377" s="21"/>
      <c r="AR377" s="28">
        <v>1.75</v>
      </c>
      <c r="AS377" s="28">
        <v>2.5</v>
      </c>
      <c r="AT377" s="28">
        <v>0.75</v>
      </c>
      <c r="AU377" s="28">
        <v>0</v>
      </c>
      <c r="AV377" s="28">
        <v>0.35</v>
      </c>
      <c r="AW377" s="28">
        <v>0.5</v>
      </c>
      <c r="AX377" s="28">
        <v>0.15</v>
      </c>
      <c r="AY377" s="28">
        <v>0</v>
      </c>
      <c r="AZ377" s="25">
        <v>0.82</v>
      </c>
      <c r="BA377" s="25">
        <v>3.44</v>
      </c>
      <c r="BB377" s="25">
        <v>2.62</v>
      </c>
      <c r="BC377" s="25">
        <v>2.62</v>
      </c>
      <c r="BD377">
        <v>2.62</v>
      </c>
      <c r="BE377">
        <v>5.9423863675000002</v>
      </c>
    </row>
    <row r="378" spans="1:57" x14ac:dyDescent="0.3">
      <c r="A378" s="2" t="s">
        <v>63</v>
      </c>
      <c r="B378" s="13" t="s">
        <v>773</v>
      </c>
      <c r="C378" s="13"/>
      <c r="D378" s="2"/>
      <c r="E378" s="2"/>
      <c r="F378" s="2">
        <v>3.5</v>
      </c>
      <c r="G378" s="2" t="s">
        <v>305</v>
      </c>
      <c r="H378" s="9">
        <v>-1</v>
      </c>
      <c r="I378">
        <v>-1</v>
      </c>
      <c r="J378" t="s">
        <v>1179</v>
      </c>
      <c r="K378" s="2"/>
      <c r="L378" s="2"/>
      <c r="M378" s="2"/>
      <c r="N378" s="23">
        <v>0</v>
      </c>
      <c r="O378" s="2">
        <v>-1</v>
      </c>
      <c r="P378" s="2"/>
      <c r="Q378" s="2"/>
      <c r="R378" s="2"/>
      <c r="S378" s="2"/>
      <c r="T378" s="23">
        <v>3.84</v>
      </c>
      <c r="U378" s="23">
        <v>3.84</v>
      </c>
      <c r="V378" s="23">
        <v>13.97</v>
      </c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O378">
        <v>20</v>
      </c>
      <c r="AP378" s="21">
        <v>0</v>
      </c>
      <c r="AQ378" s="21"/>
      <c r="AR378" s="28">
        <v>1.75</v>
      </c>
      <c r="AS378" s="28">
        <v>2.5</v>
      </c>
      <c r="AT378" s="28">
        <v>0.75</v>
      </c>
      <c r="AU378" s="28">
        <v>0</v>
      </c>
      <c r="AV378" s="28">
        <v>0.35</v>
      </c>
      <c r="AW378" s="28">
        <v>0.5</v>
      </c>
      <c r="AX378" s="28">
        <v>0.15</v>
      </c>
      <c r="AY378" s="28">
        <v>0</v>
      </c>
      <c r="AZ378" s="25">
        <v>1</v>
      </c>
      <c r="BA378" s="25">
        <v>3.44</v>
      </c>
      <c r="BB378" s="25">
        <v>2.44</v>
      </c>
      <c r="BC378" s="25">
        <v>2.7124999999999999</v>
      </c>
      <c r="BD378">
        <v>2.7124999999999999</v>
      </c>
      <c r="BE378">
        <v>6.264025610615688</v>
      </c>
    </row>
    <row r="379" spans="1:57" s="2" customFormat="1" x14ac:dyDescent="0.3">
      <c r="A379" s="2" t="s">
        <v>304</v>
      </c>
      <c r="B379" s="34" t="s">
        <v>829</v>
      </c>
      <c r="C379" s="34"/>
      <c r="F379" s="2">
        <v>3.33</v>
      </c>
      <c r="G379" s="2" t="s">
        <v>305</v>
      </c>
      <c r="H379" s="35">
        <v>-1</v>
      </c>
      <c r="I379" s="2">
        <v>-1</v>
      </c>
      <c r="N379" s="29">
        <v>0</v>
      </c>
      <c r="O379" s="2">
        <v>6.47</v>
      </c>
      <c r="P379" s="2">
        <v>6.47</v>
      </c>
      <c r="Q379" s="2">
        <v>30.69</v>
      </c>
      <c r="T379" s="29">
        <v>0</v>
      </c>
      <c r="U379" s="29"/>
      <c r="V379" s="29"/>
      <c r="AO379" s="2">
        <v>34</v>
      </c>
      <c r="AP379" s="29">
        <v>0</v>
      </c>
      <c r="AQ379" s="29"/>
      <c r="AR379" s="2">
        <v>1.62962962962963</v>
      </c>
      <c r="AS379" s="2">
        <v>2.518518518518519</v>
      </c>
      <c r="AT379" s="2">
        <v>0.88888888888888884</v>
      </c>
      <c r="AU379" s="2">
        <v>0</v>
      </c>
      <c r="AV379" s="2">
        <v>0.32352941176470579</v>
      </c>
      <c r="AW379" s="2">
        <v>0.5</v>
      </c>
      <c r="AX379" s="2">
        <v>0.1764705882352941</v>
      </c>
      <c r="AY379" s="2">
        <v>0</v>
      </c>
      <c r="AZ379" s="29">
        <v>1.6</v>
      </c>
      <c r="BA379" s="29">
        <v>3.44</v>
      </c>
      <c r="BB379" s="29">
        <v>1.84</v>
      </c>
      <c r="BC379" s="29">
        <v>2.8474074074074069</v>
      </c>
      <c r="BD379" s="2">
        <v>2.8474074074074069</v>
      </c>
      <c r="BE379" s="2">
        <v>6.6632481018297778</v>
      </c>
    </row>
    <row r="380" spans="1:57" s="2" customFormat="1" x14ac:dyDescent="0.3">
      <c r="A380" s="2" t="s">
        <v>299</v>
      </c>
      <c r="B380" s="33" t="s">
        <v>949</v>
      </c>
      <c r="C380" s="34"/>
      <c r="F380" s="2">
        <v>3.65</v>
      </c>
      <c r="G380" s="2" t="s">
        <v>306</v>
      </c>
      <c r="H380" s="35">
        <v>-1</v>
      </c>
      <c r="I380" s="2">
        <v>-1</v>
      </c>
      <c r="N380" s="29">
        <v>0</v>
      </c>
      <c r="O380" s="2">
        <v>3.8531</v>
      </c>
      <c r="P380" s="2">
        <v>3.8531</v>
      </c>
      <c r="Q380" s="2">
        <v>16.2151</v>
      </c>
      <c r="T380" s="29">
        <v>0</v>
      </c>
      <c r="U380" s="29"/>
      <c r="V380" s="29"/>
      <c r="AO380" s="2">
        <v>20</v>
      </c>
      <c r="AP380" s="29">
        <v>0</v>
      </c>
      <c r="AQ380" s="29"/>
      <c r="AR380" s="2">
        <v>1.76875</v>
      </c>
      <c r="AS380" s="2">
        <v>2.5</v>
      </c>
      <c r="AT380" s="2">
        <v>0.73125000000000007</v>
      </c>
      <c r="AU380" s="2">
        <v>0.26250000000000001</v>
      </c>
      <c r="AV380" s="2">
        <v>0.33610451306413303</v>
      </c>
      <c r="AW380" s="2">
        <v>0.47505938242280282</v>
      </c>
      <c r="AX380" s="2">
        <v>0.13895486935866991</v>
      </c>
      <c r="AY380" s="2">
        <v>4.9881235154394299E-2</v>
      </c>
      <c r="AZ380" s="29">
        <v>1</v>
      </c>
      <c r="BA380" s="29">
        <v>3.44</v>
      </c>
      <c r="BB380" s="29">
        <v>2.44</v>
      </c>
      <c r="BC380" s="29">
        <v>2.7106249999999998</v>
      </c>
      <c r="BD380" s="2">
        <v>2.7106249999999998</v>
      </c>
      <c r="BE380" s="2">
        <v>6.2658671793656886</v>
      </c>
    </row>
    <row r="381" spans="1:57" s="2" customFormat="1" x14ac:dyDescent="0.3">
      <c r="A381" s="2" t="s">
        <v>301</v>
      </c>
      <c r="B381" s="33" t="s">
        <v>950</v>
      </c>
      <c r="C381" s="34"/>
      <c r="F381" s="2">
        <v>3.8</v>
      </c>
      <c r="G381" s="2" t="s">
        <v>306</v>
      </c>
      <c r="H381" s="35">
        <v>-1</v>
      </c>
      <c r="I381" s="2">
        <v>-1</v>
      </c>
      <c r="N381" s="29">
        <v>0</v>
      </c>
      <c r="O381" s="2">
        <v>3.8531</v>
      </c>
      <c r="P381" s="2">
        <v>3.8531</v>
      </c>
      <c r="Q381" s="2">
        <v>16.2151</v>
      </c>
      <c r="T381" s="29">
        <v>0</v>
      </c>
      <c r="U381" s="29"/>
      <c r="V381" s="29"/>
      <c r="AO381" s="2">
        <v>20</v>
      </c>
      <c r="AP381" s="29">
        <v>0</v>
      </c>
      <c r="AQ381" s="29"/>
      <c r="AR381" s="2">
        <v>1.84375</v>
      </c>
      <c r="AS381" s="2">
        <v>2.5</v>
      </c>
      <c r="AT381" s="2">
        <v>0.65625</v>
      </c>
      <c r="AU381" s="2">
        <v>1.3125</v>
      </c>
      <c r="AV381" s="2">
        <v>0.29207920792079212</v>
      </c>
      <c r="AW381" s="2">
        <v>0.39603960396039611</v>
      </c>
      <c r="AX381" s="2">
        <v>0.103960396039604</v>
      </c>
      <c r="AY381" s="2">
        <v>0.20792079207920791</v>
      </c>
      <c r="AZ381" s="29">
        <v>1</v>
      </c>
      <c r="BA381" s="29">
        <v>3.44</v>
      </c>
      <c r="BB381" s="29">
        <v>2.44</v>
      </c>
      <c r="BC381" s="29">
        <v>2.703125</v>
      </c>
      <c r="BD381" s="2">
        <v>2.703125</v>
      </c>
      <c r="BE381" s="2">
        <v>6.2732334543656876</v>
      </c>
    </row>
    <row r="382" spans="1:57" s="2" customFormat="1" x14ac:dyDescent="0.3">
      <c r="A382" s="2" t="s">
        <v>46</v>
      </c>
      <c r="B382" s="34" t="s">
        <v>722</v>
      </c>
      <c r="C382" s="34"/>
      <c r="F382" s="2">
        <v>3.34</v>
      </c>
      <c r="G382" s="2" t="s">
        <v>307</v>
      </c>
      <c r="H382" s="35" t="s">
        <v>551</v>
      </c>
      <c r="I382" s="2" t="s">
        <v>629</v>
      </c>
      <c r="N382" s="29">
        <v>2</v>
      </c>
      <c r="T382" s="29">
        <v>7.41544296</v>
      </c>
      <c r="U382" s="29">
        <v>7.4154429599999991</v>
      </c>
      <c r="V382" s="29">
        <v>7.41544296</v>
      </c>
      <c r="AO382" s="2">
        <v>14</v>
      </c>
      <c r="AP382" s="29">
        <v>288.33429290182369</v>
      </c>
      <c r="AQ382" s="29">
        <v>9.7109503410799117E-2</v>
      </c>
      <c r="AR382" s="2">
        <v>2</v>
      </c>
      <c r="AS382" s="2">
        <v>2.545454545454545</v>
      </c>
      <c r="AT382" s="2">
        <v>0.54545454545454541</v>
      </c>
      <c r="AU382" s="2">
        <v>0</v>
      </c>
      <c r="AV382" s="2">
        <v>0.39285714285714279</v>
      </c>
      <c r="AW382" s="2">
        <v>0.5</v>
      </c>
      <c r="AX382" s="2">
        <v>0.1071428571428571</v>
      </c>
      <c r="AY382" s="2">
        <v>0</v>
      </c>
      <c r="AZ382" s="29">
        <v>1.1000000000000001</v>
      </c>
      <c r="BA382" s="29">
        <v>3.44</v>
      </c>
      <c r="BB382" s="29">
        <v>2.34</v>
      </c>
      <c r="BC382" s="29">
        <v>2.669090909090909</v>
      </c>
      <c r="BD382" s="2">
        <v>2.669090909090909</v>
      </c>
      <c r="BE382" s="2">
        <v>5.9831974772727277</v>
      </c>
    </row>
    <row r="383" spans="1:57" s="2" customFormat="1" x14ac:dyDescent="0.3">
      <c r="A383" s="2" t="s">
        <v>891</v>
      </c>
      <c r="B383" s="34" t="s">
        <v>722</v>
      </c>
      <c r="C383" s="34"/>
      <c r="D383" s="2" t="s">
        <v>676</v>
      </c>
      <c r="E383" s="2">
        <v>0.22</v>
      </c>
      <c r="F383" s="2">
        <v>3.17</v>
      </c>
      <c r="G383" s="2" t="s">
        <v>307</v>
      </c>
      <c r="H383" s="35" t="s">
        <v>551</v>
      </c>
      <c r="I383" s="2" t="s">
        <v>629</v>
      </c>
      <c r="N383" s="29">
        <v>2</v>
      </c>
      <c r="T383" s="29">
        <v>7.41544296</v>
      </c>
      <c r="U383" s="29">
        <v>7.4154429599999991</v>
      </c>
      <c r="V383" s="29">
        <v>7.41544296</v>
      </c>
      <c r="AO383" s="2">
        <v>14</v>
      </c>
      <c r="AP383" s="29">
        <v>288.33429290182369</v>
      </c>
      <c r="AQ383" s="29">
        <v>9.7109503410799117E-2</v>
      </c>
      <c r="AR383" s="2">
        <v>2</v>
      </c>
      <c r="AS383" s="2">
        <v>2.545454545454545</v>
      </c>
      <c r="AT383" s="2">
        <v>0.54545454545454541</v>
      </c>
      <c r="AU383" s="2">
        <v>0</v>
      </c>
      <c r="AV383" s="2">
        <v>0.39285714285714279</v>
      </c>
      <c r="AW383" s="2">
        <v>0.5</v>
      </c>
      <c r="AX383" s="2">
        <v>0.1071428571428571</v>
      </c>
      <c r="AY383" s="2">
        <v>0</v>
      </c>
      <c r="AZ383" s="29">
        <v>1.1000000000000001</v>
      </c>
      <c r="BA383" s="29">
        <v>3.44</v>
      </c>
      <c r="BB383" s="29">
        <v>2.34</v>
      </c>
      <c r="BC383" s="29">
        <v>2.669090909090909</v>
      </c>
      <c r="BD383" s="2">
        <v>2.669090909090909</v>
      </c>
      <c r="BE383" s="2">
        <v>5.9831974772727277</v>
      </c>
    </row>
    <row r="384" spans="1:57" s="2" customFormat="1" x14ac:dyDescent="0.3">
      <c r="A384" s="2" t="s">
        <v>308</v>
      </c>
      <c r="B384" s="34" t="s">
        <v>830</v>
      </c>
      <c r="C384" s="34"/>
      <c r="F384" s="2">
        <v>3.44</v>
      </c>
      <c r="G384" s="2" t="s">
        <v>309</v>
      </c>
      <c r="H384" s="35" t="s">
        <v>601</v>
      </c>
      <c r="I384" s="2" t="s">
        <v>672</v>
      </c>
      <c r="N384" s="29">
        <v>1</v>
      </c>
      <c r="T384" s="29">
        <v>3.9408639999999999</v>
      </c>
      <c r="U384" s="29">
        <v>3.9455239999999989</v>
      </c>
      <c r="V384" s="29">
        <v>15.25730117</v>
      </c>
      <c r="AO384" s="2">
        <v>20</v>
      </c>
      <c r="AP384" s="29">
        <v>235.24089263777751</v>
      </c>
      <c r="AQ384" s="29">
        <v>8.5019231884976218E-2</v>
      </c>
      <c r="AR384" s="2">
        <v>1.9375</v>
      </c>
      <c r="AS384" s="2">
        <v>2.5</v>
      </c>
      <c r="AT384" s="2">
        <v>0.5625</v>
      </c>
      <c r="AU384" s="2">
        <v>2.625</v>
      </c>
      <c r="AV384" s="2">
        <v>0.25409836065573771</v>
      </c>
      <c r="AW384" s="2">
        <v>0.32786885245901642</v>
      </c>
      <c r="AX384" s="2">
        <v>7.3770491803278687E-2</v>
      </c>
      <c r="AY384" s="2">
        <v>0.34426229508196721</v>
      </c>
      <c r="AZ384" s="29">
        <v>0.82</v>
      </c>
      <c r="BA384" s="29">
        <v>3.44</v>
      </c>
      <c r="BB384" s="29">
        <v>2.62</v>
      </c>
      <c r="BC384" s="29">
        <v>2.6074999999999999</v>
      </c>
      <c r="BD384" s="2">
        <v>2.6074999999999999</v>
      </c>
      <c r="BE384" s="2">
        <v>5.9852253687500001</v>
      </c>
    </row>
    <row r="385" spans="1:57" s="2" customFormat="1" x14ac:dyDescent="0.3">
      <c r="A385" s="2" t="s">
        <v>63</v>
      </c>
      <c r="B385" s="34" t="s">
        <v>773</v>
      </c>
      <c r="C385" s="34"/>
      <c r="F385" s="2">
        <v>3.4</v>
      </c>
      <c r="G385" s="2" t="s">
        <v>310</v>
      </c>
      <c r="H385" s="35">
        <v>-1</v>
      </c>
      <c r="I385" s="2">
        <v>-1</v>
      </c>
      <c r="N385" s="29">
        <v>0</v>
      </c>
      <c r="O385" s="2">
        <v>3.8531</v>
      </c>
      <c r="P385" s="2">
        <v>3.8531</v>
      </c>
      <c r="Q385" s="2">
        <v>16.2151</v>
      </c>
      <c r="T385" s="29">
        <v>0</v>
      </c>
      <c r="U385" s="29"/>
      <c r="V385" s="29"/>
      <c r="AO385" s="2">
        <v>20</v>
      </c>
      <c r="AP385" s="29">
        <v>0</v>
      </c>
      <c r="AQ385" s="29"/>
      <c r="AR385" s="2">
        <v>1.75</v>
      </c>
      <c r="AS385" s="2">
        <v>2.5</v>
      </c>
      <c r="AT385" s="2">
        <v>0.75</v>
      </c>
      <c r="AU385" s="2">
        <v>0</v>
      </c>
      <c r="AV385" s="2">
        <v>0.35</v>
      </c>
      <c r="AW385" s="2">
        <v>0.5</v>
      </c>
      <c r="AX385" s="2">
        <v>0.15</v>
      </c>
      <c r="AY385" s="2">
        <v>0</v>
      </c>
      <c r="AZ385" s="29">
        <v>1</v>
      </c>
      <c r="BA385" s="29">
        <v>3.44</v>
      </c>
      <c r="BB385" s="29">
        <v>2.44</v>
      </c>
      <c r="BC385" s="29">
        <v>2.7124999999999999</v>
      </c>
      <c r="BD385" s="2">
        <v>2.7124999999999999</v>
      </c>
      <c r="BE385" s="2">
        <v>6.264025610615688</v>
      </c>
    </row>
    <row r="386" spans="1:57" s="2" customFormat="1" x14ac:dyDescent="0.3">
      <c r="A386" s="2" t="s">
        <v>63</v>
      </c>
      <c r="B386" s="34" t="s">
        <v>773</v>
      </c>
      <c r="C386" s="34"/>
      <c r="D386" s="2" t="s">
        <v>246</v>
      </c>
      <c r="E386" s="2">
        <v>0.7</v>
      </c>
      <c r="F386" s="2">
        <v>2.15</v>
      </c>
      <c r="G386" s="2" t="s">
        <v>310</v>
      </c>
      <c r="H386" s="35">
        <v>-1</v>
      </c>
      <c r="I386" s="2">
        <v>-1</v>
      </c>
      <c r="N386" s="29">
        <v>0</v>
      </c>
      <c r="O386" s="2">
        <v>3.8531</v>
      </c>
      <c r="P386" s="2">
        <v>3.8531</v>
      </c>
      <c r="Q386" s="2">
        <v>16.2151</v>
      </c>
      <c r="T386" s="29">
        <v>0</v>
      </c>
      <c r="U386" s="29"/>
      <c r="V386" s="29"/>
      <c r="AO386" s="2">
        <v>20</v>
      </c>
      <c r="AP386" s="29">
        <v>0</v>
      </c>
      <c r="AQ386" s="29"/>
      <c r="AR386" s="2">
        <v>1.75</v>
      </c>
      <c r="AS386" s="2">
        <v>2.5</v>
      </c>
      <c r="AT386" s="2">
        <v>0.75</v>
      </c>
      <c r="AU386" s="2">
        <v>0</v>
      </c>
      <c r="AV386" s="2">
        <v>0.35</v>
      </c>
      <c r="AW386" s="2">
        <v>0.5</v>
      </c>
      <c r="AX386" s="2">
        <v>0.15</v>
      </c>
      <c r="AY386" s="2">
        <v>0</v>
      </c>
      <c r="AZ386" s="29">
        <v>1</v>
      </c>
      <c r="BA386" s="29">
        <v>3.44</v>
      </c>
      <c r="BB386" s="29">
        <v>2.44</v>
      </c>
      <c r="BC386" s="29">
        <v>2.7124999999999999</v>
      </c>
      <c r="BD386" s="2">
        <v>2.7124999999999999</v>
      </c>
      <c r="BE386" s="2">
        <v>6.264025610615688</v>
      </c>
    </row>
    <row r="387" spans="1:57" x14ac:dyDescent="0.3">
      <c r="A387" s="2" t="s">
        <v>311</v>
      </c>
      <c r="B387" s="13" t="s">
        <v>831</v>
      </c>
      <c r="C387" s="13"/>
      <c r="D387" s="2"/>
      <c r="E387" s="2"/>
      <c r="F387" s="2">
        <v>3.54</v>
      </c>
      <c r="G387" s="2" t="s">
        <v>312</v>
      </c>
      <c r="H387" s="9">
        <v>-1</v>
      </c>
      <c r="I387">
        <v>-1</v>
      </c>
      <c r="K387" s="2"/>
      <c r="L387" s="2"/>
      <c r="M387" s="2"/>
      <c r="N387" s="23">
        <v>0</v>
      </c>
      <c r="O387" s="2">
        <v>3.9647999999999999</v>
      </c>
      <c r="P387" s="2">
        <v>3.9647999999999999</v>
      </c>
      <c r="Q387" s="2">
        <v>15.7392</v>
      </c>
      <c r="R387" s="2" t="s">
        <v>439</v>
      </c>
      <c r="S387" s="2"/>
      <c r="T387" s="23">
        <v>0</v>
      </c>
      <c r="U387" s="23"/>
      <c r="V387" s="23"/>
      <c r="W387" s="2"/>
      <c r="X387" s="2">
        <v>1</v>
      </c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O387">
        <v>20</v>
      </c>
      <c r="AP387" s="21">
        <v>0</v>
      </c>
      <c r="AQ387" s="21"/>
      <c r="AR387" s="28">
        <v>1.9375</v>
      </c>
      <c r="AS387" s="28">
        <v>2.5</v>
      </c>
      <c r="AT387" s="28">
        <v>0.5625</v>
      </c>
      <c r="AU387" s="28">
        <v>2.625</v>
      </c>
      <c r="AV387" s="28">
        <v>0.25409836065573771</v>
      </c>
      <c r="AW387" s="28">
        <v>0.32786885245901642</v>
      </c>
      <c r="AX387" s="28">
        <v>7.3770491803278687E-2</v>
      </c>
      <c r="AY387" s="28">
        <v>0.34426229508196721</v>
      </c>
      <c r="AZ387" s="25">
        <v>0.79</v>
      </c>
      <c r="BA387" s="25">
        <v>3.44</v>
      </c>
      <c r="BB387" s="25">
        <v>2.65</v>
      </c>
      <c r="BC387" s="25">
        <v>2.5918749999999999</v>
      </c>
      <c r="BD387">
        <v>2.5918749999999999</v>
      </c>
      <c r="BE387">
        <v>5.9214935367946877</v>
      </c>
    </row>
    <row r="388" spans="1:57" x14ac:dyDescent="0.3">
      <c r="A388" s="2" t="s">
        <v>313</v>
      </c>
      <c r="B388" s="13" t="s">
        <v>720</v>
      </c>
      <c r="C388" s="13"/>
      <c r="D388" s="2"/>
      <c r="E388" s="2"/>
      <c r="F388" s="2">
        <v>3.5</v>
      </c>
      <c r="G388" s="2" t="s">
        <v>314</v>
      </c>
      <c r="H388" s="9" t="s">
        <v>549</v>
      </c>
      <c r="I388">
        <v>-1</v>
      </c>
      <c r="K388" s="2"/>
      <c r="L388" t="s">
        <v>1121</v>
      </c>
      <c r="M388" s="2"/>
      <c r="N388" s="23">
        <v>1</v>
      </c>
      <c r="O388" s="2">
        <v>-1</v>
      </c>
      <c r="P388" s="2"/>
      <c r="Q388" s="2"/>
      <c r="R388" s="2"/>
      <c r="S388" s="2"/>
      <c r="T388" s="23">
        <v>15.28115725</v>
      </c>
      <c r="U388" s="23">
        <v>15.28115725</v>
      </c>
      <c r="V388" s="23">
        <v>15.28115725</v>
      </c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O388">
        <v>20</v>
      </c>
      <c r="AP388" s="21">
        <v>229.90248606119221</v>
      </c>
      <c r="AQ388" s="21">
        <v>8.6993404650164072E-2</v>
      </c>
      <c r="AR388" s="28">
        <v>1.882352941176471</v>
      </c>
      <c r="AS388" s="28">
        <v>2.3529411764705879</v>
      </c>
      <c r="AT388" s="28">
        <v>0.47058823529411759</v>
      </c>
      <c r="AU388" s="28">
        <v>0</v>
      </c>
      <c r="AV388" s="28">
        <v>0.4</v>
      </c>
      <c r="AW388" s="28">
        <v>0.5</v>
      </c>
      <c r="AX388" s="28">
        <v>9.9999999999999992E-2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2.5211764705882351</v>
      </c>
      <c r="BD388">
        <v>2.521176470588236</v>
      </c>
      <c r="BE388">
        <v>5.6898745917647062</v>
      </c>
    </row>
    <row r="389" spans="1:57" x14ac:dyDescent="0.3">
      <c r="A389" s="2" t="s">
        <v>44</v>
      </c>
      <c r="B389" s="13" t="s">
        <v>720</v>
      </c>
      <c r="C389" s="13"/>
      <c r="D389" s="2" t="s">
        <v>246</v>
      </c>
      <c r="E389" s="2" t="s">
        <v>1067</v>
      </c>
      <c r="F389" s="2">
        <v>2.2599999999999998</v>
      </c>
      <c r="G389" s="2" t="s">
        <v>314</v>
      </c>
      <c r="H389" s="9" t="s">
        <v>549</v>
      </c>
      <c r="I389">
        <v>-1</v>
      </c>
      <c r="K389" s="2"/>
      <c r="L389" s="2"/>
      <c r="M389" s="2"/>
      <c r="N389" s="23">
        <v>1</v>
      </c>
      <c r="O389" s="2">
        <v>-1</v>
      </c>
      <c r="P389" s="2"/>
      <c r="Q389" s="2"/>
      <c r="R389" s="2"/>
      <c r="S389" s="2"/>
      <c r="T389" s="23">
        <v>15.28115725</v>
      </c>
      <c r="U389" s="23">
        <v>15.28115725</v>
      </c>
      <c r="V389" s="23">
        <v>15.28115725</v>
      </c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O389">
        <v>20</v>
      </c>
      <c r="AP389" s="21">
        <v>229.90248606119221</v>
      </c>
      <c r="AQ389" s="21">
        <v>8.6993404650164072E-2</v>
      </c>
      <c r="AR389" s="28">
        <v>1.882352941176471</v>
      </c>
      <c r="AS389" s="28">
        <v>2.3529411764705879</v>
      </c>
      <c r="AT389" s="28">
        <v>0.47058823529411759</v>
      </c>
      <c r="AU389" s="28">
        <v>0</v>
      </c>
      <c r="AV389" s="28">
        <v>0.4</v>
      </c>
      <c r="AW389" s="28">
        <v>0.5</v>
      </c>
      <c r="AX389" s="28">
        <v>9.9999999999999992E-2</v>
      </c>
      <c r="AY389" s="28">
        <v>0</v>
      </c>
      <c r="AZ389" s="25">
        <v>0.82</v>
      </c>
      <c r="BA389" s="25">
        <v>3.44</v>
      </c>
      <c r="BB389" s="25">
        <v>2.62</v>
      </c>
      <c r="BC389" s="25">
        <v>2.5211764705882351</v>
      </c>
      <c r="BD389">
        <v>2.521176470588236</v>
      </c>
      <c r="BE389">
        <v>5.6898745917647062</v>
      </c>
    </row>
    <row r="390" spans="1:57" ht="15" x14ac:dyDescent="0.35">
      <c r="A390" s="2" t="s">
        <v>69</v>
      </c>
      <c r="B390" s="13" t="s">
        <v>738</v>
      </c>
      <c r="C390" s="13"/>
      <c r="D390" s="2"/>
      <c r="E390" s="2"/>
      <c r="F390" s="2">
        <v>2.82</v>
      </c>
      <c r="G390" s="8" t="s">
        <v>315</v>
      </c>
      <c r="H390" s="9" t="s">
        <v>560</v>
      </c>
      <c r="I390" t="s">
        <v>638</v>
      </c>
      <c r="K390" s="8"/>
      <c r="L390" s="8"/>
      <c r="M390" s="8"/>
      <c r="N390" s="23">
        <v>2</v>
      </c>
      <c r="O390" s="2">
        <v>-1</v>
      </c>
      <c r="P390" s="2"/>
      <c r="Q390" s="2"/>
      <c r="R390" s="2"/>
      <c r="S390" s="2"/>
      <c r="T390" s="23">
        <v>8.3195821399999996</v>
      </c>
      <c r="U390" s="23">
        <v>8.3195821399999996</v>
      </c>
      <c r="V390" s="23">
        <v>8.2425581700000006</v>
      </c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O390">
        <v>12</v>
      </c>
      <c r="AP390" s="21">
        <v>248.80917443900231</v>
      </c>
      <c r="AQ390" s="21">
        <v>9.6459465588893734E-2</v>
      </c>
      <c r="AR390" s="28">
        <v>2</v>
      </c>
      <c r="AS390" s="28">
        <v>3.333333333333333</v>
      </c>
      <c r="AT390" s="28">
        <v>2.666666666666667</v>
      </c>
      <c r="AU390" s="28">
        <v>4.666666666666667</v>
      </c>
      <c r="AV390" s="28">
        <v>0.15789473684210531</v>
      </c>
      <c r="AW390" s="28">
        <v>0.26315789473684209</v>
      </c>
      <c r="AX390" s="28">
        <v>0.2105263157894737</v>
      </c>
      <c r="AY390" s="28">
        <v>0.36842105263157898</v>
      </c>
      <c r="AZ390" s="25">
        <v>2.02</v>
      </c>
      <c r="BA390" s="25">
        <v>3.44</v>
      </c>
      <c r="BB390" s="25">
        <v>1.42</v>
      </c>
      <c r="BC390" s="25">
        <v>3.0044444444444438</v>
      </c>
      <c r="BD390">
        <v>3.0044444444444438</v>
      </c>
      <c r="BE390">
        <v>6.4228342255555546</v>
      </c>
    </row>
    <row r="391" spans="1:57" x14ac:dyDescent="0.3">
      <c r="A391" s="2" t="s">
        <v>316</v>
      </c>
      <c r="B391" s="17" t="s">
        <v>951</v>
      </c>
      <c r="C391" s="13"/>
      <c r="D391" s="2"/>
      <c r="E391" s="2"/>
      <c r="F391" s="2">
        <v>3.6</v>
      </c>
      <c r="G391" s="2" t="s">
        <v>317</v>
      </c>
      <c r="H391" s="9">
        <v>-1</v>
      </c>
      <c r="I391">
        <v>-1</v>
      </c>
      <c r="K391" s="2"/>
      <c r="L391" s="2"/>
      <c r="M391" s="2"/>
      <c r="N391" s="23">
        <v>0</v>
      </c>
      <c r="O391" s="2">
        <v>3.823</v>
      </c>
      <c r="P391" s="2">
        <v>17.215</v>
      </c>
      <c r="Q391" s="2">
        <v>2.9550000000000001</v>
      </c>
      <c r="R391" s="2" t="s">
        <v>519</v>
      </c>
      <c r="S391" s="2"/>
      <c r="T391" s="23">
        <v>0</v>
      </c>
      <c r="U391" s="23"/>
      <c r="V391" s="23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O391">
        <v>8</v>
      </c>
      <c r="AP391" s="21">
        <v>0</v>
      </c>
      <c r="AQ391" s="21"/>
      <c r="AR391" s="28">
        <v>1.8969230769230769</v>
      </c>
      <c r="AS391" s="28">
        <v>2.4615384615384621</v>
      </c>
      <c r="AT391" s="28">
        <v>0.56307692307692314</v>
      </c>
      <c r="AU391" s="28">
        <v>0</v>
      </c>
      <c r="AV391" s="28">
        <v>0.38543294779618631</v>
      </c>
      <c r="AW391" s="28">
        <v>0.50015629884338852</v>
      </c>
      <c r="AX391" s="28">
        <v>0.1144107533604251</v>
      </c>
      <c r="AY391" s="28">
        <v>0</v>
      </c>
      <c r="AZ391" s="25">
        <v>0.79</v>
      </c>
      <c r="BA391" s="25">
        <v>3.44</v>
      </c>
      <c r="BB391" s="25">
        <v>2.65</v>
      </c>
      <c r="BC391" s="25">
        <v>2.6319230769230768</v>
      </c>
      <c r="BD391">
        <v>2.6319230769230768</v>
      </c>
      <c r="BE391">
        <v>5.8365582503752389</v>
      </c>
    </row>
    <row r="392" spans="1:57" x14ac:dyDescent="0.3">
      <c r="A392" s="2" t="s">
        <v>318</v>
      </c>
      <c r="B392" s="13" t="s">
        <v>832</v>
      </c>
      <c r="C392" s="13"/>
      <c r="D392" s="2"/>
      <c r="E392" s="2"/>
      <c r="F392" s="2">
        <v>3.45</v>
      </c>
      <c r="G392" s="2" t="s">
        <v>319</v>
      </c>
      <c r="H392" s="9">
        <v>-1</v>
      </c>
      <c r="I392">
        <v>-1</v>
      </c>
      <c r="K392" s="2"/>
      <c r="L392" s="2"/>
      <c r="M392" s="2"/>
      <c r="N392" s="23">
        <v>0</v>
      </c>
      <c r="O392" s="2">
        <v>3.71</v>
      </c>
      <c r="P392" s="2">
        <v>3.71</v>
      </c>
      <c r="Q392" s="2">
        <v>12.2</v>
      </c>
      <c r="R392" s="2" t="s">
        <v>519</v>
      </c>
      <c r="S392" s="2"/>
      <c r="T392" s="23">
        <v>0</v>
      </c>
      <c r="U392" s="23"/>
      <c r="V392" s="23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O392">
        <v>8</v>
      </c>
      <c r="AP392" s="21">
        <v>0</v>
      </c>
      <c r="AQ392" s="21"/>
      <c r="AR392" s="28">
        <v>1.857142857142857</v>
      </c>
      <c r="AS392" s="28">
        <v>2.285714285714286</v>
      </c>
      <c r="AT392" s="28">
        <v>0.42857142857142849</v>
      </c>
      <c r="AU392" s="28">
        <v>0</v>
      </c>
      <c r="AV392" s="28">
        <v>0.40625000000000011</v>
      </c>
      <c r="AW392" s="28">
        <v>0.5</v>
      </c>
      <c r="AX392" s="28">
        <v>9.375E-2</v>
      </c>
      <c r="AY392" s="28">
        <v>0</v>
      </c>
      <c r="AZ392" s="25">
        <v>1.1000000000000001</v>
      </c>
      <c r="BA392" s="25">
        <v>3.44</v>
      </c>
      <c r="BB392" s="25">
        <v>2.34</v>
      </c>
      <c r="BC392" s="25">
        <v>2.657142857142857</v>
      </c>
      <c r="BD392">
        <v>2.657142857142857</v>
      </c>
      <c r="BE392">
        <v>6.2648417856930001</v>
      </c>
    </row>
    <row r="393" spans="1:57" x14ac:dyDescent="0.3">
      <c r="A393" s="2" t="s">
        <v>320</v>
      </c>
      <c r="B393" s="18" t="s">
        <v>994</v>
      </c>
      <c r="C393" s="13"/>
      <c r="D393" s="2"/>
      <c r="E393" s="2"/>
      <c r="F393" s="2">
        <v>3.58</v>
      </c>
      <c r="G393" s="2" t="s">
        <v>319</v>
      </c>
      <c r="H393" s="9">
        <v>-1</v>
      </c>
      <c r="I393">
        <v>-1</v>
      </c>
      <c r="K393" s="2"/>
      <c r="L393" s="2"/>
      <c r="M393" s="2"/>
      <c r="N393" s="23">
        <v>0</v>
      </c>
      <c r="O393" s="2">
        <v>3.77</v>
      </c>
      <c r="P393" s="2">
        <v>3.77</v>
      </c>
      <c r="Q393" s="2">
        <v>33.299999999999997</v>
      </c>
      <c r="R393" s="2" t="s">
        <v>519</v>
      </c>
      <c r="S393" s="2"/>
      <c r="T393" s="23">
        <v>0</v>
      </c>
      <c r="U393" s="23"/>
      <c r="V393" s="23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O393">
        <v>8</v>
      </c>
      <c r="AP393" s="21">
        <v>0</v>
      </c>
      <c r="AQ393" s="21"/>
      <c r="AR393" s="28">
        <v>1.571428571428571</v>
      </c>
      <c r="AS393" s="28">
        <v>1.5</v>
      </c>
      <c r="AT393" s="28">
        <v>0.2142857142857143</v>
      </c>
      <c r="AU393" s="28">
        <v>0</v>
      </c>
      <c r="AV393" s="28">
        <v>0.47826086956521741</v>
      </c>
      <c r="AW393" s="28">
        <v>0.45652173913043481</v>
      </c>
      <c r="AX393" s="28">
        <v>6.5217391304347824E-2</v>
      </c>
      <c r="AY393" s="28">
        <v>0</v>
      </c>
      <c r="AZ393" s="25">
        <v>1.1000000000000001</v>
      </c>
      <c r="BA393" s="25">
        <v>3.44</v>
      </c>
      <c r="BB393" s="25">
        <v>2.34</v>
      </c>
      <c r="BC393" s="25">
        <v>2.5135714285714279</v>
      </c>
      <c r="BD393">
        <v>2.5135714285714279</v>
      </c>
      <c r="BE393">
        <v>6.6592671289361416</v>
      </c>
    </row>
    <row r="394" spans="1:57" x14ac:dyDescent="0.3">
      <c r="A394" s="2" t="s">
        <v>321</v>
      </c>
      <c r="B394" s="18" t="s">
        <v>995</v>
      </c>
      <c r="C394" s="13"/>
      <c r="D394" s="2"/>
      <c r="E394" s="2"/>
      <c r="F394" s="2">
        <v>3.48</v>
      </c>
      <c r="G394" s="2" t="s">
        <v>319</v>
      </c>
      <c r="H394" s="9">
        <v>-1</v>
      </c>
      <c r="I394">
        <v>-1</v>
      </c>
      <c r="K394" s="2"/>
      <c r="L394" s="2"/>
      <c r="M394" s="2"/>
      <c r="N394" s="23">
        <v>0</v>
      </c>
      <c r="O394" s="2">
        <v>3.75</v>
      </c>
      <c r="P394" s="2">
        <v>3.75</v>
      </c>
      <c r="Q394" s="2">
        <v>37.299999999999997</v>
      </c>
      <c r="R394" s="2" t="s">
        <v>519</v>
      </c>
      <c r="S394" s="2"/>
      <c r="T394" s="23">
        <v>0</v>
      </c>
      <c r="U394" s="23"/>
      <c r="V394" s="23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O394">
        <v>8</v>
      </c>
      <c r="AP394" s="21">
        <v>0</v>
      </c>
      <c r="AQ394" s="21"/>
      <c r="AR394" s="28">
        <v>1.529411764705882</v>
      </c>
      <c r="AS394" s="28">
        <v>1.3529411764705881</v>
      </c>
      <c r="AT394" s="28">
        <v>0.1764705882352941</v>
      </c>
      <c r="AU394" s="28">
        <v>0</v>
      </c>
      <c r="AV394" s="28">
        <v>0.5</v>
      </c>
      <c r="AW394" s="28">
        <v>0.44230769230769229</v>
      </c>
      <c r="AX394" s="28">
        <v>5.7692307692307702E-2</v>
      </c>
      <c r="AY394" s="28">
        <v>0</v>
      </c>
      <c r="AZ394" s="25">
        <v>1.1000000000000001</v>
      </c>
      <c r="BA394" s="25">
        <v>3.44</v>
      </c>
      <c r="BB394" s="25">
        <v>2.34</v>
      </c>
      <c r="BC394" s="25">
        <v>2.4788235294117649</v>
      </c>
      <c r="BD394">
        <v>2.4788235294117649</v>
      </c>
      <c r="BE394">
        <v>6.6967043065181171</v>
      </c>
    </row>
    <row r="395" spans="1:57" x14ac:dyDescent="0.3">
      <c r="A395" s="2" t="s">
        <v>322</v>
      </c>
      <c r="B395" s="18" t="s">
        <v>996</v>
      </c>
      <c r="C395" s="13"/>
      <c r="D395" s="2"/>
      <c r="E395" s="2"/>
      <c r="F395" s="2">
        <v>3.5</v>
      </c>
      <c r="G395" s="2" t="s">
        <v>319</v>
      </c>
      <c r="H395" s="9">
        <v>-1</v>
      </c>
      <c r="I395">
        <v>-1</v>
      </c>
      <c r="K395" s="2"/>
      <c r="L395" s="2"/>
      <c r="M395" s="2"/>
      <c r="N395" s="23">
        <v>0</v>
      </c>
      <c r="O395" s="2">
        <v>3.76</v>
      </c>
      <c r="P395" s="2">
        <v>3.76</v>
      </c>
      <c r="Q395" s="2">
        <v>41.2</v>
      </c>
      <c r="R395" s="2" t="s">
        <v>519</v>
      </c>
      <c r="S395" s="2"/>
      <c r="T395" s="23">
        <v>0</v>
      </c>
      <c r="U395" s="23"/>
      <c r="V395" s="23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O395">
        <v>8</v>
      </c>
      <c r="AP395" s="21">
        <v>0</v>
      </c>
      <c r="AQ395" s="21"/>
      <c r="AR395" s="28">
        <v>1.5</v>
      </c>
      <c r="AS395" s="28">
        <v>1.25</v>
      </c>
      <c r="AT395" s="28">
        <v>0.15</v>
      </c>
      <c r="AU395" s="28">
        <v>0</v>
      </c>
      <c r="AV395" s="28">
        <v>0.51724137931034486</v>
      </c>
      <c r="AW395" s="28">
        <v>0.43103448275862072</v>
      </c>
      <c r="AX395" s="28">
        <v>5.1724137931034482E-2</v>
      </c>
      <c r="AY395" s="28">
        <v>0</v>
      </c>
      <c r="AZ395" s="25">
        <v>1.1000000000000001</v>
      </c>
      <c r="BA395" s="25">
        <v>3.44</v>
      </c>
      <c r="BB395" s="25">
        <v>2.34</v>
      </c>
      <c r="BC395" s="25">
        <v>2.4544999999999999</v>
      </c>
      <c r="BD395">
        <v>2.4544999999999999</v>
      </c>
      <c r="BE395">
        <v>6.7229103308255</v>
      </c>
    </row>
    <row r="396" spans="1:57" x14ac:dyDescent="0.3">
      <c r="A396" s="2" t="s">
        <v>323</v>
      </c>
      <c r="B396" s="18" t="s">
        <v>997</v>
      </c>
      <c r="C396" s="13"/>
      <c r="D396" s="2"/>
      <c r="E396" s="2"/>
      <c r="F396" s="2">
        <v>3.61</v>
      </c>
      <c r="G396" s="2" t="s">
        <v>319</v>
      </c>
      <c r="H396" s="9">
        <v>-1</v>
      </c>
      <c r="I396">
        <v>-1</v>
      </c>
      <c r="K396" s="2"/>
      <c r="L396" s="2"/>
      <c r="M396" s="2"/>
      <c r="N396" s="23">
        <v>0</v>
      </c>
      <c r="O396" s="2">
        <v>3.76</v>
      </c>
      <c r="P396" s="2">
        <v>3.76</v>
      </c>
      <c r="Q396" s="2">
        <v>47.8</v>
      </c>
      <c r="R396" s="2" t="s">
        <v>519</v>
      </c>
      <c r="S396" s="2"/>
      <c r="T396" s="23">
        <v>0</v>
      </c>
      <c r="U396" s="23"/>
      <c r="V396" s="23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O396">
        <v>8</v>
      </c>
      <c r="AP396" s="21">
        <v>0</v>
      </c>
      <c r="AQ396" s="21"/>
      <c r="AR396" s="28">
        <v>1.4782608695652171</v>
      </c>
      <c r="AS396" s="28">
        <v>1.173913043478261</v>
      </c>
      <c r="AT396" s="28">
        <v>0.13043478260869559</v>
      </c>
      <c r="AU396" s="28">
        <v>0</v>
      </c>
      <c r="AV396" s="28">
        <v>0.53125</v>
      </c>
      <c r="AW396" s="28">
        <v>0.42187500000000011</v>
      </c>
      <c r="AX396" s="28">
        <v>4.6875E-2</v>
      </c>
      <c r="AY396" s="28">
        <v>0</v>
      </c>
      <c r="AZ396" s="25">
        <v>1.1000000000000001</v>
      </c>
      <c r="BA396" s="25">
        <v>3.44</v>
      </c>
      <c r="BB396" s="25">
        <v>2.34</v>
      </c>
      <c r="BC396" s="25">
        <v>2.436521739130435</v>
      </c>
      <c r="BD396">
        <v>2.436521739130435</v>
      </c>
      <c r="BE396">
        <v>6.7422800009657378</v>
      </c>
    </row>
    <row r="397" spans="1:57" x14ac:dyDescent="0.3">
      <c r="A397" s="2" t="s">
        <v>324</v>
      </c>
      <c r="B397" s="18" t="s">
        <v>999</v>
      </c>
      <c r="C397" s="13"/>
      <c r="D397" s="2"/>
      <c r="E397" s="2"/>
      <c r="F397" s="2">
        <v>3.47</v>
      </c>
      <c r="G397" s="2" t="s">
        <v>319</v>
      </c>
      <c r="H397" s="9">
        <v>-1</v>
      </c>
      <c r="I397">
        <v>-1</v>
      </c>
      <c r="K397" s="2"/>
      <c r="L397" s="2"/>
      <c r="M397" s="2"/>
      <c r="N397" s="23">
        <v>0</v>
      </c>
      <c r="O397" s="2">
        <v>3.76</v>
      </c>
      <c r="P397" s="2">
        <v>3.76</v>
      </c>
      <c r="Q397" s="2">
        <v>54.9</v>
      </c>
      <c r="R397" s="2" t="s">
        <v>519</v>
      </c>
      <c r="S397" s="2"/>
      <c r="T397" s="23">
        <v>0</v>
      </c>
      <c r="U397" s="23"/>
      <c r="V397" s="23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O397">
        <v>8</v>
      </c>
      <c r="AP397" s="21">
        <v>0</v>
      </c>
      <c r="AQ397" s="21"/>
      <c r="AR397" s="28">
        <v>1.448275862068966</v>
      </c>
      <c r="AS397" s="28">
        <v>1.068965517241379</v>
      </c>
      <c r="AT397" s="28">
        <v>0.10344827586206901</v>
      </c>
      <c r="AU397" s="28">
        <v>0</v>
      </c>
      <c r="AV397" s="28">
        <v>0.55263157894736847</v>
      </c>
      <c r="AW397" s="28">
        <v>0.40789473684210531</v>
      </c>
      <c r="AX397" s="28">
        <v>3.9473684210526307E-2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2.411724137931035</v>
      </c>
      <c r="BD397">
        <v>2.4117241379310341</v>
      </c>
      <c r="BE397">
        <v>6.7689967873660688</v>
      </c>
    </row>
    <row r="398" spans="1:57" x14ac:dyDescent="0.3">
      <c r="A398" s="2" t="s">
        <v>325</v>
      </c>
      <c r="B398" s="18" t="s">
        <v>998</v>
      </c>
      <c r="C398" s="13"/>
      <c r="D398" s="2"/>
      <c r="E398" s="2"/>
      <c r="F398" s="2">
        <v>3.49</v>
      </c>
      <c r="G398" s="2" t="s">
        <v>319</v>
      </c>
      <c r="H398" s="9">
        <v>-1</v>
      </c>
      <c r="I398">
        <v>-1</v>
      </c>
      <c r="K398" s="2"/>
      <c r="L398" s="2"/>
      <c r="M398" s="2"/>
      <c r="N398" s="23">
        <v>0</v>
      </c>
      <c r="O398" s="2">
        <v>3.78</v>
      </c>
      <c r="P398" s="2">
        <v>3.78</v>
      </c>
      <c r="Q398" s="2">
        <v>66.3</v>
      </c>
      <c r="R398" s="2" t="s">
        <v>519</v>
      </c>
      <c r="S398" s="2"/>
      <c r="T398" s="23">
        <v>0</v>
      </c>
      <c r="U398" s="23"/>
      <c r="V398" s="23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O398">
        <v>8</v>
      </c>
      <c r="AP398" s="21">
        <v>0</v>
      </c>
      <c r="AQ398" s="21"/>
      <c r="AR398" s="28">
        <v>1.428571428571429</v>
      </c>
      <c r="AS398" s="28">
        <v>1</v>
      </c>
      <c r="AT398" s="28">
        <v>8.5714285714285715E-2</v>
      </c>
      <c r="AU398" s="28">
        <v>0</v>
      </c>
      <c r="AV398" s="28">
        <v>0.56818181818181823</v>
      </c>
      <c r="AW398" s="28">
        <v>0.39772727272727282</v>
      </c>
      <c r="AX398" s="28">
        <v>3.4090909090909102E-2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2.3954285714285719</v>
      </c>
      <c r="BD398">
        <v>2.395428571428571</v>
      </c>
      <c r="BE398">
        <v>6.7865535327148558</v>
      </c>
    </row>
    <row r="399" spans="1:57" x14ac:dyDescent="0.3">
      <c r="A399" s="2" t="s">
        <v>326</v>
      </c>
      <c r="B399" s="18" t="s">
        <v>1005</v>
      </c>
      <c r="C399" s="13"/>
      <c r="D399" s="2"/>
      <c r="E399" s="2"/>
      <c r="F399" s="2">
        <v>3.47</v>
      </c>
      <c r="G399" s="2" t="s">
        <v>319</v>
      </c>
      <c r="H399" s="9">
        <v>-1</v>
      </c>
      <c r="I399">
        <v>-1</v>
      </c>
      <c r="K399" s="2"/>
      <c r="L399" s="2"/>
      <c r="M399" s="2"/>
      <c r="N399" s="23">
        <v>0</v>
      </c>
      <c r="O399" s="2">
        <v>3.72</v>
      </c>
      <c r="P399" s="2">
        <v>3.72</v>
      </c>
      <c r="Q399" s="2">
        <v>32.299999999999997</v>
      </c>
      <c r="R399" s="2" t="s">
        <v>519</v>
      </c>
      <c r="S399" s="2"/>
      <c r="T399" s="23">
        <v>0</v>
      </c>
      <c r="U399" s="23"/>
      <c r="V399" s="23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O399">
        <v>10</v>
      </c>
      <c r="AP399" s="21">
        <v>0</v>
      </c>
      <c r="AQ399" s="21"/>
      <c r="AR399" s="28">
        <v>1.615384615384615</v>
      </c>
      <c r="AS399" s="28">
        <v>1.6923076923076921</v>
      </c>
      <c r="AT399" s="28">
        <v>0.23076923076923081</v>
      </c>
      <c r="AU399" s="28">
        <v>0</v>
      </c>
      <c r="AV399" s="28">
        <v>0.45652173913043481</v>
      </c>
      <c r="AW399" s="28">
        <v>0.47826086956521741</v>
      </c>
      <c r="AX399" s="28">
        <v>6.5217391304347838E-2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2.568461538461539</v>
      </c>
      <c r="BD399">
        <v>2.568461538461539</v>
      </c>
      <c r="BE399">
        <v>6.6431337427119228</v>
      </c>
    </row>
    <row r="400" spans="1:57" x14ac:dyDescent="0.3">
      <c r="A400" s="2" t="s">
        <v>327</v>
      </c>
      <c r="B400" s="18" t="s">
        <v>1004</v>
      </c>
      <c r="C400" s="13"/>
      <c r="D400" s="2"/>
      <c r="E400" s="2"/>
      <c r="F400" s="2">
        <v>3.47</v>
      </c>
      <c r="G400" s="2" t="s">
        <v>319</v>
      </c>
      <c r="H400" s="9">
        <v>-1</v>
      </c>
      <c r="I400">
        <v>-1</v>
      </c>
      <c r="K400" s="2"/>
      <c r="L400" s="2"/>
      <c r="M400" s="2"/>
      <c r="N400" s="23">
        <v>0</v>
      </c>
      <c r="O400" s="2">
        <v>3.72</v>
      </c>
      <c r="P400" s="2">
        <v>3.72</v>
      </c>
      <c r="Q400" s="2">
        <v>36.6</v>
      </c>
      <c r="R400" s="2" t="s">
        <v>519</v>
      </c>
      <c r="S400" s="2"/>
      <c r="T400" s="23">
        <v>0</v>
      </c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O400">
        <v>10</v>
      </c>
      <c r="AP400" s="21">
        <v>0</v>
      </c>
      <c r="AR400" s="28">
        <v>1.5625</v>
      </c>
      <c r="AS400" s="28">
        <v>1.5</v>
      </c>
      <c r="AT400" s="28">
        <v>0.1875</v>
      </c>
      <c r="AU400" s="28">
        <v>0</v>
      </c>
      <c r="AV400" s="28">
        <v>0.48076923076923078</v>
      </c>
      <c r="AW400" s="28">
        <v>0.46153846153846162</v>
      </c>
      <c r="AX400" s="28">
        <v>5.7692307692307702E-2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2.5212500000000002</v>
      </c>
      <c r="BD400">
        <v>2.5212500000000002</v>
      </c>
      <c r="BE400">
        <v>6.6859357538098134</v>
      </c>
    </row>
    <row r="401" spans="1:57" x14ac:dyDescent="0.3">
      <c r="A401" s="2" t="s">
        <v>328</v>
      </c>
      <c r="B401" s="18" t="s">
        <v>1003</v>
      </c>
      <c r="C401" s="13"/>
      <c r="D401" s="2"/>
      <c r="E401" s="2"/>
      <c r="F401" s="2">
        <v>3.45</v>
      </c>
      <c r="G401" s="2" t="s">
        <v>319</v>
      </c>
      <c r="H401" s="9">
        <v>-1</v>
      </c>
      <c r="I401">
        <v>-1</v>
      </c>
      <c r="K401" s="2"/>
      <c r="L401" s="2"/>
      <c r="M401" s="2"/>
      <c r="N401" s="23">
        <v>0</v>
      </c>
      <c r="O401" s="2">
        <v>3.73</v>
      </c>
      <c r="P401" s="2">
        <v>3.73</v>
      </c>
      <c r="Q401" s="2">
        <v>41.6</v>
      </c>
      <c r="R401" s="2" t="s">
        <v>519</v>
      </c>
      <c r="S401" s="2"/>
      <c r="T401" s="23">
        <v>0</v>
      </c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O401">
        <v>10</v>
      </c>
      <c r="AP401" s="21">
        <v>0</v>
      </c>
      <c r="AR401" s="28">
        <v>1.5263157894736841</v>
      </c>
      <c r="AS401" s="28">
        <v>1.368421052631579</v>
      </c>
      <c r="AT401" s="28">
        <v>0.15789473684210531</v>
      </c>
      <c r="AU401" s="28">
        <v>0</v>
      </c>
      <c r="AV401" s="28">
        <v>0.5</v>
      </c>
      <c r="AW401" s="28">
        <v>0.44827586206896552</v>
      </c>
      <c r="AX401" s="28">
        <v>5.1724137931034482E-2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2.4889473684210528</v>
      </c>
      <c r="BD401">
        <v>2.4889473684210528</v>
      </c>
      <c r="BE401">
        <v>6.7152213403504719</v>
      </c>
    </row>
    <row r="402" spans="1:57" x14ac:dyDescent="0.3">
      <c r="A402" s="2" t="s">
        <v>329</v>
      </c>
      <c r="B402" s="18" t="s">
        <v>1002</v>
      </c>
      <c r="C402" s="13"/>
      <c r="D402" s="2"/>
      <c r="E402" s="2"/>
      <c r="F402" s="2">
        <v>3.45</v>
      </c>
      <c r="G402" s="2" t="s">
        <v>319</v>
      </c>
      <c r="H402" s="9">
        <v>-1</v>
      </c>
      <c r="I402">
        <v>-1</v>
      </c>
      <c r="K402" s="2"/>
      <c r="L402" s="2"/>
      <c r="M402" s="2"/>
      <c r="N402" s="23">
        <v>0</v>
      </c>
      <c r="O402" s="2">
        <v>3.73</v>
      </c>
      <c r="P402" s="2">
        <v>3.73</v>
      </c>
      <c r="Q402" s="2">
        <v>45.6</v>
      </c>
      <c r="R402" s="2" t="s">
        <v>519</v>
      </c>
      <c r="S402" s="2"/>
      <c r="T402" s="23">
        <v>0</v>
      </c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O402">
        <v>10</v>
      </c>
      <c r="AP402" s="21">
        <v>0</v>
      </c>
      <c r="AR402" s="28">
        <v>1.5</v>
      </c>
      <c r="AS402" s="28">
        <v>1.2727272727272729</v>
      </c>
      <c r="AT402" s="28">
        <v>0.13636363636363641</v>
      </c>
      <c r="AU402" s="28">
        <v>0</v>
      </c>
      <c r="AV402" s="28">
        <v>0.515625</v>
      </c>
      <c r="AW402" s="28">
        <v>0.4375</v>
      </c>
      <c r="AX402" s="28">
        <v>4.6874999999999993E-2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2.4654545454545449</v>
      </c>
      <c r="BD402">
        <v>2.4654545454545449</v>
      </c>
      <c r="BE402">
        <v>6.7365199487436813</v>
      </c>
    </row>
    <row r="403" spans="1:57" x14ac:dyDescent="0.3">
      <c r="A403" s="2" t="s">
        <v>330</v>
      </c>
      <c r="B403" s="18" t="s">
        <v>1001</v>
      </c>
      <c r="C403" s="13"/>
      <c r="D403" s="2"/>
      <c r="E403" s="2"/>
      <c r="F403" s="2">
        <v>3.46</v>
      </c>
      <c r="G403" s="2" t="s">
        <v>319</v>
      </c>
      <c r="H403" s="9">
        <v>-1</v>
      </c>
      <c r="I403">
        <v>-1</v>
      </c>
      <c r="K403" s="2"/>
      <c r="L403" s="2"/>
      <c r="M403" s="2"/>
      <c r="N403" s="23">
        <v>0</v>
      </c>
      <c r="O403" s="2">
        <v>3.74</v>
      </c>
      <c r="P403" s="2">
        <v>3.74</v>
      </c>
      <c r="Q403" s="2">
        <v>55.4</v>
      </c>
      <c r="R403" s="2" t="s">
        <v>519</v>
      </c>
      <c r="S403" s="2"/>
      <c r="T403" s="23">
        <v>0</v>
      </c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O403">
        <v>10</v>
      </c>
      <c r="AP403" s="21">
        <v>0</v>
      </c>
      <c r="AR403" s="28">
        <v>1.464285714285714</v>
      </c>
      <c r="AS403" s="28">
        <v>1.142857142857143</v>
      </c>
      <c r="AT403" s="28">
        <v>0.1071428571428571</v>
      </c>
      <c r="AU403" s="28">
        <v>0</v>
      </c>
      <c r="AV403" s="28">
        <v>0.53947368421052622</v>
      </c>
      <c r="AW403" s="28">
        <v>0.42105263157894729</v>
      </c>
      <c r="AX403" s="28">
        <v>3.9473684210526307E-2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2.4335714285714292</v>
      </c>
      <c r="BD403">
        <v>2.4335714285714292</v>
      </c>
      <c r="BE403">
        <v>6.7654252029916062</v>
      </c>
    </row>
    <row r="404" spans="1:57" x14ac:dyDescent="0.3">
      <c r="A404" s="2" t="s">
        <v>331</v>
      </c>
      <c r="B404" s="18" t="s">
        <v>1000</v>
      </c>
      <c r="C404" s="13"/>
      <c r="D404" s="2"/>
      <c r="E404" s="2"/>
      <c r="F404" s="2">
        <v>3.46</v>
      </c>
      <c r="G404" s="2" t="s">
        <v>319</v>
      </c>
      <c r="H404" s="9">
        <v>-1</v>
      </c>
      <c r="I404">
        <v>-1</v>
      </c>
      <c r="K404" s="2"/>
      <c r="L404" s="2"/>
      <c r="M404" s="2"/>
      <c r="N404" s="23">
        <v>0</v>
      </c>
      <c r="O404" s="2">
        <v>3.73</v>
      </c>
      <c r="P404" s="2">
        <v>3.73</v>
      </c>
      <c r="Q404" s="2">
        <v>56.8</v>
      </c>
      <c r="R404" s="2" t="s">
        <v>519</v>
      </c>
      <c r="S404" s="2"/>
      <c r="T404" s="23">
        <v>0</v>
      </c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O404">
        <v>10</v>
      </c>
      <c r="AP404" s="21">
        <v>0</v>
      </c>
      <c r="AR404" s="28">
        <v>1.4411764705882351</v>
      </c>
      <c r="AS404" s="28">
        <v>1.0588235294117649</v>
      </c>
      <c r="AT404" s="28">
        <v>8.8235294117647065E-2</v>
      </c>
      <c r="AU404" s="28">
        <v>0</v>
      </c>
      <c r="AV404" s="28">
        <v>0.55681818181818177</v>
      </c>
      <c r="AW404" s="28">
        <v>0.40909090909090912</v>
      </c>
      <c r="AX404" s="28">
        <v>3.4090909090909088E-2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2.4129411764705879</v>
      </c>
      <c r="BD404">
        <v>2.4129411764705888</v>
      </c>
      <c r="BE404">
        <v>6.7841286027990879</v>
      </c>
    </row>
    <row r="405" spans="1:57" x14ac:dyDescent="0.3">
      <c r="A405" s="2" t="s">
        <v>332</v>
      </c>
      <c r="B405" s="18" t="s">
        <v>833</v>
      </c>
      <c r="C405" s="13"/>
      <c r="D405" s="2"/>
      <c r="E405" s="2"/>
      <c r="F405" s="2">
        <v>3.48</v>
      </c>
      <c r="G405" s="2" t="s">
        <v>319</v>
      </c>
      <c r="H405" s="9">
        <v>-1</v>
      </c>
      <c r="I405">
        <v>-1</v>
      </c>
      <c r="K405" s="2"/>
      <c r="L405" s="2"/>
      <c r="M405" s="2"/>
      <c r="N405" s="23">
        <v>0</v>
      </c>
      <c r="O405" s="2">
        <v>3.68</v>
      </c>
      <c r="P405" s="2">
        <v>3.68</v>
      </c>
      <c r="Q405" s="2">
        <v>12.1</v>
      </c>
      <c r="R405" s="2" t="s">
        <v>519</v>
      </c>
      <c r="S405" s="2"/>
      <c r="T405" s="23">
        <v>0</v>
      </c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O405">
        <v>8</v>
      </c>
      <c r="AP405" s="21">
        <v>0</v>
      </c>
      <c r="AR405" s="28">
        <v>1.857142857142857</v>
      </c>
      <c r="AS405" s="28">
        <v>2.285714285714286</v>
      </c>
      <c r="AT405" s="28">
        <v>0.2857142857142857</v>
      </c>
      <c r="AU405" s="28">
        <v>0.5714285714285714</v>
      </c>
      <c r="AV405" s="28">
        <v>0.37142857142857139</v>
      </c>
      <c r="AW405" s="28">
        <v>0.45714285714285707</v>
      </c>
      <c r="AX405" s="28">
        <v>5.7142857142857141E-2</v>
      </c>
      <c r="AY405" s="28">
        <v>0.1142857142857143</v>
      </c>
      <c r="AZ405" s="25">
        <v>1.1399999999999999</v>
      </c>
      <c r="BA405" s="25">
        <v>3.44</v>
      </c>
      <c r="BB405" s="25">
        <v>2.2999999999999998</v>
      </c>
      <c r="BC405" s="25">
        <v>2.6628571428571428</v>
      </c>
      <c r="BD405">
        <v>2.6628571428571428</v>
      </c>
      <c r="BE405">
        <v>6.2282737214072856</v>
      </c>
    </row>
    <row r="406" spans="1:57" x14ac:dyDescent="0.3">
      <c r="A406" s="2" t="s">
        <v>333</v>
      </c>
      <c r="B406" s="18" t="s">
        <v>1006</v>
      </c>
      <c r="C406" s="13"/>
      <c r="D406" s="2"/>
      <c r="E406" s="2"/>
      <c r="F406" s="2">
        <v>3.41</v>
      </c>
      <c r="G406" s="2" t="s">
        <v>319</v>
      </c>
      <c r="H406" s="9">
        <v>-1</v>
      </c>
      <c r="I406">
        <v>-1</v>
      </c>
      <c r="K406" s="2"/>
      <c r="L406" s="2"/>
      <c r="M406" s="2"/>
      <c r="N406" s="23">
        <v>0</v>
      </c>
      <c r="O406" s="2">
        <v>3.74</v>
      </c>
      <c r="P406" s="2">
        <v>3.74</v>
      </c>
      <c r="Q406" s="2">
        <v>33.1</v>
      </c>
      <c r="R406" s="2" t="s">
        <v>519</v>
      </c>
      <c r="S406" s="2"/>
      <c r="T406" s="23">
        <v>0</v>
      </c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O406">
        <v>8</v>
      </c>
      <c r="AP406" s="21">
        <v>0</v>
      </c>
      <c r="AR406" s="28">
        <v>1.571428571428571</v>
      </c>
      <c r="AS406" s="28">
        <v>1.5</v>
      </c>
      <c r="AT406" s="28">
        <v>0.14285714285714279</v>
      </c>
      <c r="AU406" s="28">
        <v>0.2857142857142857</v>
      </c>
      <c r="AV406" s="28">
        <v>0.44897959183673469</v>
      </c>
      <c r="AW406" s="28">
        <v>0.42857142857142849</v>
      </c>
      <c r="AX406" s="28">
        <v>4.0816326530612242E-2</v>
      </c>
      <c r="AY406" s="28">
        <v>8.1632653061224483E-2</v>
      </c>
      <c r="AZ406" s="25">
        <v>1.1399999999999999</v>
      </c>
      <c r="BA406" s="25">
        <v>3.44</v>
      </c>
      <c r="BB406" s="25">
        <v>2.2999999999999998</v>
      </c>
      <c r="BC406" s="25">
        <v>2.516428571428571</v>
      </c>
      <c r="BD406">
        <v>2.516428571428571</v>
      </c>
      <c r="BE406">
        <v>6.6409830967932857</v>
      </c>
    </row>
    <row r="407" spans="1:57" x14ac:dyDescent="0.3">
      <c r="A407" s="2" t="s">
        <v>334</v>
      </c>
      <c r="B407" s="18" t="s">
        <v>1007</v>
      </c>
      <c r="C407" s="13"/>
      <c r="D407" s="2"/>
      <c r="E407" s="2"/>
      <c r="F407" s="2">
        <v>3.5</v>
      </c>
      <c r="G407" s="2" t="s">
        <v>319</v>
      </c>
      <c r="H407" s="9">
        <v>-1</v>
      </c>
      <c r="I407">
        <v>-1</v>
      </c>
      <c r="K407" s="2"/>
      <c r="L407" s="2"/>
      <c r="M407" s="2"/>
      <c r="N407" s="23">
        <v>0</v>
      </c>
      <c r="O407" s="2">
        <v>3.74</v>
      </c>
      <c r="P407" s="2">
        <v>3.74</v>
      </c>
      <c r="Q407" s="2">
        <v>37.6</v>
      </c>
      <c r="R407" s="2" t="s">
        <v>519</v>
      </c>
      <c r="S407" s="2"/>
      <c r="T407" s="23">
        <v>0</v>
      </c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O407">
        <v>8</v>
      </c>
      <c r="AP407" s="21">
        <v>0</v>
      </c>
      <c r="AR407" s="28">
        <v>1.529411764705882</v>
      </c>
      <c r="AS407" s="28">
        <v>1.3529411764705881</v>
      </c>
      <c r="AT407" s="28">
        <v>0.1176470588235294</v>
      </c>
      <c r="AU407" s="28">
        <v>0.23529411764705879</v>
      </c>
      <c r="AV407" s="28">
        <v>0.47272727272727272</v>
      </c>
      <c r="AW407" s="28">
        <v>0.41818181818181821</v>
      </c>
      <c r="AX407" s="28">
        <v>3.6363636363636362E-2</v>
      </c>
      <c r="AY407" s="28">
        <v>7.2727272727272724E-2</v>
      </c>
      <c r="AZ407" s="25">
        <v>1.1399999999999999</v>
      </c>
      <c r="BA407" s="25">
        <v>3.44</v>
      </c>
      <c r="BB407" s="25">
        <v>2.2999999999999998</v>
      </c>
      <c r="BC407" s="25">
        <v>2.4811764705882351</v>
      </c>
      <c r="BD407">
        <v>2.481176470588236</v>
      </c>
      <c r="BE407">
        <v>6.6816468682828232</v>
      </c>
    </row>
    <row r="408" spans="1:57" x14ac:dyDescent="0.3">
      <c r="A408" s="2" t="s">
        <v>335</v>
      </c>
      <c r="B408" s="18" t="s">
        <v>1008</v>
      </c>
      <c r="C408" s="13"/>
      <c r="D408" s="2"/>
      <c r="E408" s="2"/>
      <c r="F408" s="2">
        <v>3.43</v>
      </c>
      <c r="G408" s="2" t="s">
        <v>319</v>
      </c>
      <c r="H408" s="9">
        <v>-1</v>
      </c>
      <c r="I408">
        <v>-1</v>
      </c>
      <c r="K408" s="2"/>
      <c r="L408" s="2"/>
      <c r="M408" s="2"/>
      <c r="N408" s="23">
        <v>0</v>
      </c>
      <c r="O408" s="2">
        <v>3.74</v>
      </c>
      <c r="P408" s="2">
        <v>3.74</v>
      </c>
      <c r="Q408" s="2">
        <v>40.4</v>
      </c>
      <c r="R408" s="2" t="s">
        <v>519</v>
      </c>
      <c r="S408" s="2"/>
      <c r="T408" s="23">
        <v>0</v>
      </c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O408">
        <v>8</v>
      </c>
      <c r="AP408" s="21">
        <v>0</v>
      </c>
      <c r="AR408" s="28">
        <v>1.5</v>
      </c>
      <c r="AS408" s="28">
        <v>1.25</v>
      </c>
      <c r="AT408" s="28">
        <v>0.1</v>
      </c>
      <c r="AU408" s="28">
        <v>0.2</v>
      </c>
      <c r="AV408" s="28">
        <v>0.49180327868852458</v>
      </c>
      <c r="AW408" s="28">
        <v>0.4098360655737705</v>
      </c>
      <c r="AX408" s="28">
        <v>3.2786885245901641E-2</v>
      </c>
      <c r="AY408" s="28">
        <v>6.5573770491803282E-2</v>
      </c>
      <c r="AZ408" s="25">
        <v>1.1399999999999999</v>
      </c>
      <c r="BA408" s="25">
        <v>3.44</v>
      </c>
      <c r="BB408" s="25">
        <v>2.2999999999999998</v>
      </c>
      <c r="BC408" s="25">
        <v>2.4565000000000001</v>
      </c>
      <c r="BD408">
        <v>2.4565000000000001</v>
      </c>
      <c r="BE408">
        <v>6.7101115083254994</v>
      </c>
    </row>
    <row r="409" spans="1:57" x14ac:dyDescent="0.3">
      <c r="A409" s="2" t="s">
        <v>336</v>
      </c>
      <c r="B409" s="18" t="s">
        <v>1009</v>
      </c>
      <c r="C409" s="13"/>
      <c r="D409" s="2"/>
      <c r="E409" s="2"/>
      <c r="F409" s="2">
        <v>3.5</v>
      </c>
      <c r="G409" s="2" t="s">
        <v>319</v>
      </c>
      <c r="H409" s="9">
        <v>-1</v>
      </c>
      <c r="I409">
        <v>-1</v>
      </c>
      <c r="K409" s="2"/>
      <c r="L409" s="2"/>
      <c r="M409" s="2"/>
      <c r="N409" s="23">
        <v>0</v>
      </c>
      <c r="O409" s="2">
        <v>3.74</v>
      </c>
      <c r="P409" s="2">
        <v>3.74</v>
      </c>
      <c r="Q409" s="2">
        <v>47.7</v>
      </c>
      <c r="R409" s="2" t="s">
        <v>519</v>
      </c>
      <c r="S409" s="2"/>
      <c r="T409" s="23">
        <v>0</v>
      </c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O409">
        <v>8</v>
      </c>
      <c r="AP409" s="21">
        <v>0</v>
      </c>
      <c r="AR409" s="28">
        <v>1.4782608695652171</v>
      </c>
      <c r="AS409" s="28">
        <v>1.173913043478261</v>
      </c>
      <c r="AT409" s="28">
        <v>8.6956521739130432E-2</v>
      </c>
      <c r="AU409" s="28">
        <v>0.17391304347826089</v>
      </c>
      <c r="AV409" s="28">
        <v>0.50746268656716409</v>
      </c>
      <c r="AW409" s="28">
        <v>0.40298507462686572</v>
      </c>
      <c r="AX409" s="28">
        <v>2.9850746268656719E-2</v>
      </c>
      <c r="AY409" s="28">
        <v>5.9701492537313432E-2</v>
      </c>
      <c r="AZ409" s="25">
        <v>1.1399999999999999</v>
      </c>
      <c r="BA409" s="25">
        <v>3.44</v>
      </c>
      <c r="BB409" s="25">
        <v>2.2999999999999998</v>
      </c>
      <c r="BC409" s="25">
        <v>2.4382608695652168</v>
      </c>
      <c r="BD409">
        <v>2.4382608695652168</v>
      </c>
      <c r="BE409">
        <v>6.7311505900961732</v>
      </c>
    </row>
    <row r="410" spans="1:57" x14ac:dyDescent="0.3">
      <c r="A410" s="2" t="s">
        <v>337</v>
      </c>
      <c r="B410" s="18" t="s">
        <v>1010</v>
      </c>
      <c r="C410" s="13"/>
      <c r="D410" s="2"/>
      <c r="E410" s="2"/>
      <c r="F410" s="2">
        <v>3.42</v>
      </c>
      <c r="G410" s="2" t="s">
        <v>319</v>
      </c>
      <c r="H410" s="9">
        <v>-1</v>
      </c>
      <c r="I410">
        <v>-1</v>
      </c>
      <c r="K410" s="2"/>
      <c r="L410" s="2"/>
      <c r="M410" s="2"/>
      <c r="N410" s="23">
        <v>0</v>
      </c>
      <c r="O410" s="2">
        <v>3.72</v>
      </c>
      <c r="P410" s="2">
        <v>3.72</v>
      </c>
      <c r="Q410" s="2">
        <v>54</v>
      </c>
      <c r="R410" s="2" t="s">
        <v>519</v>
      </c>
      <c r="S410" s="2"/>
      <c r="T410" s="23">
        <v>0</v>
      </c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O410">
        <v>8</v>
      </c>
      <c r="AP410" s="21">
        <v>0</v>
      </c>
      <c r="AR410" s="28">
        <v>1.448275862068966</v>
      </c>
      <c r="AS410" s="28">
        <v>1.068965517241379</v>
      </c>
      <c r="AT410" s="28">
        <v>6.8965517241379309E-2</v>
      </c>
      <c r="AU410" s="28">
        <v>0.13793103448275859</v>
      </c>
      <c r="AV410" s="28">
        <v>0.53164556962025322</v>
      </c>
      <c r="AW410" s="28">
        <v>0.39240506329113922</v>
      </c>
      <c r="AX410" s="28">
        <v>2.5316455696202531E-2</v>
      </c>
      <c r="AY410" s="28">
        <v>5.0632911392405063E-2</v>
      </c>
      <c r="AZ410" s="25">
        <v>1.1399999999999999</v>
      </c>
      <c r="BA410" s="25">
        <v>3.44</v>
      </c>
      <c r="BB410" s="25">
        <v>2.2999999999999998</v>
      </c>
      <c r="BC410" s="25">
        <v>2.4131034482758622</v>
      </c>
      <c r="BD410">
        <v>2.4131034482758622</v>
      </c>
      <c r="BE410">
        <v>6.7601700132281373</v>
      </c>
    </row>
    <row r="411" spans="1:57" x14ac:dyDescent="0.3">
      <c r="A411" s="2" t="s">
        <v>338</v>
      </c>
      <c r="B411" s="18" t="s">
        <v>1011</v>
      </c>
      <c r="C411" s="13"/>
      <c r="D411" s="2"/>
      <c r="E411" s="2"/>
      <c r="F411" s="2">
        <v>3.45</v>
      </c>
      <c r="G411" s="2" t="s">
        <v>319</v>
      </c>
      <c r="H411" s="9">
        <v>-1</v>
      </c>
      <c r="I411">
        <v>-1</v>
      </c>
      <c r="K411" s="2"/>
      <c r="L411" s="2"/>
      <c r="M411" s="2"/>
      <c r="N411" s="23">
        <v>0</v>
      </c>
      <c r="O411" s="2">
        <v>3.81</v>
      </c>
      <c r="P411" s="2">
        <v>3.81</v>
      </c>
      <c r="Q411" s="2">
        <v>65.400000000000006</v>
      </c>
      <c r="R411" s="2" t="s">
        <v>519</v>
      </c>
      <c r="S411" s="2"/>
      <c r="T411" s="23">
        <v>0</v>
      </c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O411">
        <v>8</v>
      </c>
      <c r="AP411" s="21">
        <v>0</v>
      </c>
      <c r="AR411" s="28">
        <v>1.428571428571429</v>
      </c>
      <c r="AS411" s="28">
        <v>1</v>
      </c>
      <c r="AT411" s="28">
        <v>5.7142857142857141E-2</v>
      </c>
      <c r="AU411" s="28">
        <v>0.1142857142857143</v>
      </c>
      <c r="AV411" s="28">
        <v>0.5494505494505495</v>
      </c>
      <c r="AW411" s="28">
        <v>0.38461538461538458</v>
      </c>
      <c r="AX411" s="28">
        <v>2.197802197802198E-2</v>
      </c>
      <c r="AY411" s="28">
        <v>4.3956043956043953E-2</v>
      </c>
      <c r="AZ411" s="25">
        <v>1.1399999999999999</v>
      </c>
      <c r="BA411" s="25">
        <v>3.44</v>
      </c>
      <c r="BB411" s="25">
        <v>2.2999999999999998</v>
      </c>
      <c r="BC411" s="25">
        <v>2.3965714285714288</v>
      </c>
      <c r="BD411">
        <v>2.3965714285714279</v>
      </c>
      <c r="BE411">
        <v>6.7792399198577131</v>
      </c>
    </row>
    <row r="412" spans="1:57" x14ac:dyDescent="0.3">
      <c r="A412" s="2" t="s">
        <v>339</v>
      </c>
      <c r="B412" s="18" t="s">
        <v>1012</v>
      </c>
      <c r="C412" s="13"/>
      <c r="D412" s="2"/>
      <c r="E412" s="2"/>
      <c r="F412" s="2">
        <v>3.42</v>
      </c>
      <c r="G412" s="2" t="s">
        <v>319</v>
      </c>
      <c r="H412" s="9">
        <v>-1</v>
      </c>
      <c r="I412">
        <v>-1</v>
      </c>
      <c r="K412" s="2"/>
      <c r="L412" s="2"/>
      <c r="M412" s="2"/>
      <c r="N412" s="23">
        <v>0</v>
      </c>
      <c r="O412" s="2">
        <v>3.71</v>
      </c>
      <c r="P412" s="2">
        <v>3.71</v>
      </c>
      <c r="Q412" s="2">
        <v>32</v>
      </c>
      <c r="R412" s="2" t="s">
        <v>519</v>
      </c>
      <c r="S412" s="2"/>
      <c r="T412" s="23">
        <v>0</v>
      </c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O412">
        <v>10</v>
      </c>
      <c r="AP412" s="21">
        <v>0</v>
      </c>
      <c r="AR412" s="28">
        <v>1.615384615384615</v>
      </c>
      <c r="AS412" s="28">
        <v>1.6923076923076921</v>
      </c>
      <c r="AT412" s="28">
        <v>0.15384615384615391</v>
      </c>
      <c r="AU412" s="28">
        <v>0.30769230769230771</v>
      </c>
      <c r="AV412" s="28">
        <v>0.4285714285714286</v>
      </c>
      <c r="AW412" s="28">
        <v>0.44897959183673469</v>
      </c>
      <c r="AX412" s="28">
        <v>4.0816326530612249E-2</v>
      </c>
      <c r="AY412" s="28">
        <v>8.1632653061224497E-2</v>
      </c>
      <c r="AZ412" s="25">
        <v>1.1399999999999999</v>
      </c>
      <c r="BA412" s="25">
        <v>3.44</v>
      </c>
      <c r="BB412" s="25">
        <v>2.2999999999999998</v>
      </c>
      <c r="BC412" s="25">
        <v>2.571538461538462</v>
      </c>
      <c r="BD412">
        <v>2.571538461538462</v>
      </c>
      <c r="BE412">
        <v>6.623443246558077</v>
      </c>
    </row>
    <row r="413" spans="1:57" x14ac:dyDescent="0.3">
      <c r="A413" s="2" t="s">
        <v>340</v>
      </c>
      <c r="B413" s="18" t="s">
        <v>1013</v>
      </c>
      <c r="C413" s="13"/>
      <c r="D413" s="2"/>
      <c r="E413" s="2"/>
      <c r="F413" s="2">
        <v>3.39</v>
      </c>
      <c r="G413" s="2" t="s">
        <v>319</v>
      </c>
      <c r="H413" s="9">
        <v>-1</v>
      </c>
      <c r="I413">
        <v>-1</v>
      </c>
      <c r="K413" s="2"/>
      <c r="L413" s="2"/>
      <c r="M413" s="2"/>
      <c r="N413" s="23">
        <v>0</v>
      </c>
      <c r="O413" s="2">
        <v>3.7</v>
      </c>
      <c r="P413" s="2">
        <v>3.7</v>
      </c>
      <c r="Q413" s="2">
        <v>36.4</v>
      </c>
      <c r="R413" s="2" t="s">
        <v>519</v>
      </c>
      <c r="S413" s="2"/>
      <c r="T413" s="23">
        <v>0</v>
      </c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O413">
        <v>10</v>
      </c>
      <c r="AP413" s="21">
        <v>0</v>
      </c>
      <c r="AR413" s="28">
        <v>1.5625</v>
      </c>
      <c r="AS413" s="28">
        <v>1.5</v>
      </c>
      <c r="AT413" s="28">
        <v>0.125</v>
      </c>
      <c r="AU413" s="28">
        <v>0.25</v>
      </c>
      <c r="AV413" s="28">
        <v>0.45454545454545447</v>
      </c>
      <c r="AW413" s="28">
        <v>0.43636363636363629</v>
      </c>
      <c r="AX413" s="28">
        <v>3.6363636363636362E-2</v>
      </c>
      <c r="AY413" s="28">
        <v>7.2727272727272724E-2</v>
      </c>
      <c r="AZ413" s="25">
        <v>1.1399999999999999</v>
      </c>
      <c r="BA413" s="25">
        <v>3.44</v>
      </c>
      <c r="BB413" s="25">
        <v>2.2999999999999998</v>
      </c>
      <c r="BC413" s="25">
        <v>2.5237500000000002</v>
      </c>
      <c r="BD413">
        <v>2.5237500000000002</v>
      </c>
      <c r="BE413">
        <v>6.6699372256848122</v>
      </c>
    </row>
    <row r="414" spans="1:57" x14ac:dyDescent="0.3">
      <c r="A414" s="2" t="s">
        <v>341</v>
      </c>
      <c r="B414" s="18" t="s">
        <v>1014</v>
      </c>
      <c r="C414" s="13"/>
      <c r="D414" s="2"/>
      <c r="E414" s="2"/>
      <c r="F414" s="2">
        <v>3.45</v>
      </c>
      <c r="G414" s="2" t="s">
        <v>319</v>
      </c>
      <c r="H414" s="9">
        <v>-1</v>
      </c>
      <c r="I414">
        <v>-1</v>
      </c>
      <c r="K414" s="2"/>
      <c r="L414" s="2"/>
      <c r="M414" s="2"/>
      <c r="N414" s="23">
        <v>0</v>
      </c>
      <c r="O414" s="2">
        <v>3.72</v>
      </c>
      <c r="P414" s="2">
        <v>3.72</v>
      </c>
      <c r="Q414" s="2">
        <v>41.1</v>
      </c>
      <c r="R414" s="2" t="s">
        <v>519</v>
      </c>
      <c r="S414" s="2"/>
      <c r="T414" s="23">
        <v>0</v>
      </c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O414">
        <v>10</v>
      </c>
      <c r="AP414" s="21">
        <v>0</v>
      </c>
      <c r="AR414" s="28">
        <v>1.5263157894736841</v>
      </c>
      <c r="AS414" s="28">
        <v>1.368421052631579</v>
      </c>
      <c r="AT414" s="28">
        <v>0.10526315789473679</v>
      </c>
      <c r="AU414" s="28">
        <v>0.2105263157894737</v>
      </c>
      <c r="AV414" s="28">
        <v>0.47540983606557369</v>
      </c>
      <c r="AW414" s="28">
        <v>0.42622950819672129</v>
      </c>
      <c r="AX414" s="28">
        <v>3.2786885245901627E-2</v>
      </c>
      <c r="AY414" s="28">
        <v>6.5573770491803268E-2</v>
      </c>
      <c r="AZ414" s="25">
        <v>1.1399999999999999</v>
      </c>
      <c r="BA414" s="25">
        <v>3.44</v>
      </c>
      <c r="BB414" s="25">
        <v>2.2999999999999998</v>
      </c>
      <c r="BC414" s="25">
        <v>2.4910526315789472</v>
      </c>
      <c r="BD414">
        <v>2.4910526315789481</v>
      </c>
      <c r="BE414">
        <v>6.7017488956136306</v>
      </c>
    </row>
    <row r="415" spans="1:57" x14ac:dyDescent="0.3">
      <c r="A415" s="2" t="s">
        <v>342</v>
      </c>
      <c r="B415" s="18" t="s">
        <v>1015</v>
      </c>
      <c r="C415" s="13"/>
      <c r="D415" s="2"/>
      <c r="E415" s="2"/>
      <c r="F415" s="2">
        <v>3.45</v>
      </c>
      <c r="G415" s="2" t="s">
        <v>319</v>
      </c>
      <c r="H415" s="9">
        <v>-1</v>
      </c>
      <c r="I415">
        <v>-1</v>
      </c>
      <c r="K415" s="2"/>
      <c r="L415" s="2"/>
      <c r="M415" s="2"/>
      <c r="N415" s="23">
        <v>0</v>
      </c>
      <c r="O415" s="2">
        <v>3.71</v>
      </c>
      <c r="P415" s="2">
        <v>3.71</v>
      </c>
      <c r="Q415" s="2">
        <v>44.5</v>
      </c>
      <c r="R415" s="2" t="s">
        <v>519</v>
      </c>
      <c r="S415" s="2"/>
      <c r="T415" s="23">
        <v>0</v>
      </c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O415">
        <v>10</v>
      </c>
      <c r="AP415" s="21">
        <v>0</v>
      </c>
      <c r="AR415" s="28">
        <v>1.5</v>
      </c>
      <c r="AS415" s="28">
        <v>1.2727272727272729</v>
      </c>
      <c r="AT415" s="28">
        <v>9.0909090909090912E-2</v>
      </c>
      <c r="AU415" s="28">
        <v>0.1818181818181818</v>
      </c>
      <c r="AV415" s="28">
        <v>0.49253731343283591</v>
      </c>
      <c r="AW415" s="28">
        <v>0.41791044776119401</v>
      </c>
      <c r="AX415" s="28">
        <v>2.9850746268656719E-2</v>
      </c>
      <c r="AY415" s="28">
        <v>5.9701492537313439E-2</v>
      </c>
      <c r="AZ415" s="25">
        <v>1.1399999999999999</v>
      </c>
      <c r="BA415" s="25">
        <v>3.44</v>
      </c>
      <c r="BB415" s="25">
        <v>2.2999999999999998</v>
      </c>
      <c r="BC415" s="25">
        <v>2.4672727272727282</v>
      </c>
      <c r="BD415">
        <v>2.4672727272727268</v>
      </c>
      <c r="BE415">
        <v>6.7248846555618629</v>
      </c>
    </row>
    <row r="416" spans="1:57" x14ac:dyDescent="0.3">
      <c r="A416" s="2" t="s">
        <v>343</v>
      </c>
      <c r="B416" s="18" t="s">
        <v>1016</v>
      </c>
      <c r="C416" s="13"/>
      <c r="D416" s="2"/>
      <c r="E416" s="2"/>
      <c r="F416" s="2">
        <v>3.41</v>
      </c>
      <c r="G416" s="2" t="s">
        <v>319</v>
      </c>
      <c r="H416" s="9">
        <v>-1</v>
      </c>
      <c r="I416">
        <v>-1</v>
      </c>
      <c r="K416" s="2"/>
      <c r="L416" s="2"/>
      <c r="M416" s="2"/>
      <c r="N416" s="23">
        <v>0</v>
      </c>
      <c r="O416" s="2">
        <v>3.71</v>
      </c>
      <c r="P416" s="2">
        <v>3.71</v>
      </c>
      <c r="Q416" s="2">
        <v>54.9</v>
      </c>
      <c r="R416" s="2" t="s">
        <v>519</v>
      </c>
      <c r="S416" s="2"/>
      <c r="T416" s="23">
        <v>0</v>
      </c>
      <c r="U416" s="23"/>
      <c r="V416" s="23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O416">
        <v>10</v>
      </c>
      <c r="AP416" s="21">
        <v>0</v>
      </c>
      <c r="AQ416" s="23"/>
      <c r="AR416" s="28">
        <v>1.464285714285714</v>
      </c>
      <c r="AS416" s="28">
        <v>1.142857142857143</v>
      </c>
      <c r="AT416" s="28">
        <v>7.1428571428571425E-2</v>
      </c>
      <c r="AU416" s="28">
        <v>0.14285714285714279</v>
      </c>
      <c r="AV416" s="28">
        <v>0.51898734177215178</v>
      </c>
      <c r="AW416" s="28">
        <v>0.40506329113924039</v>
      </c>
      <c r="AX416" s="28">
        <v>2.5316455696202531E-2</v>
      </c>
      <c r="AY416" s="28">
        <v>5.0632911392405063E-2</v>
      </c>
      <c r="AZ416" s="25">
        <v>1.1399999999999999</v>
      </c>
      <c r="BA416" s="25">
        <v>3.44</v>
      </c>
      <c r="BB416" s="25">
        <v>2.2999999999999998</v>
      </c>
      <c r="BC416" s="25">
        <v>2.4350000000000001</v>
      </c>
      <c r="BD416">
        <v>2.4350000000000001</v>
      </c>
      <c r="BE416">
        <v>6.7562831869201787</v>
      </c>
    </row>
    <row r="417" spans="1:57" x14ac:dyDescent="0.3">
      <c r="A417" s="2" t="s">
        <v>344</v>
      </c>
      <c r="B417" s="18" t="s">
        <v>1017</v>
      </c>
      <c r="C417" s="13"/>
      <c r="D417" s="2"/>
      <c r="E417" s="2"/>
      <c r="F417" s="2">
        <v>3.41</v>
      </c>
      <c r="G417" s="2" t="s">
        <v>319</v>
      </c>
      <c r="H417" s="9">
        <v>-1</v>
      </c>
      <c r="I417">
        <v>-1</v>
      </c>
      <c r="K417" s="2"/>
      <c r="L417" s="2"/>
      <c r="M417" s="2"/>
      <c r="N417" s="23">
        <v>0</v>
      </c>
      <c r="O417" s="2">
        <v>3.71</v>
      </c>
      <c r="P417" s="2">
        <v>3.71</v>
      </c>
      <c r="Q417" s="2">
        <v>58</v>
      </c>
      <c r="R417" s="2" t="s">
        <v>519</v>
      </c>
      <c r="S417" s="2"/>
      <c r="T417" s="23">
        <v>0</v>
      </c>
      <c r="U417" s="23"/>
      <c r="V417" s="23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O417">
        <v>10</v>
      </c>
      <c r="AP417" s="21">
        <v>0</v>
      </c>
      <c r="AQ417" s="23"/>
      <c r="AR417" s="28">
        <v>1.4411764705882351</v>
      </c>
      <c r="AS417" s="28">
        <v>1.0588235294117649</v>
      </c>
      <c r="AT417" s="28">
        <v>5.8823529411764712E-2</v>
      </c>
      <c r="AU417" s="28">
        <v>0.1176470588235294</v>
      </c>
      <c r="AV417" s="28">
        <v>0.53846153846153855</v>
      </c>
      <c r="AW417" s="28">
        <v>0.39560439560439559</v>
      </c>
      <c r="AX417" s="28">
        <v>2.197802197802198E-2</v>
      </c>
      <c r="AY417" s="28">
        <v>4.3956043956043959E-2</v>
      </c>
      <c r="AZ417" s="25">
        <v>1.1399999999999999</v>
      </c>
      <c r="BA417" s="25">
        <v>3.44</v>
      </c>
      <c r="BB417" s="25">
        <v>2.2999999999999998</v>
      </c>
      <c r="BC417" s="25">
        <v>2.4141176470588239</v>
      </c>
      <c r="BD417">
        <v>2.4141176470588239</v>
      </c>
      <c r="BE417">
        <v>6.776599883681441</v>
      </c>
    </row>
    <row r="418" spans="1:57" x14ac:dyDescent="0.3">
      <c r="A418" s="2" t="s">
        <v>151</v>
      </c>
      <c r="B418" s="13" t="s">
        <v>774</v>
      </c>
      <c r="C418" s="13"/>
      <c r="D418" s="2"/>
      <c r="E418" s="2"/>
      <c r="F418" s="2">
        <v>3.26</v>
      </c>
      <c r="G418" s="2" t="s">
        <v>345</v>
      </c>
      <c r="H418" s="9">
        <v>-1</v>
      </c>
      <c r="I418">
        <v>-1</v>
      </c>
      <c r="K418" s="2"/>
      <c r="L418" s="2"/>
      <c r="M418" s="2"/>
      <c r="N418" s="23">
        <v>0</v>
      </c>
      <c r="O418" s="2">
        <v>3.89</v>
      </c>
      <c r="P418" s="2">
        <v>3.89</v>
      </c>
      <c r="Q418" s="2">
        <v>16.399999999999999</v>
      </c>
      <c r="R418" s="2"/>
      <c r="S418" s="2"/>
      <c r="T418" s="23">
        <v>0</v>
      </c>
      <c r="U418" s="23"/>
      <c r="V418" s="23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O418">
        <v>20</v>
      </c>
      <c r="AP418" s="21">
        <v>0</v>
      </c>
      <c r="AQ418" s="23"/>
      <c r="AR418" s="28">
        <v>1.75</v>
      </c>
      <c r="AS418" s="28">
        <v>2.5</v>
      </c>
      <c r="AT418" s="28">
        <v>0.75</v>
      </c>
      <c r="AU418" s="28">
        <v>0</v>
      </c>
      <c r="AV418" s="28">
        <v>0.35</v>
      </c>
      <c r="AW418" s="28">
        <v>0.5</v>
      </c>
      <c r="AX418" s="28">
        <v>0.15</v>
      </c>
      <c r="AY418" s="28">
        <v>0</v>
      </c>
      <c r="AZ418" s="25">
        <v>0.95</v>
      </c>
      <c r="BA418" s="25">
        <v>3.44</v>
      </c>
      <c r="BB418" s="25">
        <v>2.4900000000000002</v>
      </c>
      <c r="BC418" s="25">
        <v>2.7062499999999998</v>
      </c>
      <c r="BD418">
        <v>2.7062499999999998</v>
      </c>
      <c r="BE418">
        <v>6.2396022968656872</v>
      </c>
    </row>
    <row r="419" spans="1:57" x14ac:dyDescent="0.3">
      <c r="A419" s="2" t="s">
        <v>63</v>
      </c>
      <c r="B419" s="13" t="s">
        <v>773</v>
      </c>
      <c r="C419" s="13"/>
      <c r="D419" s="2"/>
      <c r="E419" s="2"/>
      <c r="F419" s="2">
        <v>3.5</v>
      </c>
      <c r="G419" s="2" t="s">
        <v>345</v>
      </c>
      <c r="H419" s="9">
        <v>-1</v>
      </c>
      <c r="I419">
        <v>-1</v>
      </c>
      <c r="K419" s="2"/>
      <c r="L419" s="2"/>
      <c r="M419" s="2"/>
      <c r="N419" s="23">
        <v>0</v>
      </c>
      <c r="O419" s="2">
        <v>3.82</v>
      </c>
      <c r="P419" s="2">
        <v>3.82</v>
      </c>
      <c r="Q419" s="2">
        <v>16</v>
      </c>
      <c r="R419" s="2"/>
      <c r="S419" s="2"/>
      <c r="T419" s="23">
        <v>0</v>
      </c>
      <c r="U419" s="23"/>
      <c r="V419" s="23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O419">
        <v>20</v>
      </c>
      <c r="AP419" s="21">
        <v>0</v>
      </c>
      <c r="AQ419" s="21"/>
      <c r="AR419" s="28">
        <v>1.75</v>
      </c>
      <c r="AS419" s="28">
        <v>2.5</v>
      </c>
      <c r="AT419" s="28">
        <v>0.75</v>
      </c>
      <c r="AU419" s="28">
        <v>0</v>
      </c>
      <c r="AV419" s="28">
        <v>0.35</v>
      </c>
      <c r="AW419" s="28">
        <v>0.5</v>
      </c>
      <c r="AX419" s="28">
        <v>0.15</v>
      </c>
      <c r="AY419" s="28">
        <v>0</v>
      </c>
      <c r="AZ419" s="25">
        <v>1</v>
      </c>
      <c r="BA419" s="25">
        <v>3.44</v>
      </c>
      <c r="BB419" s="25">
        <v>2.44</v>
      </c>
      <c r="BC419" s="25">
        <v>2.7124999999999999</v>
      </c>
      <c r="BD419">
        <v>2.7124999999999999</v>
      </c>
      <c r="BE419">
        <v>6.264025610615688</v>
      </c>
    </row>
    <row r="420" spans="1:57" x14ac:dyDescent="0.3">
      <c r="A420" s="2" t="s">
        <v>4</v>
      </c>
      <c r="B420" s="13" t="s">
        <v>689</v>
      </c>
      <c r="C420" s="13"/>
      <c r="D420" s="2"/>
      <c r="E420" s="2"/>
      <c r="F420" s="2">
        <v>3.54</v>
      </c>
      <c r="G420" s="2" t="s">
        <v>352</v>
      </c>
      <c r="H420" s="9" t="s">
        <v>527</v>
      </c>
      <c r="I420" t="s">
        <v>609</v>
      </c>
      <c r="K420" s="2"/>
      <c r="L420" s="2"/>
      <c r="M420" s="2"/>
      <c r="N420" s="23">
        <v>4</v>
      </c>
      <c r="O420" s="2">
        <v>3.86</v>
      </c>
      <c r="P420" s="2">
        <v>3.86</v>
      </c>
      <c r="Q420" s="2">
        <v>29.4</v>
      </c>
      <c r="R420" s="2"/>
      <c r="S420" s="2"/>
      <c r="T420" s="23">
        <v>7.8084429999999996</v>
      </c>
      <c r="U420" s="23">
        <v>7.8548809999999998</v>
      </c>
      <c r="V420" s="23">
        <v>15.19056011</v>
      </c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O420">
        <v>20</v>
      </c>
      <c r="AP420" s="21">
        <v>924.74694800021894</v>
      </c>
      <c r="AQ420" s="21">
        <v>8.6510153045653584E-2</v>
      </c>
      <c r="AR420" s="28">
        <v>1.75</v>
      </c>
      <c r="AS420" s="28">
        <v>2.5</v>
      </c>
      <c r="AT420" s="28">
        <v>0.75</v>
      </c>
      <c r="AU420" s="28">
        <v>0</v>
      </c>
      <c r="AV420" s="28">
        <v>0.35</v>
      </c>
      <c r="AW420" s="28">
        <v>0.5</v>
      </c>
      <c r="AX420" s="28">
        <v>0.15</v>
      </c>
      <c r="AY420" s="28">
        <v>0</v>
      </c>
      <c r="AZ420" s="25">
        <v>0.82</v>
      </c>
      <c r="BA420" s="25">
        <v>3.44</v>
      </c>
      <c r="BB420" s="25">
        <v>2.62</v>
      </c>
      <c r="BC420" s="25">
        <v>2.6262500000000002</v>
      </c>
      <c r="BD420">
        <v>2.6262500000000002</v>
      </c>
      <c r="BE420">
        <v>5.96680968125</v>
      </c>
    </row>
    <row r="421" spans="1:57" x14ac:dyDescent="0.3">
      <c r="A421" s="2" t="s">
        <v>63</v>
      </c>
      <c r="B421" s="13" t="s">
        <v>773</v>
      </c>
      <c r="C421" s="13"/>
      <c r="D421" s="2"/>
      <c r="E421" s="2"/>
      <c r="F421" s="2">
        <v>3.5</v>
      </c>
      <c r="G421" s="2" t="s">
        <v>352</v>
      </c>
      <c r="H421" s="9">
        <v>-1</v>
      </c>
      <c r="I421">
        <v>-1</v>
      </c>
      <c r="K421" s="2"/>
      <c r="L421" s="2"/>
      <c r="M421" s="2"/>
      <c r="N421" s="23">
        <v>0</v>
      </c>
      <c r="O421" s="2">
        <v>3.82</v>
      </c>
      <c r="P421" s="2">
        <v>3.82</v>
      </c>
      <c r="Q421" s="2">
        <v>16</v>
      </c>
      <c r="R421" s="2"/>
      <c r="S421" s="2"/>
      <c r="T421" s="23">
        <v>0</v>
      </c>
      <c r="U421" s="23"/>
      <c r="V421" s="23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O421">
        <v>20</v>
      </c>
      <c r="AP421" s="21">
        <v>0</v>
      </c>
      <c r="AQ421" s="21"/>
      <c r="AR421" s="28">
        <v>1.75</v>
      </c>
      <c r="AS421" s="28">
        <v>2.5</v>
      </c>
      <c r="AT421" s="28">
        <v>0.75</v>
      </c>
      <c r="AU421" s="28">
        <v>0</v>
      </c>
      <c r="AV421" s="28">
        <v>0.35</v>
      </c>
      <c r="AW421" s="28">
        <v>0.5</v>
      </c>
      <c r="AX421" s="28">
        <v>0.15</v>
      </c>
      <c r="AY421" s="28">
        <v>0</v>
      </c>
      <c r="AZ421" s="25">
        <v>1</v>
      </c>
      <c r="BA421" s="25">
        <v>3.44</v>
      </c>
      <c r="BB421" s="25">
        <v>2.44</v>
      </c>
      <c r="BC421" s="25">
        <v>2.7124999999999999</v>
      </c>
      <c r="BD421">
        <v>2.7124999999999999</v>
      </c>
      <c r="BE421">
        <v>6.264025610615688</v>
      </c>
    </row>
    <row r="422" spans="1:57" x14ac:dyDescent="0.3">
      <c r="A422" s="2" t="s">
        <v>346</v>
      </c>
      <c r="B422" s="18" t="s">
        <v>1018</v>
      </c>
      <c r="C422" s="13"/>
      <c r="D422" s="2"/>
      <c r="E422" s="2"/>
      <c r="F422" s="2">
        <v>3.45</v>
      </c>
      <c r="G422" s="2" t="s">
        <v>352</v>
      </c>
      <c r="H422" s="9">
        <v>-1</v>
      </c>
      <c r="I422">
        <v>-1</v>
      </c>
      <c r="K422" s="2"/>
      <c r="L422" s="2"/>
      <c r="M422" s="2"/>
      <c r="N422" s="23">
        <v>0</v>
      </c>
      <c r="O422" s="2">
        <v>3.86</v>
      </c>
      <c r="P422" s="2">
        <v>3.86</v>
      </c>
      <c r="Q422" s="2">
        <v>20.9</v>
      </c>
      <c r="R422" s="2"/>
      <c r="S422" s="2"/>
      <c r="T422" s="23">
        <v>0</v>
      </c>
      <c r="U422" s="23"/>
      <c r="V422" s="23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O422">
        <v>20</v>
      </c>
      <c r="AP422" s="21">
        <v>0</v>
      </c>
      <c r="AQ422" s="21"/>
      <c r="AR422" s="28">
        <v>1.6190476190476191</v>
      </c>
      <c r="AS422" s="28">
        <v>2</v>
      </c>
      <c r="AT422" s="28">
        <v>0.5714285714285714</v>
      </c>
      <c r="AU422" s="28">
        <v>0</v>
      </c>
      <c r="AV422" s="28">
        <v>0.38636363636363641</v>
      </c>
      <c r="AW422" s="28">
        <v>0.47727272727272718</v>
      </c>
      <c r="AX422" s="28">
        <v>0.13636363636363641</v>
      </c>
      <c r="AY422" s="28">
        <v>0</v>
      </c>
      <c r="AZ422" s="25">
        <v>1</v>
      </c>
      <c r="BA422" s="25">
        <v>3.44</v>
      </c>
      <c r="BB422" s="25">
        <v>2.44</v>
      </c>
      <c r="BC422" s="25">
        <v>2.6071428571428572</v>
      </c>
      <c r="BD422">
        <v>2.6071428571428572</v>
      </c>
      <c r="BE422">
        <v>6.4376988464407141</v>
      </c>
    </row>
    <row r="423" spans="1:57" x14ac:dyDescent="0.3">
      <c r="A423" s="2" t="s">
        <v>347</v>
      </c>
      <c r="B423" s="18" t="s">
        <v>1019</v>
      </c>
      <c r="C423" s="13"/>
      <c r="D423" s="2"/>
      <c r="E423" s="2"/>
      <c r="F423" s="2">
        <v>3.5</v>
      </c>
      <c r="G423" s="2" t="s">
        <v>352</v>
      </c>
      <c r="H423" s="9">
        <v>-1</v>
      </c>
      <c r="I423">
        <v>-1</v>
      </c>
      <c r="K423" s="2"/>
      <c r="L423" s="2"/>
      <c r="M423" s="2"/>
      <c r="N423" s="23">
        <v>0</v>
      </c>
      <c r="O423" s="2">
        <v>3.86</v>
      </c>
      <c r="P423" s="2">
        <v>3.86</v>
      </c>
      <c r="Q423" s="2">
        <v>17.899999999999999</v>
      </c>
      <c r="R423" s="2"/>
      <c r="S423" s="2"/>
      <c r="T423" s="23">
        <v>0</v>
      </c>
      <c r="U423" s="23"/>
      <c r="V423" s="23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O423">
        <v>20</v>
      </c>
      <c r="AP423" s="21">
        <v>0</v>
      </c>
      <c r="AQ423" s="21"/>
      <c r="AR423" s="28">
        <v>1.583333333333333</v>
      </c>
      <c r="AS423" s="28">
        <v>1.833333333333333</v>
      </c>
      <c r="AT423" s="28">
        <v>0.5</v>
      </c>
      <c r="AU423" s="28">
        <v>0</v>
      </c>
      <c r="AV423" s="28">
        <v>0.40425531914893609</v>
      </c>
      <c r="AW423" s="28">
        <v>0.46808510638297868</v>
      </c>
      <c r="AX423" s="28">
        <v>0.1276595744680851</v>
      </c>
      <c r="AY423" s="28">
        <v>0</v>
      </c>
      <c r="AZ423" s="25">
        <v>1</v>
      </c>
      <c r="BA423" s="25">
        <v>3.44</v>
      </c>
      <c r="BB423" s="25">
        <v>2.44</v>
      </c>
      <c r="BC423" s="25">
        <v>2.5708333333333329</v>
      </c>
      <c r="BD423">
        <v>2.5708333333333329</v>
      </c>
      <c r="BE423">
        <v>6.4919128825398751</v>
      </c>
    </row>
    <row r="424" spans="1:57" x14ac:dyDescent="0.3">
      <c r="A424" s="2" t="s">
        <v>348</v>
      </c>
      <c r="B424" s="18" t="s">
        <v>1020</v>
      </c>
      <c r="C424" s="13"/>
      <c r="D424" s="2"/>
      <c r="E424" s="2"/>
      <c r="F424" s="2">
        <v>3.53</v>
      </c>
      <c r="G424" s="2" t="s">
        <v>352</v>
      </c>
      <c r="H424" s="9">
        <v>-1</v>
      </c>
      <c r="I424">
        <v>-1</v>
      </c>
      <c r="K424" s="2"/>
      <c r="L424" s="2"/>
      <c r="M424" s="2"/>
      <c r="N424" s="23">
        <v>0</v>
      </c>
      <c r="O424" s="2">
        <v>3.86</v>
      </c>
      <c r="P424" s="2">
        <v>3.86</v>
      </c>
      <c r="Q424" s="2">
        <v>19.899999999999999</v>
      </c>
      <c r="R424" s="2"/>
      <c r="S424" s="2"/>
      <c r="T424" s="23">
        <v>0</v>
      </c>
      <c r="U424" s="23"/>
      <c r="V424" s="23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O424">
        <v>20</v>
      </c>
      <c r="AP424" s="21">
        <v>0</v>
      </c>
      <c r="AQ424" s="21"/>
      <c r="AR424" s="28">
        <v>1.555555555555556</v>
      </c>
      <c r="AS424" s="28">
        <v>1.7037037037037039</v>
      </c>
      <c r="AT424" s="28">
        <v>0.44444444444444442</v>
      </c>
      <c r="AU424" s="28">
        <v>0</v>
      </c>
      <c r="AV424" s="28">
        <v>0.42</v>
      </c>
      <c r="AW424" s="28">
        <v>0.46</v>
      </c>
      <c r="AX424" s="28">
        <v>0.12</v>
      </c>
      <c r="AY424" s="28">
        <v>0</v>
      </c>
      <c r="AZ424" s="25">
        <v>1</v>
      </c>
      <c r="BA424" s="25">
        <v>3.44</v>
      </c>
      <c r="BB424" s="25">
        <v>2.44</v>
      </c>
      <c r="BC424" s="25">
        <v>2.5425925925925932</v>
      </c>
      <c r="BD424">
        <v>2.5425925925925932</v>
      </c>
      <c r="BE424">
        <v>6.5340793550614444</v>
      </c>
    </row>
    <row r="425" spans="1:57" x14ac:dyDescent="0.3">
      <c r="A425" s="2" t="s">
        <v>349</v>
      </c>
      <c r="B425" s="18" t="s">
        <v>1021</v>
      </c>
      <c r="C425" s="13"/>
      <c r="D425" s="2"/>
      <c r="E425" s="2"/>
      <c r="F425" s="2">
        <v>3.5</v>
      </c>
      <c r="G425" s="2" t="s">
        <v>352</v>
      </c>
      <c r="H425" s="9">
        <v>-1</v>
      </c>
      <c r="I425">
        <v>-1</v>
      </c>
      <c r="K425" s="2"/>
      <c r="L425" s="2"/>
      <c r="M425" s="2"/>
      <c r="N425" s="23">
        <v>0</v>
      </c>
      <c r="O425" s="2">
        <v>3.87</v>
      </c>
      <c r="P425" s="2">
        <v>3.87</v>
      </c>
      <c r="Q425" s="2">
        <v>22.1</v>
      </c>
      <c r="R425" s="2"/>
      <c r="S425" s="2"/>
      <c r="T425" s="23">
        <v>0</v>
      </c>
      <c r="U425" s="23"/>
      <c r="V425" s="23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O425">
        <v>20</v>
      </c>
      <c r="AP425" s="21">
        <v>0</v>
      </c>
      <c r="AQ425" s="21"/>
      <c r="AR425" s="28">
        <v>1.533333333333333</v>
      </c>
      <c r="AS425" s="28">
        <v>1.6</v>
      </c>
      <c r="AT425" s="28">
        <v>0.4</v>
      </c>
      <c r="AU425" s="28">
        <v>0</v>
      </c>
      <c r="AV425" s="28">
        <v>0.43396226415094352</v>
      </c>
      <c r="AW425" s="28">
        <v>0.45283018867924529</v>
      </c>
      <c r="AX425" s="28">
        <v>0.1132075471698113</v>
      </c>
      <c r="AY425" s="28">
        <v>0</v>
      </c>
      <c r="AZ425" s="25">
        <v>1</v>
      </c>
      <c r="BA425" s="25">
        <v>3.44</v>
      </c>
      <c r="BB425" s="25">
        <v>2.44</v>
      </c>
      <c r="BC425" s="25">
        <v>2.52</v>
      </c>
      <c r="BD425">
        <v>2.52</v>
      </c>
      <c r="BE425">
        <v>6.5678125330786994</v>
      </c>
    </row>
    <row r="426" spans="1:57" x14ac:dyDescent="0.3">
      <c r="A426" s="2" t="s">
        <v>350</v>
      </c>
      <c r="B426" s="18" t="s">
        <v>1022</v>
      </c>
      <c r="C426" s="13"/>
      <c r="D426" s="2"/>
      <c r="E426" s="2"/>
      <c r="F426" s="2">
        <v>3.47</v>
      </c>
      <c r="G426" s="2" t="s">
        <v>352</v>
      </c>
      <c r="H426" s="9">
        <v>-1</v>
      </c>
      <c r="I426">
        <v>-1</v>
      </c>
      <c r="K426" s="2"/>
      <c r="L426" s="2"/>
      <c r="M426" s="2"/>
      <c r="N426" s="23">
        <v>0</v>
      </c>
      <c r="O426" s="2">
        <v>3.87</v>
      </c>
      <c r="P426" s="2">
        <v>3.87</v>
      </c>
      <c r="Q426" s="2">
        <v>26.4</v>
      </c>
      <c r="R426" s="2"/>
      <c r="S426" s="2"/>
      <c r="T426" s="23">
        <v>0</v>
      </c>
      <c r="U426" s="23"/>
      <c r="V426" s="23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O426">
        <v>20</v>
      </c>
      <c r="AP426" s="21">
        <v>0</v>
      </c>
      <c r="AQ426" s="21"/>
      <c r="AR426" s="28">
        <v>1.5</v>
      </c>
      <c r="AS426" s="28">
        <v>1.444444444444444</v>
      </c>
      <c r="AT426" s="28">
        <v>0.33333333333333331</v>
      </c>
      <c r="AU426" s="28">
        <v>0</v>
      </c>
      <c r="AV426" s="28">
        <v>0.4576271186440678</v>
      </c>
      <c r="AW426" s="28">
        <v>0.44067796610169491</v>
      </c>
      <c r="AX426" s="28">
        <v>0.10169491525423729</v>
      </c>
      <c r="AY426" s="28">
        <v>0</v>
      </c>
      <c r="AZ426" s="25">
        <v>1</v>
      </c>
      <c r="BA426" s="25">
        <v>3.44</v>
      </c>
      <c r="BB426" s="25">
        <v>2.44</v>
      </c>
      <c r="BC426" s="25">
        <v>2.4861111111111112</v>
      </c>
      <c r="BD426">
        <v>2.4861111111111112</v>
      </c>
      <c r="BE426">
        <v>6.6184123001045831</v>
      </c>
    </row>
    <row r="427" spans="1:57" x14ac:dyDescent="0.3">
      <c r="A427" s="2" t="s">
        <v>351</v>
      </c>
      <c r="B427" s="18" t="s">
        <v>1023</v>
      </c>
      <c r="C427" s="13"/>
      <c r="D427" s="2"/>
      <c r="E427" s="2"/>
      <c r="F427" s="2">
        <v>3.51</v>
      </c>
      <c r="G427" s="2" t="s">
        <v>352</v>
      </c>
      <c r="H427" s="9">
        <v>-1</v>
      </c>
      <c r="I427">
        <v>-1</v>
      </c>
      <c r="K427" s="2"/>
      <c r="L427" s="2"/>
      <c r="M427" s="2"/>
      <c r="N427" s="23">
        <v>0</v>
      </c>
      <c r="O427" s="2">
        <v>3.87</v>
      </c>
      <c r="P427" s="2">
        <v>3.87</v>
      </c>
      <c r="Q427" s="2">
        <v>34.799999999999997</v>
      </c>
      <c r="R427" s="2"/>
      <c r="S427" s="2"/>
      <c r="T427" s="23">
        <v>0</v>
      </c>
      <c r="U427" s="23"/>
      <c r="V427" s="23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O427">
        <v>20</v>
      </c>
      <c r="AP427" s="21">
        <v>0</v>
      </c>
      <c r="AQ427" s="21"/>
      <c r="AR427" s="28">
        <v>1.4761904761904761</v>
      </c>
      <c r="AS427" s="28">
        <v>1.333333333333333</v>
      </c>
      <c r="AT427" s="28">
        <v>0.2857142857142857</v>
      </c>
      <c r="AU427" s="28">
        <v>0</v>
      </c>
      <c r="AV427" s="28">
        <v>0.47692307692307689</v>
      </c>
      <c r="AW427" s="28">
        <v>0.43076923076923068</v>
      </c>
      <c r="AX427" s="28">
        <v>9.2307692307692299E-2</v>
      </c>
      <c r="AY427" s="28">
        <v>0</v>
      </c>
      <c r="AZ427" s="25">
        <v>1</v>
      </c>
      <c r="BA427" s="25">
        <v>3.44</v>
      </c>
      <c r="BB427" s="25">
        <v>2.44</v>
      </c>
      <c r="BC427" s="25">
        <v>2.461904761904762</v>
      </c>
      <c r="BD427">
        <v>2.461904761904762</v>
      </c>
      <c r="BE427">
        <v>6.6545549908373571</v>
      </c>
    </row>
    <row r="428" spans="1:57" x14ac:dyDescent="0.3">
      <c r="A428" s="2" t="s">
        <v>180</v>
      </c>
      <c r="B428" s="13" t="s">
        <v>796</v>
      </c>
      <c r="C428" s="13"/>
      <c r="D428" s="2"/>
      <c r="E428" s="2"/>
      <c r="F428" s="2">
        <v>3.6</v>
      </c>
      <c r="G428" s="2" t="s">
        <v>354</v>
      </c>
      <c r="H428" s="9">
        <v>-1</v>
      </c>
      <c r="I428">
        <v>-1</v>
      </c>
      <c r="K428" s="2"/>
      <c r="L428" s="2"/>
      <c r="M428" s="2"/>
      <c r="N428" s="23">
        <v>0</v>
      </c>
      <c r="O428" s="2">
        <v>3.895</v>
      </c>
      <c r="P428" s="2">
        <v>3.895</v>
      </c>
      <c r="Q428" s="2">
        <v>30.46</v>
      </c>
      <c r="R428" s="2" t="s">
        <v>440</v>
      </c>
      <c r="S428" s="2"/>
      <c r="T428" s="23">
        <v>0</v>
      </c>
      <c r="U428" s="23"/>
      <c r="V428" s="23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O428">
        <v>20</v>
      </c>
      <c r="AP428" s="21">
        <v>0</v>
      </c>
      <c r="AQ428" s="21"/>
      <c r="AR428" s="28">
        <v>1.882352941176471</v>
      </c>
      <c r="AS428" s="28">
        <v>2.3529411764705879</v>
      </c>
      <c r="AT428" s="28">
        <v>0.47058823529411759</v>
      </c>
      <c r="AU428" s="28">
        <v>0</v>
      </c>
      <c r="AV428" s="28">
        <v>0.4</v>
      </c>
      <c r="AW428" s="28">
        <v>0.5</v>
      </c>
      <c r="AX428" s="28">
        <v>9.9999999999999992E-2</v>
      </c>
      <c r="AY428" s="28">
        <v>0</v>
      </c>
      <c r="AZ428" s="25">
        <v>0.82</v>
      </c>
      <c r="BA428" s="25">
        <v>3.44</v>
      </c>
      <c r="BB428" s="25">
        <v>2.62</v>
      </c>
      <c r="BC428" s="25">
        <v>2.5211764705882351</v>
      </c>
      <c r="BD428">
        <v>2.521176470588236</v>
      </c>
      <c r="BE428">
        <v>5.6793405594117647</v>
      </c>
    </row>
    <row r="429" spans="1:57" x14ac:dyDescent="0.3">
      <c r="A429" s="2" t="s">
        <v>952</v>
      </c>
      <c r="B429" s="17" t="s">
        <v>954</v>
      </c>
      <c r="C429" s="13"/>
      <c r="D429" s="2"/>
      <c r="E429" s="2"/>
      <c r="F429" s="2">
        <v>3.65</v>
      </c>
      <c r="G429" s="2" t="s">
        <v>354</v>
      </c>
      <c r="H429" s="9">
        <v>-1</v>
      </c>
      <c r="I429">
        <v>-1</v>
      </c>
      <c r="K429" s="2"/>
      <c r="L429" s="2"/>
      <c r="M429" s="2"/>
      <c r="N429" s="23">
        <v>0</v>
      </c>
      <c r="O429" s="2">
        <v>3.84</v>
      </c>
      <c r="P429" s="2">
        <v>3.84</v>
      </c>
      <c r="Q429" s="2">
        <v>32.520000000000003</v>
      </c>
      <c r="R429" s="2" t="s">
        <v>1131</v>
      </c>
      <c r="S429" s="2"/>
      <c r="T429" s="23">
        <v>0</v>
      </c>
      <c r="U429" s="23"/>
      <c r="V429" s="23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O429">
        <v>20</v>
      </c>
      <c r="AP429" s="21">
        <v>0</v>
      </c>
      <c r="AQ429" s="21"/>
      <c r="AR429" s="28">
        <v>1.882352941176471</v>
      </c>
      <c r="AS429" s="28">
        <v>2.3529411764705879</v>
      </c>
      <c r="AT429" s="28">
        <v>0.47058823529411759</v>
      </c>
      <c r="AU429" s="28">
        <v>0</v>
      </c>
      <c r="AV429" s="28">
        <v>0.4</v>
      </c>
      <c r="AW429" s="28">
        <v>0.5</v>
      </c>
      <c r="AX429" s="28">
        <v>9.9999999999999992E-2</v>
      </c>
      <c r="AY429" s="28">
        <v>0</v>
      </c>
      <c r="AZ429" s="25">
        <v>0.82</v>
      </c>
      <c r="BA429" s="25">
        <v>3.44</v>
      </c>
      <c r="BB429" s="25">
        <v>2.62</v>
      </c>
      <c r="BC429" s="25">
        <v>2.6023529411764699</v>
      </c>
      <c r="BD429">
        <v>2.6023529411764712</v>
      </c>
      <c r="BE429">
        <v>5.9643402149912346</v>
      </c>
    </row>
    <row r="430" spans="1:57" x14ac:dyDescent="0.3">
      <c r="A430" s="2" t="s">
        <v>953</v>
      </c>
      <c r="B430" s="17" t="s">
        <v>955</v>
      </c>
      <c r="C430" s="13"/>
      <c r="D430" s="2"/>
      <c r="E430" s="2"/>
      <c r="F430" s="2">
        <v>3.58</v>
      </c>
      <c r="G430" s="2" t="s">
        <v>354</v>
      </c>
      <c r="H430" s="9">
        <v>-1</v>
      </c>
      <c r="I430">
        <v>-1</v>
      </c>
      <c r="K430" s="2"/>
      <c r="L430" s="2"/>
      <c r="M430" s="2"/>
      <c r="N430" s="23">
        <v>0</v>
      </c>
      <c r="O430" s="2">
        <v>3.82</v>
      </c>
      <c r="P430" s="2">
        <v>3.82</v>
      </c>
      <c r="Q430" s="2">
        <v>14.9</v>
      </c>
      <c r="R430" s="2" t="s">
        <v>439</v>
      </c>
      <c r="S430" s="2"/>
      <c r="T430" s="23">
        <v>0</v>
      </c>
      <c r="U430" s="23"/>
      <c r="V430" s="23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O430">
        <v>20</v>
      </c>
      <c r="AP430" s="21">
        <v>0</v>
      </c>
      <c r="AQ430" s="21"/>
      <c r="AR430" s="28">
        <v>1.882352941176471</v>
      </c>
      <c r="AS430" s="28">
        <v>2.3529411764705879</v>
      </c>
      <c r="AT430" s="28">
        <v>0.47058823529411759</v>
      </c>
      <c r="AU430" s="28">
        <v>0</v>
      </c>
      <c r="AV430" s="28">
        <v>0.4</v>
      </c>
      <c r="AW430" s="28">
        <v>0.5</v>
      </c>
      <c r="AX430" s="28">
        <v>9.9999999999999992E-2</v>
      </c>
      <c r="AY430" s="28">
        <v>0</v>
      </c>
      <c r="AZ430" s="25">
        <v>0.82</v>
      </c>
      <c r="BA430" s="25">
        <v>3.44</v>
      </c>
      <c r="BB430" s="25">
        <v>2.62</v>
      </c>
      <c r="BC430" s="25">
        <v>2.6429411764705879</v>
      </c>
      <c r="BD430">
        <v>2.6429411764705879</v>
      </c>
      <c r="BE430">
        <v>6.1068400427809717</v>
      </c>
    </row>
    <row r="431" spans="1:57" x14ac:dyDescent="0.3">
      <c r="A431" s="2" t="s">
        <v>353</v>
      </c>
      <c r="B431" s="13" t="s">
        <v>834</v>
      </c>
      <c r="C431" s="13"/>
      <c r="D431" s="2"/>
      <c r="E431" s="2"/>
      <c r="F431" s="2">
        <v>3.55</v>
      </c>
      <c r="G431" s="2" t="s">
        <v>354</v>
      </c>
      <c r="H431" s="9">
        <v>-1</v>
      </c>
      <c r="I431">
        <v>-1</v>
      </c>
      <c r="K431" s="2"/>
      <c r="L431" s="2"/>
      <c r="M431" s="2"/>
      <c r="N431" s="23">
        <v>0</v>
      </c>
      <c r="O431" s="2">
        <v>3.8050000000000002</v>
      </c>
      <c r="P431" s="2">
        <v>3.8050000000000002</v>
      </c>
      <c r="Q431" s="2">
        <v>27.44</v>
      </c>
      <c r="R431" s="2" t="s">
        <v>1131</v>
      </c>
      <c r="S431" s="2"/>
      <c r="T431" s="23">
        <v>0</v>
      </c>
      <c r="U431" s="23"/>
      <c r="V431" s="23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O431">
        <v>20</v>
      </c>
      <c r="AP431" s="21">
        <v>0</v>
      </c>
      <c r="AQ431" s="21"/>
      <c r="AR431" s="28">
        <v>1.882352941176471</v>
      </c>
      <c r="AS431" s="28">
        <v>2.3529411764705879</v>
      </c>
      <c r="AT431" s="28">
        <v>0.47058823529411759</v>
      </c>
      <c r="AU431" s="28">
        <v>0</v>
      </c>
      <c r="AV431" s="28">
        <v>0.4</v>
      </c>
      <c r="AW431" s="28">
        <v>0.5</v>
      </c>
      <c r="AX431" s="28">
        <v>9.9999999999999992E-2</v>
      </c>
      <c r="AY431" s="28">
        <v>0</v>
      </c>
      <c r="AZ431" s="25">
        <v>1.1000000000000001</v>
      </c>
      <c r="BA431" s="25">
        <v>3.44</v>
      </c>
      <c r="BB431" s="25">
        <v>2.34</v>
      </c>
      <c r="BC431" s="25">
        <v>2.6835294117647059</v>
      </c>
      <c r="BD431">
        <v>2.6835294117647059</v>
      </c>
      <c r="BE431">
        <v>6.2493398705707062</v>
      </c>
    </row>
    <row r="432" spans="1:57" s="2" customFormat="1" x14ac:dyDescent="0.3">
      <c r="A432" s="2" t="s">
        <v>142</v>
      </c>
      <c r="B432" s="34" t="s">
        <v>766</v>
      </c>
      <c r="C432" s="34"/>
      <c r="F432" s="2">
        <v>4.3600000000000003</v>
      </c>
      <c r="G432" s="2" t="s">
        <v>357</v>
      </c>
      <c r="H432" s="35">
        <v>-1</v>
      </c>
      <c r="I432" s="2">
        <v>-1</v>
      </c>
      <c r="J432" s="2" t="s">
        <v>1164</v>
      </c>
      <c r="N432" s="29">
        <v>0</v>
      </c>
      <c r="O432" s="2">
        <v>3.89</v>
      </c>
      <c r="P432" s="2">
        <v>3.89</v>
      </c>
      <c r="Q432" s="2">
        <v>10.48</v>
      </c>
      <c r="R432" s="2" t="s">
        <v>440</v>
      </c>
      <c r="T432" s="29">
        <v>0</v>
      </c>
      <c r="AO432" s="2">
        <v>14</v>
      </c>
      <c r="AP432" s="29">
        <v>0</v>
      </c>
      <c r="AR432" s="2">
        <v>1.9090909090909089</v>
      </c>
      <c r="AS432" s="2">
        <v>2.545454545454545</v>
      </c>
      <c r="AT432" s="2">
        <v>0.54545454545454541</v>
      </c>
      <c r="AU432" s="2">
        <v>2.9090909090909092</v>
      </c>
      <c r="AV432" s="2">
        <v>0.2413793103448276</v>
      </c>
      <c r="AW432" s="2">
        <v>0.32183908045977011</v>
      </c>
      <c r="AX432" s="2">
        <v>6.8965517241379309E-2</v>
      </c>
      <c r="AY432" s="2">
        <v>0.36781609195402298</v>
      </c>
      <c r="AZ432" s="29">
        <v>1.1399999999999999</v>
      </c>
      <c r="BA432" s="29">
        <v>3.44</v>
      </c>
      <c r="BB432" s="29">
        <v>2.2999999999999998</v>
      </c>
      <c r="BC432" s="29">
        <v>2.7654545454545452</v>
      </c>
      <c r="BD432" s="2">
        <v>2.7654545454545461</v>
      </c>
      <c r="BE432" s="2">
        <v>6.4215922727137267</v>
      </c>
    </row>
    <row r="433" spans="1:57" x14ac:dyDescent="0.3">
      <c r="A433" s="2" t="s">
        <v>355</v>
      </c>
      <c r="B433" s="13" t="s">
        <v>835</v>
      </c>
      <c r="C433" s="13"/>
      <c r="D433" s="2"/>
      <c r="E433" s="2"/>
      <c r="F433" s="2">
        <v>4.49</v>
      </c>
      <c r="G433" s="2" t="s">
        <v>357</v>
      </c>
      <c r="H433" s="9">
        <v>-1</v>
      </c>
      <c r="I433">
        <v>-1</v>
      </c>
      <c r="J433" t="s">
        <v>1180</v>
      </c>
      <c r="K433" s="2"/>
      <c r="L433" s="2"/>
      <c r="M433" s="2"/>
      <c r="N433" s="23">
        <v>0</v>
      </c>
      <c r="O433" s="2">
        <v>-1</v>
      </c>
      <c r="P433" s="2"/>
      <c r="Q433" s="2"/>
      <c r="R433" s="2"/>
      <c r="S433" s="2"/>
      <c r="T433" s="23">
        <v>0</v>
      </c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O433">
        <v>14</v>
      </c>
      <c r="AP433" s="21">
        <v>0</v>
      </c>
      <c r="AR433" s="28">
        <v>1.9090909090909089</v>
      </c>
      <c r="AS433" s="28">
        <v>2.545454545454545</v>
      </c>
      <c r="AT433" s="28">
        <v>0.54545454545454541</v>
      </c>
      <c r="AU433" s="28">
        <v>2.9090909090909092</v>
      </c>
      <c r="AV433" s="28">
        <v>0.2413793103448276</v>
      </c>
      <c r="AW433" s="28">
        <v>0.32183908045977011</v>
      </c>
      <c r="AX433" s="28">
        <v>6.8965517241379309E-2</v>
      </c>
      <c r="AY433" s="28">
        <v>0.36781609195402298</v>
      </c>
      <c r="AZ433" s="25">
        <v>0.98</v>
      </c>
      <c r="BA433" s="25">
        <v>3.44</v>
      </c>
      <c r="BB433" s="25">
        <v>2.46</v>
      </c>
      <c r="BC433" s="25">
        <v>2.6545454545454539</v>
      </c>
      <c r="BD433">
        <v>2.6545454545454539</v>
      </c>
      <c r="BE433">
        <v>6.0423528007272722</v>
      </c>
    </row>
    <row r="434" spans="1:57" x14ac:dyDescent="0.3">
      <c r="A434" s="2" t="s">
        <v>143</v>
      </c>
      <c r="B434" s="13" t="s">
        <v>767</v>
      </c>
      <c r="C434" s="13"/>
      <c r="D434" s="2"/>
      <c r="E434" s="2"/>
      <c r="F434" s="2">
        <v>4.38</v>
      </c>
      <c r="G434" s="2" t="s">
        <v>357</v>
      </c>
      <c r="H434" s="9">
        <v>-1</v>
      </c>
      <c r="I434">
        <v>-1</v>
      </c>
      <c r="J434" t="s">
        <v>1181</v>
      </c>
      <c r="K434" s="2"/>
      <c r="L434" s="2"/>
      <c r="M434" s="2"/>
      <c r="N434" s="23">
        <v>0</v>
      </c>
      <c r="O434" s="2">
        <v>-1</v>
      </c>
      <c r="P434" s="2"/>
      <c r="Q434" s="2">
        <v>21.024000000000001</v>
      </c>
      <c r="R434" s="2"/>
      <c r="S434" s="2"/>
      <c r="T434" s="23">
        <v>0</v>
      </c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O434">
        <v>14</v>
      </c>
      <c r="AP434" s="21">
        <v>0</v>
      </c>
      <c r="AR434" s="28">
        <v>1.9090909090909089</v>
      </c>
      <c r="AS434" s="28">
        <v>2.545454545454545</v>
      </c>
      <c r="AT434" s="28">
        <v>0.54545454545454541</v>
      </c>
      <c r="AU434" s="28">
        <v>2.9090909090909092</v>
      </c>
      <c r="AV434" s="28">
        <v>0.2413793103448276</v>
      </c>
      <c r="AW434" s="28">
        <v>0.32183908045977011</v>
      </c>
      <c r="AX434" s="28">
        <v>6.8965517241379309E-2</v>
      </c>
      <c r="AY434" s="28">
        <v>0.36781609195402298</v>
      </c>
      <c r="AZ434" s="25">
        <v>0.93</v>
      </c>
      <c r="BA434" s="25">
        <v>3.44</v>
      </c>
      <c r="BB434" s="25">
        <v>2.5099999999999998</v>
      </c>
      <c r="BC434" s="25">
        <v>2.65</v>
      </c>
      <c r="BD434">
        <v>2.649999999999999</v>
      </c>
      <c r="BE434">
        <v>6.0276818459090906</v>
      </c>
    </row>
    <row r="435" spans="1:57" x14ac:dyDescent="0.3">
      <c r="A435" s="2" t="s">
        <v>356</v>
      </c>
      <c r="B435" s="13" t="s">
        <v>836</v>
      </c>
      <c r="C435" s="13"/>
      <c r="D435" s="2"/>
      <c r="E435" s="2"/>
      <c r="F435" s="2">
        <v>4.38</v>
      </c>
      <c r="G435" s="2" t="s">
        <v>357</v>
      </c>
      <c r="H435" s="9">
        <v>-1</v>
      </c>
      <c r="I435">
        <v>-1</v>
      </c>
      <c r="J435" t="s">
        <v>1182</v>
      </c>
      <c r="K435" s="2"/>
      <c r="L435" s="2"/>
      <c r="M435" s="2"/>
      <c r="N435" s="23">
        <v>0</v>
      </c>
      <c r="O435" s="2">
        <v>-1</v>
      </c>
      <c r="P435" s="2"/>
      <c r="Q435" s="2"/>
      <c r="R435" s="2"/>
      <c r="S435" s="2"/>
      <c r="T435" s="23">
        <v>0</v>
      </c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O435">
        <v>14</v>
      </c>
      <c r="AP435" s="21">
        <v>0</v>
      </c>
      <c r="AR435" s="28">
        <v>1.9090909090909089</v>
      </c>
      <c r="AS435" s="28">
        <v>2.545454545454545</v>
      </c>
      <c r="AT435" s="28">
        <v>0.54545454545454541</v>
      </c>
      <c r="AU435" s="28">
        <v>2.9090909090909092</v>
      </c>
      <c r="AV435" s="28">
        <v>0.2413793103448276</v>
      </c>
      <c r="AW435" s="28">
        <v>0.32183908045977011</v>
      </c>
      <c r="AX435" s="28">
        <v>6.8965517241379309E-2</v>
      </c>
      <c r="AY435" s="28">
        <v>0.36781609195402298</v>
      </c>
      <c r="AZ435" s="25">
        <v>0.82</v>
      </c>
      <c r="BA435" s="25">
        <v>3.44</v>
      </c>
      <c r="BB435" s="25">
        <v>2.62</v>
      </c>
      <c r="BC435" s="25">
        <v>2.64</v>
      </c>
      <c r="BD435">
        <v>2.64</v>
      </c>
      <c r="BE435">
        <v>5.9892781936363626</v>
      </c>
    </row>
    <row r="436" spans="1:57" x14ac:dyDescent="0.3">
      <c r="A436" s="2" t="s">
        <v>12</v>
      </c>
      <c r="B436" s="13" t="s">
        <v>697</v>
      </c>
      <c r="C436" s="13"/>
      <c r="D436" s="2"/>
      <c r="E436" s="2"/>
      <c r="F436" s="2">
        <v>4.54</v>
      </c>
      <c r="G436" s="2" t="s">
        <v>357</v>
      </c>
      <c r="H436" s="9">
        <v>-1</v>
      </c>
      <c r="I436">
        <v>-1</v>
      </c>
      <c r="J436" t="s">
        <v>1145</v>
      </c>
      <c r="K436" s="2"/>
      <c r="L436" s="2"/>
      <c r="M436" s="2"/>
      <c r="N436" s="23">
        <v>0</v>
      </c>
      <c r="O436" s="2">
        <v>-1</v>
      </c>
      <c r="P436" s="2"/>
      <c r="Q436" s="2"/>
      <c r="R436" s="2"/>
      <c r="S436" s="2"/>
      <c r="T436" s="23">
        <v>0</v>
      </c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O436">
        <v>14</v>
      </c>
      <c r="AP436" s="21">
        <v>0</v>
      </c>
      <c r="AR436" s="28">
        <v>1.9090909090909089</v>
      </c>
      <c r="AS436" s="28">
        <v>2.545454545454545</v>
      </c>
      <c r="AT436" s="28">
        <v>0.54545454545454541</v>
      </c>
      <c r="AU436" s="28">
        <v>2.9090909090909092</v>
      </c>
      <c r="AV436" s="28">
        <v>0.2413793103448276</v>
      </c>
      <c r="AW436" s="28">
        <v>0.32183908045977011</v>
      </c>
      <c r="AX436" s="28">
        <v>6.8965517241379309E-2</v>
      </c>
      <c r="AY436" s="28">
        <v>0.36781609195402298</v>
      </c>
      <c r="AZ436" s="25">
        <v>0.82</v>
      </c>
      <c r="BA436" s="25">
        <v>3.44</v>
      </c>
      <c r="BB436" s="25">
        <v>2.62</v>
      </c>
      <c r="BC436" s="25">
        <v>2.64</v>
      </c>
      <c r="BD436">
        <v>2.64</v>
      </c>
      <c r="BE436">
        <v>5.9811382595454541</v>
      </c>
    </row>
    <row r="437" spans="1:57" x14ac:dyDescent="0.3">
      <c r="A437" s="2" t="s">
        <v>144</v>
      </c>
      <c r="B437" s="13" t="s">
        <v>768</v>
      </c>
      <c r="C437" s="13"/>
      <c r="D437" s="2"/>
      <c r="E437" s="2"/>
      <c r="F437" s="2">
        <v>4.4000000000000004</v>
      </c>
      <c r="G437" s="2" t="s">
        <v>357</v>
      </c>
      <c r="H437" s="9">
        <v>-1</v>
      </c>
      <c r="I437">
        <v>-1</v>
      </c>
      <c r="J437" t="s">
        <v>1183</v>
      </c>
      <c r="K437" s="2"/>
      <c r="L437" s="2"/>
      <c r="M437" s="2"/>
      <c r="N437" s="23">
        <v>0</v>
      </c>
      <c r="O437" s="2">
        <v>-1</v>
      </c>
      <c r="P437" s="2"/>
      <c r="Q437" s="2"/>
      <c r="R437" s="2"/>
      <c r="S437" s="2"/>
      <c r="T437" s="23">
        <v>0</v>
      </c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O437">
        <v>14</v>
      </c>
      <c r="AP437" s="21">
        <v>0</v>
      </c>
      <c r="AR437" s="28">
        <v>1.9090909090909089</v>
      </c>
      <c r="AS437" s="28">
        <v>2.545454545454545</v>
      </c>
      <c r="AT437" s="28">
        <v>0.54545454545454541</v>
      </c>
      <c r="AU437" s="28">
        <v>2.9090909090909092</v>
      </c>
      <c r="AV437" s="28">
        <v>0.2413793103448276</v>
      </c>
      <c r="AW437" s="28">
        <v>0.32183908045977011</v>
      </c>
      <c r="AX437" s="28">
        <v>6.8965517241379309E-2</v>
      </c>
      <c r="AY437" s="28">
        <v>0.36781609195402298</v>
      </c>
      <c r="AZ437" s="25">
        <v>0.79</v>
      </c>
      <c r="BA437" s="25">
        <v>3.44</v>
      </c>
      <c r="BB437" s="25">
        <v>2.65</v>
      </c>
      <c r="BC437" s="25">
        <v>2.6372727272727272</v>
      </c>
      <c r="BD437">
        <v>2.6372727272727272</v>
      </c>
      <c r="BE437">
        <v>5.967615153519545</v>
      </c>
    </row>
    <row r="438" spans="1:57" x14ac:dyDescent="0.3">
      <c r="A438" s="2" t="s">
        <v>63</v>
      </c>
      <c r="B438" s="13" t="s">
        <v>773</v>
      </c>
      <c r="C438" s="13"/>
      <c r="D438" s="2"/>
      <c r="E438" s="2"/>
      <c r="F438" s="2">
        <v>3.5</v>
      </c>
      <c r="G438" s="2" t="s">
        <v>361</v>
      </c>
      <c r="H438" s="9">
        <v>-1</v>
      </c>
      <c r="I438">
        <v>-1</v>
      </c>
      <c r="K438" s="2"/>
      <c r="L438" s="2"/>
      <c r="M438" s="2"/>
      <c r="N438" s="23">
        <v>0</v>
      </c>
      <c r="O438" s="2">
        <v>3.82</v>
      </c>
      <c r="P438" s="2">
        <v>3.82</v>
      </c>
      <c r="Q438" s="2">
        <v>16</v>
      </c>
      <c r="R438" s="2" t="s">
        <v>519</v>
      </c>
      <c r="S438" s="2">
        <v>16</v>
      </c>
      <c r="T438" s="23">
        <v>0</v>
      </c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O438">
        <v>20</v>
      </c>
      <c r="AP438" s="21">
        <v>0</v>
      </c>
      <c r="AR438" s="28">
        <v>1.75</v>
      </c>
      <c r="AS438" s="28">
        <v>2.5</v>
      </c>
      <c r="AT438" s="28">
        <v>0.75</v>
      </c>
      <c r="AU438" s="28">
        <v>0</v>
      </c>
      <c r="AV438" s="28">
        <v>0.35</v>
      </c>
      <c r="AW438" s="28">
        <v>0.5</v>
      </c>
      <c r="AX438" s="28">
        <v>0.15</v>
      </c>
      <c r="AY438" s="28">
        <v>0</v>
      </c>
      <c r="AZ438" s="25">
        <v>1</v>
      </c>
      <c r="BA438" s="25">
        <v>3.44</v>
      </c>
      <c r="BB438" s="25">
        <v>2.44</v>
      </c>
      <c r="BC438" s="25">
        <v>2.7124999999999999</v>
      </c>
      <c r="BD438">
        <v>2.7124999999999999</v>
      </c>
      <c r="BE438">
        <v>6.264025610615688</v>
      </c>
    </row>
    <row r="439" spans="1:57" x14ac:dyDescent="0.3">
      <c r="A439" s="2" t="s">
        <v>366</v>
      </c>
      <c r="B439" s="18" t="s">
        <v>1024</v>
      </c>
      <c r="C439" s="13"/>
      <c r="D439" s="2"/>
      <c r="E439" s="2"/>
      <c r="F439" s="2">
        <v>3.62</v>
      </c>
      <c r="G439" s="2" t="s">
        <v>361</v>
      </c>
      <c r="H439" s="9">
        <v>-1</v>
      </c>
      <c r="I439">
        <v>-1</v>
      </c>
      <c r="K439" s="2"/>
      <c r="L439" s="2"/>
      <c r="M439" s="2"/>
      <c r="N439" s="23">
        <v>0</v>
      </c>
      <c r="O439" s="2">
        <v>3.86</v>
      </c>
      <c r="P439" s="2">
        <v>3.86</v>
      </c>
      <c r="Q439" s="2">
        <v>25.4</v>
      </c>
      <c r="R439" s="2" t="s">
        <v>519</v>
      </c>
      <c r="S439" s="2">
        <v>25.4</v>
      </c>
      <c r="T439" s="23">
        <v>0</v>
      </c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O439">
        <v>20</v>
      </c>
      <c r="AP439" s="21">
        <v>0</v>
      </c>
      <c r="AR439" s="28">
        <v>1.53125</v>
      </c>
      <c r="AS439" s="28">
        <v>1.59375</v>
      </c>
      <c r="AT439" s="28">
        <v>0.375</v>
      </c>
      <c r="AU439" s="28">
        <v>0</v>
      </c>
      <c r="AV439" s="28">
        <v>0.4375</v>
      </c>
      <c r="AW439" s="28">
        <v>0.45535714285714279</v>
      </c>
      <c r="AX439" s="28">
        <v>0.1071428571428571</v>
      </c>
      <c r="AY439" s="28">
        <v>0</v>
      </c>
      <c r="AZ439" s="25">
        <v>1</v>
      </c>
      <c r="BA439" s="25">
        <v>3.44</v>
      </c>
      <c r="BB439" s="25">
        <v>2.44</v>
      </c>
      <c r="BC439" s="25">
        <v>2.5262500000000001</v>
      </c>
      <c r="BD439">
        <v>2.5262500000000001</v>
      </c>
      <c r="BE439">
        <v>6.6075924153816246</v>
      </c>
    </row>
    <row r="440" spans="1:57" x14ac:dyDescent="0.3">
      <c r="A440" s="2" t="s">
        <v>347</v>
      </c>
      <c r="B440" s="18" t="s">
        <v>1025</v>
      </c>
      <c r="C440" s="13"/>
      <c r="D440" s="2"/>
      <c r="E440" s="2"/>
      <c r="F440" s="2">
        <v>3.5</v>
      </c>
      <c r="G440" s="2" t="s">
        <v>361</v>
      </c>
      <c r="H440" s="9">
        <v>-1</v>
      </c>
      <c r="I440">
        <v>-1</v>
      </c>
      <c r="K440" s="2"/>
      <c r="L440" s="2"/>
      <c r="M440" s="2"/>
      <c r="N440" s="23">
        <v>0</v>
      </c>
      <c r="O440" s="2">
        <v>3.86</v>
      </c>
      <c r="P440" s="2">
        <v>3.86</v>
      </c>
      <c r="Q440" s="2">
        <v>35.799999999999997</v>
      </c>
      <c r="R440" s="2" t="s">
        <v>519</v>
      </c>
      <c r="S440" s="2">
        <v>17.899999999999999</v>
      </c>
      <c r="T440" s="23">
        <v>0</v>
      </c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O440">
        <v>22</v>
      </c>
      <c r="AP440" s="21">
        <v>0</v>
      </c>
      <c r="AR440" s="28">
        <v>1.6</v>
      </c>
      <c r="AS440" s="28">
        <v>1.92</v>
      </c>
      <c r="AT440" s="28">
        <v>0.48</v>
      </c>
      <c r="AU440" s="28">
        <v>0</v>
      </c>
      <c r="AV440" s="28">
        <v>0.4</v>
      </c>
      <c r="AW440" s="28">
        <v>0.48</v>
      </c>
      <c r="AX440" s="28">
        <v>0.12</v>
      </c>
      <c r="AY440" s="28">
        <v>0</v>
      </c>
      <c r="AZ440" s="25">
        <v>1</v>
      </c>
      <c r="BA440" s="25">
        <v>3.44</v>
      </c>
      <c r="BB440" s="25">
        <v>2.44</v>
      </c>
      <c r="BC440" s="25">
        <v>2.6055999999999999</v>
      </c>
      <c r="BD440">
        <v>2.6055999999999999</v>
      </c>
      <c r="BE440">
        <v>6.5338195732382802</v>
      </c>
    </row>
    <row r="441" spans="1:57" x14ac:dyDescent="0.3">
      <c r="A441" s="2" t="s">
        <v>358</v>
      </c>
      <c r="B441" s="13" t="s">
        <v>837</v>
      </c>
      <c r="C441" s="13"/>
      <c r="D441" s="2"/>
      <c r="E441" s="2"/>
      <c r="F441" s="2">
        <v>3.44</v>
      </c>
      <c r="G441" s="2" t="s">
        <v>361</v>
      </c>
      <c r="H441" s="9">
        <v>-1</v>
      </c>
      <c r="I441">
        <v>-1</v>
      </c>
      <c r="K441" s="2"/>
      <c r="L441" s="2"/>
      <c r="M441" s="2"/>
      <c r="N441" s="23">
        <v>0</v>
      </c>
      <c r="O441" s="2">
        <v>3.79</v>
      </c>
      <c r="P441" s="2">
        <v>3.79</v>
      </c>
      <c r="Q441" s="2">
        <v>27.2</v>
      </c>
      <c r="R441" s="2" t="s">
        <v>519</v>
      </c>
      <c r="S441" s="2">
        <v>13.6</v>
      </c>
      <c r="T441" s="23">
        <v>0</v>
      </c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O441">
        <v>20</v>
      </c>
      <c r="AP441" s="21">
        <v>0</v>
      </c>
      <c r="AR441" s="28">
        <v>1.9375</v>
      </c>
      <c r="AS441" s="28">
        <v>2.5</v>
      </c>
      <c r="AT441" s="28">
        <v>0.5</v>
      </c>
      <c r="AU441" s="28">
        <v>0</v>
      </c>
      <c r="AV441" s="28">
        <v>0.39240506329113922</v>
      </c>
      <c r="AW441" s="28">
        <v>0.50632911392405067</v>
      </c>
      <c r="AX441" s="28">
        <v>0.1012658227848101</v>
      </c>
      <c r="AY441" s="28">
        <v>0</v>
      </c>
      <c r="AZ441" s="25">
        <v>1.1000000000000001</v>
      </c>
      <c r="BA441" s="25">
        <v>3.44</v>
      </c>
      <c r="BB441" s="25">
        <v>2.34</v>
      </c>
      <c r="BC441" s="25">
        <v>2.7137500000000001</v>
      </c>
      <c r="BD441">
        <v>2.7137500000000001</v>
      </c>
      <c r="BE441">
        <v>6.1913913437406878</v>
      </c>
    </row>
    <row r="442" spans="1:57" x14ac:dyDescent="0.3">
      <c r="A442" s="2" t="s">
        <v>359</v>
      </c>
      <c r="B442" s="18" t="s">
        <v>1026</v>
      </c>
      <c r="C442" s="13"/>
      <c r="D442" s="2"/>
      <c r="E442" s="2"/>
      <c r="F442" s="2">
        <v>3.39</v>
      </c>
      <c r="G442" s="2" t="s">
        <v>361</v>
      </c>
      <c r="H442" s="9">
        <v>-1</v>
      </c>
      <c r="I442">
        <v>-1</v>
      </c>
      <c r="K442" s="2"/>
      <c r="L442" s="2"/>
      <c r="M442" s="2"/>
      <c r="N442" s="23">
        <v>0</v>
      </c>
      <c r="O442" s="2">
        <v>3.82</v>
      </c>
      <c r="P442" s="2">
        <v>3.82</v>
      </c>
      <c r="Q442" s="2">
        <v>20.2</v>
      </c>
      <c r="R442" s="2" t="s">
        <v>519</v>
      </c>
      <c r="S442" s="2">
        <v>20.2</v>
      </c>
      <c r="T442" s="23">
        <v>0</v>
      </c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O442">
        <v>20</v>
      </c>
      <c r="AP442" s="21">
        <v>0</v>
      </c>
      <c r="AR442" s="28">
        <v>1.6923076923076921</v>
      </c>
      <c r="AS442" s="28">
        <v>1.8076923076923079</v>
      </c>
      <c r="AT442" s="28">
        <v>0.30769230769230771</v>
      </c>
      <c r="AU442" s="28">
        <v>0</v>
      </c>
      <c r="AV442" s="28">
        <v>0.44444444444444448</v>
      </c>
      <c r="AW442" s="28">
        <v>0.47474747474747481</v>
      </c>
      <c r="AX442" s="28">
        <v>8.0808080808080815E-2</v>
      </c>
      <c r="AY442" s="28">
        <v>0</v>
      </c>
      <c r="AZ442" s="25">
        <v>1.1000000000000001</v>
      </c>
      <c r="BA442" s="25">
        <v>3.44</v>
      </c>
      <c r="BB442" s="25">
        <v>2.34</v>
      </c>
      <c r="BC442" s="25">
        <v>2.5753846153846158</v>
      </c>
      <c r="BD442">
        <v>2.5753846153846149</v>
      </c>
      <c r="BE442">
        <v>6.5020131619541548</v>
      </c>
    </row>
    <row r="443" spans="1:57" x14ac:dyDescent="0.3">
      <c r="A443" s="2" t="s">
        <v>360</v>
      </c>
      <c r="B443" s="18" t="s">
        <v>1027</v>
      </c>
      <c r="C443" s="13"/>
      <c r="D443" s="2"/>
      <c r="E443" s="2"/>
      <c r="F443" s="2">
        <v>3.41</v>
      </c>
      <c r="G443" s="2" t="s">
        <v>361</v>
      </c>
      <c r="H443" s="9">
        <v>-1</v>
      </c>
      <c r="I443">
        <v>-1</v>
      </c>
      <c r="K443" s="2"/>
      <c r="L443" s="2"/>
      <c r="M443" s="2"/>
      <c r="N443" s="23">
        <v>0</v>
      </c>
      <c r="O443" s="2">
        <v>3.83</v>
      </c>
      <c r="P443" s="2">
        <v>3.83</v>
      </c>
      <c r="Q443" s="2">
        <v>39.5</v>
      </c>
      <c r="R443" s="2" t="s">
        <v>519</v>
      </c>
      <c r="S443" s="2">
        <v>19.8</v>
      </c>
      <c r="T443" s="23">
        <v>0</v>
      </c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O443">
        <v>22</v>
      </c>
      <c r="AP443" s="21">
        <v>0</v>
      </c>
      <c r="AR443" s="28">
        <v>1.72</v>
      </c>
      <c r="AS443" s="28">
        <v>1.92</v>
      </c>
      <c r="AT443" s="28">
        <v>0.32</v>
      </c>
      <c r="AU443" s="28">
        <v>0</v>
      </c>
      <c r="AV443" s="28">
        <v>0.43434343434343442</v>
      </c>
      <c r="AW443" s="28">
        <v>0.48484848484848492</v>
      </c>
      <c r="AX443" s="28">
        <v>8.0808080808080815E-2</v>
      </c>
      <c r="AY443" s="28">
        <v>0</v>
      </c>
      <c r="AZ443" s="25">
        <v>1.1000000000000001</v>
      </c>
      <c r="BA443" s="25">
        <v>3.44</v>
      </c>
      <c r="BB443" s="25">
        <v>2.34</v>
      </c>
      <c r="BC443" s="25">
        <v>2.6063999999999998</v>
      </c>
      <c r="BD443">
        <v>2.6063999999999998</v>
      </c>
      <c r="BE443">
        <v>6.4873336424382799</v>
      </c>
    </row>
    <row r="444" spans="1:57" s="5" customFormat="1" x14ac:dyDescent="0.3">
      <c r="A444" s="2" t="s">
        <v>63</v>
      </c>
      <c r="B444" s="34" t="s">
        <v>773</v>
      </c>
      <c r="C444" s="34"/>
      <c r="D444" s="2"/>
      <c r="E444" s="2"/>
      <c r="F444" s="2">
        <v>3.49</v>
      </c>
      <c r="G444" s="2" t="s">
        <v>362</v>
      </c>
      <c r="H444" s="35">
        <v>-1</v>
      </c>
      <c r="I444" s="2">
        <v>-1</v>
      </c>
      <c r="J444" s="2"/>
      <c r="K444" s="2"/>
      <c r="L444" s="2"/>
      <c r="M444" s="2"/>
      <c r="N444" s="29">
        <v>0</v>
      </c>
      <c r="O444" s="2">
        <v>3.8531</v>
      </c>
      <c r="P444" s="2">
        <v>3.8531</v>
      </c>
      <c r="Q444" s="2">
        <v>16.2151</v>
      </c>
      <c r="R444" s="2" t="s">
        <v>519</v>
      </c>
      <c r="T444" s="41">
        <v>0</v>
      </c>
      <c r="AO444" s="5">
        <v>20</v>
      </c>
      <c r="AP444" s="41">
        <v>0</v>
      </c>
      <c r="AR444" s="5">
        <v>1.75</v>
      </c>
      <c r="AS444" s="5">
        <v>2.5</v>
      </c>
      <c r="AT444" s="5">
        <v>0.75</v>
      </c>
      <c r="AU444" s="5">
        <v>0</v>
      </c>
      <c r="AV444" s="5">
        <v>0.35</v>
      </c>
      <c r="AW444" s="5">
        <v>0.5</v>
      </c>
      <c r="AX444" s="5">
        <v>0.15</v>
      </c>
      <c r="AY444" s="5">
        <v>0</v>
      </c>
      <c r="AZ444" s="41">
        <v>1</v>
      </c>
      <c r="BA444" s="41">
        <v>3.44</v>
      </c>
      <c r="BB444" s="41">
        <v>2.44</v>
      </c>
      <c r="BC444" s="41">
        <v>2.7124999999999999</v>
      </c>
      <c r="BD444" s="5">
        <v>2.7124999999999999</v>
      </c>
      <c r="BE444" s="5">
        <v>6.264025610615688</v>
      </c>
    </row>
    <row r="445" spans="1:57" s="5" customFormat="1" x14ac:dyDescent="0.3">
      <c r="A445" s="2" t="s">
        <v>363</v>
      </c>
      <c r="B445" s="48" t="s">
        <v>1028</v>
      </c>
      <c r="C445" s="34"/>
      <c r="D445" s="2"/>
      <c r="E445" s="2"/>
      <c r="F445" s="2">
        <v>3.56</v>
      </c>
      <c r="G445" s="2" t="s">
        <v>362</v>
      </c>
      <c r="H445" s="35">
        <v>-1</v>
      </c>
      <c r="I445" s="2">
        <v>-1</v>
      </c>
      <c r="J445" s="2"/>
      <c r="K445" s="2"/>
      <c r="L445" s="2"/>
      <c r="M445" s="2"/>
      <c r="N445" s="29">
        <v>0</v>
      </c>
      <c r="O445" s="2">
        <v>3.86</v>
      </c>
      <c r="P445" s="2">
        <v>3.86</v>
      </c>
      <c r="Q445" s="2">
        <v>16.079999999999998</v>
      </c>
      <c r="R445" s="2" t="s">
        <v>519</v>
      </c>
      <c r="T445" s="41">
        <v>0</v>
      </c>
      <c r="AO445" s="5">
        <v>20</v>
      </c>
      <c r="AP445" s="41">
        <v>0</v>
      </c>
      <c r="AR445" s="5">
        <v>1.5909090909090911</v>
      </c>
      <c r="AS445" s="5">
        <v>1.9090909090909089</v>
      </c>
      <c r="AT445" s="5">
        <v>0.54545454545454541</v>
      </c>
      <c r="AU445" s="5">
        <v>0</v>
      </c>
      <c r="AV445" s="5">
        <v>0.3932584269662921</v>
      </c>
      <c r="AW445" s="5">
        <v>0.47191011235955049</v>
      </c>
      <c r="AX445" s="5">
        <v>0.1348314606741573</v>
      </c>
      <c r="AY445" s="5">
        <v>0</v>
      </c>
      <c r="AZ445" s="41">
        <v>1</v>
      </c>
      <c r="BA445" s="41">
        <v>3.44</v>
      </c>
      <c r="BB445" s="41">
        <v>2.44</v>
      </c>
      <c r="BC445" s="41">
        <v>2.5886363636363638</v>
      </c>
      <c r="BD445" s="5">
        <v>2.588636363636363</v>
      </c>
      <c r="BE445" s="5">
        <v>6.4712814579593632</v>
      </c>
    </row>
    <row r="446" spans="1:57" s="5" customFormat="1" x14ac:dyDescent="0.3">
      <c r="A446" s="2" t="s">
        <v>364</v>
      </c>
      <c r="B446" s="48" t="s">
        <v>1029</v>
      </c>
      <c r="C446" s="34"/>
      <c r="D446" s="2"/>
      <c r="E446" s="2"/>
      <c r="F446" s="2">
        <v>3.6</v>
      </c>
      <c r="G446" s="2" t="s">
        <v>362</v>
      </c>
      <c r="H446" s="35">
        <v>-1</v>
      </c>
      <c r="I446" s="2">
        <v>-1</v>
      </c>
      <c r="J446" s="2"/>
      <c r="K446" s="2"/>
      <c r="L446" s="2"/>
      <c r="M446" s="2"/>
      <c r="N446" s="29">
        <v>0</v>
      </c>
      <c r="O446" s="2">
        <v>3.87</v>
      </c>
      <c r="P446" s="2">
        <v>3.87</v>
      </c>
      <c r="Q446" s="2">
        <v>20.49</v>
      </c>
      <c r="R446" s="2" t="s">
        <v>519</v>
      </c>
      <c r="T446" s="41">
        <v>0</v>
      </c>
      <c r="AO446" s="5">
        <v>20</v>
      </c>
      <c r="AP446" s="41">
        <v>0</v>
      </c>
      <c r="AR446" s="5">
        <v>1.56</v>
      </c>
      <c r="AS446" s="5">
        <v>1.76</v>
      </c>
      <c r="AT446" s="5">
        <v>0.48</v>
      </c>
      <c r="AU446" s="5">
        <v>0</v>
      </c>
      <c r="AV446" s="5">
        <v>0.41052631578947368</v>
      </c>
      <c r="AW446" s="5">
        <v>0.4631578947368421</v>
      </c>
      <c r="AX446" s="5">
        <v>0.12631578947368419</v>
      </c>
      <c r="AY446" s="5">
        <v>0</v>
      </c>
      <c r="AZ446" s="41">
        <v>1</v>
      </c>
      <c r="BA446" s="41">
        <v>3.44</v>
      </c>
      <c r="BB446" s="41">
        <v>2.44</v>
      </c>
      <c r="BC446" s="41">
        <v>2.556</v>
      </c>
      <c r="BD446" s="5">
        <v>2.556</v>
      </c>
      <c r="BE446" s="5">
        <v>6.5192970192323214</v>
      </c>
    </row>
    <row r="447" spans="1:57" s="5" customFormat="1" x14ac:dyDescent="0.3">
      <c r="A447" s="2" t="s">
        <v>365</v>
      </c>
      <c r="B447" s="48" t="s">
        <v>1030</v>
      </c>
      <c r="C447" s="34"/>
      <c r="D447" s="2"/>
      <c r="E447" s="2"/>
      <c r="F447" s="2">
        <v>3.55</v>
      </c>
      <c r="G447" s="2" t="s">
        <v>362</v>
      </c>
      <c r="H447" s="35">
        <v>-1</v>
      </c>
      <c r="I447" s="2">
        <v>-1</v>
      </c>
      <c r="J447" s="2"/>
      <c r="K447" s="2"/>
      <c r="L447" s="2"/>
      <c r="M447" s="2"/>
      <c r="N447" s="29">
        <v>0</v>
      </c>
      <c r="O447" s="2">
        <v>3.87</v>
      </c>
      <c r="P447" s="2">
        <v>3.87</v>
      </c>
      <c r="Q447" s="2">
        <v>22.22</v>
      </c>
      <c r="R447" s="2" t="s">
        <v>519</v>
      </c>
      <c r="T447" s="41">
        <v>0</v>
      </c>
      <c r="AO447" s="5">
        <v>20</v>
      </c>
      <c r="AP447" s="41">
        <v>0</v>
      </c>
      <c r="AR447" s="5">
        <v>1.535714285714286</v>
      </c>
      <c r="AS447" s="5">
        <v>1.642857142857143</v>
      </c>
      <c r="AT447" s="5">
        <v>0.42857142857142849</v>
      </c>
      <c r="AU447" s="5">
        <v>0</v>
      </c>
      <c r="AV447" s="5">
        <v>0.42574257425742579</v>
      </c>
      <c r="AW447" s="5">
        <v>0.45544554455445541</v>
      </c>
      <c r="AX447" s="5">
        <v>0.11881188118811881</v>
      </c>
      <c r="AY447" s="5">
        <v>0</v>
      </c>
      <c r="AZ447" s="41">
        <v>1</v>
      </c>
      <c r="BA447" s="41">
        <v>3.44</v>
      </c>
      <c r="BB447" s="41">
        <v>2.44</v>
      </c>
      <c r="BC447" s="41">
        <v>2.530357142857143</v>
      </c>
      <c r="BD447" s="5">
        <v>2.530357142857143</v>
      </c>
      <c r="BE447" s="5">
        <v>6.5570235316610717</v>
      </c>
    </row>
    <row r="448" spans="1:57" s="5" customFormat="1" x14ac:dyDescent="0.3">
      <c r="A448" s="2" t="s">
        <v>366</v>
      </c>
      <c r="B448" s="48" t="s">
        <v>1031</v>
      </c>
      <c r="C448" s="34"/>
      <c r="D448" s="2"/>
      <c r="E448" s="2"/>
      <c r="F448" s="2">
        <v>3.62</v>
      </c>
      <c r="G448" s="2" t="s">
        <v>362</v>
      </c>
      <c r="H448" s="35">
        <v>-1</v>
      </c>
      <c r="I448" s="2">
        <v>-1</v>
      </c>
      <c r="J448" s="2"/>
      <c r="K448" s="2"/>
      <c r="L448" s="2"/>
      <c r="M448" s="2"/>
      <c r="N448" s="29">
        <v>0</v>
      </c>
      <c r="O448" s="2">
        <v>3.86</v>
      </c>
      <c r="P448" s="2">
        <v>3.86</v>
      </c>
      <c r="Q448" s="2">
        <v>25.35</v>
      </c>
      <c r="R448" s="2" t="s">
        <v>519</v>
      </c>
      <c r="T448" s="41">
        <v>0</v>
      </c>
      <c r="AO448" s="5">
        <v>20</v>
      </c>
      <c r="AP448" s="41">
        <v>0</v>
      </c>
      <c r="AR448" s="5">
        <v>1.5161290322580649</v>
      </c>
      <c r="AS448" s="5">
        <v>1.5483870967741939</v>
      </c>
      <c r="AT448" s="5">
        <v>0.38709677419354838</v>
      </c>
      <c r="AU448" s="5">
        <v>0</v>
      </c>
      <c r="AV448" s="5">
        <v>0.43925233644859812</v>
      </c>
      <c r="AW448" s="5">
        <v>0.44859813084112149</v>
      </c>
      <c r="AX448" s="5">
        <v>0.1121495327102804</v>
      </c>
      <c r="AY448" s="5">
        <v>0</v>
      </c>
      <c r="AZ448" s="41">
        <v>1</v>
      </c>
      <c r="BA448" s="41">
        <v>3.44</v>
      </c>
      <c r="BB448" s="41">
        <v>2.44</v>
      </c>
      <c r="BC448" s="41">
        <v>2.5096774193548388</v>
      </c>
      <c r="BD448" s="5">
        <v>2.5096774193548388</v>
      </c>
      <c r="BE448" s="5">
        <v>6.587448138458452</v>
      </c>
    </row>
    <row r="449" spans="1:57" s="5" customFormat="1" x14ac:dyDescent="0.3">
      <c r="A449" s="2" t="s">
        <v>367</v>
      </c>
      <c r="B449" s="48" t="s">
        <v>1032</v>
      </c>
      <c r="C449" s="34"/>
      <c r="D449" s="2"/>
      <c r="E449" s="2"/>
      <c r="F449" s="2">
        <v>3.55</v>
      </c>
      <c r="G449" s="2" t="s">
        <v>362</v>
      </c>
      <c r="H449" s="35">
        <v>-1</v>
      </c>
      <c r="I449" s="2">
        <v>-1</v>
      </c>
      <c r="J449" s="2"/>
      <c r="K449" s="2"/>
      <c r="L449" s="2"/>
      <c r="M449" s="2"/>
      <c r="N449" s="29">
        <v>0</v>
      </c>
      <c r="O449" s="2">
        <v>3.86</v>
      </c>
      <c r="P449" s="2">
        <v>3.86</v>
      </c>
      <c r="Q449" s="2">
        <v>29.53</v>
      </c>
      <c r="R449" s="2" t="s">
        <v>519</v>
      </c>
      <c r="T449" s="41">
        <v>0</v>
      </c>
      <c r="AO449" s="5">
        <v>20</v>
      </c>
      <c r="AP449" s="41">
        <v>0</v>
      </c>
      <c r="AR449" s="5">
        <v>1.486486486486486</v>
      </c>
      <c r="AS449" s="5">
        <v>1.405405405405405</v>
      </c>
      <c r="AT449" s="5">
        <v>0.32432432432432429</v>
      </c>
      <c r="AU449" s="5">
        <v>0</v>
      </c>
      <c r="AV449" s="5">
        <v>0.4621848739495798</v>
      </c>
      <c r="AW449" s="5">
        <v>0.43697478991596639</v>
      </c>
      <c r="AX449" s="5">
        <v>0.1008403361344538</v>
      </c>
      <c r="AY449" s="5">
        <v>0</v>
      </c>
      <c r="AZ449" s="41">
        <v>1</v>
      </c>
      <c r="BA449" s="41">
        <v>3.44</v>
      </c>
      <c r="BB449" s="41">
        <v>2.44</v>
      </c>
      <c r="BC449" s="41">
        <v>2.4783783783783782</v>
      </c>
      <c r="BD449" s="5">
        <v>2.478378378378379</v>
      </c>
      <c r="BE449" s="5">
        <v>6.6334961919896216</v>
      </c>
    </row>
    <row r="450" spans="1:57" s="5" customFormat="1" x14ac:dyDescent="0.3">
      <c r="A450" s="2" t="s">
        <v>368</v>
      </c>
      <c r="B450" s="48" t="s">
        <v>1033</v>
      </c>
      <c r="C450" s="34"/>
      <c r="D450" s="2"/>
      <c r="E450" s="2"/>
      <c r="F450" s="2">
        <v>2.6</v>
      </c>
      <c r="G450" s="2" t="s">
        <v>362</v>
      </c>
      <c r="H450" s="35">
        <v>-1</v>
      </c>
      <c r="I450" s="2">
        <v>-1</v>
      </c>
      <c r="J450" s="2"/>
      <c r="K450" s="2"/>
      <c r="L450" s="2"/>
      <c r="M450" s="2"/>
      <c r="N450" s="29">
        <v>0</v>
      </c>
      <c r="O450" s="2">
        <v>3.86</v>
      </c>
      <c r="P450" s="2">
        <v>3.86</v>
      </c>
      <c r="Q450" s="2">
        <v>33.53</v>
      </c>
      <c r="R450" s="2" t="s">
        <v>519</v>
      </c>
      <c r="T450" s="41">
        <v>0</v>
      </c>
      <c r="AO450" s="5">
        <v>20</v>
      </c>
      <c r="AP450" s="41">
        <v>0</v>
      </c>
      <c r="AR450" s="5">
        <v>1.4651162790697669</v>
      </c>
      <c r="AS450" s="5">
        <v>1.3023255813953489</v>
      </c>
      <c r="AT450" s="5">
        <v>0.27906976744186052</v>
      </c>
      <c r="AU450" s="5">
        <v>0</v>
      </c>
      <c r="AV450" s="5">
        <v>0.48091603053435111</v>
      </c>
      <c r="AW450" s="5">
        <v>0.4274809160305344</v>
      </c>
      <c r="AX450" s="5">
        <v>9.1603053435114504E-2</v>
      </c>
      <c r="AY450" s="5">
        <v>0</v>
      </c>
      <c r="AZ450" s="41">
        <v>1</v>
      </c>
      <c r="BA450" s="41">
        <v>3.44</v>
      </c>
      <c r="BB450" s="41">
        <v>2.44</v>
      </c>
      <c r="BC450" s="41">
        <v>2.4558139534883718</v>
      </c>
      <c r="BD450" s="5">
        <v>2.4558139534883718</v>
      </c>
      <c r="BE450" s="5">
        <v>6.6666936259306979</v>
      </c>
    </row>
    <row r="451" spans="1:57" x14ac:dyDescent="0.3">
      <c r="A451" s="2" t="s">
        <v>353</v>
      </c>
      <c r="B451" s="13" t="s">
        <v>834</v>
      </c>
      <c r="C451" s="13"/>
      <c r="D451" s="2"/>
      <c r="E451" s="2"/>
      <c r="F451" s="2">
        <v>3.44</v>
      </c>
      <c r="G451" s="2" t="s">
        <v>380</v>
      </c>
      <c r="H451" s="9">
        <v>-1</v>
      </c>
      <c r="I451">
        <v>-1</v>
      </c>
      <c r="K451" s="2"/>
      <c r="L451" s="2"/>
      <c r="M451" s="2"/>
      <c r="N451" s="23">
        <v>0</v>
      </c>
      <c r="O451" s="2">
        <v>3.79</v>
      </c>
      <c r="P451" s="2">
        <v>3.79</v>
      </c>
      <c r="Q451" s="2">
        <v>27.2</v>
      </c>
      <c r="R451" s="2" t="s">
        <v>519</v>
      </c>
      <c r="S451" s="2">
        <v>13.6</v>
      </c>
      <c r="T451" s="23">
        <v>0</v>
      </c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O451">
        <v>20</v>
      </c>
      <c r="AP451" s="21">
        <v>0</v>
      </c>
      <c r="AR451" s="28">
        <v>1.882352941176471</v>
      </c>
      <c r="AS451" s="28">
        <v>2.3529411764705879</v>
      </c>
      <c r="AT451" s="28">
        <v>0.47058823529411759</v>
      </c>
      <c r="AU451" s="28">
        <v>0</v>
      </c>
      <c r="AV451" s="28">
        <v>0.4</v>
      </c>
      <c r="AW451" s="28">
        <v>0.5</v>
      </c>
      <c r="AX451" s="28">
        <v>9.9999999999999992E-2</v>
      </c>
      <c r="AY451" s="28">
        <v>0</v>
      </c>
      <c r="AZ451" s="25">
        <v>1.1000000000000001</v>
      </c>
      <c r="BA451" s="25">
        <v>3.44</v>
      </c>
      <c r="BB451" s="25">
        <v>2.34</v>
      </c>
      <c r="BC451" s="25">
        <v>2.6835294117647059</v>
      </c>
      <c r="BD451">
        <v>2.6835294117647059</v>
      </c>
      <c r="BE451">
        <v>6.2493398705707062</v>
      </c>
    </row>
    <row r="452" spans="1:57" x14ac:dyDescent="0.3">
      <c r="A452" s="2" t="s">
        <v>369</v>
      </c>
      <c r="B452" s="18" t="s">
        <v>1034</v>
      </c>
      <c r="C452" s="13"/>
      <c r="D452" s="2"/>
      <c r="E452" s="2"/>
      <c r="F452" s="2">
        <v>3.34</v>
      </c>
      <c r="G452" s="2" t="s">
        <v>380</v>
      </c>
      <c r="H452" s="9">
        <v>-1</v>
      </c>
      <c r="I452">
        <v>-1</v>
      </c>
      <c r="K452" s="2"/>
      <c r="L452" s="2"/>
      <c r="M452" s="2"/>
      <c r="N452" s="23">
        <v>0</v>
      </c>
      <c r="O452" s="2">
        <v>3.83</v>
      </c>
      <c r="P452" s="2">
        <v>3.83</v>
      </c>
      <c r="Q452" s="2">
        <v>36.700000000000003</v>
      </c>
      <c r="R452" s="2" t="s">
        <v>519</v>
      </c>
      <c r="S452" s="2">
        <v>18.399999999999999</v>
      </c>
      <c r="T452" s="23">
        <v>0</v>
      </c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O452">
        <v>20</v>
      </c>
      <c r="AP452" s="21">
        <v>0</v>
      </c>
      <c r="AR452" s="28">
        <v>1.7391304347826091</v>
      </c>
      <c r="AS452" s="28">
        <v>1.956521739130435</v>
      </c>
      <c r="AT452" s="28">
        <v>0.34782608695652167</v>
      </c>
      <c r="AU452" s="28">
        <v>0</v>
      </c>
      <c r="AV452" s="28">
        <v>0.43010752688172038</v>
      </c>
      <c r="AW452" s="28">
        <v>0.48387096774193539</v>
      </c>
      <c r="AX452" s="28">
        <v>8.6021505376344079E-2</v>
      </c>
      <c r="AY452" s="28">
        <v>0</v>
      </c>
      <c r="AZ452" s="25">
        <v>1.1000000000000001</v>
      </c>
      <c r="BA452" s="25">
        <v>3.44</v>
      </c>
      <c r="BB452" s="25">
        <v>2.34</v>
      </c>
      <c r="BC452" s="25">
        <v>2.609130434782609</v>
      </c>
      <c r="BD452">
        <v>2.609130434782609</v>
      </c>
      <c r="BE452">
        <v>6.4538308176133041</v>
      </c>
    </row>
    <row r="453" spans="1:57" x14ac:dyDescent="0.3">
      <c r="A453" s="2" t="s">
        <v>370</v>
      </c>
      <c r="B453" s="18" t="s">
        <v>1026</v>
      </c>
      <c r="C453" s="13"/>
      <c r="D453" s="2"/>
      <c r="E453" s="2"/>
      <c r="F453" s="2">
        <v>3.39</v>
      </c>
      <c r="G453" s="2" t="s">
        <v>380</v>
      </c>
      <c r="H453" s="9">
        <v>-1</v>
      </c>
      <c r="I453">
        <v>-1</v>
      </c>
      <c r="K453" s="2"/>
      <c r="L453" s="2"/>
      <c r="M453" s="2"/>
      <c r="N453" s="23">
        <v>0</v>
      </c>
      <c r="O453" s="2">
        <v>3.82</v>
      </c>
      <c r="P453" s="2">
        <v>3.82</v>
      </c>
      <c r="Q453" s="2">
        <v>20.2</v>
      </c>
      <c r="R453" s="2" t="s">
        <v>519</v>
      </c>
      <c r="S453" s="2">
        <v>20.2</v>
      </c>
      <c r="T453" s="23">
        <v>0</v>
      </c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O453">
        <v>20</v>
      </c>
      <c r="AP453" s="21">
        <v>0</v>
      </c>
      <c r="AR453" s="28">
        <v>1.6923076923076921</v>
      </c>
      <c r="AS453" s="28">
        <v>1.8076923076923079</v>
      </c>
      <c r="AT453" s="28">
        <v>0.30769230769230771</v>
      </c>
      <c r="AU453" s="28">
        <v>0</v>
      </c>
      <c r="AV453" s="28">
        <v>0.44444444444444448</v>
      </c>
      <c r="AW453" s="28">
        <v>0.47474747474747481</v>
      </c>
      <c r="AX453" s="28">
        <v>8.0808080808080815E-2</v>
      </c>
      <c r="AY453" s="28">
        <v>0</v>
      </c>
      <c r="AZ453" s="25">
        <v>1.1000000000000001</v>
      </c>
      <c r="BA453" s="25">
        <v>3.44</v>
      </c>
      <c r="BB453" s="25">
        <v>2.34</v>
      </c>
      <c r="BC453" s="25">
        <v>2.5753846153846158</v>
      </c>
      <c r="BD453">
        <v>2.5753846153846149</v>
      </c>
      <c r="BE453">
        <v>6.5020131619541548</v>
      </c>
    </row>
    <row r="454" spans="1:57" x14ac:dyDescent="0.3">
      <c r="A454" s="2" t="s">
        <v>371</v>
      </c>
      <c r="B454" s="18" t="s">
        <v>1035</v>
      </c>
      <c r="C454" s="13"/>
      <c r="D454" s="2"/>
      <c r="E454" s="2"/>
      <c r="F454" s="2">
        <v>3.4</v>
      </c>
      <c r="G454" s="2" t="s">
        <v>380</v>
      </c>
      <c r="H454" s="9">
        <v>-1</v>
      </c>
      <c r="I454">
        <v>-1</v>
      </c>
      <c r="K454" s="2"/>
      <c r="L454" s="2"/>
      <c r="M454" s="2"/>
      <c r="N454" s="23">
        <v>0</v>
      </c>
      <c r="O454" s="2">
        <v>3.82</v>
      </c>
      <c r="P454" s="2">
        <v>3.82</v>
      </c>
      <c r="Q454" s="2">
        <v>21.7</v>
      </c>
      <c r="R454" s="2" t="s">
        <v>519</v>
      </c>
      <c r="S454" s="2">
        <v>21.7</v>
      </c>
      <c r="T454" s="23">
        <v>0</v>
      </c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O454">
        <v>20</v>
      </c>
      <c r="AP454" s="21">
        <v>0</v>
      </c>
      <c r="AR454" s="28">
        <v>1.655172413793103</v>
      </c>
      <c r="AS454" s="28">
        <v>1.6896551724137929</v>
      </c>
      <c r="AT454" s="28">
        <v>0.27586206896551718</v>
      </c>
      <c r="AU454" s="28">
        <v>0</v>
      </c>
      <c r="AV454" s="28">
        <v>0.45714285714285707</v>
      </c>
      <c r="AW454" s="28">
        <v>0.46666666666666667</v>
      </c>
      <c r="AX454" s="28">
        <v>7.6190476190476197E-2</v>
      </c>
      <c r="AY454" s="28">
        <v>0</v>
      </c>
      <c r="AZ454" s="25">
        <v>1.1000000000000001</v>
      </c>
      <c r="BA454" s="25">
        <v>3.44</v>
      </c>
      <c r="BB454" s="25">
        <v>2.34</v>
      </c>
      <c r="BC454" s="25">
        <v>2.5486206896551722</v>
      </c>
      <c r="BD454">
        <v>2.5486206896551722</v>
      </c>
      <c r="BE454">
        <v>6.5402267453968976</v>
      </c>
    </row>
    <row r="455" spans="1:57" x14ac:dyDescent="0.3">
      <c r="A455" s="2" t="s">
        <v>372</v>
      </c>
      <c r="B455" s="18" t="s">
        <v>1036</v>
      </c>
      <c r="C455" s="13"/>
      <c r="D455" s="2"/>
      <c r="E455" s="2"/>
      <c r="F455" s="2">
        <v>3.42</v>
      </c>
      <c r="G455" s="2" t="s">
        <v>380</v>
      </c>
      <c r="H455" s="9">
        <v>-1</v>
      </c>
      <c r="I455">
        <v>-1</v>
      </c>
      <c r="K455" s="2"/>
      <c r="L455" s="2"/>
      <c r="M455" s="2"/>
      <c r="N455" s="23">
        <v>0</v>
      </c>
      <c r="O455" s="2">
        <v>3.81</v>
      </c>
      <c r="P455" s="2">
        <v>3.81</v>
      </c>
      <c r="Q455" s="2">
        <v>24.7</v>
      </c>
      <c r="R455" s="2" t="s">
        <v>519</v>
      </c>
      <c r="S455" s="2">
        <v>24.7</v>
      </c>
      <c r="T455" s="23">
        <v>0</v>
      </c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O455">
        <v>20</v>
      </c>
      <c r="AP455" s="21">
        <v>0</v>
      </c>
      <c r="AR455" s="28">
        <v>1.625</v>
      </c>
      <c r="AS455" s="28">
        <v>1.59375</v>
      </c>
      <c r="AT455" s="28">
        <v>0.25</v>
      </c>
      <c r="AU455" s="28">
        <v>0</v>
      </c>
      <c r="AV455" s="28">
        <v>0.46846846846846851</v>
      </c>
      <c r="AW455" s="28">
        <v>0.45945945945945948</v>
      </c>
      <c r="AX455" s="28">
        <v>7.2072072072072071E-2</v>
      </c>
      <c r="AY455" s="28">
        <v>0</v>
      </c>
      <c r="AZ455" s="25">
        <v>1.1000000000000001</v>
      </c>
      <c r="BA455" s="25">
        <v>3.44</v>
      </c>
      <c r="BB455" s="25">
        <v>2.34</v>
      </c>
      <c r="BC455" s="25">
        <v>2.526875</v>
      </c>
      <c r="BD455">
        <v>2.526875</v>
      </c>
      <c r="BE455">
        <v>6.5712752819441249</v>
      </c>
    </row>
    <row r="456" spans="1:57" x14ac:dyDescent="0.3">
      <c r="A456" s="2" t="s">
        <v>373</v>
      </c>
      <c r="B456" s="18" t="s">
        <v>1037</v>
      </c>
      <c r="C456" s="13"/>
      <c r="D456" s="2"/>
      <c r="E456" s="2"/>
      <c r="F456" s="2">
        <v>3.41</v>
      </c>
      <c r="G456" s="2" t="s">
        <v>380</v>
      </c>
      <c r="H456" s="9">
        <v>-1</v>
      </c>
      <c r="I456">
        <v>-1</v>
      </c>
      <c r="K456" s="2"/>
      <c r="L456" s="2"/>
      <c r="M456" s="2"/>
      <c r="N456" s="23">
        <v>0</v>
      </c>
      <c r="O456" s="2">
        <v>3.87</v>
      </c>
      <c r="P456" s="2">
        <v>3.87</v>
      </c>
      <c r="Q456" s="2">
        <v>29.4</v>
      </c>
      <c r="R456" s="2" t="s">
        <v>519</v>
      </c>
      <c r="S456" s="2">
        <v>29.4</v>
      </c>
      <c r="T456" s="23">
        <v>0</v>
      </c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O456">
        <v>20</v>
      </c>
      <c r="AP456" s="21">
        <v>0</v>
      </c>
      <c r="AR456" s="28">
        <v>1.5789473684210531</v>
      </c>
      <c r="AS456" s="28">
        <v>1.4473684210526321</v>
      </c>
      <c r="AT456" s="28">
        <v>0.2105263157894737</v>
      </c>
      <c r="AU456" s="28">
        <v>0</v>
      </c>
      <c r="AV456" s="28">
        <v>0.48780487804878048</v>
      </c>
      <c r="AW456" s="28">
        <v>0.44715447154471538</v>
      </c>
      <c r="AX456" s="28">
        <v>6.5040650406504058E-2</v>
      </c>
      <c r="AY456" s="28">
        <v>0</v>
      </c>
      <c r="AZ456" s="25">
        <v>1.1000000000000001</v>
      </c>
      <c r="BA456" s="25">
        <v>3.44</v>
      </c>
      <c r="BB456" s="25">
        <v>2.34</v>
      </c>
      <c r="BC456" s="25">
        <v>2.4936842105263159</v>
      </c>
      <c r="BD456">
        <v>2.4936842105263159</v>
      </c>
      <c r="BE456">
        <v>6.6186651535162104</v>
      </c>
    </row>
    <row r="457" spans="1:57" x14ac:dyDescent="0.3">
      <c r="A457" s="2" t="s">
        <v>374</v>
      </c>
      <c r="B457" s="18" t="s">
        <v>1038</v>
      </c>
      <c r="C457" s="13"/>
      <c r="D457" s="2"/>
      <c r="E457" s="2"/>
      <c r="F457" s="2">
        <v>3.4</v>
      </c>
      <c r="G457" s="2" t="s">
        <v>380</v>
      </c>
      <c r="H457" s="9">
        <v>-1</v>
      </c>
      <c r="I457">
        <v>-1</v>
      </c>
      <c r="K457" s="2"/>
      <c r="L457" s="2"/>
      <c r="M457" s="2"/>
      <c r="N457" s="23">
        <v>0</v>
      </c>
      <c r="O457" s="2">
        <v>3.85</v>
      </c>
      <c r="P457" s="2">
        <v>3.85</v>
      </c>
      <c r="Q457" s="2">
        <v>34.200000000000003</v>
      </c>
      <c r="R457" s="2" t="s">
        <v>519</v>
      </c>
      <c r="S457" s="2">
        <v>34.200000000000003</v>
      </c>
      <c r="T457" s="23">
        <v>0</v>
      </c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O457">
        <v>20</v>
      </c>
      <c r="AP457" s="21">
        <v>0</v>
      </c>
      <c r="AR457" s="28">
        <v>1.545454545454545</v>
      </c>
      <c r="AS457" s="28">
        <v>1.3409090909090911</v>
      </c>
      <c r="AT457" s="28">
        <v>0.1818181818181818</v>
      </c>
      <c r="AU457" s="28">
        <v>0</v>
      </c>
      <c r="AV457" s="28">
        <v>0.50370370370370365</v>
      </c>
      <c r="AW457" s="28">
        <v>0.437037037037037</v>
      </c>
      <c r="AX457" s="28">
        <v>5.9259259259259248E-2</v>
      </c>
      <c r="AY457" s="28">
        <v>0</v>
      </c>
      <c r="AZ457" s="25">
        <v>1.1000000000000001</v>
      </c>
      <c r="BA457" s="25">
        <v>3.44</v>
      </c>
      <c r="BB457" s="25">
        <v>2.34</v>
      </c>
      <c r="BC457" s="25">
        <v>2.4695454545454552</v>
      </c>
      <c r="BD457">
        <v>2.4695454545454538</v>
      </c>
      <c r="BE457">
        <v>6.6531305146595452</v>
      </c>
    </row>
    <row r="458" spans="1:57" x14ac:dyDescent="0.3">
      <c r="A458" s="2" t="s">
        <v>375</v>
      </c>
      <c r="B458" s="18" t="s">
        <v>1039</v>
      </c>
      <c r="C458" s="13"/>
      <c r="D458" s="2"/>
      <c r="E458" s="2"/>
      <c r="F458" s="2">
        <v>3.33</v>
      </c>
      <c r="G458" s="2" t="s">
        <v>380</v>
      </c>
      <c r="H458" s="9">
        <v>-1</v>
      </c>
      <c r="I458">
        <v>-1</v>
      </c>
      <c r="K458" s="2"/>
      <c r="L458" s="2"/>
      <c r="M458" s="2"/>
      <c r="N458" s="23">
        <v>0</v>
      </c>
      <c r="O458" s="2">
        <v>3.81</v>
      </c>
      <c r="P458" s="2">
        <v>3.81</v>
      </c>
      <c r="Q458" s="2">
        <v>35.1</v>
      </c>
      <c r="R458" s="2" t="s">
        <v>519</v>
      </c>
      <c r="S458" s="2">
        <v>17.600000000000001</v>
      </c>
      <c r="T458" s="23">
        <v>0</v>
      </c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O458">
        <v>22</v>
      </c>
      <c r="AP458" s="21">
        <v>0</v>
      </c>
      <c r="AR458" s="28">
        <v>1.7727272727272729</v>
      </c>
      <c r="AS458" s="28">
        <v>2.0909090909090908</v>
      </c>
      <c r="AT458" s="28">
        <v>0.36363636363636359</v>
      </c>
      <c r="AU458" s="28">
        <v>0</v>
      </c>
      <c r="AV458" s="28">
        <v>0.41935483870967738</v>
      </c>
      <c r="AW458" s="28">
        <v>0.49462365591397839</v>
      </c>
      <c r="AX458" s="28">
        <v>8.6021505376344079E-2</v>
      </c>
      <c r="AY458" s="28">
        <v>0</v>
      </c>
      <c r="AZ458" s="25">
        <v>1.1000000000000001</v>
      </c>
      <c r="BA458" s="25">
        <v>3.44</v>
      </c>
      <c r="BB458" s="25">
        <v>2.34</v>
      </c>
      <c r="BC458" s="25">
        <v>2.645909090909091</v>
      </c>
      <c r="BD458">
        <v>2.645909090909091</v>
      </c>
      <c r="BE458">
        <v>6.4349594388752269</v>
      </c>
    </row>
    <row r="459" spans="1:57" x14ac:dyDescent="0.3">
      <c r="A459" s="2" t="s">
        <v>376</v>
      </c>
      <c r="B459" s="18" t="s">
        <v>1027</v>
      </c>
      <c r="C459" s="13"/>
      <c r="D459" s="2"/>
      <c r="E459" s="2"/>
      <c r="F459" s="2">
        <v>3.41</v>
      </c>
      <c r="G459" s="2" t="s">
        <v>380</v>
      </c>
      <c r="H459" s="9">
        <v>-1</v>
      </c>
      <c r="I459">
        <v>-1</v>
      </c>
      <c r="K459" s="2"/>
      <c r="L459" s="2"/>
      <c r="M459" s="2"/>
      <c r="N459" s="23">
        <v>0</v>
      </c>
      <c r="O459" s="2">
        <v>3.83</v>
      </c>
      <c r="P459" s="2">
        <v>3.83</v>
      </c>
      <c r="Q459" s="2">
        <v>39.5</v>
      </c>
      <c r="R459" s="2" t="s">
        <v>519</v>
      </c>
      <c r="S459" s="2">
        <v>19.8</v>
      </c>
      <c r="T459" s="23">
        <v>0</v>
      </c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O459">
        <v>22</v>
      </c>
      <c r="AP459" s="21">
        <v>0</v>
      </c>
      <c r="AR459" s="28">
        <v>1.72</v>
      </c>
      <c r="AS459" s="28">
        <v>1.92</v>
      </c>
      <c r="AT459" s="28">
        <v>0.32</v>
      </c>
      <c r="AU459" s="28">
        <v>0</v>
      </c>
      <c r="AV459" s="28">
        <v>0.43434343434343442</v>
      </c>
      <c r="AW459" s="28">
        <v>0.48484848484848492</v>
      </c>
      <c r="AX459" s="28">
        <v>8.0808080808080815E-2</v>
      </c>
      <c r="AY459" s="28">
        <v>0</v>
      </c>
      <c r="AZ459" s="25">
        <v>1.1000000000000001</v>
      </c>
      <c r="BA459" s="25">
        <v>3.44</v>
      </c>
      <c r="BB459" s="25">
        <v>2.34</v>
      </c>
      <c r="BC459" s="25">
        <v>2.6063999999999998</v>
      </c>
      <c r="BD459">
        <v>2.6063999999999998</v>
      </c>
      <c r="BE459">
        <v>6.4873336424382799</v>
      </c>
    </row>
    <row r="460" spans="1:57" x14ac:dyDescent="0.3">
      <c r="A460" s="2" t="s">
        <v>377</v>
      </c>
      <c r="B460" s="18" t="s">
        <v>1040</v>
      </c>
      <c r="C460" s="13"/>
      <c r="D460" s="2"/>
      <c r="E460" s="2"/>
      <c r="F460" s="2">
        <v>3.38</v>
      </c>
      <c r="G460" s="2" t="s">
        <v>380</v>
      </c>
      <c r="H460" s="9">
        <v>-1</v>
      </c>
      <c r="I460">
        <v>-1</v>
      </c>
      <c r="K460" s="2"/>
      <c r="L460" s="2"/>
      <c r="M460" s="2"/>
      <c r="N460" s="23">
        <v>0</v>
      </c>
      <c r="O460" s="2">
        <v>3.83</v>
      </c>
      <c r="P460" s="2">
        <v>3.83</v>
      </c>
      <c r="Q460" s="2">
        <v>44.2</v>
      </c>
      <c r="R460" s="2" t="s">
        <v>519</v>
      </c>
      <c r="S460" s="2">
        <v>22.1</v>
      </c>
      <c r="T460" s="23">
        <v>0</v>
      </c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O460">
        <v>22</v>
      </c>
      <c r="AP460" s="21">
        <v>0</v>
      </c>
      <c r="AR460" s="28">
        <v>1.678571428571429</v>
      </c>
      <c r="AS460" s="28">
        <v>1.785714285714286</v>
      </c>
      <c r="AT460" s="28">
        <v>0.2857142857142857</v>
      </c>
      <c r="AU460" s="28">
        <v>0</v>
      </c>
      <c r="AV460" s="28">
        <v>0.44761904761904758</v>
      </c>
      <c r="AW460" s="28">
        <v>0.47619047619047622</v>
      </c>
      <c r="AX460" s="28">
        <v>7.6190476190476183E-2</v>
      </c>
      <c r="AY460" s="28">
        <v>0</v>
      </c>
      <c r="AZ460" s="25">
        <v>1.1000000000000001</v>
      </c>
      <c r="BA460" s="25">
        <v>3.44</v>
      </c>
      <c r="BB460" s="25">
        <v>2.34</v>
      </c>
      <c r="BC460" s="25">
        <v>2.5753571428571429</v>
      </c>
      <c r="BD460">
        <v>2.5753571428571429</v>
      </c>
      <c r="BE460">
        <v>6.5284848023806781</v>
      </c>
    </row>
    <row r="461" spans="1:57" x14ac:dyDescent="0.3">
      <c r="A461" s="2" t="s">
        <v>378</v>
      </c>
      <c r="B461" s="18" t="s">
        <v>1041</v>
      </c>
      <c r="C461" s="13"/>
      <c r="D461" s="2"/>
      <c r="E461" s="2"/>
      <c r="F461" s="2">
        <v>3.4</v>
      </c>
      <c r="G461" s="2" t="s">
        <v>380</v>
      </c>
      <c r="H461" s="9">
        <v>-1</v>
      </c>
      <c r="I461">
        <v>-1</v>
      </c>
      <c r="K461" s="2"/>
      <c r="L461" s="2"/>
      <c r="M461" s="2"/>
      <c r="N461" s="23">
        <v>0</v>
      </c>
      <c r="O461" s="2">
        <v>3.82</v>
      </c>
      <c r="P461" s="2">
        <v>3.82</v>
      </c>
      <c r="Q461" s="2">
        <v>48.5</v>
      </c>
      <c r="R461" s="2" t="s">
        <v>519</v>
      </c>
      <c r="S461" s="2">
        <v>24.3</v>
      </c>
      <c r="T461" s="23">
        <v>0</v>
      </c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O461">
        <v>22</v>
      </c>
      <c r="AP461" s="21">
        <v>0</v>
      </c>
      <c r="AR461" s="28">
        <v>1.645161290322581</v>
      </c>
      <c r="AS461" s="28">
        <v>1.67741935483871</v>
      </c>
      <c r="AT461" s="28">
        <v>0.25806451612903231</v>
      </c>
      <c r="AU461" s="28">
        <v>0</v>
      </c>
      <c r="AV461" s="28">
        <v>0.45945945945945948</v>
      </c>
      <c r="AW461" s="28">
        <v>0.46846846846846851</v>
      </c>
      <c r="AX461" s="28">
        <v>7.2072072072072071E-2</v>
      </c>
      <c r="AY461" s="28">
        <v>0</v>
      </c>
      <c r="AZ461" s="25">
        <v>1.1000000000000001</v>
      </c>
      <c r="BA461" s="25">
        <v>3.44</v>
      </c>
      <c r="BB461" s="25">
        <v>2.34</v>
      </c>
      <c r="BC461" s="25">
        <v>2.5503225806451608</v>
      </c>
      <c r="BD461">
        <v>2.5503225806451608</v>
      </c>
      <c r="BE461">
        <v>6.5616712216890649</v>
      </c>
    </row>
    <row r="462" spans="1:57" x14ac:dyDescent="0.3">
      <c r="A462" s="2" t="s">
        <v>379</v>
      </c>
      <c r="B462" s="18" t="s">
        <v>1042</v>
      </c>
      <c r="C462" s="13"/>
      <c r="D462" s="2"/>
      <c r="E462" s="2"/>
      <c r="F462" s="2">
        <v>3.4</v>
      </c>
      <c r="G462" s="2" t="s">
        <v>380</v>
      </c>
      <c r="H462" s="9">
        <v>-1</v>
      </c>
      <c r="I462">
        <v>-1</v>
      </c>
      <c r="K462" s="2"/>
      <c r="L462" s="2"/>
      <c r="M462" s="2"/>
      <c r="N462" s="23">
        <v>0</v>
      </c>
      <c r="O462" s="2">
        <v>3.82</v>
      </c>
      <c r="P462" s="2">
        <v>3.82</v>
      </c>
      <c r="Q462" s="2">
        <v>29.2</v>
      </c>
      <c r="R462" s="2" t="s">
        <v>519</v>
      </c>
      <c r="S462" s="2">
        <v>29.2</v>
      </c>
      <c r="T462" s="23">
        <v>0</v>
      </c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O462">
        <v>22</v>
      </c>
      <c r="AP462" s="21">
        <v>0</v>
      </c>
      <c r="AR462" s="28">
        <v>1.594594594594595</v>
      </c>
      <c r="AS462" s="28">
        <v>1.513513513513514</v>
      </c>
      <c r="AT462" s="28">
        <v>0.2162162162162162</v>
      </c>
      <c r="AU462" s="28">
        <v>0</v>
      </c>
      <c r="AV462" s="28">
        <v>0.47967479674796748</v>
      </c>
      <c r="AW462" s="28">
        <v>0.45528455284552849</v>
      </c>
      <c r="AX462" s="28">
        <v>6.5040650406504072E-2</v>
      </c>
      <c r="AY462" s="28">
        <v>0</v>
      </c>
      <c r="AZ462" s="25">
        <v>1.1000000000000001</v>
      </c>
      <c r="BA462" s="25">
        <v>3.44</v>
      </c>
      <c r="BB462" s="25">
        <v>2.34</v>
      </c>
      <c r="BC462" s="25">
        <v>2.512432432432433</v>
      </c>
      <c r="BD462">
        <v>2.512432432432433</v>
      </c>
      <c r="BE462">
        <v>6.6118993157774328</v>
      </c>
    </row>
    <row r="463" spans="1:57" x14ac:dyDescent="0.3">
      <c r="A463" s="2" t="s">
        <v>1134</v>
      </c>
      <c r="B463" s="18" t="s">
        <v>1043</v>
      </c>
      <c r="C463" s="13"/>
      <c r="D463" s="2"/>
      <c r="E463" s="2"/>
      <c r="F463" s="2">
        <v>3.38</v>
      </c>
      <c r="G463" s="2" t="s">
        <v>380</v>
      </c>
      <c r="H463" s="9">
        <v>-1</v>
      </c>
      <c r="I463">
        <v>-1</v>
      </c>
      <c r="K463" s="2"/>
      <c r="L463" s="2"/>
      <c r="M463" s="2"/>
      <c r="N463" s="23">
        <v>0</v>
      </c>
      <c r="O463" s="2">
        <v>3.82</v>
      </c>
      <c r="P463" s="2">
        <v>3.82</v>
      </c>
      <c r="Q463" s="2">
        <v>31.3</v>
      </c>
      <c r="R463" s="2" t="s">
        <v>519</v>
      </c>
      <c r="S463" s="2">
        <v>31.3</v>
      </c>
      <c r="T463" s="23">
        <v>0</v>
      </c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O463">
        <v>0</v>
      </c>
      <c r="AP463" s="21">
        <v>0</v>
      </c>
      <c r="AR463" s="28">
        <v>1.558139534883721</v>
      </c>
      <c r="AS463" s="28">
        <v>1.3953488372093019</v>
      </c>
      <c r="AT463" s="28">
        <v>0.186046511627907</v>
      </c>
      <c r="AU463" s="28">
        <v>0</v>
      </c>
      <c r="AV463" s="28">
        <v>0.49629629629629629</v>
      </c>
      <c r="AW463" s="28">
        <v>0.44444444444444448</v>
      </c>
      <c r="AX463" s="28">
        <v>5.9259259259259262E-2</v>
      </c>
      <c r="AY463" s="28">
        <v>0</v>
      </c>
      <c r="AZ463" s="25">
        <v>1.1000000000000001</v>
      </c>
      <c r="BA463" s="25">
        <v>3.44</v>
      </c>
      <c r="BB463" s="25">
        <v>2.34</v>
      </c>
      <c r="BC463" s="25">
        <v>2.4851162790697678</v>
      </c>
      <c r="BD463">
        <v>2.485116279069767</v>
      </c>
      <c r="BE463">
        <v>6.6481102673295114</v>
      </c>
    </row>
    <row r="464" spans="1:57" x14ac:dyDescent="0.3">
      <c r="A464" s="2" t="s">
        <v>381</v>
      </c>
      <c r="B464" s="13" t="s">
        <v>838</v>
      </c>
      <c r="C464" s="13"/>
      <c r="D464" s="2"/>
      <c r="E464" s="2"/>
      <c r="F464" s="2">
        <v>3.47</v>
      </c>
      <c r="G464" s="2" t="s">
        <v>380</v>
      </c>
      <c r="H464" s="9">
        <v>-1</v>
      </c>
      <c r="I464">
        <v>-1</v>
      </c>
      <c r="K464" s="2"/>
      <c r="L464" s="2"/>
      <c r="M464" s="2"/>
      <c r="N464" s="23">
        <v>0</v>
      </c>
      <c r="O464" s="2">
        <v>3.78</v>
      </c>
      <c r="P464" s="2">
        <v>3.78</v>
      </c>
      <c r="Q464" s="2">
        <v>27.2</v>
      </c>
      <c r="R464" s="2" t="s">
        <v>519</v>
      </c>
      <c r="S464" s="2">
        <v>13.6</v>
      </c>
      <c r="T464" s="23">
        <v>0</v>
      </c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O464">
        <v>20</v>
      </c>
      <c r="AP464" s="21">
        <v>0</v>
      </c>
      <c r="AR464" s="28">
        <v>1.882352941176471</v>
      </c>
      <c r="AS464" s="28">
        <v>2.3529411764705879</v>
      </c>
      <c r="AT464" s="28">
        <v>0.35294117647058831</v>
      </c>
      <c r="AU464" s="28">
        <v>0.47058823529411759</v>
      </c>
      <c r="AV464" s="28">
        <v>0.37209302325581389</v>
      </c>
      <c r="AW464" s="28">
        <v>0.46511627906976749</v>
      </c>
      <c r="AX464" s="28">
        <v>6.9767441860465129E-2</v>
      </c>
      <c r="AY464" s="28">
        <v>9.3023255813953487E-2</v>
      </c>
      <c r="AZ464" s="25">
        <v>1.1399999999999999</v>
      </c>
      <c r="BA464" s="25">
        <v>3.44</v>
      </c>
      <c r="BB464" s="25">
        <v>2.2999999999999998</v>
      </c>
      <c r="BC464" s="25">
        <v>2.6882352941176468</v>
      </c>
      <c r="BD464">
        <v>2.6882352941176468</v>
      </c>
      <c r="BE464">
        <v>6.2192249941001183</v>
      </c>
    </row>
    <row r="465" spans="1:57" x14ac:dyDescent="0.3">
      <c r="A465" s="2" t="s">
        <v>382</v>
      </c>
      <c r="B465" s="18" t="s">
        <v>1044</v>
      </c>
      <c r="C465" s="13"/>
      <c r="D465" s="2"/>
      <c r="E465" s="2"/>
      <c r="F465" s="2">
        <v>3.4</v>
      </c>
      <c r="G465" s="2" t="s">
        <v>380</v>
      </c>
      <c r="H465" s="9">
        <v>-1</v>
      </c>
      <c r="I465">
        <v>-1</v>
      </c>
      <c r="K465" s="2"/>
      <c r="L465" s="2"/>
      <c r="M465" s="2"/>
      <c r="N465" s="23">
        <v>0</v>
      </c>
      <c r="O465" s="2">
        <v>3.81</v>
      </c>
      <c r="P465" s="2">
        <v>3.81</v>
      </c>
      <c r="Q465" s="2">
        <v>35.4</v>
      </c>
      <c r="R465" s="2" t="s">
        <v>519</v>
      </c>
      <c r="S465" s="2">
        <v>17.7</v>
      </c>
      <c r="T465" s="23">
        <v>0</v>
      </c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O465">
        <v>20</v>
      </c>
      <c r="AP465" s="21">
        <v>0</v>
      </c>
      <c r="AR465" s="28">
        <v>1.695652173913043</v>
      </c>
      <c r="AS465" s="28">
        <v>1.826086956521739</v>
      </c>
      <c r="AT465" s="28">
        <v>0.2608695652173913</v>
      </c>
      <c r="AU465" s="28">
        <v>0.34782608695652167</v>
      </c>
      <c r="AV465" s="28">
        <v>0.41052631578947368</v>
      </c>
      <c r="AW465" s="28">
        <v>0.44210526315789472</v>
      </c>
      <c r="AX465" s="28">
        <v>6.3157894736842107E-2</v>
      </c>
      <c r="AY465" s="28">
        <v>8.4210526315789472E-2</v>
      </c>
      <c r="AZ465" s="25">
        <v>1.1399999999999999</v>
      </c>
      <c r="BA465" s="25">
        <v>3.44</v>
      </c>
      <c r="BB465" s="25">
        <v>2.2999999999999998</v>
      </c>
      <c r="BC465" s="25">
        <v>2.5760869565217388</v>
      </c>
      <c r="BD465">
        <v>2.5760869565217388</v>
      </c>
      <c r="BE465">
        <v>6.4291568349981301</v>
      </c>
    </row>
    <row r="466" spans="1:57" x14ac:dyDescent="0.3">
      <c r="A466" s="2" t="s">
        <v>383</v>
      </c>
      <c r="B466" s="18" t="s">
        <v>1045</v>
      </c>
      <c r="C466" s="13"/>
      <c r="D466" s="2"/>
      <c r="E466" s="2"/>
      <c r="F466" s="2">
        <v>3.32</v>
      </c>
      <c r="G466" s="2" t="s">
        <v>380</v>
      </c>
      <c r="H466" s="9">
        <v>-1</v>
      </c>
      <c r="I466">
        <v>-1</v>
      </c>
      <c r="K466" s="2"/>
      <c r="L466" s="2"/>
      <c r="M466" s="2"/>
      <c r="N466" s="23">
        <v>0</v>
      </c>
      <c r="O466" s="2">
        <v>3.8</v>
      </c>
      <c r="P466" s="2">
        <v>3.8</v>
      </c>
      <c r="Q466" s="2">
        <v>19.899999999999999</v>
      </c>
      <c r="R466" s="2" t="s">
        <v>519</v>
      </c>
      <c r="S466" s="2">
        <v>19.899999999999999</v>
      </c>
      <c r="T466" s="23">
        <v>0</v>
      </c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O466">
        <v>20</v>
      </c>
      <c r="AP466" s="21">
        <v>0</v>
      </c>
      <c r="AR466" s="28">
        <v>1.653846153846154</v>
      </c>
      <c r="AS466" s="28">
        <v>1.6923076923076921</v>
      </c>
      <c r="AT466" s="28">
        <v>0.23076923076923081</v>
      </c>
      <c r="AU466" s="28">
        <v>0.30769230769230771</v>
      </c>
      <c r="AV466" s="28">
        <v>0.42574257425742568</v>
      </c>
      <c r="AW466" s="28">
        <v>0.43564356435643559</v>
      </c>
      <c r="AX466" s="28">
        <v>5.940594059405941E-2</v>
      </c>
      <c r="AY466" s="28">
        <v>7.9207920792079209E-2</v>
      </c>
      <c r="AZ466" s="25">
        <v>1.1399999999999999</v>
      </c>
      <c r="BA466" s="25">
        <v>3.44</v>
      </c>
      <c r="BB466" s="25">
        <v>2.2999999999999998</v>
      </c>
      <c r="BC466" s="25">
        <v>2.546153846153846</v>
      </c>
      <c r="BD466">
        <v>2.546153846153846</v>
      </c>
      <c r="BE466">
        <v>6.4801861773330387</v>
      </c>
    </row>
    <row r="467" spans="1:57" x14ac:dyDescent="0.3">
      <c r="A467" s="2" t="s">
        <v>384</v>
      </c>
      <c r="B467" s="18" t="s">
        <v>1046</v>
      </c>
      <c r="C467" s="13"/>
      <c r="D467" s="2"/>
      <c r="E467" s="2"/>
      <c r="F467" s="2">
        <v>3.33</v>
      </c>
      <c r="G467" s="2" t="s">
        <v>380</v>
      </c>
      <c r="H467" s="9">
        <v>-1</v>
      </c>
      <c r="I467">
        <v>-1</v>
      </c>
      <c r="K467" s="2"/>
      <c r="L467" s="2"/>
      <c r="M467" s="2"/>
      <c r="N467" s="23">
        <v>0</v>
      </c>
      <c r="O467" s="2">
        <v>3.78</v>
      </c>
      <c r="P467" s="2">
        <v>3.78</v>
      </c>
      <c r="Q467" s="2">
        <v>21.5</v>
      </c>
      <c r="R467" s="2" t="s">
        <v>519</v>
      </c>
      <c r="S467" s="2">
        <v>21.5</v>
      </c>
      <c r="T467" s="23">
        <v>0</v>
      </c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O467">
        <v>20</v>
      </c>
      <c r="AP467" s="21">
        <v>0</v>
      </c>
      <c r="AR467" s="28">
        <v>1.6206896551724139</v>
      </c>
      <c r="AS467" s="28">
        <v>1.586206896551724</v>
      </c>
      <c r="AT467" s="28">
        <v>0.2068965517241379</v>
      </c>
      <c r="AU467" s="28">
        <v>0.27586206896551718</v>
      </c>
      <c r="AV467" s="28">
        <v>0.43925233644859812</v>
      </c>
      <c r="AW467" s="28">
        <v>0.42990654205607481</v>
      </c>
      <c r="AX467" s="28">
        <v>5.6074766355140193E-2</v>
      </c>
      <c r="AY467" s="28">
        <v>7.476635514018691E-2</v>
      </c>
      <c r="AZ467" s="25">
        <v>1.1399999999999999</v>
      </c>
      <c r="BA467" s="25">
        <v>3.44</v>
      </c>
      <c r="BB467" s="25">
        <v>2.2999999999999998</v>
      </c>
      <c r="BC467" s="25">
        <v>2.522413793103448</v>
      </c>
      <c r="BD467">
        <v>2.522413793103448</v>
      </c>
      <c r="BE467">
        <v>6.5206577247021036</v>
      </c>
    </row>
    <row r="468" spans="1:57" x14ac:dyDescent="0.3">
      <c r="A468" s="2" t="s">
        <v>385</v>
      </c>
      <c r="B468" s="18" t="s">
        <v>1047</v>
      </c>
      <c r="C468" s="13"/>
      <c r="D468" s="2"/>
      <c r="E468" s="2"/>
      <c r="F468" s="2">
        <v>3.33</v>
      </c>
      <c r="G468" s="2" t="s">
        <v>380</v>
      </c>
      <c r="H468" s="9">
        <v>-1</v>
      </c>
      <c r="I468">
        <v>-1</v>
      </c>
      <c r="K468" s="2"/>
      <c r="L468" s="2"/>
      <c r="M468" s="2"/>
      <c r="N468" s="23">
        <v>0</v>
      </c>
      <c r="O468" s="2">
        <v>3.78</v>
      </c>
      <c r="P468" s="2">
        <v>3.78</v>
      </c>
      <c r="Q468" s="2">
        <v>24.4</v>
      </c>
      <c r="R468" s="2" t="s">
        <v>519</v>
      </c>
      <c r="S468" s="2">
        <v>24.4</v>
      </c>
      <c r="T468" s="23">
        <v>0</v>
      </c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O468">
        <v>20</v>
      </c>
      <c r="AP468" s="21">
        <v>0</v>
      </c>
      <c r="AR468" s="28">
        <v>1.59375</v>
      </c>
      <c r="AS468" s="28">
        <v>1.5</v>
      </c>
      <c r="AT468" s="28">
        <v>0.1875</v>
      </c>
      <c r="AU468" s="28">
        <v>0.25</v>
      </c>
      <c r="AV468" s="28">
        <v>0.45132743362831862</v>
      </c>
      <c r="AW468" s="28">
        <v>0.4247787610619469</v>
      </c>
      <c r="AX468" s="28">
        <v>5.3097345132743362E-2</v>
      </c>
      <c r="AY468" s="28">
        <v>7.0796460176991149E-2</v>
      </c>
      <c r="AZ468" s="25">
        <v>1.1399999999999999</v>
      </c>
      <c r="BA468" s="25">
        <v>3.44</v>
      </c>
      <c r="BB468" s="25">
        <v>2.2999999999999998</v>
      </c>
      <c r="BC468" s="25">
        <v>2.5031249999999998</v>
      </c>
      <c r="BD468">
        <v>2.5031249999999998</v>
      </c>
      <c r="BE468">
        <v>6.5535408569394704</v>
      </c>
    </row>
    <row r="469" spans="1:57" x14ac:dyDescent="0.3">
      <c r="A469" s="2" t="s">
        <v>386</v>
      </c>
      <c r="B469" s="18" t="s">
        <v>1048</v>
      </c>
      <c r="C469" s="13"/>
      <c r="D469" s="2"/>
      <c r="E469" s="2"/>
      <c r="F469" s="2">
        <v>3.35</v>
      </c>
      <c r="G469" s="2" t="s">
        <v>380</v>
      </c>
      <c r="H469" s="9">
        <v>-1</v>
      </c>
      <c r="I469">
        <v>-1</v>
      </c>
      <c r="K469" s="2"/>
      <c r="L469" s="2"/>
      <c r="M469" s="2"/>
      <c r="N469" s="23">
        <v>0</v>
      </c>
      <c r="O469" s="2">
        <v>3.8</v>
      </c>
      <c r="P469" s="2">
        <v>3.8</v>
      </c>
      <c r="Q469" s="2">
        <v>29.2</v>
      </c>
      <c r="R469" s="2" t="s">
        <v>519</v>
      </c>
      <c r="S469" s="2">
        <v>29.2</v>
      </c>
      <c r="T469" s="23">
        <v>0</v>
      </c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O469">
        <v>20</v>
      </c>
      <c r="AP469" s="21">
        <v>0</v>
      </c>
      <c r="AR469" s="28">
        <v>1.5526315789473679</v>
      </c>
      <c r="AS469" s="28">
        <v>1.368421052631579</v>
      </c>
      <c r="AT469" s="28">
        <v>0.15789473684210531</v>
      </c>
      <c r="AU469" s="28">
        <v>0.2105263157894737</v>
      </c>
      <c r="AV469" s="28">
        <v>0.47199999999999998</v>
      </c>
      <c r="AW469" s="28">
        <v>0.41599999999999998</v>
      </c>
      <c r="AX469" s="28">
        <v>4.8000000000000001E-2</v>
      </c>
      <c r="AY469" s="28">
        <v>6.4000000000000001E-2</v>
      </c>
      <c r="AZ469" s="25">
        <v>1.1399999999999999</v>
      </c>
      <c r="BA469" s="25">
        <v>3.44</v>
      </c>
      <c r="BB469" s="25">
        <v>2.2999999999999998</v>
      </c>
      <c r="BC469" s="25">
        <v>2.4736842105263159</v>
      </c>
      <c r="BD469">
        <v>2.473684210526315</v>
      </c>
      <c r="BE469">
        <v>6.6037309008807101</v>
      </c>
    </row>
    <row r="470" spans="1:57" x14ac:dyDescent="0.3">
      <c r="A470" s="2" t="s">
        <v>387</v>
      </c>
      <c r="B470" s="18" t="s">
        <v>1049</v>
      </c>
      <c r="C470" s="13"/>
      <c r="D470" s="2"/>
      <c r="E470" s="2"/>
      <c r="F470" s="2">
        <v>3.36</v>
      </c>
      <c r="G470" s="2" t="s">
        <v>380</v>
      </c>
      <c r="H470" s="9">
        <v>-1</v>
      </c>
      <c r="I470">
        <v>-1</v>
      </c>
      <c r="K470" s="2"/>
      <c r="L470" s="2"/>
      <c r="M470" s="2"/>
      <c r="N470" s="23">
        <v>0</v>
      </c>
      <c r="O470" s="2">
        <v>3.8</v>
      </c>
      <c r="P470" s="2">
        <v>3.8</v>
      </c>
      <c r="Q470" s="2">
        <v>33.4</v>
      </c>
      <c r="R470" s="2" t="s">
        <v>519</v>
      </c>
      <c r="S470" s="2">
        <v>33.4</v>
      </c>
      <c r="T470" s="23">
        <v>0</v>
      </c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O470">
        <v>20</v>
      </c>
      <c r="AP470" s="21">
        <v>0</v>
      </c>
      <c r="AR470" s="28">
        <v>1.5227272727272729</v>
      </c>
      <c r="AS470" s="28">
        <v>1.2727272727272729</v>
      </c>
      <c r="AT470" s="28">
        <v>0.13636363636363641</v>
      </c>
      <c r="AU470" s="28">
        <v>0.1818181818181818</v>
      </c>
      <c r="AV470" s="28">
        <v>0.48905109489051091</v>
      </c>
      <c r="AW470" s="28">
        <v>0.40875912408759119</v>
      </c>
      <c r="AX470" s="28">
        <v>4.3795620437956199E-2</v>
      </c>
      <c r="AY470" s="28">
        <v>5.8394160583941597E-2</v>
      </c>
      <c r="AZ470" s="25">
        <v>1.1399999999999999</v>
      </c>
      <c r="BA470" s="25">
        <v>3.44</v>
      </c>
      <c r="BB470" s="25">
        <v>2.2999999999999998</v>
      </c>
      <c r="BC470" s="25">
        <v>2.452272727272728</v>
      </c>
      <c r="BD470">
        <v>2.4522727272727272</v>
      </c>
      <c r="BE470">
        <v>6.6402327510197949</v>
      </c>
    </row>
    <row r="471" spans="1:57" x14ac:dyDescent="0.3">
      <c r="A471" s="2" t="s">
        <v>388</v>
      </c>
      <c r="B471" s="18" t="s">
        <v>1050</v>
      </c>
      <c r="C471" s="13"/>
      <c r="D471" s="2"/>
      <c r="E471" s="2"/>
      <c r="F471" s="2">
        <v>3.33</v>
      </c>
      <c r="G471" s="2" t="s">
        <v>380</v>
      </c>
      <c r="H471" s="9">
        <v>-1</v>
      </c>
      <c r="I471">
        <v>-1</v>
      </c>
      <c r="K471" s="2"/>
      <c r="L471" s="2"/>
      <c r="M471" s="2"/>
      <c r="N471" s="23">
        <v>0</v>
      </c>
      <c r="O471" s="2">
        <v>3.76</v>
      </c>
      <c r="P471" s="2">
        <v>3.76</v>
      </c>
      <c r="Q471" s="2">
        <v>34.1</v>
      </c>
      <c r="R471" s="2" t="s">
        <v>519</v>
      </c>
      <c r="S471" s="2">
        <v>17.100000000000001</v>
      </c>
      <c r="T471" s="23">
        <v>0</v>
      </c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O471">
        <v>22</v>
      </c>
      <c r="AP471" s="21">
        <v>0</v>
      </c>
      <c r="AR471" s="28">
        <v>1.7391304347826091</v>
      </c>
      <c r="AS471" s="28">
        <v>2</v>
      </c>
      <c r="AT471" s="28">
        <v>0.2608695652173913</v>
      </c>
      <c r="AU471" s="28">
        <v>0.34782608695652167</v>
      </c>
      <c r="AV471" s="28">
        <v>0.4</v>
      </c>
      <c r="AW471" s="28">
        <v>0.46</v>
      </c>
      <c r="AX471" s="28">
        <v>0.06</v>
      </c>
      <c r="AY471" s="28">
        <v>0.08</v>
      </c>
      <c r="AZ471" s="25">
        <v>1.1399999999999999</v>
      </c>
      <c r="BA471" s="25">
        <v>3.44</v>
      </c>
      <c r="BB471" s="25">
        <v>2.2999999999999998</v>
      </c>
      <c r="BC471" s="25">
        <v>2.63</v>
      </c>
      <c r="BD471">
        <v>2.63</v>
      </c>
      <c r="BE471">
        <v>6.444942219787217</v>
      </c>
    </row>
    <row r="472" spans="1:57" x14ac:dyDescent="0.3">
      <c r="A472" s="2" t="s">
        <v>389</v>
      </c>
      <c r="B472" s="18" t="s">
        <v>1051</v>
      </c>
      <c r="C472" s="13"/>
      <c r="D472" s="2"/>
      <c r="E472" s="2"/>
      <c r="F472" s="2">
        <v>3.33</v>
      </c>
      <c r="G472" s="2" t="s">
        <v>380</v>
      </c>
      <c r="H472" s="9">
        <v>-1</v>
      </c>
      <c r="I472">
        <v>-1</v>
      </c>
      <c r="K472" s="2"/>
      <c r="L472" s="2"/>
      <c r="M472" s="2"/>
      <c r="N472" s="23">
        <v>0</v>
      </c>
      <c r="O472" s="2">
        <v>3.77</v>
      </c>
      <c r="P472" s="2">
        <v>3.77</v>
      </c>
      <c r="Q472" s="2">
        <v>40.9</v>
      </c>
      <c r="R472" s="2" t="s">
        <v>519</v>
      </c>
      <c r="S472" s="2">
        <v>20.5</v>
      </c>
      <c r="T472" s="23">
        <v>0</v>
      </c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O472">
        <v>22</v>
      </c>
      <c r="AP472" s="21">
        <v>0</v>
      </c>
      <c r="AR472" s="28">
        <v>1.6923076923076921</v>
      </c>
      <c r="AS472" s="28">
        <v>1.846153846153846</v>
      </c>
      <c r="AT472" s="28">
        <v>0.23076923076923081</v>
      </c>
      <c r="AU472" s="28">
        <v>0.30769230769230771</v>
      </c>
      <c r="AV472" s="28">
        <v>0.41509433962264147</v>
      </c>
      <c r="AW472" s="28">
        <v>0.45283018867924529</v>
      </c>
      <c r="AX472" s="28">
        <v>5.6603773584905669E-2</v>
      </c>
      <c r="AY472" s="28">
        <v>7.5471698113207558E-2</v>
      </c>
      <c r="AZ472" s="25">
        <v>1.1399999999999999</v>
      </c>
      <c r="BA472" s="25">
        <v>3.44</v>
      </c>
      <c r="BB472" s="25">
        <v>2.2999999999999998</v>
      </c>
      <c r="BC472" s="25">
        <v>2.5938461538461541</v>
      </c>
      <c r="BD472">
        <v>2.5938461538461541</v>
      </c>
      <c r="BE472">
        <v>6.4941501715695384</v>
      </c>
    </row>
    <row r="473" spans="1:57" x14ac:dyDescent="0.3">
      <c r="A473" s="2" t="s">
        <v>390</v>
      </c>
      <c r="B473" s="18" t="s">
        <v>1052</v>
      </c>
      <c r="C473" s="13"/>
      <c r="D473" s="2"/>
      <c r="E473" s="2"/>
      <c r="F473" s="2">
        <v>3.32</v>
      </c>
      <c r="G473" s="2" t="s">
        <v>380</v>
      </c>
      <c r="H473" s="9">
        <v>-1</v>
      </c>
      <c r="I473">
        <v>-1</v>
      </c>
      <c r="K473" s="2"/>
      <c r="L473" s="2"/>
      <c r="M473" s="2"/>
      <c r="N473" s="23">
        <v>0</v>
      </c>
      <c r="O473" s="2">
        <v>3.79</v>
      </c>
      <c r="P473" s="2">
        <v>3.79</v>
      </c>
      <c r="Q473" s="2">
        <v>43.8</v>
      </c>
      <c r="R473" s="2" t="s">
        <v>519</v>
      </c>
      <c r="S473" s="2">
        <v>21.9</v>
      </c>
      <c r="T473" s="23">
        <v>0</v>
      </c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O473">
        <v>22</v>
      </c>
      <c r="AP473" s="21">
        <v>0</v>
      </c>
      <c r="AR473" s="28">
        <v>1.655172413793103</v>
      </c>
      <c r="AS473" s="28">
        <v>1.7241379310344831</v>
      </c>
      <c r="AT473" s="28">
        <v>0.2068965517241379</v>
      </c>
      <c r="AU473" s="28">
        <v>0.27586206896551718</v>
      </c>
      <c r="AV473" s="28">
        <v>0.42857142857142849</v>
      </c>
      <c r="AW473" s="28">
        <v>0.4464285714285714</v>
      </c>
      <c r="AX473" s="28">
        <v>5.3571428571428568E-2</v>
      </c>
      <c r="AY473" s="28">
        <v>7.1428571428571425E-2</v>
      </c>
      <c r="AZ473" s="25">
        <v>1.1399999999999999</v>
      </c>
      <c r="BA473" s="25">
        <v>3.44</v>
      </c>
      <c r="BB473" s="25">
        <v>2.2999999999999998</v>
      </c>
      <c r="BC473" s="25">
        <v>2.5651724137931029</v>
      </c>
      <c r="BD473">
        <v>2.5651724137931029</v>
      </c>
      <c r="BE473">
        <v>6.53317716781069</v>
      </c>
    </row>
    <row r="474" spans="1:57" x14ac:dyDescent="0.3">
      <c r="A474" s="2" t="s">
        <v>391</v>
      </c>
      <c r="B474" s="18" t="s">
        <v>1053</v>
      </c>
      <c r="C474" s="13"/>
      <c r="D474" s="2"/>
      <c r="E474" s="2"/>
      <c r="F474" s="2">
        <v>3.33</v>
      </c>
      <c r="G474" s="2" t="s">
        <v>380</v>
      </c>
      <c r="H474" s="9">
        <v>-1</v>
      </c>
      <c r="I474">
        <v>-1</v>
      </c>
      <c r="K474" s="2"/>
      <c r="L474" s="2"/>
      <c r="M474" s="2"/>
      <c r="N474" s="23">
        <v>0</v>
      </c>
      <c r="O474" s="2">
        <v>3.78</v>
      </c>
      <c r="P474" s="2">
        <v>3.78</v>
      </c>
      <c r="Q474" s="2">
        <v>47.3</v>
      </c>
      <c r="R474" s="2" t="s">
        <v>519</v>
      </c>
      <c r="S474" s="2">
        <v>23.7</v>
      </c>
      <c r="T474" s="23">
        <v>0</v>
      </c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O474">
        <v>22</v>
      </c>
      <c r="AP474" s="21">
        <v>0</v>
      </c>
      <c r="AR474" s="28">
        <v>1.625</v>
      </c>
      <c r="AS474" s="28">
        <v>1.625</v>
      </c>
      <c r="AT474" s="28">
        <v>0.1875</v>
      </c>
      <c r="AU474" s="28">
        <v>0.25</v>
      </c>
      <c r="AV474" s="28">
        <v>0.44067796610169491</v>
      </c>
      <c r="AW474" s="28">
        <v>0.44067796610169491</v>
      </c>
      <c r="AX474" s="28">
        <v>5.0847457627118647E-2</v>
      </c>
      <c r="AY474" s="28">
        <v>6.7796610169491525E-2</v>
      </c>
      <c r="AZ474" s="25">
        <v>1.1399999999999999</v>
      </c>
      <c r="BA474" s="25">
        <v>3.44</v>
      </c>
      <c r="BB474" s="25">
        <v>2.2999999999999998</v>
      </c>
      <c r="BC474" s="25">
        <v>2.5418750000000001</v>
      </c>
      <c r="BD474">
        <v>2.5418750000000001</v>
      </c>
      <c r="BE474">
        <v>6.5648866022566246</v>
      </c>
    </row>
    <row r="475" spans="1:57" x14ac:dyDescent="0.3">
      <c r="A475" s="2" t="s">
        <v>392</v>
      </c>
      <c r="B475" s="18" t="s">
        <v>1054</v>
      </c>
      <c r="C475" s="13"/>
      <c r="D475" s="2"/>
      <c r="E475" s="2"/>
      <c r="F475" s="2">
        <v>3.35</v>
      </c>
      <c r="G475" s="2" t="s">
        <v>380</v>
      </c>
      <c r="H475" s="9">
        <v>-1</v>
      </c>
      <c r="I475">
        <v>-1</v>
      </c>
      <c r="K475" s="2"/>
      <c r="L475" s="2"/>
      <c r="M475" s="2"/>
      <c r="N475" s="23">
        <v>0</v>
      </c>
      <c r="O475" s="2">
        <v>3.81</v>
      </c>
      <c r="P475" s="2">
        <v>3.81</v>
      </c>
      <c r="Q475" s="2">
        <v>28.3</v>
      </c>
      <c r="R475" s="2" t="s">
        <v>519</v>
      </c>
      <c r="S475" s="2">
        <v>28.3</v>
      </c>
      <c r="T475" s="23">
        <v>0</v>
      </c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O475">
        <v>22</v>
      </c>
      <c r="AP475" s="21">
        <v>0</v>
      </c>
      <c r="AR475" s="28">
        <v>1.5789473684210531</v>
      </c>
      <c r="AS475" s="28">
        <v>1.4736842105263159</v>
      </c>
      <c r="AT475" s="28">
        <v>0.15789473684210531</v>
      </c>
      <c r="AU475" s="28">
        <v>0.2105263157894737</v>
      </c>
      <c r="AV475" s="28">
        <v>0.46153846153846162</v>
      </c>
      <c r="AW475" s="28">
        <v>0.43076923076923068</v>
      </c>
      <c r="AX475" s="28">
        <v>4.6153846153846149E-2</v>
      </c>
      <c r="AY475" s="28">
        <v>6.1538461538461528E-2</v>
      </c>
      <c r="AZ475" s="25">
        <v>1.1399999999999999</v>
      </c>
      <c r="BA475" s="25">
        <v>3.44</v>
      </c>
      <c r="BB475" s="25">
        <v>2.2999999999999998</v>
      </c>
      <c r="BC475" s="25">
        <v>2.5063157894736841</v>
      </c>
      <c r="BD475">
        <v>2.5063157894736841</v>
      </c>
      <c r="BE475">
        <v>6.6132852127267361</v>
      </c>
    </row>
    <row r="476" spans="1:57" x14ac:dyDescent="0.3">
      <c r="A476" s="2" t="s">
        <v>1133</v>
      </c>
      <c r="B476" s="18" t="s">
        <v>1055</v>
      </c>
      <c r="C476" s="13"/>
      <c r="D476" s="2"/>
      <c r="E476" s="2"/>
      <c r="F476" s="2">
        <v>3.36</v>
      </c>
      <c r="G476" s="2" t="s">
        <v>380</v>
      </c>
      <c r="H476" s="9">
        <v>-1</v>
      </c>
      <c r="I476">
        <v>-1</v>
      </c>
      <c r="K476" s="2"/>
      <c r="L476" s="2"/>
      <c r="M476" s="2"/>
      <c r="N476" s="23">
        <v>0</v>
      </c>
      <c r="O476" s="2">
        <v>3.74</v>
      </c>
      <c r="P476" s="2">
        <v>3.74</v>
      </c>
      <c r="Q476" s="2">
        <v>30.8</v>
      </c>
      <c r="R476" s="2" t="s">
        <v>519</v>
      </c>
      <c r="S476" s="2">
        <v>30.8</v>
      </c>
      <c r="T476" s="23">
        <v>0</v>
      </c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O476">
        <v>22</v>
      </c>
      <c r="AP476" s="21">
        <v>0</v>
      </c>
      <c r="AR476" s="28">
        <v>1.545454545454545</v>
      </c>
      <c r="AS476" s="28">
        <v>1.363636363636364</v>
      </c>
      <c r="AT476" s="28">
        <v>0.13636363636363641</v>
      </c>
      <c r="AU476" s="28">
        <v>0.1818181818181818</v>
      </c>
      <c r="AV476" s="28">
        <v>0.47887323943661969</v>
      </c>
      <c r="AW476" s="28">
        <v>0.42253521126760563</v>
      </c>
      <c r="AX476" s="28">
        <v>4.2253521126760563E-2</v>
      </c>
      <c r="AY476" s="28">
        <v>5.6338028169014093E-2</v>
      </c>
      <c r="AZ476" s="25">
        <v>1.1399999999999999</v>
      </c>
      <c r="BA476" s="25">
        <v>3.44</v>
      </c>
      <c r="BB476" s="25">
        <v>2.2999999999999998</v>
      </c>
      <c r="BC476" s="25">
        <v>2.4804545454545459</v>
      </c>
      <c r="BD476">
        <v>2.480454545454545</v>
      </c>
      <c r="BE476">
        <v>6.6484842021595449</v>
      </c>
    </row>
    <row r="477" spans="1:57" x14ac:dyDescent="0.3">
      <c r="A477" s="1" t="s">
        <v>394</v>
      </c>
      <c r="B477" s="18" t="s">
        <v>1056</v>
      </c>
      <c r="C477" s="13"/>
      <c r="D477" s="2"/>
      <c r="E477" s="2"/>
      <c r="F477" s="2">
        <v>3.29</v>
      </c>
      <c r="G477" s="2" t="s">
        <v>393</v>
      </c>
      <c r="H477" s="9">
        <v>-1</v>
      </c>
      <c r="I477">
        <v>-1</v>
      </c>
      <c r="K477" s="2"/>
      <c r="L477" s="2"/>
      <c r="M477" s="2"/>
      <c r="N477" s="23">
        <v>0</v>
      </c>
      <c r="O477" s="2">
        <v>3.85</v>
      </c>
      <c r="P477" s="2">
        <v>3.85</v>
      </c>
      <c r="Q477" s="2">
        <v>21.37</v>
      </c>
      <c r="R477" s="2" t="s">
        <v>1131</v>
      </c>
      <c r="S477" s="2"/>
      <c r="T477" s="23">
        <v>0</v>
      </c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O477">
        <v>26</v>
      </c>
      <c r="AP477" s="21">
        <v>0</v>
      </c>
      <c r="AR477" s="28">
        <v>1.791666666666667</v>
      </c>
      <c r="AS477" s="28">
        <v>2.416666666666667</v>
      </c>
      <c r="AT477" s="28">
        <v>1.166666666666667</v>
      </c>
      <c r="AU477" s="28">
        <v>1.166666666666667</v>
      </c>
      <c r="AV477" s="28">
        <v>0.27388535031847128</v>
      </c>
      <c r="AW477" s="28">
        <v>0.36942675159235672</v>
      </c>
      <c r="AX477" s="28">
        <v>0.178343949044586</v>
      </c>
      <c r="AY477" s="28">
        <v>0.178343949044586</v>
      </c>
      <c r="AZ477" s="25">
        <v>0.82</v>
      </c>
      <c r="BA477" s="25">
        <v>3.44</v>
      </c>
      <c r="BB477" s="25">
        <v>2.62</v>
      </c>
      <c r="BC477" s="25">
        <v>2.689166666666666</v>
      </c>
      <c r="BD477">
        <v>2.6891666666666669</v>
      </c>
      <c r="BE477">
        <v>6.2990365295585002</v>
      </c>
    </row>
    <row r="478" spans="1:57" s="5" customFormat="1" x14ac:dyDescent="0.3">
      <c r="A478" s="5" t="s">
        <v>395</v>
      </c>
      <c r="B478" s="43" t="s">
        <v>1057</v>
      </c>
      <c r="C478" s="39"/>
      <c r="F478" s="5">
        <v>3.17</v>
      </c>
      <c r="G478" s="5" t="s">
        <v>393</v>
      </c>
      <c r="H478" s="40">
        <v>-2</v>
      </c>
      <c r="I478" s="5">
        <v>-1</v>
      </c>
      <c r="N478" s="41">
        <v>0</v>
      </c>
      <c r="O478" s="5">
        <v>-1</v>
      </c>
      <c r="Q478" s="5">
        <v>21.88</v>
      </c>
      <c r="T478" s="41">
        <v>0</v>
      </c>
      <c r="AO478" s="5">
        <v>26</v>
      </c>
      <c r="AP478" s="41">
        <v>0</v>
      </c>
      <c r="AR478" s="5">
        <v>1.7272727272727271</v>
      </c>
      <c r="AS478" s="5">
        <v>2.1818181818181821</v>
      </c>
      <c r="AT478" s="5">
        <v>1.0181818181818181</v>
      </c>
      <c r="AU478" s="5">
        <v>1.0181818181818181</v>
      </c>
      <c r="AV478" s="5">
        <v>0.29051987767584098</v>
      </c>
      <c r="AW478" s="5">
        <v>0.36697247706422009</v>
      </c>
      <c r="AX478" s="5">
        <v>0.17125382262996941</v>
      </c>
      <c r="AY478" s="5">
        <v>0.17125382262996941</v>
      </c>
      <c r="AZ478" s="41">
        <v>0.82</v>
      </c>
      <c r="BA478" s="41">
        <v>3.44</v>
      </c>
      <c r="BB478" s="41">
        <v>2.62</v>
      </c>
      <c r="BC478" s="41">
        <v>2.6647272727272728</v>
      </c>
      <c r="BD478" s="5">
        <v>2.6647272727272728</v>
      </c>
      <c r="BE478" s="5">
        <v>6.4638943890893454</v>
      </c>
    </row>
    <row r="479" spans="1:57" s="5" customFormat="1" x14ac:dyDescent="0.3">
      <c r="A479" s="5" t="s">
        <v>396</v>
      </c>
      <c r="B479" s="43" t="s">
        <v>1058</v>
      </c>
      <c r="C479" s="39"/>
      <c r="F479" s="5">
        <v>3.19</v>
      </c>
      <c r="G479" s="5" t="s">
        <v>393</v>
      </c>
      <c r="H479" s="40">
        <v>-2</v>
      </c>
      <c r="I479" s="5">
        <v>-1</v>
      </c>
      <c r="N479" s="41">
        <v>0</v>
      </c>
      <c r="O479" s="5">
        <v>-1</v>
      </c>
      <c r="Q479" s="5">
        <v>23.3</v>
      </c>
      <c r="T479" s="41">
        <v>0</v>
      </c>
      <c r="AO479" s="5">
        <v>26</v>
      </c>
      <c r="AP479" s="41">
        <v>0</v>
      </c>
      <c r="AR479" s="5">
        <v>1.693548387096774</v>
      </c>
      <c r="AS479" s="5">
        <v>2.0483870967741939</v>
      </c>
      <c r="AT479" s="5">
        <v>1.064516129032258</v>
      </c>
      <c r="AU479" s="5">
        <v>1.129032258064516</v>
      </c>
      <c r="AV479" s="5">
        <v>0.28532608695652167</v>
      </c>
      <c r="AW479" s="5">
        <v>0.34510869565217389</v>
      </c>
      <c r="AX479" s="5">
        <v>0.17934782608695651</v>
      </c>
      <c r="AY479" s="5">
        <v>0.19021739130434781</v>
      </c>
      <c r="AZ479" s="41">
        <v>0.82</v>
      </c>
      <c r="BA479" s="41">
        <v>3.44</v>
      </c>
      <c r="BB479" s="41">
        <v>2.62</v>
      </c>
      <c r="BC479" s="41">
        <v>2.620645161290323</v>
      </c>
      <c r="BD479" s="5">
        <v>2.620645161290323</v>
      </c>
      <c r="BE479" s="5">
        <v>6.4654289883277096</v>
      </c>
    </row>
    <row r="480" spans="1:57" s="5" customFormat="1" x14ac:dyDescent="0.3">
      <c r="A480" s="5" t="s">
        <v>397</v>
      </c>
      <c r="B480" s="43" t="s">
        <v>1059</v>
      </c>
      <c r="C480" s="39"/>
      <c r="F480" s="5">
        <v>3.19</v>
      </c>
      <c r="G480" s="5" t="s">
        <v>393</v>
      </c>
      <c r="H480" s="40">
        <v>-2</v>
      </c>
      <c r="I480" s="5">
        <v>-1</v>
      </c>
      <c r="N480" s="41">
        <v>0</v>
      </c>
      <c r="O480" s="5">
        <v>-1</v>
      </c>
      <c r="Q480" s="5">
        <v>25.26</v>
      </c>
      <c r="T480" s="41">
        <v>0</v>
      </c>
      <c r="U480" s="41"/>
      <c r="V480" s="41"/>
      <c r="AO480" s="5">
        <v>26</v>
      </c>
      <c r="AP480" s="41">
        <v>0</v>
      </c>
      <c r="AQ480" s="41"/>
      <c r="AR480" s="5">
        <v>1.661764705882353</v>
      </c>
      <c r="AS480" s="5">
        <v>1.9264705882352939</v>
      </c>
      <c r="AT480" s="5">
        <v>0.97058823529411764</v>
      </c>
      <c r="AU480" s="5">
        <v>1.029411764705882</v>
      </c>
      <c r="AV480" s="5">
        <v>0.29736842105263162</v>
      </c>
      <c r="AW480" s="5">
        <v>0.34473684210526317</v>
      </c>
      <c r="AX480" s="5">
        <v>0.1736842105263158</v>
      </c>
      <c r="AY480" s="5">
        <v>0.18421052631578949</v>
      </c>
      <c r="AZ480" s="41">
        <v>0.82</v>
      </c>
      <c r="BA480" s="41">
        <v>3.44</v>
      </c>
      <c r="BB480" s="41">
        <v>2.62</v>
      </c>
      <c r="BC480" s="41">
        <v>2.5938235294117651</v>
      </c>
      <c r="BD480" s="5">
        <v>2.5938235294117651</v>
      </c>
      <c r="BE480" s="5">
        <v>6.5012509424665001</v>
      </c>
    </row>
    <row r="481" spans="1:57" s="5" customFormat="1" x14ac:dyDescent="0.3">
      <c r="A481" s="5" t="s">
        <v>398</v>
      </c>
      <c r="B481" s="43" t="s">
        <v>1060</v>
      </c>
      <c r="C481" s="39"/>
      <c r="F481" s="5">
        <v>3.17</v>
      </c>
      <c r="G481" s="5" t="s">
        <v>393</v>
      </c>
      <c r="H481" s="40">
        <v>-2</v>
      </c>
      <c r="I481" s="5">
        <v>-1</v>
      </c>
      <c r="N481" s="41">
        <v>0</v>
      </c>
      <c r="O481" s="5">
        <v>-1</v>
      </c>
      <c r="Q481" s="5">
        <v>27.23</v>
      </c>
      <c r="T481" s="41">
        <v>0</v>
      </c>
      <c r="U481" s="41"/>
      <c r="V481" s="41"/>
      <c r="AO481" s="5">
        <v>26</v>
      </c>
      <c r="AP481" s="41">
        <v>0</v>
      </c>
      <c r="AQ481" s="41"/>
      <c r="AR481" s="5">
        <v>1.6351351351351351</v>
      </c>
      <c r="AS481" s="5">
        <v>1.8243243243243239</v>
      </c>
      <c r="AT481" s="5">
        <v>0.89189189189189189</v>
      </c>
      <c r="AU481" s="5">
        <v>0.94594594594594594</v>
      </c>
      <c r="AV481" s="5">
        <v>0.30867346938775508</v>
      </c>
      <c r="AW481" s="5">
        <v>0.34438775510204078</v>
      </c>
      <c r="AX481" s="5">
        <v>0.1683673469387755</v>
      </c>
      <c r="AY481" s="5">
        <v>0.1785714285714286</v>
      </c>
      <c r="AZ481" s="41">
        <v>0.82</v>
      </c>
      <c r="BA481" s="41">
        <v>3.44</v>
      </c>
      <c r="BB481" s="41">
        <v>2.62</v>
      </c>
      <c r="BC481" s="41">
        <v>2.5713513513513511</v>
      </c>
      <c r="BD481" s="5">
        <v>2.571351351351352</v>
      </c>
      <c r="BE481" s="5">
        <v>6.5312639310692706</v>
      </c>
    </row>
    <row r="482" spans="1:57" s="5" customFormat="1" x14ac:dyDescent="0.3">
      <c r="A482" s="5" t="s">
        <v>399</v>
      </c>
      <c r="B482" s="43" t="s">
        <v>1061</v>
      </c>
      <c r="C482" s="39"/>
      <c r="F482" s="5">
        <v>3.15</v>
      </c>
      <c r="G482" s="5" t="s">
        <v>393</v>
      </c>
      <c r="H482" s="40">
        <v>-2</v>
      </c>
      <c r="I482" s="5">
        <v>-1</v>
      </c>
      <c r="N482" s="41">
        <v>0</v>
      </c>
      <c r="O482" s="5">
        <v>-1</v>
      </c>
      <c r="Q482" s="5">
        <v>33.19</v>
      </c>
      <c r="T482" s="41">
        <v>0</v>
      </c>
      <c r="U482" s="41"/>
      <c r="V482" s="41"/>
      <c r="AO482" s="5">
        <v>26</v>
      </c>
      <c r="AP482" s="41">
        <v>0</v>
      </c>
      <c r="AQ482" s="41"/>
      <c r="AR482" s="5">
        <v>1.593023255813953</v>
      </c>
      <c r="AS482" s="5">
        <v>1.6627906976744189</v>
      </c>
      <c r="AT482" s="5">
        <v>0.76744186046511631</v>
      </c>
      <c r="AU482" s="5">
        <v>0.81395348837209303</v>
      </c>
      <c r="AV482" s="5">
        <v>0.32932692307692307</v>
      </c>
      <c r="AW482" s="5">
        <v>0.34375000000000011</v>
      </c>
      <c r="AX482" s="5">
        <v>0.1586538461538462</v>
      </c>
      <c r="AY482" s="5">
        <v>0.16826923076923081</v>
      </c>
      <c r="AZ482" s="41">
        <v>0.82</v>
      </c>
      <c r="BA482" s="41">
        <v>3.44</v>
      </c>
      <c r="BB482" s="41">
        <v>2.62</v>
      </c>
      <c r="BC482" s="41">
        <v>2.5358139534883719</v>
      </c>
      <c r="BD482" s="5">
        <v>2.5358139534883719</v>
      </c>
      <c r="BE482" s="5">
        <v>6.5787263316503957</v>
      </c>
    </row>
    <row r="483" spans="1:57" s="5" customFormat="1" x14ac:dyDescent="0.3">
      <c r="A483" s="5" t="s">
        <v>400</v>
      </c>
      <c r="B483" s="43" t="s">
        <v>1062</v>
      </c>
      <c r="C483" s="39"/>
      <c r="F483" s="5">
        <v>3.15</v>
      </c>
      <c r="G483" s="5" t="s">
        <v>393</v>
      </c>
      <c r="H483" s="49">
        <v>-2</v>
      </c>
      <c r="I483" s="5">
        <v>-1</v>
      </c>
      <c r="N483" s="41">
        <v>0</v>
      </c>
      <c r="O483" s="5">
        <v>-1</v>
      </c>
      <c r="Q483" s="5">
        <v>38.67</v>
      </c>
      <c r="T483" s="41">
        <v>0</v>
      </c>
      <c r="U483" s="41"/>
      <c r="V483" s="41"/>
      <c r="AO483" s="5">
        <v>26</v>
      </c>
      <c r="AP483" s="41">
        <v>0</v>
      </c>
      <c r="AQ483" s="41"/>
      <c r="AR483" s="5">
        <v>1.561224489795918</v>
      </c>
      <c r="AS483" s="5">
        <v>1.5408163265306121</v>
      </c>
      <c r="AT483" s="5">
        <v>0.67346938775510201</v>
      </c>
      <c r="AU483" s="5">
        <v>0.7142857142857143</v>
      </c>
      <c r="AV483" s="5">
        <v>0.34772727272727277</v>
      </c>
      <c r="AW483" s="5">
        <v>0.3431818181818182</v>
      </c>
      <c r="AX483" s="5">
        <v>0.15</v>
      </c>
      <c r="AY483" s="5">
        <v>0.15909090909090909</v>
      </c>
      <c r="AZ483" s="41">
        <v>0.82</v>
      </c>
      <c r="BA483" s="41">
        <v>3.44</v>
      </c>
      <c r="BB483" s="41">
        <v>2.62</v>
      </c>
      <c r="BC483" s="41">
        <v>2.5089795918367348</v>
      </c>
      <c r="BD483" s="5">
        <v>2.5089795918367348</v>
      </c>
      <c r="BE483" s="5">
        <v>6.6145652871912439</v>
      </c>
    </row>
    <row r="484" spans="1:57" x14ac:dyDescent="0.3">
      <c r="A484" s="2" t="s">
        <v>381</v>
      </c>
      <c r="B484" s="13" t="s">
        <v>838</v>
      </c>
      <c r="C484" s="13"/>
      <c r="D484" s="2"/>
      <c r="E484" s="2"/>
      <c r="F484" s="2">
        <v>3.46</v>
      </c>
      <c r="G484" s="2" t="s">
        <v>401</v>
      </c>
      <c r="H484" s="9">
        <v>-1</v>
      </c>
      <c r="I484">
        <v>-1</v>
      </c>
      <c r="K484" s="2"/>
      <c r="L484" s="2"/>
      <c r="M484" s="2"/>
      <c r="N484" s="23">
        <v>0</v>
      </c>
      <c r="O484" s="2">
        <v>3.7829999999999999</v>
      </c>
      <c r="P484" s="2">
        <v>3.7829999999999999</v>
      </c>
      <c r="Q484" s="2">
        <v>27.18</v>
      </c>
      <c r="R484" s="2" t="s">
        <v>1131</v>
      </c>
      <c r="S484" s="2"/>
      <c r="T484" s="23">
        <v>0</v>
      </c>
      <c r="U484" s="23"/>
      <c r="V484" s="23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O484">
        <v>20</v>
      </c>
      <c r="AP484" s="21">
        <v>0</v>
      </c>
      <c r="AQ484" s="21"/>
      <c r="AR484" s="28">
        <v>1.882352941176471</v>
      </c>
      <c r="AS484" s="28">
        <v>2.3529411764705879</v>
      </c>
      <c r="AT484" s="28">
        <v>0.35294117647058831</v>
      </c>
      <c r="AU484" s="28">
        <v>0.47058823529411759</v>
      </c>
      <c r="AV484" s="28">
        <v>0.37209302325581389</v>
      </c>
      <c r="AW484" s="28">
        <v>0.46511627906976749</v>
      </c>
      <c r="AX484" s="28">
        <v>6.9767441860465129E-2</v>
      </c>
      <c r="AY484" s="28">
        <v>9.3023255813953487E-2</v>
      </c>
      <c r="AZ484" s="25">
        <v>1.1399999999999999</v>
      </c>
      <c r="BA484" s="25">
        <v>3.44</v>
      </c>
      <c r="BB484" s="25">
        <v>2.2999999999999998</v>
      </c>
      <c r="BC484" s="25">
        <v>2.6882352941176468</v>
      </c>
      <c r="BD484">
        <v>2.6882352941176468</v>
      </c>
      <c r="BE484">
        <v>6.2192249941001183</v>
      </c>
    </row>
    <row r="485" spans="1:57" x14ac:dyDescent="0.3">
      <c r="A485" s="2" t="s">
        <v>385</v>
      </c>
      <c r="B485" s="18" t="s">
        <v>1063</v>
      </c>
      <c r="C485" s="13"/>
      <c r="D485" s="2"/>
      <c r="E485" s="2"/>
      <c r="F485" s="2">
        <v>3.58</v>
      </c>
      <c r="G485" s="2" t="s">
        <v>401</v>
      </c>
      <c r="H485" s="9">
        <v>-1</v>
      </c>
      <c r="I485">
        <v>-1</v>
      </c>
      <c r="K485" s="2"/>
      <c r="L485" s="2"/>
      <c r="M485" s="2"/>
      <c r="N485" s="23">
        <v>0</v>
      </c>
      <c r="O485" s="2">
        <v>3.802</v>
      </c>
      <c r="P485" s="2">
        <v>3.802</v>
      </c>
      <c r="Q485" s="2">
        <v>24.7</v>
      </c>
      <c r="R485" s="2" t="s">
        <v>439</v>
      </c>
      <c r="S485" s="2"/>
      <c r="T485" s="23">
        <v>0</v>
      </c>
      <c r="U485" s="23"/>
      <c r="V485" s="23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O485">
        <v>20</v>
      </c>
      <c r="AP485" s="21">
        <v>0</v>
      </c>
      <c r="AQ485" s="21"/>
      <c r="AR485" s="28">
        <v>1.606060606060606</v>
      </c>
      <c r="AS485" s="28">
        <v>1.545454545454545</v>
      </c>
      <c r="AT485" s="28">
        <v>0.1818181818181818</v>
      </c>
      <c r="AU485" s="28">
        <v>0.2424242424242424</v>
      </c>
      <c r="AV485" s="28">
        <v>0.44915254237288132</v>
      </c>
      <c r="AW485" s="28">
        <v>0.43220338983050849</v>
      </c>
      <c r="AX485" s="28">
        <v>5.0847457627118647E-2</v>
      </c>
      <c r="AY485" s="28">
        <v>6.7796610169491525E-2</v>
      </c>
      <c r="AZ485" s="25">
        <v>1.1399999999999999</v>
      </c>
      <c r="BA485" s="25">
        <v>3.44</v>
      </c>
      <c r="BB485" s="25">
        <v>2.2999999999999998</v>
      </c>
      <c r="BC485" s="25">
        <v>2.51939393939394</v>
      </c>
      <c r="BD485">
        <v>2.51939393939394</v>
      </c>
      <c r="BE485">
        <v>6.5741021946079687</v>
      </c>
    </row>
    <row r="486" spans="1:57" x14ac:dyDescent="0.3">
      <c r="A486" s="2" t="s">
        <v>51</v>
      </c>
      <c r="B486" s="13" t="s">
        <v>703</v>
      </c>
      <c r="C486" s="13"/>
      <c r="D486" s="2"/>
      <c r="E486" s="2"/>
      <c r="F486" s="2">
        <v>5.5</v>
      </c>
      <c r="G486" s="2" t="s">
        <v>52</v>
      </c>
      <c r="H486" s="9" t="s">
        <v>536</v>
      </c>
      <c r="I486" t="s">
        <v>617</v>
      </c>
      <c r="K486" s="2"/>
      <c r="L486" s="2"/>
      <c r="M486" s="2"/>
      <c r="N486" s="23">
        <v>1</v>
      </c>
      <c r="O486" s="2">
        <v>-1</v>
      </c>
      <c r="P486" s="2"/>
      <c r="Q486" s="2"/>
      <c r="R486" s="2"/>
      <c r="S486" s="2"/>
      <c r="T486" s="23">
        <v>12.88926011</v>
      </c>
      <c r="U486" s="23">
        <v>12.88926011</v>
      </c>
      <c r="V486" s="23">
        <v>12.88926011</v>
      </c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O486">
        <v>18</v>
      </c>
      <c r="AP486" s="21">
        <v>195.03203980213701</v>
      </c>
      <c r="AQ486" s="21">
        <v>9.2292528029042184E-2</v>
      </c>
      <c r="AR486" s="28">
        <v>2</v>
      </c>
      <c r="AS486" s="28">
        <v>3</v>
      </c>
      <c r="AT486" s="28">
        <v>1.857142857142857</v>
      </c>
      <c r="AU486" s="28">
        <v>4</v>
      </c>
      <c r="AV486" s="28">
        <v>0.18421052631578949</v>
      </c>
      <c r="AW486" s="28">
        <v>0.27631578947368418</v>
      </c>
      <c r="AX486" s="28">
        <v>0.1710526315789474</v>
      </c>
      <c r="AY486" s="28">
        <v>0.36842105263157893</v>
      </c>
      <c r="AZ486" s="25">
        <v>0.95</v>
      </c>
      <c r="BA486" s="25">
        <v>3.44</v>
      </c>
      <c r="BB486" s="25">
        <v>2.4900000000000002</v>
      </c>
      <c r="BC486" s="25">
        <v>2.782142857142857</v>
      </c>
      <c r="BD486">
        <v>2.7821428571428579</v>
      </c>
      <c r="BE486">
        <v>6.2021612289285706</v>
      </c>
    </row>
    <row r="487" spans="1:57" x14ac:dyDescent="0.3">
      <c r="A487" s="2" t="s">
        <v>403</v>
      </c>
      <c r="B487" s="17" t="s">
        <v>956</v>
      </c>
      <c r="C487" s="13"/>
      <c r="D487" s="2"/>
      <c r="E487" s="2"/>
      <c r="F487" s="2">
        <v>3.76</v>
      </c>
      <c r="G487" s="2" t="s">
        <v>402</v>
      </c>
      <c r="H487" s="9">
        <v>-1</v>
      </c>
      <c r="I487">
        <v>-1</v>
      </c>
      <c r="K487" s="2"/>
      <c r="L487" s="2"/>
      <c r="M487" s="2"/>
      <c r="N487" s="23">
        <v>0</v>
      </c>
      <c r="O487" s="2">
        <v>3.9</v>
      </c>
      <c r="P487" s="2">
        <v>3.9</v>
      </c>
      <c r="Q487" s="2">
        <f>15.91*2</f>
        <v>31.82</v>
      </c>
      <c r="R487" s="2"/>
      <c r="S487" s="2"/>
      <c r="T487" s="23">
        <v>0</v>
      </c>
      <c r="U487" s="23"/>
      <c r="V487" s="23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O487">
        <v>20</v>
      </c>
      <c r="AP487" s="21">
        <v>0</v>
      </c>
      <c r="AQ487" s="21"/>
      <c r="AR487" s="28">
        <v>1.882352941176471</v>
      </c>
      <c r="AS487" s="28">
        <v>2.3529411764705879</v>
      </c>
      <c r="AT487" s="28">
        <v>0.43529411764705878</v>
      </c>
      <c r="AU487" s="28">
        <v>0.82352941176470584</v>
      </c>
      <c r="AV487" s="28">
        <v>0.34261241970021411</v>
      </c>
      <c r="AW487" s="28">
        <v>0.42826552462526768</v>
      </c>
      <c r="AX487" s="28">
        <v>7.922912205567452E-2</v>
      </c>
      <c r="AY487" s="28">
        <v>0.1498929336188437</v>
      </c>
      <c r="AZ487" s="25">
        <v>0.82</v>
      </c>
      <c r="BA487" s="25">
        <v>3.44</v>
      </c>
      <c r="BB487" s="25">
        <v>2.62</v>
      </c>
      <c r="BC487" s="25">
        <v>2.5324117647058819</v>
      </c>
      <c r="BD487">
        <v>2.532941176470588</v>
      </c>
      <c r="BE487">
        <v>5.690008021176471</v>
      </c>
    </row>
    <row r="488" spans="1:57" s="2" customFormat="1" x14ac:dyDescent="0.3">
      <c r="A488" s="2" t="s">
        <v>404</v>
      </c>
      <c r="B488" s="33" t="s">
        <v>957</v>
      </c>
      <c r="C488" s="34"/>
      <c r="F488" s="2">
        <v>3.88</v>
      </c>
      <c r="G488" s="2" t="s">
        <v>402</v>
      </c>
      <c r="H488" s="35">
        <v>-1</v>
      </c>
      <c r="I488" s="2">
        <v>-1</v>
      </c>
      <c r="N488" s="29">
        <v>0</v>
      </c>
      <c r="O488" s="2">
        <v>3.8050000000000002</v>
      </c>
      <c r="P488" s="2">
        <v>3.8050000000000002</v>
      </c>
      <c r="Q488" s="2">
        <v>27.44</v>
      </c>
      <c r="R488" s="2" t="s">
        <v>1131</v>
      </c>
      <c r="T488" s="29">
        <v>0</v>
      </c>
      <c r="U488" s="29"/>
      <c r="V488" s="29"/>
      <c r="AO488" s="2">
        <v>20</v>
      </c>
      <c r="AP488" s="29">
        <v>0</v>
      </c>
      <c r="AQ488" s="29"/>
      <c r="AR488" s="2">
        <v>1.882352941176471</v>
      </c>
      <c r="AS488" s="2">
        <v>2.3529411764705879</v>
      </c>
      <c r="AT488" s="2">
        <v>0.43529411764705878</v>
      </c>
      <c r="AU488" s="2">
        <v>0.82352941176470584</v>
      </c>
      <c r="AV488" s="2">
        <v>0.34261241970021411</v>
      </c>
      <c r="AW488" s="2">
        <v>0.42826552462526768</v>
      </c>
      <c r="AX488" s="2">
        <v>7.922912205567452E-2</v>
      </c>
      <c r="AY488" s="2">
        <v>0.1498929336188437</v>
      </c>
      <c r="AZ488" s="29">
        <v>1.1850000000000001</v>
      </c>
      <c r="BA488" s="29">
        <v>3.44</v>
      </c>
      <c r="BB488" s="29">
        <v>2.2549999999999999</v>
      </c>
      <c r="BC488" s="29">
        <v>2.6947647058823532</v>
      </c>
      <c r="BD488" s="2">
        <v>2.6952941176470588</v>
      </c>
      <c r="BE488" s="2">
        <v>6.2494732999824709</v>
      </c>
    </row>
    <row r="489" spans="1:57" x14ac:dyDescent="0.3">
      <c r="A489" s="2" t="s">
        <v>405</v>
      </c>
      <c r="B489" s="17" t="s">
        <v>958</v>
      </c>
      <c r="C489" s="13"/>
      <c r="D489" s="2"/>
      <c r="E489" s="2"/>
      <c r="F489" s="2">
        <v>4.51</v>
      </c>
      <c r="G489" s="2" t="s">
        <v>402</v>
      </c>
      <c r="H489" s="9">
        <v>-1</v>
      </c>
      <c r="I489">
        <v>-1</v>
      </c>
      <c r="J489" s="1" t="s">
        <v>1184</v>
      </c>
      <c r="K489" s="2"/>
      <c r="L489" s="2"/>
      <c r="M489" s="2"/>
      <c r="N489" s="23">
        <v>0</v>
      </c>
      <c r="O489" s="2">
        <v>-1</v>
      </c>
      <c r="P489" s="2"/>
      <c r="Q489" s="2"/>
      <c r="R489" s="2"/>
      <c r="S489" s="2"/>
      <c r="T489" s="23">
        <v>0</v>
      </c>
      <c r="U489" s="23"/>
      <c r="V489" s="23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O489">
        <v>14</v>
      </c>
      <c r="AP489" s="21">
        <v>0</v>
      </c>
      <c r="AQ489" s="21"/>
      <c r="AR489" s="28">
        <v>1.9090909090909089</v>
      </c>
      <c r="AS489" s="28">
        <v>2.545454545454545</v>
      </c>
      <c r="AT489" s="28">
        <v>0.60909090909090913</v>
      </c>
      <c r="AU489" s="28">
        <v>2.790909090909091</v>
      </c>
      <c r="AV489" s="28">
        <v>0.24305555555555561</v>
      </c>
      <c r="AW489" s="28">
        <v>0.32407407407407413</v>
      </c>
      <c r="AX489" s="28">
        <v>7.7546296296296308E-2</v>
      </c>
      <c r="AY489" s="28">
        <v>0.35532407407407413</v>
      </c>
      <c r="AZ489" s="25">
        <v>0.82</v>
      </c>
      <c r="BA489" s="25">
        <v>3.44</v>
      </c>
      <c r="BB489" s="25">
        <v>2.62</v>
      </c>
      <c r="BC489" s="25">
        <v>2.6393636363636359</v>
      </c>
      <c r="BD489">
        <v>2.6363636363636358</v>
      </c>
      <c r="BE489">
        <v>6.0025089159090914</v>
      </c>
    </row>
    <row r="490" spans="1:57" s="2" customFormat="1" x14ac:dyDescent="0.3">
      <c r="A490" s="2" t="s">
        <v>1190</v>
      </c>
      <c r="B490" s="33" t="s">
        <v>959</v>
      </c>
      <c r="C490" s="34"/>
      <c r="F490" s="2">
        <v>5.4</v>
      </c>
      <c r="G490" s="2" t="s">
        <v>402</v>
      </c>
      <c r="H490" s="35">
        <v>-1</v>
      </c>
      <c r="I490" s="2">
        <v>-1</v>
      </c>
      <c r="J490" s="2" t="s">
        <v>1164</v>
      </c>
      <c r="N490" s="29">
        <v>0</v>
      </c>
      <c r="O490" s="2">
        <v>3.89</v>
      </c>
      <c r="P490" s="2">
        <v>3.89</v>
      </c>
      <c r="Q490" s="2">
        <v>10.34</v>
      </c>
      <c r="R490" s="2" t="s">
        <v>440</v>
      </c>
      <c r="T490" s="29">
        <v>0</v>
      </c>
      <c r="U490" s="29"/>
      <c r="V490" s="29"/>
      <c r="AO490" s="2">
        <v>14</v>
      </c>
      <c r="AP490" s="29">
        <v>0</v>
      </c>
      <c r="AQ490" s="29"/>
      <c r="AR490" s="2">
        <v>2</v>
      </c>
      <c r="AS490" s="2">
        <v>2.8</v>
      </c>
      <c r="AT490" s="2">
        <v>0.67</v>
      </c>
      <c r="AU490" s="2">
        <v>3.07</v>
      </c>
      <c r="AV490" s="2">
        <v>0.23419203747072601</v>
      </c>
      <c r="AW490" s="2">
        <v>0.32786885245901642</v>
      </c>
      <c r="AX490" s="2">
        <v>7.8454332552693226E-2</v>
      </c>
      <c r="AY490" s="2">
        <v>0.35948477751756441</v>
      </c>
      <c r="AZ490" s="29">
        <v>1.1000000000000001</v>
      </c>
      <c r="BA490" s="29">
        <v>3.44</v>
      </c>
      <c r="BB490" s="29">
        <v>2.34</v>
      </c>
      <c r="BC490" s="29">
        <v>2.8212999999999999</v>
      </c>
      <c r="BD490" s="2">
        <v>2.8180000000000001</v>
      </c>
      <c r="BE490" s="2">
        <v>6.3696075919999986</v>
      </c>
    </row>
    <row r="491" spans="1:57" x14ac:dyDescent="0.3">
      <c r="A491" s="2" t="s">
        <v>406</v>
      </c>
      <c r="B491" s="17" t="s">
        <v>960</v>
      </c>
      <c r="C491" s="13"/>
      <c r="D491" s="2"/>
      <c r="E491" s="2"/>
      <c r="F491" s="2">
        <v>0.01</v>
      </c>
      <c r="G491" s="2" t="s">
        <v>408</v>
      </c>
      <c r="H491" s="9">
        <v>-1</v>
      </c>
      <c r="I491" t="s">
        <v>673</v>
      </c>
      <c r="K491" s="2"/>
      <c r="L491" s="2"/>
      <c r="M491" s="2"/>
      <c r="N491" s="23">
        <v>0</v>
      </c>
      <c r="O491" s="2">
        <v>5.3959999999999999</v>
      </c>
      <c r="P491" s="2">
        <v>5.4489999999999998</v>
      </c>
      <c r="Q491" s="2">
        <v>20.521999999999998</v>
      </c>
      <c r="R491" s="2" t="s">
        <v>1135</v>
      </c>
      <c r="S491" s="2"/>
      <c r="T491" s="23">
        <v>0</v>
      </c>
      <c r="U491" s="23"/>
      <c r="V491" s="23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O491">
        <v>13.84</v>
      </c>
      <c r="AP491" s="21">
        <v>0</v>
      </c>
      <c r="AQ491" s="21"/>
      <c r="AR491" s="28">
        <v>2</v>
      </c>
      <c r="AS491" s="28">
        <v>2.3221476510067109</v>
      </c>
      <c r="AT491" s="28">
        <v>1.593959731543624</v>
      </c>
      <c r="AU491" s="28">
        <v>0</v>
      </c>
      <c r="AV491" s="28">
        <v>0.33806012478729441</v>
      </c>
      <c r="AW491" s="28">
        <v>0.39251276233692572</v>
      </c>
      <c r="AX491" s="28">
        <v>0.26942711287577992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2.5943624161073831</v>
      </c>
      <c r="BD491">
        <v>2.5943624161073831</v>
      </c>
      <c r="BE491">
        <v>5.8869633505033558</v>
      </c>
    </row>
    <row r="492" spans="1:57" x14ac:dyDescent="0.3">
      <c r="A492" s="2" t="s">
        <v>407</v>
      </c>
      <c r="B492" s="17" t="s">
        <v>961</v>
      </c>
      <c r="C492" s="13"/>
      <c r="D492" s="2"/>
      <c r="E492" s="2"/>
      <c r="F492" s="2">
        <v>0.15</v>
      </c>
      <c r="G492" s="2" t="s">
        <v>408</v>
      </c>
      <c r="H492" s="9">
        <v>-1</v>
      </c>
      <c r="I492" t="s">
        <v>673</v>
      </c>
      <c r="K492" s="2"/>
      <c r="L492" s="2"/>
      <c r="M492" s="2"/>
      <c r="N492" s="23">
        <v>0</v>
      </c>
      <c r="O492" s="2">
        <v>5.484</v>
      </c>
      <c r="P492" s="2">
        <v>5.4790000000000001</v>
      </c>
      <c r="Q492" s="2">
        <v>20.064</v>
      </c>
      <c r="R492" s="2" t="s">
        <v>1135</v>
      </c>
      <c r="S492" s="2"/>
      <c r="T492" s="23">
        <v>0</v>
      </c>
      <c r="U492" s="23"/>
      <c r="V492" s="23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O492">
        <v>12.7</v>
      </c>
      <c r="AP492" s="21">
        <v>0</v>
      </c>
      <c r="AQ492" s="21"/>
      <c r="AR492" s="28">
        <v>2</v>
      </c>
      <c r="AS492" s="28">
        <v>2.2378854625550662</v>
      </c>
      <c r="AT492" s="28">
        <v>1.6740088105726869</v>
      </c>
      <c r="AU492" s="28">
        <v>0</v>
      </c>
      <c r="AV492" s="28">
        <v>0.33830104321907611</v>
      </c>
      <c r="AW492" s="28">
        <v>0.37853949329359171</v>
      </c>
      <c r="AX492" s="28">
        <v>0.2831594634873324</v>
      </c>
      <c r="AY492" s="28">
        <v>0</v>
      </c>
      <c r="AZ492" s="25">
        <v>1.1000000000000001</v>
      </c>
      <c r="BA492" s="25">
        <v>3.44</v>
      </c>
      <c r="BB492" s="25">
        <v>2.34</v>
      </c>
      <c r="BC492" s="25">
        <v>2.5518942731277532</v>
      </c>
      <c r="BD492">
        <v>2.5518942731277532</v>
      </c>
      <c r="BE492">
        <v>5.8039684980176212</v>
      </c>
    </row>
    <row r="493" spans="1:57" x14ac:dyDescent="0.3">
      <c r="A493" s="2" t="s">
        <v>409</v>
      </c>
      <c r="B493" s="17" t="s">
        <v>962</v>
      </c>
      <c r="C493" s="13"/>
      <c r="D493" s="2"/>
      <c r="E493" s="2"/>
      <c r="F493" s="2">
        <v>3.22</v>
      </c>
      <c r="G493" s="2" t="s">
        <v>411</v>
      </c>
      <c r="H493" s="9">
        <v>-1</v>
      </c>
      <c r="I493">
        <v>-1</v>
      </c>
      <c r="K493" s="2"/>
      <c r="L493" s="2"/>
      <c r="M493" s="2"/>
      <c r="N493" s="23">
        <v>0</v>
      </c>
      <c r="O493" s="2">
        <v>7.8239999999999998</v>
      </c>
      <c r="P493" s="2">
        <v>7.8432000000000004</v>
      </c>
      <c r="Q493" s="2">
        <v>7.9165000000000001</v>
      </c>
      <c r="R493" s="2" t="s">
        <v>1136</v>
      </c>
      <c r="S493" s="2"/>
      <c r="T493" s="23">
        <v>0</v>
      </c>
      <c r="U493" s="23"/>
      <c r="V493" s="23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O493">
        <v>6</v>
      </c>
      <c r="AP493" s="21">
        <v>0</v>
      </c>
      <c r="AQ493" s="21"/>
      <c r="AR493" s="28">
        <v>1.7690531177829101</v>
      </c>
      <c r="AS493" s="28">
        <v>2.7713625866050808</v>
      </c>
      <c r="AT493" s="28">
        <v>1</v>
      </c>
      <c r="AU493" s="28">
        <v>0</v>
      </c>
      <c r="AV493" s="28">
        <v>0.31929970821175491</v>
      </c>
      <c r="AW493" s="28">
        <v>0.50020842017507294</v>
      </c>
      <c r="AX493" s="28">
        <v>0.18049187161317221</v>
      </c>
      <c r="AY493" s="28">
        <v>0</v>
      </c>
      <c r="AZ493" s="25">
        <v>1.1000000000000001</v>
      </c>
      <c r="BA493" s="25">
        <v>3.44</v>
      </c>
      <c r="BB493" s="25">
        <v>2.34</v>
      </c>
      <c r="BC493" s="25">
        <v>2.8367205542725169</v>
      </c>
      <c r="BD493">
        <v>2.8367205542725169</v>
      </c>
      <c r="BE493">
        <v>6.3438920491916866</v>
      </c>
    </row>
    <row r="494" spans="1:57" x14ac:dyDescent="0.3">
      <c r="A494" s="2" t="s">
        <v>90</v>
      </c>
      <c r="B494" s="17" t="s">
        <v>963</v>
      </c>
      <c r="C494" s="13"/>
      <c r="D494" s="2"/>
      <c r="E494" s="2"/>
      <c r="F494" s="2">
        <v>3.87</v>
      </c>
      <c r="G494" s="2" t="s">
        <v>411</v>
      </c>
      <c r="H494" s="9">
        <v>-1</v>
      </c>
      <c r="I494">
        <v>-1</v>
      </c>
      <c r="K494" s="2"/>
      <c r="L494" s="2"/>
      <c r="M494" s="2"/>
      <c r="N494" s="23">
        <v>0</v>
      </c>
      <c r="O494" s="2">
        <v>3.9186000000000001</v>
      </c>
      <c r="P494" s="2">
        <v>3.9186000000000001</v>
      </c>
      <c r="Q494" s="2">
        <v>7.9149000000000003</v>
      </c>
      <c r="R494" s="2" t="s">
        <v>439</v>
      </c>
      <c r="S494" s="2"/>
      <c r="T494" s="23">
        <v>0</v>
      </c>
      <c r="U494" s="23"/>
      <c r="V494" s="23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O494">
        <v>6</v>
      </c>
      <c r="AP494" s="21">
        <v>0</v>
      </c>
      <c r="AQ494" s="21"/>
      <c r="AR494" s="28">
        <v>2</v>
      </c>
      <c r="AS494" s="28">
        <v>2.7713625866050808</v>
      </c>
      <c r="AT494" s="28">
        <v>0.76905311778290997</v>
      </c>
      <c r="AU494" s="28">
        <v>3.2332563510392611</v>
      </c>
      <c r="AV494" s="28">
        <v>0.2279547249276126</v>
      </c>
      <c r="AW494" s="28">
        <v>0.31587259805211898</v>
      </c>
      <c r="AX494" s="28">
        <v>8.765464595946304E-2</v>
      </c>
      <c r="AY494" s="28">
        <v>0.36851803106080561</v>
      </c>
      <c r="AZ494" s="25">
        <v>1.1000000000000001</v>
      </c>
      <c r="BA494" s="25">
        <v>3.44</v>
      </c>
      <c r="BB494" s="25">
        <v>2.34</v>
      </c>
      <c r="BC494" s="25">
        <v>2.813625866050808</v>
      </c>
      <c r="BD494">
        <v>2.8136258660508089</v>
      </c>
      <c r="BE494">
        <v>6.3665749591224019</v>
      </c>
    </row>
    <row r="495" spans="1:57" x14ac:dyDescent="0.3">
      <c r="A495" s="2" t="s">
        <v>410</v>
      </c>
      <c r="B495" s="13" t="s">
        <v>839</v>
      </c>
      <c r="C495" s="13"/>
      <c r="D495" s="2"/>
      <c r="E495" s="2"/>
      <c r="F495" s="2">
        <v>3.56</v>
      </c>
      <c r="G495" s="2" t="s">
        <v>411</v>
      </c>
      <c r="H495" s="9" t="s">
        <v>602</v>
      </c>
      <c r="I495" t="s">
        <v>674</v>
      </c>
      <c r="K495" s="2"/>
      <c r="L495" s="2"/>
      <c r="M495" s="2"/>
      <c r="N495" s="23">
        <v>2</v>
      </c>
      <c r="O495" s="2">
        <v>-1</v>
      </c>
      <c r="P495" s="2"/>
      <c r="Q495" s="2"/>
      <c r="R495" s="2"/>
      <c r="S495" s="2"/>
      <c r="T495" s="23">
        <v>5.44114334</v>
      </c>
      <c r="U495" s="23">
        <v>5.44114334</v>
      </c>
      <c r="V495" s="23">
        <v>5.44114334</v>
      </c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O495">
        <v>6</v>
      </c>
      <c r="AP495" s="21">
        <v>112.4131248985337</v>
      </c>
      <c r="AQ495" s="21">
        <v>0.106749100790779</v>
      </c>
      <c r="AR495" s="28">
        <v>2</v>
      </c>
      <c r="AS495" s="28">
        <v>2.4</v>
      </c>
      <c r="AT495" s="28">
        <v>0.4</v>
      </c>
      <c r="AU495" s="28">
        <v>0</v>
      </c>
      <c r="AV495" s="28">
        <v>0.41666666666666669</v>
      </c>
      <c r="AW495" s="28">
        <v>0.5</v>
      </c>
      <c r="AX495" s="28">
        <v>8.3333333333333343E-2</v>
      </c>
      <c r="AY495" s="28">
        <v>0</v>
      </c>
      <c r="AZ495" s="25">
        <v>1</v>
      </c>
      <c r="BA495" s="25">
        <v>3.44</v>
      </c>
      <c r="BB495" s="25">
        <v>2.44</v>
      </c>
      <c r="BC495" s="25">
        <v>2.5720000000000001</v>
      </c>
      <c r="BD495">
        <v>2.5720000000000001</v>
      </c>
      <c r="BE495">
        <v>5.8278852370000003</v>
      </c>
    </row>
    <row r="496" spans="1:57" x14ac:dyDescent="0.3">
      <c r="A496" s="2" t="s">
        <v>413</v>
      </c>
      <c r="B496" s="13" t="s">
        <v>840</v>
      </c>
      <c r="C496" s="13"/>
      <c r="D496" s="2"/>
      <c r="E496" s="2"/>
      <c r="F496" s="2">
        <v>2.86</v>
      </c>
      <c r="G496" s="2" t="s">
        <v>412</v>
      </c>
      <c r="H496" s="9">
        <v>-1</v>
      </c>
      <c r="I496">
        <v>-1</v>
      </c>
      <c r="K496" s="2"/>
      <c r="L496" s="2"/>
      <c r="M496" s="2"/>
      <c r="N496" s="23">
        <v>0</v>
      </c>
      <c r="O496" s="2">
        <v>3.91</v>
      </c>
      <c r="P496" s="2">
        <v>3.91</v>
      </c>
      <c r="Q496" s="2">
        <v>18.495999999999999</v>
      </c>
      <c r="R496" s="2" t="s">
        <v>439</v>
      </c>
      <c r="S496" s="2"/>
      <c r="T496" s="23">
        <v>0</v>
      </c>
      <c r="U496" s="23"/>
      <c r="V496" s="23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O496">
        <v>22</v>
      </c>
      <c r="AP496" s="21">
        <v>0</v>
      </c>
      <c r="AQ496" s="21"/>
      <c r="AR496" s="28">
        <v>2</v>
      </c>
      <c r="AS496" s="28">
        <v>3.052631578947369</v>
      </c>
      <c r="AT496" s="28">
        <v>1.8947368421052631</v>
      </c>
      <c r="AU496" s="28">
        <v>3.6842105263157889</v>
      </c>
      <c r="AV496" s="28">
        <v>0.18811881188118809</v>
      </c>
      <c r="AW496" s="28">
        <v>0.28712871287128722</v>
      </c>
      <c r="AX496" s="28">
        <v>0.17821782178217821</v>
      </c>
      <c r="AY496" s="28">
        <v>0.34653465346534651</v>
      </c>
      <c r="AZ496" s="25">
        <v>0.95</v>
      </c>
      <c r="BA496" s="25">
        <v>3.44</v>
      </c>
      <c r="BB496" s="25">
        <v>2.4900000000000002</v>
      </c>
      <c r="BC496" s="25">
        <v>2.7347368421052631</v>
      </c>
      <c r="BD496">
        <v>2.7347368421052631</v>
      </c>
      <c r="BE496">
        <v>6.1677369702631566</v>
      </c>
    </row>
    <row r="497" spans="1:57" x14ac:dyDescent="0.3">
      <c r="A497" s="2" t="s">
        <v>414</v>
      </c>
      <c r="B497" s="13" t="s">
        <v>841</v>
      </c>
      <c r="C497" s="13"/>
      <c r="D497" s="2"/>
      <c r="E497" s="2"/>
      <c r="F497" s="2">
        <v>2.58</v>
      </c>
      <c r="G497" s="2" t="s">
        <v>412</v>
      </c>
      <c r="H497" s="9">
        <v>-1</v>
      </c>
      <c r="I497">
        <v>-1</v>
      </c>
      <c r="K497" s="2"/>
      <c r="L497" s="2"/>
      <c r="M497" s="2"/>
      <c r="N497" s="23">
        <v>0</v>
      </c>
      <c r="O497" s="2">
        <v>3.9119999999999999</v>
      </c>
      <c r="P497" s="2">
        <v>3.9119999999999999</v>
      </c>
      <c r="Q497" s="2">
        <v>18.582000000000001</v>
      </c>
      <c r="R497" s="2" t="s">
        <v>439</v>
      </c>
      <c r="S497" s="2"/>
      <c r="T497" s="23">
        <v>0</v>
      </c>
      <c r="U497" s="23"/>
      <c r="V497" s="23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O497">
        <v>22</v>
      </c>
      <c r="AP497" s="21">
        <v>0</v>
      </c>
      <c r="AQ497" s="21"/>
      <c r="AR497" s="28">
        <v>2</v>
      </c>
      <c r="AS497" s="28">
        <v>3.1578947368421049</v>
      </c>
      <c r="AT497" s="28">
        <v>2.4210526315789469</v>
      </c>
      <c r="AU497" s="28">
        <v>4.4210526315789478</v>
      </c>
      <c r="AV497" s="28">
        <v>0.16666666666666671</v>
      </c>
      <c r="AW497" s="28">
        <v>0.26315789473684209</v>
      </c>
      <c r="AX497" s="28">
        <v>0.2017543859649123</v>
      </c>
      <c r="AY497" s="28">
        <v>0.36842105263157898</v>
      </c>
      <c r="AZ497" s="25">
        <v>0.95</v>
      </c>
      <c r="BA497" s="25">
        <v>3.44</v>
      </c>
      <c r="BB497" s="25">
        <v>2.4900000000000002</v>
      </c>
      <c r="BC497" s="25">
        <v>2.8073684210526308</v>
      </c>
      <c r="BD497">
        <v>2.8073684210526308</v>
      </c>
      <c r="BE497">
        <v>6.2210650663157896</v>
      </c>
    </row>
    <row r="498" spans="1:57" x14ac:dyDescent="0.3">
      <c r="A498" s="2" t="s">
        <v>415</v>
      </c>
      <c r="B498" s="13" t="s">
        <v>842</v>
      </c>
      <c r="C498" s="13"/>
      <c r="D498" s="2"/>
      <c r="E498" s="2"/>
      <c r="F498" s="2">
        <v>2.57</v>
      </c>
      <c r="G498" s="2" t="s">
        <v>412</v>
      </c>
      <c r="H498" s="9">
        <v>-1</v>
      </c>
      <c r="I498">
        <v>-1</v>
      </c>
      <c r="K498" s="2"/>
      <c r="L498" s="2"/>
      <c r="M498" s="2"/>
      <c r="N498" s="23">
        <v>0</v>
      </c>
      <c r="O498" s="2">
        <v>3.9607600000000001</v>
      </c>
      <c r="P498" s="2">
        <v>3.9607600000000001</v>
      </c>
      <c r="Q498" s="2">
        <v>18.789100000000001</v>
      </c>
      <c r="R498" s="2" t="s">
        <v>439</v>
      </c>
      <c r="S498" s="2"/>
      <c r="T498" s="23">
        <v>0</v>
      </c>
      <c r="U498" s="23"/>
      <c r="V498" s="23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O498">
        <v>22</v>
      </c>
      <c r="AP498" s="21">
        <v>0</v>
      </c>
      <c r="AQ498" s="21"/>
      <c r="AR498" s="28">
        <v>2</v>
      </c>
      <c r="AS498" s="28">
        <v>3.052631578947369</v>
      </c>
      <c r="AT498" s="28">
        <v>1.8947368421052631</v>
      </c>
      <c r="AU498" s="28">
        <v>3.6842105263157889</v>
      </c>
      <c r="AV498" s="28">
        <v>0.18811881188118809</v>
      </c>
      <c r="AW498" s="28">
        <v>0.28712871287128722</v>
      </c>
      <c r="AX498" s="28">
        <v>0.17821782178217821</v>
      </c>
      <c r="AY498" s="28">
        <v>0.34653465346534651</v>
      </c>
      <c r="AZ498" s="25">
        <v>0.89</v>
      </c>
      <c r="BA498" s="25">
        <v>3.44</v>
      </c>
      <c r="BB498" s="25">
        <v>2.5499999999999998</v>
      </c>
      <c r="BC498" s="25">
        <v>2.7284210526315791</v>
      </c>
      <c r="BD498">
        <v>2.7284210526315791</v>
      </c>
      <c r="BE498">
        <v>6.1471768202631578</v>
      </c>
    </row>
    <row r="499" spans="1:57" x14ac:dyDescent="0.3">
      <c r="A499" s="2" t="s">
        <v>416</v>
      </c>
      <c r="B499" s="13" t="s">
        <v>843</v>
      </c>
      <c r="C499" s="13"/>
      <c r="D499" s="2"/>
      <c r="E499" s="2"/>
      <c r="F499" s="2">
        <v>2.6</v>
      </c>
      <c r="G499" s="2" t="s">
        <v>412</v>
      </c>
      <c r="H499" s="9">
        <v>-1</v>
      </c>
      <c r="I499">
        <v>-1</v>
      </c>
      <c r="K499" s="2"/>
      <c r="L499" s="2"/>
      <c r="M499" s="2"/>
      <c r="N499" s="23">
        <v>0</v>
      </c>
      <c r="O499" s="2">
        <v>3.9350499999999999</v>
      </c>
      <c r="P499" s="2">
        <v>3.9350499999999999</v>
      </c>
      <c r="Q499" s="2">
        <v>18.790900000000001</v>
      </c>
      <c r="R499" s="2" t="s">
        <v>439</v>
      </c>
      <c r="S499" s="2"/>
      <c r="T499" s="23">
        <v>0</v>
      </c>
      <c r="U499" s="23"/>
      <c r="V499" s="23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O499">
        <v>22</v>
      </c>
      <c r="AP499" s="21">
        <v>0</v>
      </c>
      <c r="AQ499" s="21"/>
      <c r="AR499" s="28">
        <v>2</v>
      </c>
      <c r="AS499" s="28">
        <v>3.1578947368421049</v>
      </c>
      <c r="AT499" s="28">
        <v>2.4210526315789469</v>
      </c>
      <c r="AU499" s="28">
        <v>4.4210526315789478</v>
      </c>
      <c r="AV499" s="28">
        <v>0.16666666666666671</v>
      </c>
      <c r="AW499" s="28">
        <v>0.26315789473684209</v>
      </c>
      <c r="AX499" s="28">
        <v>0.2017543859649123</v>
      </c>
      <c r="AY499" s="28">
        <v>0.36842105263157898</v>
      </c>
      <c r="AZ499" s="25">
        <v>0.89</v>
      </c>
      <c r="BA499" s="25">
        <v>3.44</v>
      </c>
      <c r="BB499" s="25">
        <v>2.5499999999999998</v>
      </c>
      <c r="BC499" s="25">
        <v>2.804210526315789</v>
      </c>
      <c r="BD499">
        <v>2.804210526315789</v>
      </c>
      <c r="BE499">
        <v>6.2107849913157898</v>
      </c>
    </row>
    <row r="500" spans="1:57" x14ac:dyDescent="0.3">
      <c r="A500" s="2" t="s">
        <v>417</v>
      </c>
      <c r="B500" s="13" t="s">
        <v>844</v>
      </c>
      <c r="C500" s="13"/>
      <c r="D500" s="2"/>
      <c r="E500" s="2"/>
      <c r="F500" s="2">
        <v>2.57</v>
      </c>
      <c r="G500" s="2" t="s">
        <v>412</v>
      </c>
      <c r="H500" s="9">
        <v>-1</v>
      </c>
      <c r="I500">
        <v>-1</v>
      </c>
      <c r="K500" s="2"/>
      <c r="L500" s="2"/>
      <c r="M500" s="2"/>
      <c r="N500" s="23">
        <v>0</v>
      </c>
      <c r="O500" s="2">
        <v>3.8856000000000002</v>
      </c>
      <c r="P500" s="2">
        <v>3.8856000000000002</v>
      </c>
      <c r="Q500" s="2">
        <v>18.356999999999999</v>
      </c>
      <c r="R500" s="2" t="s">
        <v>439</v>
      </c>
      <c r="S500" s="2"/>
      <c r="T500" s="23">
        <v>0</v>
      </c>
      <c r="U500" s="23"/>
      <c r="V500" s="23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O500">
        <v>22</v>
      </c>
      <c r="AP500" s="21">
        <v>0</v>
      </c>
      <c r="AQ500" s="21"/>
      <c r="AR500" s="28">
        <v>2</v>
      </c>
      <c r="AS500" s="28">
        <v>3.2105263157894739</v>
      </c>
      <c r="AT500" s="28">
        <v>2.3684210526315792</v>
      </c>
      <c r="AU500" s="28">
        <v>3.6842105263157889</v>
      </c>
      <c r="AV500" s="28">
        <v>0.17757009345794389</v>
      </c>
      <c r="AW500" s="28">
        <v>0.28504672897196259</v>
      </c>
      <c r="AX500" s="28">
        <v>0.2102803738317757</v>
      </c>
      <c r="AY500" s="28">
        <v>0.32710280373831768</v>
      </c>
      <c r="AZ500" s="25">
        <v>0.95</v>
      </c>
      <c r="BA500" s="25">
        <v>3.44</v>
      </c>
      <c r="BB500" s="25">
        <v>2.4900000000000002</v>
      </c>
      <c r="BC500" s="25">
        <v>2.7931578947368418</v>
      </c>
      <c r="BD500">
        <v>2.7931578947368418</v>
      </c>
      <c r="BE500">
        <v>6.207524303947368</v>
      </c>
    </row>
    <row r="501" spans="1:57" x14ac:dyDescent="0.3">
      <c r="A501" s="2" t="s">
        <v>418</v>
      </c>
      <c r="B501" s="13" t="s">
        <v>845</v>
      </c>
      <c r="C501" s="13"/>
      <c r="D501" s="2"/>
      <c r="E501" s="2"/>
      <c r="F501" s="2">
        <v>2.5</v>
      </c>
      <c r="G501" s="2" t="s">
        <v>412</v>
      </c>
      <c r="H501" s="9">
        <v>-1</v>
      </c>
      <c r="I501">
        <v>-1</v>
      </c>
      <c r="K501" s="2"/>
      <c r="L501" s="2"/>
      <c r="M501" s="2"/>
      <c r="N501" s="23">
        <v>0</v>
      </c>
      <c r="O501" s="2">
        <v>3.9121999999999999</v>
      </c>
      <c r="P501" s="2">
        <v>3.9121999999999999</v>
      </c>
      <c r="Q501" s="2">
        <v>18.724299999999999</v>
      </c>
      <c r="R501" s="2" t="s">
        <v>439</v>
      </c>
      <c r="S501" s="2"/>
      <c r="T501" s="23">
        <v>0</v>
      </c>
      <c r="U501" s="23"/>
      <c r="V501" s="23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O501">
        <v>22</v>
      </c>
      <c r="AP501" s="21">
        <v>0</v>
      </c>
      <c r="AQ501" s="21"/>
      <c r="AR501" s="28">
        <v>2</v>
      </c>
      <c r="AS501" s="28">
        <v>3.2105263157894739</v>
      </c>
      <c r="AT501" s="28">
        <v>2.3684210526315792</v>
      </c>
      <c r="AU501" s="28">
        <v>3.6842105263157889</v>
      </c>
      <c r="AV501" s="28">
        <v>0.17757009345794389</v>
      </c>
      <c r="AW501" s="28">
        <v>0.28504672897196259</v>
      </c>
      <c r="AX501" s="28">
        <v>0.2102803738317757</v>
      </c>
      <c r="AY501" s="28">
        <v>0.32710280373831768</v>
      </c>
      <c r="AZ501" s="25">
        <v>0.89</v>
      </c>
      <c r="BA501" s="25">
        <v>3.44</v>
      </c>
      <c r="BB501" s="25">
        <v>2.5499999999999998</v>
      </c>
      <c r="BC501" s="25">
        <v>2.79</v>
      </c>
      <c r="BD501">
        <v>2.79</v>
      </c>
      <c r="BE501">
        <v>6.1972442289473681</v>
      </c>
    </row>
    <row r="502" spans="1:57" x14ac:dyDescent="0.3">
      <c r="A502" s="2" t="s">
        <v>419</v>
      </c>
      <c r="B502" s="13" t="s">
        <v>846</v>
      </c>
      <c r="C502" s="13"/>
      <c r="D502" s="2"/>
      <c r="E502" s="2"/>
      <c r="F502" s="2">
        <v>2.6</v>
      </c>
      <c r="G502" s="2" t="s">
        <v>412</v>
      </c>
      <c r="H502" s="9">
        <v>-1</v>
      </c>
      <c r="I502">
        <v>-1</v>
      </c>
      <c r="K502" s="2"/>
      <c r="L502" s="2"/>
      <c r="M502" s="2"/>
      <c r="N502" s="23">
        <v>0</v>
      </c>
      <c r="O502" s="2">
        <v>3.8752</v>
      </c>
      <c r="P502" s="2">
        <v>3.8752</v>
      </c>
      <c r="Q502" s="2">
        <v>18.687000000000001</v>
      </c>
      <c r="R502" s="2" t="s">
        <v>439</v>
      </c>
      <c r="S502" s="2"/>
      <c r="T502" s="23">
        <v>0</v>
      </c>
      <c r="U502" s="23"/>
      <c r="V502" s="23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O502">
        <v>22</v>
      </c>
      <c r="AP502" s="21">
        <v>0</v>
      </c>
      <c r="AQ502" s="21"/>
      <c r="AR502" s="28">
        <v>2</v>
      </c>
      <c r="AS502" s="28">
        <v>3.3157894736842111</v>
      </c>
      <c r="AT502" s="28">
        <v>2.8947368421052628</v>
      </c>
      <c r="AU502" s="28">
        <v>4.4210526315789478</v>
      </c>
      <c r="AV502" s="28">
        <v>0.1583333333333333</v>
      </c>
      <c r="AW502" s="28">
        <v>0.26250000000000001</v>
      </c>
      <c r="AX502" s="28">
        <v>0.22916666666666671</v>
      </c>
      <c r="AY502" s="28">
        <v>0.35</v>
      </c>
      <c r="AZ502" s="25">
        <v>1.5</v>
      </c>
      <c r="BA502" s="25">
        <v>3.44</v>
      </c>
      <c r="BB502" s="25">
        <v>1.94</v>
      </c>
      <c r="BC502" s="25">
        <v>2.86578947368421</v>
      </c>
      <c r="BD502">
        <v>2.8657894736842109</v>
      </c>
      <c r="BE502">
        <v>6.2608524000000001</v>
      </c>
    </row>
    <row r="503" spans="1:57" x14ac:dyDescent="0.3">
      <c r="A503" s="2" t="s">
        <v>426</v>
      </c>
      <c r="B503" s="13" t="s">
        <v>847</v>
      </c>
      <c r="C503" s="13"/>
      <c r="D503" s="2"/>
      <c r="E503" s="2"/>
      <c r="F503" s="2">
        <v>2.82</v>
      </c>
      <c r="G503" s="2" t="s">
        <v>412</v>
      </c>
      <c r="H503" s="9">
        <v>-1</v>
      </c>
      <c r="I503">
        <v>-1</v>
      </c>
      <c r="K503" s="2"/>
      <c r="L503" s="2"/>
      <c r="M503" s="2"/>
      <c r="N503" s="23">
        <v>0</v>
      </c>
      <c r="O503" s="2">
        <v>3.9108999999999998</v>
      </c>
      <c r="P503" s="2">
        <v>3.9108999999999998</v>
      </c>
      <c r="Q503" s="2">
        <v>18.454999999999998</v>
      </c>
      <c r="R503" s="2" t="s">
        <v>439</v>
      </c>
      <c r="S503" s="2"/>
      <c r="T503" s="23">
        <v>0</v>
      </c>
      <c r="U503" s="23"/>
      <c r="V503" s="23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O503">
        <v>22</v>
      </c>
      <c r="AP503" s="21">
        <v>0</v>
      </c>
      <c r="AQ503" s="21"/>
      <c r="AR503" s="28">
        <v>1.8947368421052631</v>
      </c>
      <c r="AS503" s="28">
        <v>3.052631578947369</v>
      </c>
      <c r="AT503" s="28">
        <v>2</v>
      </c>
      <c r="AU503" s="28">
        <v>2.2105263157894739</v>
      </c>
      <c r="AV503" s="28">
        <v>0.2068965517241379</v>
      </c>
      <c r="AW503" s="28">
        <v>0.33333333333333343</v>
      </c>
      <c r="AX503" s="28">
        <v>0.21839080459770119</v>
      </c>
      <c r="AY503" s="28">
        <v>0.2413793103448276</v>
      </c>
      <c r="AZ503" s="25">
        <v>0.95</v>
      </c>
      <c r="BA503" s="25">
        <v>3.44</v>
      </c>
      <c r="BB503" s="25">
        <v>2.4900000000000002</v>
      </c>
      <c r="BC503" s="25">
        <v>2.7452631578947368</v>
      </c>
      <c r="BD503">
        <v>2.7452631578947368</v>
      </c>
      <c r="BE503">
        <v>6.1573983386842102</v>
      </c>
    </row>
    <row r="504" spans="1:57" x14ac:dyDescent="0.3">
      <c r="A504" s="2" t="s">
        <v>420</v>
      </c>
      <c r="B504" s="13" t="s">
        <v>848</v>
      </c>
      <c r="C504" s="13"/>
      <c r="D504" s="2"/>
      <c r="E504" s="2"/>
      <c r="F504" s="2">
        <v>2.59</v>
      </c>
      <c r="G504" s="2" t="s">
        <v>412</v>
      </c>
      <c r="H504" s="9">
        <v>-1</v>
      </c>
      <c r="I504">
        <v>-1</v>
      </c>
      <c r="K504" s="2"/>
      <c r="L504" s="2"/>
      <c r="M504" s="2"/>
      <c r="N504" s="23">
        <v>0</v>
      </c>
      <c r="O504" s="2">
        <v>3.91</v>
      </c>
      <c r="P504" s="2">
        <v>3.91</v>
      </c>
      <c r="Q504" s="2">
        <v>18.651</v>
      </c>
      <c r="R504" s="2" t="s">
        <v>439</v>
      </c>
      <c r="S504" s="2"/>
      <c r="T504" s="23">
        <v>0</v>
      </c>
      <c r="U504" s="23"/>
      <c r="V504" s="23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O504">
        <v>22</v>
      </c>
      <c r="AP504" s="21">
        <v>0</v>
      </c>
      <c r="AQ504" s="21"/>
      <c r="AR504" s="28">
        <v>1.8947368421052631</v>
      </c>
      <c r="AS504" s="28">
        <v>3.1578947368421049</v>
      </c>
      <c r="AT504" s="28">
        <v>2.5263157894736841</v>
      </c>
      <c r="AU504" s="28">
        <v>2.947368421052631</v>
      </c>
      <c r="AV504" s="28">
        <v>0.18</v>
      </c>
      <c r="AW504" s="28">
        <v>0.3</v>
      </c>
      <c r="AX504" s="28">
        <v>0.24</v>
      </c>
      <c r="AY504" s="28">
        <v>0.28000000000000003</v>
      </c>
      <c r="AZ504" s="25">
        <v>0.95</v>
      </c>
      <c r="BA504" s="25">
        <v>3.44</v>
      </c>
      <c r="BB504" s="25">
        <v>2.4900000000000002</v>
      </c>
      <c r="BC504" s="25">
        <v>2.817894736842105</v>
      </c>
      <c r="BD504">
        <v>2.817894736842105</v>
      </c>
      <c r="BE504">
        <v>6.2107264347368423</v>
      </c>
    </row>
    <row r="505" spans="1:57" x14ac:dyDescent="0.3">
      <c r="A505" s="2" t="s">
        <v>421</v>
      </c>
      <c r="B505" s="13" t="s">
        <v>849</v>
      </c>
      <c r="C505" s="13"/>
      <c r="D505" s="2"/>
      <c r="E505" s="2"/>
      <c r="F505" s="2">
        <v>2.66</v>
      </c>
      <c r="G505" s="2" t="s">
        <v>412</v>
      </c>
      <c r="H505" s="9">
        <v>-1</v>
      </c>
      <c r="I505">
        <v>-1</v>
      </c>
      <c r="K505" s="2"/>
      <c r="L505" s="2"/>
      <c r="M505" s="2"/>
      <c r="N505" s="23">
        <v>0</v>
      </c>
      <c r="O505" s="2">
        <v>3.9683000000000002</v>
      </c>
      <c r="P505" s="2">
        <v>3.9683000000000002</v>
      </c>
      <c r="Q505" s="2">
        <v>18.798999999999999</v>
      </c>
      <c r="R505" s="2" t="s">
        <v>439</v>
      </c>
      <c r="S505" s="2"/>
      <c r="T505" s="23">
        <v>0</v>
      </c>
      <c r="U505" s="23"/>
      <c r="V505" s="23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O505">
        <v>22</v>
      </c>
      <c r="AP505" s="21">
        <v>0</v>
      </c>
      <c r="AQ505" s="21"/>
      <c r="AR505" s="28">
        <v>1.8947368421052631</v>
      </c>
      <c r="AS505" s="28">
        <v>3.052631578947369</v>
      </c>
      <c r="AT505" s="28">
        <v>2</v>
      </c>
      <c r="AU505" s="28">
        <v>2.2105263157894739</v>
      </c>
      <c r="AV505" s="28">
        <v>0.2068965517241379</v>
      </c>
      <c r="AW505" s="28">
        <v>0.33333333333333343</v>
      </c>
      <c r="AX505" s="28">
        <v>0.21839080459770119</v>
      </c>
      <c r="AY505" s="28">
        <v>0.2413793103448276</v>
      </c>
      <c r="AZ505" s="25">
        <v>0.89</v>
      </c>
      <c r="BA505" s="25">
        <v>3.44</v>
      </c>
      <c r="BB505" s="25">
        <v>2.5499999999999998</v>
      </c>
      <c r="BC505" s="25">
        <v>2.7389473684210519</v>
      </c>
      <c r="BD505">
        <v>2.7389473684210519</v>
      </c>
      <c r="BE505">
        <v>6.1368381886842096</v>
      </c>
    </row>
    <row r="506" spans="1:57" x14ac:dyDescent="0.3">
      <c r="A506" s="2" t="s">
        <v>422</v>
      </c>
      <c r="B506" s="13" t="s">
        <v>850</v>
      </c>
      <c r="C506" s="13"/>
      <c r="D506" s="2"/>
      <c r="E506" s="2"/>
      <c r="F506" s="2">
        <v>2.56</v>
      </c>
      <c r="G506" s="2" t="s">
        <v>412</v>
      </c>
      <c r="H506" s="9">
        <v>-1</v>
      </c>
      <c r="I506">
        <v>-1</v>
      </c>
      <c r="K506" s="2"/>
      <c r="L506" s="2"/>
      <c r="M506" s="2"/>
      <c r="N506" s="23">
        <v>0</v>
      </c>
      <c r="O506" s="2">
        <v>3.9487999999999999</v>
      </c>
      <c r="P506" s="2">
        <v>3.9487999999999999</v>
      </c>
      <c r="Q506" s="2">
        <v>18.829999999999998</v>
      </c>
      <c r="R506" s="2" t="s">
        <v>439</v>
      </c>
      <c r="S506" s="2"/>
      <c r="T506" s="23">
        <v>0</v>
      </c>
      <c r="U506" s="23"/>
      <c r="V506" s="23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O506">
        <v>22</v>
      </c>
      <c r="AP506" s="21">
        <v>0</v>
      </c>
      <c r="AQ506" s="21"/>
      <c r="AR506" s="28">
        <v>1.8947368421052631</v>
      </c>
      <c r="AS506" s="28">
        <v>3.1578947368421049</v>
      </c>
      <c r="AT506" s="28">
        <v>2.5263157894736841</v>
      </c>
      <c r="AU506" s="28">
        <v>2.947368421052631</v>
      </c>
      <c r="AV506" s="28">
        <v>0.18</v>
      </c>
      <c r="AW506" s="28">
        <v>0.3</v>
      </c>
      <c r="AX506" s="28">
        <v>0.24</v>
      </c>
      <c r="AY506" s="28">
        <v>0.28000000000000003</v>
      </c>
      <c r="AZ506" s="25">
        <v>0.89</v>
      </c>
      <c r="BA506" s="25">
        <v>3.44</v>
      </c>
      <c r="BB506" s="25">
        <v>2.5499999999999998</v>
      </c>
      <c r="BC506" s="25">
        <v>2.8147368421052632</v>
      </c>
      <c r="BD506">
        <v>2.8147368421052632</v>
      </c>
      <c r="BE506">
        <v>6.2004463597368424</v>
      </c>
    </row>
    <row r="507" spans="1:57" x14ac:dyDescent="0.3">
      <c r="A507" s="2" t="s">
        <v>423</v>
      </c>
      <c r="B507" s="13" t="s">
        <v>851</v>
      </c>
      <c r="C507" s="13"/>
      <c r="D507" s="2"/>
      <c r="E507" s="2"/>
      <c r="F507" s="2">
        <v>2.5099999999999998</v>
      </c>
      <c r="G507" s="2" t="s">
        <v>412</v>
      </c>
      <c r="H507" s="9">
        <v>-1</v>
      </c>
      <c r="I507">
        <v>-1</v>
      </c>
      <c r="K507" s="2"/>
      <c r="L507" s="2"/>
      <c r="M507" s="2"/>
      <c r="N507" s="23">
        <v>0</v>
      </c>
      <c r="O507" s="2">
        <v>3.8788399999999998</v>
      </c>
      <c r="P507" s="2">
        <v>3.8788399999999998</v>
      </c>
      <c r="Q507" s="2">
        <v>18.3658</v>
      </c>
      <c r="R507" s="2" t="s">
        <v>439</v>
      </c>
      <c r="S507" s="2"/>
      <c r="T507" s="23">
        <v>0</v>
      </c>
      <c r="U507" s="23"/>
      <c r="V507" s="23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O507">
        <v>22</v>
      </c>
      <c r="AP507" s="21">
        <v>0</v>
      </c>
      <c r="AQ507" s="21"/>
      <c r="AR507" s="28">
        <v>1.9473684210526321</v>
      </c>
      <c r="AS507" s="28">
        <v>3.2105263157894739</v>
      </c>
      <c r="AT507" s="28">
        <v>2.4210526315789469</v>
      </c>
      <c r="AU507" s="28">
        <v>2.947368421052631</v>
      </c>
      <c r="AV507" s="28">
        <v>0.185</v>
      </c>
      <c r="AW507" s="28">
        <v>0.30499999999999999</v>
      </c>
      <c r="AX507" s="28">
        <v>0.23</v>
      </c>
      <c r="AY507" s="28">
        <v>0.28000000000000003</v>
      </c>
      <c r="AZ507" s="25">
        <v>0.95</v>
      </c>
      <c r="BA507" s="25">
        <v>3.44</v>
      </c>
      <c r="BB507" s="25">
        <v>2.4900000000000002</v>
      </c>
      <c r="BC507" s="25">
        <v>2.798421052631578</v>
      </c>
      <c r="BD507">
        <v>2.7984210526315789</v>
      </c>
      <c r="BE507">
        <v>6.2023549881578939</v>
      </c>
    </row>
    <row r="508" spans="1:57" x14ac:dyDescent="0.3">
      <c r="A508" s="2" t="s">
        <v>424</v>
      </c>
      <c r="B508" s="13" t="s">
        <v>852</v>
      </c>
      <c r="C508" s="13"/>
      <c r="D508" s="2"/>
      <c r="E508" s="2"/>
      <c r="F508" s="2">
        <v>2.48</v>
      </c>
      <c r="G508" s="2" t="s">
        <v>412</v>
      </c>
      <c r="H508" s="9">
        <v>-1</v>
      </c>
      <c r="I508">
        <v>-1</v>
      </c>
      <c r="K508" s="2"/>
      <c r="L508" s="2"/>
      <c r="M508" s="2"/>
      <c r="N508" s="23">
        <v>0</v>
      </c>
      <c r="O508" s="2">
        <v>3.9116</v>
      </c>
      <c r="P508" s="2">
        <v>3.9116</v>
      </c>
      <c r="Q508" s="2">
        <v>18.6922</v>
      </c>
      <c r="R508" s="2" t="s">
        <v>439</v>
      </c>
      <c r="S508" s="2"/>
      <c r="T508" s="23">
        <v>0</v>
      </c>
      <c r="U508" s="23"/>
      <c r="V508" s="23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O508">
        <v>22</v>
      </c>
      <c r="AP508" s="21">
        <v>0</v>
      </c>
      <c r="AQ508" s="21"/>
      <c r="AR508" s="28">
        <v>1.9473684210526321</v>
      </c>
      <c r="AS508" s="28">
        <v>3.2105263157894739</v>
      </c>
      <c r="AT508" s="28">
        <v>2.4210526315789469</v>
      </c>
      <c r="AU508" s="28">
        <v>2.947368421052631</v>
      </c>
      <c r="AV508" s="28">
        <v>0.185</v>
      </c>
      <c r="AW508" s="28">
        <v>0.30499999999999999</v>
      </c>
      <c r="AX508" s="28">
        <v>0.23</v>
      </c>
      <c r="AY508" s="28">
        <v>0.28000000000000003</v>
      </c>
      <c r="AZ508" s="25">
        <v>0.89</v>
      </c>
      <c r="BA508" s="25">
        <v>3.44</v>
      </c>
      <c r="BB508" s="25">
        <v>2.5499999999999998</v>
      </c>
      <c r="BC508" s="25">
        <v>2.7952631578947358</v>
      </c>
      <c r="BD508">
        <v>2.7952631578947371</v>
      </c>
      <c r="BE508">
        <v>6.1920749131578949</v>
      </c>
    </row>
    <row r="509" spans="1:57" x14ac:dyDescent="0.3">
      <c r="A509" s="2" t="s">
        <v>425</v>
      </c>
      <c r="B509" s="13" t="s">
        <v>853</v>
      </c>
      <c r="C509" s="13"/>
      <c r="D509" s="2"/>
      <c r="E509" s="2"/>
      <c r="F509" s="2">
        <v>2.5299999999999998</v>
      </c>
      <c r="G509" s="2" t="s">
        <v>412</v>
      </c>
      <c r="H509" s="9">
        <v>-1</v>
      </c>
      <c r="I509">
        <v>-1</v>
      </c>
      <c r="K509" s="2"/>
      <c r="L509" s="2"/>
      <c r="M509" s="2"/>
      <c r="N509" s="23">
        <v>0</v>
      </c>
      <c r="O509" s="2">
        <v>3.8759000000000001</v>
      </c>
      <c r="P509" s="2">
        <v>3.8759000000000001</v>
      </c>
      <c r="Q509" s="2">
        <v>18.463000000000001</v>
      </c>
      <c r="R509" s="2" t="s">
        <v>439</v>
      </c>
      <c r="S509" s="2"/>
      <c r="T509" s="23">
        <v>0</v>
      </c>
      <c r="U509" s="23"/>
      <c r="V509" s="23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O509">
        <v>22</v>
      </c>
      <c r="AP509" s="21">
        <v>0</v>
      </c>
      <c r="AQ509" s="21"/>
      <c r="AR509" s="28">
        <v>1.9473684210526321</v>
      </c>
      <c r="AS509" s="28">
        <v>3.3157894736842111</v>
      </c>
      <c r="AT509" s="28">
        <v>2.947368421052631</v>
      </c>
      <c r="AU509" s="28">
        <v>3.6842105263157889</v>
      </c>
      <c r="AV509" s="28">
        <v>0.16371681415929201</v>
      </c>
      <c r="AW509" s="28">
        <v>0.27876106194690259</v>
      </c>
      <c r="AX509" s="28">
        <v>0.247787610619469</v>
      </c>
      <c r="AY509" s="28">
        <v>0.30973451327433632</v>
      </c>
      <c r="AZ509" s="25">
        <v>1.54</v>
      </c>
      <c r="BA509" s="25">
        <v>3.44</v>
      </c>
      <c r="BB509" s="25">
        <v>1.9</v>
      </c>
      <c r="BC509" s="25">
        <v>2.8710526315789471</v>
      </c>
      <c r="BD509">
        <v>2.871052631578948</v>
      </c>
      <c r="BE509">
        <v>6.255683084210526</v>
      </c>
    </row>
    <row r="510" spans="1:57" x14ac:dyDescent="0.3">
      <c r="A510" s="2" t="s">
        <v>63</v>
      </c>
      <c r="B510" s="13" t="s">
        <v>773</v>
      </c>
      <c r="C510" s="13"/>
      <c r="D510" s="2"/>
      <c r="E510" s="2"/>
      <c r="F510" s="2">
        <v>3.45</v>
      </c>
      <c r="G510" s="2" t="s">
        <v>432</v>
      </c>
      <c r="H510" s="9">
        <v>-1</v>
      </c>
      <c r="I510">
        <v>-1</v>
      </c>
      <c r="K510" s="2"/>
      <c r="L510" s="2"/>
      <c r="M510" s="2"/>
      <c r="N510" s="23">
        <v>0</v>
      </c>
      <c r="O510" s="2">
        <v>3.8531</v>
      </c>
      <c r="P510" s="2">
        <v>3.8531</v>
      </c>
      <c r="Q510" s="2">
        <v>16.2151</v>
      </c>
      <c r="R510" s="2" t="s">
        <v>1137</v>
      </c>
      <c r="S510" s="2"/>
      <c r="T510" s="23">
        <v>0</v>
      </c>
      <c r="U510" s="23"/>
      <c r="V510" s="23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O510">
        <v>20</v>
      </c>
      <c r="AP510" s="21">
        <v>0</v>
      </c>
      <c r="AQ510" s="21"/>
      <c r="AR510" s="28">
        <v>1.75</v>
      </c>
      <c r="AS510" s="28">
        <v>2.5</v>
      </c>
      <c r="AT510" s="28">
        <v>0.75</v>
      </c>
      <c r="AU510" s="28">
        <v>0</v>
      </c>
      <c r="AV510" s="28">
        <v>0.35</v>
      </c>
      <c r="AW510" s="28">
        <v>0.5</v>
      </c>
      <c r="AX510" s="28">
        <v>0.15</v>
      </c>
      <c r="AY510" s="28">
        <v>0</v>
      </c>
      <c r="AZ510" s="25">
        <v>1</v>
      </c>
      <c r="BA510" s="25">
        <v>3.44</v>
      </c>
      <c r="BB510" s="25">
        <v>2.44</v>
      </c>
      <c r="BC510" s="25">
        <v>2.7124999999999999</v>
      </c>
      <c r="BD510">
        <v>2.7124999999999999</v>
      </c>
      <c r="BE510">
        <v>6.264025610615688</v>
      </c>
    </row>
    <row r="511" spans="1:57" x14ac:dyDescent="0.3">
      <c r="A511" s="2" t="s">
        <v>63</v>
      </c>
      <c r="B511" s="13" t="s">
        <v>773</v>
      </c>
      <c r="C511" s="13"/>
      <c r="D511" s="2" t="s">
        <v>863</v>
      </c>
      <c r="E511" s="2">
        <v>1</v>
      </c>
      <c r="F511" s="2">
        <v>3.5</v>
      </c>
      <c r="G511" s="2" t="s">
        <v>432</v>
      </c>
      <c r="H511" s="9">
        <v>-1</v>
      </c>
      <c r="I511">
        <v>-1</v>
      </c>
      <c r="K511" s="2"/>
      <c r="L511" s="2"/>
      <c r="M511" s="2"/>
      <c r="N511" s="23">
        <v>0</v>
      </c>
      <c r="O511" s="2">
        <v>3.843</v>
      </c>
      <c r="P511" s="2">
        <v>3.843</v>
      </c>
      <c r="Q511" s="2">
        <v>32.261000000000003</v>
      </c>
      <c r="R511" s="2" t="s">
        <v>1138</v>
      </c>
      <c r="S511" s="2"/>
      <c r="T511" s="23">
        <v>0</v>
      </c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O511">
        <v>20</v>
      </c>
      <c r="AP511" s="21">
        <v>0</v>
      </c>
      <c r="AR511" s="28">
        <v>1.75</v>
      </c>
      <c r="AS511" s="28">
        <v>2.5</v>
      </c>
      <c r="AT511" s="28">
        <v>0.75</v>
      </c>
      <c r="AU511" s="28">
        <v>0</v>
      </c>
      <c r="AV511" s="28">
        <v>0.35</v>
      </c>
      <c r="AW511" s="28">
        <v>0.5</v>
      </c>
      <c r="AX511" s="28">
        <v>0.15</v>
      </c>
      <c r="AY511" s="28">
        <v>0</v>
      </c>
      <c r="AZ511" s="25">
        <v>1</v>
      </c>
      <c r="BA511" s="25">
        <v>3.44</v>
      </c>
      <c r="BB511" s="25">
        <v>2.44</v>
      </c>
      <c r="BC511" s="25">
        <v>2.7124999999999999</v>
      </c>
      <c r="BD511">
        <v>2.7124999999999999</v>
      </c>
      <c r="BE511">
        <v>6.264025610615688</v>
      </c>
    </row>
    <row r="512" spans="1:57" x14ac:dyDescent="0.3">
      <c r="A512" s="2" t="s">
        <v>363</v>
      </c>
      <c r="B512" s="18" t="s">
        <v>1064</v>
      </c>
      <c r="C512" s="13"/>
      <c r="D512" s="2"/>
      <c r="E512" s="2"/>
      <c r="F512" s="2">
        <v>3.52</v>
      </c>
      <c r="G512" s="2" t="s">
        <v>432</v>
      </c>
      <c r="H512" s="9">
        <v>-1</v>
      </c>
      <c r="I512">
        <v>-1</v>
      </c>
      <c r="K512" s="2"/>
      <c r="L512" s="2"/>
      <c r="M512" s="2"/>
      <c r="N512" s="23">
        <v>0</v>
      </c>
      <c r="O512" s="2">
        <v>3.8693</v>
      </c>
      <c r="P512" s="2">
        <v>3.8693</v>
      </c>
      <c r="Q512" s="2">
        <v>16.124700000000001</v>
      </c>
      <c r="R512" s="2" t="s">
        <v>1138</v>
      </c>
      <c r="S512" s="2"/>
      <c r="T512" s="23">
        <v>0</v>
      </c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O512">
        <v>20</v>
      </c>
      <c r="AP512" s="21">
        <v>0</v>
      </c>
      <c r="AR512" s="28">
        <v>1.6086956521739131</v>
      </c>
      <c r="AS512" s="28">
        <v>1.956521739130435</v>
      </c>
      <c r="AT512" s="28">
        <v>0.52173913043478259</v>
      </c>
      <c r="AU512" s="28">
        <v>0</v>
      </c>
      <c r="AV512" s="28">
        <v>0.3936170212765957</v>
      </c>
      <c r="AW512" s="28">
        <v>0.47872340425531912</v>
      </c>
      <c r="AX512" s="28">
        <v>0.1276595744680851</v>
      </c>
      <c r="AY512" s="28">
        <v>0</v>
      </c>
      <c r="AZ512" s="25">
        <v>1</v>
      </c>
      <c r="BA512" s="25">
        <v>3.44</v>
      </c>
      <c r="BB512" s="25">
        <v>2.44</v>
      </c>
      <c r="BC512" s="25">
        <v>2.6082608695652172</v>
      </c>
      <c r="BD512">
        <v>2.6082608695652181</v>
      </c>
      <c r="BE512">
        <v>6.5043590032654777</v>
      </c>
    </row>
    <row r="513" spans="1:57" x14ac:dyDescent="0.3">
      <c r="A513" s="2" t="s">
        <v>366</v>
      </c>
      <c r="B513" s="18" t="s">
        <v>1065</v>
      </c>
      <c r="C513" s="13"/>
      <c r="D513" s="2"/>
      <c r="E513" s="2"/>
      <c r="F513" s="2">
        <v>3.58</v>
      </c>
      <c r="G513" s="2" t="s">
        <v>432</v>
      </c>
      <c r="H513" s="9">
        <v>-1</v>
      </c>
      <c r="I513">
        <v>-1</v>
      </c>
      <c r="K513" s="2"/>
      <c r="L513" s="2"/>
      <c r="M513" s="2"/>
      <c r="N513" s="23">
        <v>0</v>
      </c>
      <c r="O513" s="2">
        <v>3.8614999999999999</v>
      </c>
      <c r="P513" s="2">
        <v>3.8614999999999999</v>
      </c>
      <c r="Q513" s="2">
        <v>25.281600000000001</v>
      </c>
      <c r="R513" s="2" t="s">
        <v>1137</v>
      </c>
      <c r="S513" s="2"/>
      <c r="T513" s="23">
        <v>0</v>
      </c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O513">
        <v>20</v>
      </c>
      <c r="AP513" s="21">
        <v>0</v>
      </c>
      <c r="AR513" s="28">
        <v>1.53125</v>
      </c>
      <c r="AS513" s="28">
        <v>1.59375</v>
      </c>
      <c r="AT513" s="28">
        <v>0.375</v>
      </c>
      <c r="AU513" s="28">
        <v>0</v>
      </c>
      <c r="AV513" s="28">
        <v>0.4375</v>
      </c>
      <c r="AW513" s="28">
        <v>0.45535714285714279</v>
      </c>
      <c r="AX513" s="28">
        <v>0.1071428571428571</v>
      </c>
      <c r="AY513" s="28">
        <v>0</v>
      </c>
      <c r="AZ513" s="25">
        <v>1</v>
      </c>
      <c r="BA513" s="25">
        <v>3.44</v>
      </c>
      <c r="BB513" s="25">
        <v>2.44</v>
      </c>
      <c r="BC513" s="25">
        <v>2.5262500000000001</v>
      </c>
      <c r="BD513">
        <v>2.5262500000000001</v>
      </c>
      <c r="BE513">
        <v>6.6075924153816246</v>
      </c>
    </row>
    <row r="514" spans="1:57" x14ac:dyDescent="0.3">
      <c r="A514" s="2" t="s">
        <v>368</v>
      </c>
      <c r="B514" s="18" t="s">
        <v>1066</v>
      </c>
      <c r="C514" s="13"/>
      <c r="D514" s="2"/>
      <c r="E514" s="2"/>
      <c r="F514" s="2">
        <v>3.52</v>
      </c>
      <c r="G514" s="2" t="s">
        <v>432</v>
      </c>
      <c r="H514" s="9">
        <v>-1</v>
      </c>
      <c r="I514">
        <v>-1</v>
      </c>
      <c r="K514" s="2"/>
      <c r="L514" s="2"/>
      <c r="M514" s="2"/>
      <c r="N514" s="23">
        <v>0</v>
      </c>
      <c r="O514" s="2">
        <v>3.8675999999999999</v>
      </c>
      <c r="P514" s="2">
        <v>3.8675999999999999</v>
      </c>
      <c r="Q514" s="2">
        <v>34.564999999999998</v>
      </c>
      <c r="R514" s="2" t="s">
        <v>1139</v>
      </c>
      <c r="S514" s="2"/>
      <c r="T514" s="23">
        <v>0</v>
      </c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O514">
        <v>20</v>
      </c>
      <c r="AP514" s="21">
        <v>0</v>
      </c>
      <c r="AR514" s="28">
        <v>1.4772727272727271</v>
      </c>
      <c r="AS514" s="28">
        <v>1.3409090909090911</v>
      </c>
      <c r="AT514" s="28">
        <v>0.27272727272727271</v>
      </c>
      <c r="AU514" s="28">
        <v>0</v>
      </c>
      <c r="AV514" s="28">
        <v>0.47794117647058831</v>
      </c>
      <c r="AW514" s="28">
        <v>0.43382352941176472</v>
      </c>
      <c r="AX514" s="28">
        <v>8.8235294117647051E-2</v>
      </c>
      <c r="AY514" s="28">
        <v>0</v>
      </c>
      <c r="AZ514" s="25">
        <v>1</v>
      </c>
      <c r="BA514" s="25">
        <v>3.44</v>
      </c>
      <c r="BB514" s="25">
        <v>2.44</v>
      </c>
      <c r="BC514" s="25">
        <v>2.4690909090909088</v>
      </c>
      <c r="BD514">
        <v>2.4690909090909088</v>
      </c>
      <c r="BE514">
        <v>6.679542975341362</v>
      </c>
    </row>
    <row r="515" spans="1:57" x14ac:dyDescent="0.3">
      <c r="A515" s="2" t="s">
        <v>427</v>
      </c>
      <c r="B515" s="18" t="s">
        <v>1064</v>
      </c>
      <c r="C515" s="13"/>
      <c r="D515" s="2" t="s">
        <v>863</v>
      </c>
      <c r="E515" s="2">
        <v>1</v>
      </c>
      <c r="F515" s="2">
        <v>3.57</v>
      </c>
      <c r="G515" s="2" t="s">
        <v>432</v>
      </c>
      <c r="H515" s="9">
        <v>-1</v>
      </c>
      <c r="I515">
        <v>-1</v>
      </c>
      <c r="K515" s="2"/>
      <c r="L515" s="2"/>
      <c r="M515" s="2"/>
      <c r="N515" s="23">
        <v>0</v>
      </c>
      <c r="O515" s="2">
        <v>3.8532999999999999</v>
      </c>
      <c r="P515" s="2">
        <v>3.8532999999999999</v>
      </c>
      <c r="Q515" s="2">
        <v>31.7422</v>
      </c>
      <c r="R515" s="2" t="s">
        <v>1138</v>
      </c>
      <c r="S515" s="2"/>
      <c r="T515" s="23">
        <v>0</v>
      </c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O515">
        <v>20</v>
      </c>
      <c r="AP515" s="21">
        <v>0</v>
      </c>
      <c r="AR515" s="28">
        <v>1.6086956521739131</v>
      </c>
      <c r="AS515" s="28">
        <v>1.956521739130435</v>
      </c>
      <c r="AT515" s="28">
        <v>0.52173913043478259</v>
      </c>
      <c r="AU515" s="28">
        <v>0</v>
      </c>
      <c r="AV515" s="28">
        <v>0.3936170212765957</v>
      </c>
      <c r="AW515" s="28">
        <v>0.47872340425531912</v>
      </c>
      <c r="AX515" s="28">
        <v>0.1276595744680851</v>
      </c>
      <c r="AY515" s="28">
        <v>0</v>
      </c>
      <c r="AZ515" s="25">
        <v>1</v>
      </c>
      <c r="BA515" s="25">
        <v>3.44</v>
      </c>
      <c r="BB515" s="25">
        <v>2.44</v>
      </c>
      <c r="BC515" s="25">
        <v>2.6082608695652172</v>
      </c>
      <c r="BD515">
        <v>2.6082608695652181</v>
      </c>
      <c r="BE515">
        <v>6.5043590032654777</v>
      </c>
    </row>
    <row r="516" spans="1:57" x14ac:dyDescent="0.3">
      <c r="A516" s="2" t="s">
        <v>428</v>
      </c>
      <c r="B516" s="18" t="s">
        <v>1065</v>
      </c>
      <c r="C516" s="13"/>
      <c r="D516" s="2" t="s">
        <v>863</v>
      </c>
      <c r="E516" s="2">
        <v>1</v>
      </c>
      <c r="F516" s="2">
        <v>3.52</v>
      </c>
      <c r="G516" s="2" t="s">
        <v>432</v>
      </c>
      <c r="H516" s="9">
        <v>-1</v>
      </c>
      <c r="I516">
        <v>-1</v>
      </c>
      <c r="K516" s="2"/>
      <c r="L516" s="2"/>
      <c r="M516" s="2"/>
      <c r="N516" s="23">
        <v>0</v>
      </c>
      <c r="O516" s="2">
        <v>3.8580000000000001</v>
      </c>
      <c r="P516" s="2">
        <v>3.8580000000000001</v>
      </c>
      <c r="Q516" s="2">
        <v>23.879799999999999</v>
      </c>
      <c r="R516" s="2" t="s">
        <v>1137</v>
      </c>
      <c r="S516" s="2"/>
      <c r="T516" s="23">
        <v>0</v>
      </c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O516">
        <v>20</v>
      </c>
      <c r="AP516" s="21">
        <v>0</v>
      </c>
      <c r="AR516" s="28">
        <v>1.53125</v>
      </c>
      <c r="AS516" s="28">
        <v>1.59375</v>
      </c>
      <c r="AT516" s="28">
        <v>0.375</v>
      </c>
      <c r="AU516" s="28">
        <v>0</v>
      </c>
      <c r="AV516" s="28">
        <v>0.4375</v>
      </c>
      <c r="AW516" s="28">
        <v>0.45535714285714279</v>
      </c>
      <c r="AX516" s="28">
        <v>0.1071428571428571</v>
      </c>
      <c r="AY516" s="28">
        <v>0</v>
      </c>
      <c r="AZ516" s="25">
        <v>1</v>
      </c>
      <c r="BA516" s="25">
        <v>3.44</v>
      </c>
      <c r="BB516" s="25">
        <v>2.44</v>
      </c>
      <c r="BC516" s="25">
        <v>2.5262500000000001</v>
      </c>
      <c r="BD516">
        <v>2.5262500000000001</v>
      </c>
      <c r="BE516">
        <v>6.6075924153816246</v>
      </c>
    </row>
    <row r="517" spans="1:57" x14ac:dyDescent="0.3">
      <c r="A517" s="2" t="s">
        <v>429</v>
      </c>
      <c r="B517" s="18" t="s">
        <v>1066</v>
      </c>
      <c r="C517" s="13"/>
      <c r="D517" s="2" t="s">
        <v>863</v>
      </c>
      <c r="E517" s="2">
        <v>1</v>
      </c>
      <c r="F517" s="2">
        <v>3.59</v>
      </c>
      <c r="G517" s="2" t="s">
        <v>432</v>
      </c>
      <c r="H517" s="9">
        <v>-1</v>
      </c>
      <c r="I517">
        <v>-1</v>
      </c>
      <c r="K517" s="2"/>
      <c r="L517" s="2"/>
      <c r="M517" s="2"/>
      <c r="N517" s="23">
        <v>0</v>
      </c>
      <c r="O517" s="2">
        <v>3.8639000000000001</v>
      </c>
      <c r="P517" s="2">
        <v>3.8639000000000001</v>
      </c>
      <c r="Q517" s="2">
        <v>34.090000000000003</v>
      </c>
      <c r="R517" s="2" t="s">
        <v>1138</v>
      </c>
      <c r="S517" s="2"/>
      <c r="T517" s="23">
        <v>0</v>
      </c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O517">
        <v>20</v>
      </c>
      <c r="AP517" s="21">
        <v>0</v>
      </c>
      <c r="AR517" s="28">
        <v>1.4772727272727271</v>
      </c>
      <c r="AS517" s="28">
        <v>1.3409090909090911</v>
      </c>
      <c r="AT517" s="28">
        <v>0.27272727272727271</v>
      </c>
      <c r="AU517" s="28">
        <v>0</v>
      </c>
      <c r="AV517" s="28">
        <v>0.47794117647058831</v>
      </c>
      <c r="AW517" s="28">
        <v>0.43382352941176472</v>
      </c>
      <c r="AX517" s="28">
        <v>8.8235294117647051E-2</v>
      </c>
      <c r="AY517" s="28">
        <v>0</v>
      </c>
      <c r="AZ517" s="25">
        <v>1</v>
      </c>
      <c r="BA517" s="25">
        <v>3.44</v>
      </c>
      <c r="BB517" s="25">
        <v>2.44</v>
      </c>
      <c r="BC517" s="25">
        <v>2.4690909090909088</v>
      </c>
      <c r="BD517">
        <v>2.4690909090909088</v>
      </c>
      <c r="BE517">
        <v>6.679542975341362</v>
      </c>
    </row>
    <row r="518" spans="1:57" x14ac:dyDescent="0.3">
      <c r="A518" s="2" t="s">
        <v>430</v>
      </c>
      <c r="B518" s="18" t="s">
        <v>1064</v>
      </c>
      <c r="C518" s="13"/>
      <c r="D518" s="2" t="s">
        <v>863</v>
      </c>
      <c r="E518" s="2">
        <v>1</v>
      </c>
      <c r="F518" s="2">
        <v>3.57</v>
      </c>
      <c r="G518" s="2" t="s">
        <v>432</v>
      </c>
      <c r="H518" s="9">
        <v>-1</v>
      </c>
      <c r="I518">
        <v>-1</v>
      </c>
      <c r="K518" s="2"/>
      <c r="L518" s="2"/>
      <c r="M518" s="2"/>
      <c r="N518" s="23">
        <v>0</v>
      </c>
      <c r="O518" s="2">
        <v>3.8664000000000001</v>
      </c>
      <c r="P518" s="2">
        <v>3.8664000000000001</v>
      </c>
      <c r="Q518" s="2">
        <v>16.116399999999999</v>
      </c>
      <c r="R518" s="2" t="s">
        <v>1137</v>
      </c>
      <c r="S518" s="2"/>
      <c r="T518" s="23">
        <v>0</v>
      </c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O518">
        <v>20</v>
      </c>
      <c r="AP518" s="21">
        <v>0</v>
      </c>
      <c r="AR518" s="28">
        <v>1.6086956521739131</v>
      </c>
      <c r="AS518" s="28">
        <v>1.956521739130435</v>
      </c>
      <c r="AT518" s="28">
        <v>0.52173913043478259</v>
      </c>
      <c r="AU518" s="28">
        <v>0</v>
      </c>
      <c r="AV518" s="28">
        <v>0.3936170212765957</v>
      </c>
      <c r="AW518" s="28">
        <v>0.47872340425531912</v>
      </c>
      <c r="AX518" s="28">
        <v>0.1276595744680851</v>
      </c>
      <c r="AY518" s="28">
        <v>0</v>
      </c>
      <c r="AZ518" s="25">
        <v>1</v>
      </c>
      <c r="BA518" s="25">
        <v>3.44</v>
      </c>
      <c r="BB518" s="25">
        <v>2.44</v>
      </c>
      <c r="BC518" s="25">
        <v>2.6082608695652172</v>
      </c>
      <c r="BD518">
        <v>2.6082608695652181</v>
      </c>
      <c r="BE518">
        <v>6.5043590032654777</v>
      </c>
    </row>
    <row r="519" spans="1:57" x14ac:dyDescent="0.3">
      <c r="A519" s="2" t="s">
        <v>431</v>
      </c>
      <c r="B519" s="18" t="s">
        <v>1065</v>
      </c>
      <c r="C519" s="13"/>
      <c r="D519" s="2" t="s">
        <v>863</v>
      </c>
      <c r="E519" s="2">
        <v>1</v>
      </c>
      <c r="F519" s="2">
        <v>3.57</v>
      </c>
      <c r="G519" s="2" t="s">
        <v>432</v>
      </c>
      <c r="H519" s="9">
        <v>-1</v>
      </c>
      <c r="I519">
        <v>-1</v>
      </c>
      <c r="K519" s="2"/>
      <c r="L519" s="2"/>
      <c r="M519" s="2"/>
      <c r="N519" s="23">
        <v>0</v>
      </c>
      <c r="O519" s="2">
        <v>3.8982000000000001</v>
      </c>
      <c r="P519" s="2">
        <v>3.8982000000000001</v>
      </c>
      <c r="Q519" s="2">
        <v>51.103099999999998</v>
      </c>
      <c r="R519" s="2" t="s">
        <v>1140</v>
      </c>
      <c r="S519" s="2"/>
      <c r="T519" s="23">
        <v>0</v>
      </c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O519">
        <v>20</v>
      </c>
      <c r="AP519" s="21">
        <v>0</v>
      </c>
      <c r="AR519" s="28">
        <v>1.53125</v>
      </c>
      <c r="AS519" s="28">
        <v>1.59375</v>
      </c>
      <c r="AT519" s="28">
        <v>0.375</v>
      </c>
      <c r="AU519" s="28">
        <v>0</v>
      </c>
      <c r="AV519" s="28">
        <v>0.4375</v>
      </c>
      <c r="AW519" s="28">
        <v>0.45535714285714279</v>
      </c>
      <c r="AX519" s="28">
        <v>0.1071428571428571</v>
      </c>
      <c r="AY519" s="28">
        <v>0</v>
      </c>
      <c r="AZ519" s="25">
        <v>1</v>
      </c>
      <c r="BA519" s="25">
        <v>3.44</v>
      </c>
      <c r="BB519" s="25">
        <v>2.44</v>
      </c>
      <c r="BC519" s="25">
        <v>2.5262500000000001</v>
      </c>
      <c r="BD519">
        <v>2.5262500000000001</v>
      </c>
      <c r="BE519">
        <v>6.6075924153816246</v>
      </c>
    </row>
    <row r="520" spans="1:57" x14ac:dyDescent="0.3">
      <c r="A520" s="2" t="s">
        <v>107</v>
      </c>
      <c r="B520" s="18" t="s">
        <v>1066</v>
      </c>
      <c r="C520" s="13"/>
      <c r="D520" s="2" t="s">
        <v>863</v>
      </c>
      <c r="E520" s="2">
        <v>1</v>
      </c>
      <c r="F520" s="2">
        <v>3.61</v>
      </c>
      <c r="G520" s="2" t="s">
        <v>432</v>
      </c>
      <c r="H520" s="9">
        <v>-1</v>
      </c>
      <c r="I520">
        <v>-1</v>
      </c>
      <c r="K520" s="2"/>
      <c r="L520" s="2"/>
      <c r="M520" s="2"/>
      <c r="N520" s="23">
        <v>0</v>
      </c>
      <c r="O520" s="2">
        <v>3.8875000000000002</v>
      </c>
      <c r="P520" s="2">
        <v>3.8875000000000002</v>
      </c>
      <c r="Q520" s="2">
        <v>34.478000000000002</v>
      </c>
      <c r="R520" s="2" t="s">
        <v>451</v>
      </c>
      <c r="S520" s="2"/>
      <c r="T520" s="23">
        <v>0</v>
      </c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O520">
        <v>20</v>
      </c>
      <c r="AP520" s="21">
        <v>0</v>
      </c>
      <c r="AR520" s="28">
        <v>1.4772727272727271</v>
      </c>
      <c r="AS520" s="28">
        <v>1.3409090909090911</v>
      </c>
      <c r="AT520" s="28">
        <v>0.27272727272727271</v>
      </c>
      <c r="AU520" s="28">
        <v>0</v>
      </c>
      <c r="AV520" s="28">
        <v>0.47794117647058831</v>
      </c>
      <c r="AW520" s="28">
        <v>0.43382352941176472</v>
      </c>
      <c r="AX520" s="28">
        <v>8.8235294117647051E-2</v>
      </c>
      <c r="AY520" s="28">
        <v>0</v>
      </c>
      <c r="AZ520" s="25">
        <v>1</v>
      </c>
      <c r="BA520" s="25">
        <v>3.44</v>
      </c>
      <c r="BB520" s="25">
        <v>2.44</v>
      </c>
      <c r="BC520" s="25">
        <v>2.4690909090909088</v>
      </c>
      <c r="BD520">
        <v>2.4690909090909088</v>
      </c>
      <c r="BE520">
        <v>6.679542975341362</v>
      </c>
    </row>
    <row r="521" spans="1:57" x14ac:dyDescent="0.3">
      <c r="A521" s="2" t="s">
        <v>4</v>
      </c>
      <c r="B521" s="13"/>
      <c r="C521" s="13"/>
      <c r="F521" s="2">
        <v>3.5</v>
      </c>
      <c r="G521" s="4"/>
      <c r="H521" s="9"/>
      <c r="O521">
        <v>3.86</v>
      </c>
      <c r="P521">
        <v>3.86</v>
      </c>
      <c r="Q521" s="2">
        <v>29.5</v>
      </c>
      <c r="W521"/>
    </row>
    <row r="522" spans="1:57" x14ac:dyDescent="0.3">
      <c r="A522" s="2" t="s">
        <v>1177</v>
      </c>
      <c r="F522" s="2">
        <v>3.6</v>
      </c>
      <c r="O522">
        <v>3.85</v>
      </c>
      <c r="P522">
        <v>3.85</v>
      </c>
      <c r="Q522" s="2">
        <v>29.5</v>
      </c>
    </row>
    <row r="523" spans="1:57" x14ac:dyDescent="0.3">
      <c r="A523" s="2" t="s">
        <v>1178</v>
      </c>
      <c r="F523" s="2">
        <v>3.8</v>
      </c>
      <c r="O523">
        <v>3.88</v>
      </c>
      <c r="P523">
        <v>3.88</v>
      </c>
      <c r="Q523" s="2">
        <v>29.8</v>
      </c>
    </row>
    <row r="524" spans="1:57" x14ac:dyDescent="0.3">
      <c r="A524" s="2" t="s">
        <v>308</v>
      </c>
      <c r="F524" s="2">
        <v>4.2</v>
      </c>
      <c r="O524">
        <v>3.86</v>
      </c>
      <c r="P524">
        <v>3.86</v>
      </c>
      <c r="Q524" s="2">
        <v>29.8</v>
      </c>
    </row>
  </sheetData>
  <hyperlinks>
    <hyperlink ref="G287" r:id="rId1" tooltip="Persistent link using digital object identifier" display="https://doi.org/10.1016/j.pnsc.2012.03.002"/>
    <hyperlink ref="G288" r:id="rId2" tooltip="Persistent link using digital object identifier" display="https://doi.org/10.1016/j.pnsc.2012.03.002"/>
    <hyperlink ref="W3" r:id="rId3"/>
    <hyperlink ref="L2" r:id="rId4" display="https://sci-hub.ru/10.1016/0025-5408(81)90063-5"/>
    <hyperlink ref="L6" r:id="rId5"/>
    <hyperlink ref="L7" r:id="rId6"/>
    <hyperlink ref="L8" r:id="rId7"/>
    <hyperlink ref="I6" r:id="rId8" display="https://www.crystallography.net/cod/1544425.html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4"/>
  <sheetViews>
    <sheetView workbookViewId="0">
      <selection activeCell="C16" sqref="C16"/>
    </sheetView>
  </sheetViews>
  <sheetFormatPr defaultRowHeight="14.4" x14ac:dyDescent="0.3"/>
  <cols>
    <col min="2" max="2" width="16.33203125" customWidth="1"/>
    <col min="3" max="3" width="15.77734375" customWidth="1"/>
    <col min="16" max="16" width="15.88671875" customWidth="1"/>
  </cols>
  <sheetData>
    <row r="1" spans="2:17" x14ac:dyDescent="0.3">
      <c r="B1" t="s">
        <v>965</v>
      </c>
      <c r="C1" t="s">
        <v>966</v>
      </c>
    </row>
    <row r="2" spans="2:17" x14ac:dyDescent="0.3">
      <c r="B2" t="s">
        <v>246</v>
      </c>
      <c r="C2">
        <v>2</v>
      </c>
      <c r="P2" t="s">
        <v>969</v>
      </c>
    </row>
    <row r="3" spans="2:17" x14ac:dyDescent="0.3">
      <c r="B3" t="s">
        <v>248</v>
      </c>
      <c r="C3">
        <v>2</v>
      </c>
      <c r="P3" t="s">
        <v>970</v>
      </c>
    </row>
    <row r="4" spans="2:17" x14ac:dyDescent="0.3">
      <c r="B4" t="s">
        <v>678</v>
      </c>
      <c r="C4">
        <v>1</v>
      </c>
    </row>
    <row r="5" spans="2:17" x14ac:dyDescent="0.3">
      <c r="B5" t="s">
        <v>888</v>
      </c>
      <c r="C5">
        <v>2</v>
      </c>
    </row>
    <row r="6" spans="2:17" x14ac:dyDescent="0.3">
      <c r="B6" t="s">
        <v>964</v>
      </c>
      <c r="C6">
        <v>5</v>
      </c>
      <c r="P6" t="s">
        <v>971</v>
      </c>
      <c r="Q6">
        <v>194</v>
      </c>
    </row>
    <row r="7" spans="2:17" x14ac:dyDescent="0.3">
      <c r="B7" t="s">
        <v>676</v>
      </c>
      <c r="C7">
        <v>17</v>
      </c>
      <c r="P7" t="s">
        <v>972</v>
      </c>
      <c r="Q7">
        <v>148</v>
      </c>
    </row>
    <row r="8" spans="2:17" x14ac:dyDescent="0.3">
      <c r="B8" t="s">
        <v>863</v>
      </c>
      <c r="C8">
        <v>21</v>
      </c>
    </row>
    <row r="9" spans="2:17" x14ac:dyDescent="0.3">
      <c r="B9" t="s">
        <v>890</v>
      </c>
      <c r="C9">
        <v>2</v>
      </c>
    </row>
    <row r="10" spans="2:17" x14ac:dyDescent="0.3">
      <c r="B10" t="s">
        <v>967</v>
      </c>
      <c r="C10">
        <f>SUM(C2:C9)</f>
        <v>52</v>
      </c>
    </row>
    <row r="11" spans="2:17" x14ac:dyDescent="0.3">
      <c r="B11" t="s">
        <v>968</v>
      </c>
      <c r="C11">
        <f>525-52</f>
        <v>473</v>
      </c>
    </row>
    <row r="13" spans="2:17" x14ac:dyDescent="0.3">
      <c r="B13" t="s">
        <v>522</v>
      </c>
      <c r="C13">
        <v>194</v>
      </c>
    </row>
    <row r="14" spans="2:17" x14ac:dyDescent="0.3">
      <c r="B14" t="s">
        <v>973</v>
      </c>
      <c r="C14">
        <f>525-C13</f>
        <v>331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5"/>
  <sheetViews>
    <sheetView workbookViewId="0">
      <selection activeCell="G28" sqref="G28"/>
    </sheetView>
  </sheetViews>
  <sheetFormatPr defaultRowHeight="14.4" x14ac:dyDescent="0.3"/>
  <cols>
    <col min="1" max="1" width="15.33203125" customWidth="1"/>
    <col min="2" max="2" width="11.6640625" customWidth="1"/>
    <col min="4" max="4" width="18.109375" customWidth="1"/>
    <col min="7" max="7" width="12.21875" customWidth="1"/>
    <col min="16" max="16" width="13" customWidth="1"/>
    <col min="19" max="20" width="14.88671875" customWidth="1"/>
  </cols>
  <sheetData>
    <row r="1" spans="1:20" x14ac:dyDescent="0.3">
      <c r="A1" s="13" t="s">
        <v>775</v>
      </c>
      <c r="B1">
        <v>438</v>
      </c>
      <c r="D1" t="s">
        <v>215</v>
      </c>
      <c r="E1">
        <v>916</v>
      </c>
      <c r="G1" t="s">
        <v>221</v>
      </c>
      <c r="H1">
        <v>1402</v>
      </c>
      <c r="J1" t="s">
        <v>46</v>
      </c>
      <c r="K1">
        <v>486</v>
      </c>
      <c r="M1" t="s">
        <v>244</v>
      </c>
      <c r="N1">
        <f>65+16</f>
        <v>81</v>
      </c>
      <c r="P1" t="s">
        <v>262</v>
      </c>
      <c r="Q1">
        <v>519</v>
      </c>
      <c r="S1" t="s">
        <v>889</v>
      </c>
      <c r="T1">
        <v>1035</v>
      </c>
    </row>
    <row r="2" spans="1:20" x14ac:dyDescent="0.3">
      <c r="A2" t="s">
        <v>1068</v>
      </c>
      <c r="B2">
        <v>93</v>
      </c>
      <c r="D2" t="s">
        <v>1072</v>
      </c>
      <c r="E2">
        <v>16</v>
      </c>
      <c r="G2" t="s">
        <v>1076</v>
      </c>
      <c r="H2">
        <v>4.2</v>
      </c>
      <c r="J2" t="s">
        <v>1078</v>
      </c>
      <c r="K2">
        <v>1</v>
      </c>
      <c r="M2" t="s">
        <v>888</v>
      </c>
      <c r="N2">
        <f>64+16</f>
        <v>80</v>
      </c>
      <c r="P2" t="s">
        <v>1085</v>
      </c>
      <c r="Q2">
        <f>0.051*10</f>
        <v>0.51</v>
      </c>
      <c r="S2" t="s">
        <v>1085</v>
      </c>
      <c r="T2">
        <f>0.03*10</f>
        <v>0.3</v>
      </c>
    </row>
    <row r="3" spans="1:20" x14ac:dyDescent="0.3">
      <c r="A3" t="s">
        <v>964</v>
      </c>
      <c r="B3">
        <v>115</v>
      </c>
      <c r="D3" t="s">
        <v>1073</v>
      </c>
      <c r="E3">
        <f>E2*0.018</f>
        <v>0.28799999999999998</v>
      </c>
      <c r="G3" t="s">
        <v>1077</v>
      </c>
      <c r="H3">
        <f>15*0.042</f>
        <v>0.63</v>
      </c>
      <c r="J3" t="s">
        <v>1079</v>
      </c>
      <c r="K3">
        <f>2*0.01</f>
        <v>0.02</v>
      </c>
      <c r="M3" t="s">
        <v>1082</v>
      </c>
      <c r="N3">
        <f>0.01</f>
        <v>0.01</v>
      </c>
      <c r="P3" t="s">
        <v>1074</v>
      </c>
      <c r="Q3">
        <f>14*Q2</f>
        <v>7.1400000000000006</v>
      </c>
      <c r="S3" t="s">
        <v>1074</v>
      </c>
      <c r="T3">
        <f>14*T2</f>
        <v>4.2</v>
      </c>
    </row>
    <row r="4" spans="1:20" x14ac:dyDescent="0.3">
      <c r="A4" t="s">
        <v>1069</v>
      </c>
      <c r="B4">
        <f>2*0.0125</f>
        <v>2.5000000000000001E-2</v>
      </c>
      <c r="D4" t="s">
        <v>1074</v>
      </c>
      <c r="E4">
        <f>E3*14</f>
        <v>4.032</v>
      </c>
      <c r="G4" t="s">
        <v>1074</v>
      </c>
      <c r="H4">
        <f>H3*14</f>
        <v>8.82</v>
      </c>
      <c r="J4" t="s">
        <v>1080</v>
      </c>
      <c r="K4">
        <f>K3*103</f>
        <v>2.06</v>
      </c>
      <c r="M4" t="s">
        <v>1083</v>
      </c>
      <c r="N4">
        <f>N3*N2</f>
        <v>0.8</v>
      </c>
      <c r="P4" t="s">
        <v>1086</v>
      </c>
      <c r="Q4">
        <f>100*Q3/Q1</f>
        <v>1.3757225433526012</v>
      </c>
      <c r="S4" t="s">
        <v>1086</v>
      </c>
      <c r="T4">
        <f>100*T3/T1</f>
        <v>0.40579710144927539</v>
      </c>
    </row>
    <row r="5" spans="1:20" x14ac:dyDescent="0.3">
      <c r="A5" t="s">
        <v>1070</v>
      </c>
      <c r="B5">
        <f>B3*B4</f>
        <v>2.875</v>
      </c>
      <c r="D5" t="s">
        <v>1075</v>
      </c>
      <c r="E5">
        <f>100*E4/E1</f>
        <v>0.44017467248908293</v>
      </c>
      <c r="G5" t="s">
        <v>1075</v>
      </c>
      <c r="H5">
        <f>100*H4/H1</f>
        <v>0.62910128388017117</v>
      </c>
      <c r="J5" t="s">
        <v>1081</v>
      </c>
      <c r="K5">
        <f>100*K4/K1</f>
        <v>0.42386831275720166</v>
      </c>
      <c r="M5" t="s">
        <v>1084</v>
      </c>
      <c r="N5">
        <f>100*N4/N1</f>
        <v>0.98765432098765427</v>
      </c>
    </row>
    <row r="6" spans="1:20" x14ac:dyDescent="0.3">
      <c r="A6" t="s">
        <v>1071</v>
      </c>
      <c r="B6">
        <f>100*B5/B1</f>
        <v>0.65639269406392697</v>
      </c>
    </row>
    <row r="10" spans="1:20" x14ac:dyDescent="0.3">
      <c r="A10" t="s">
        <v>4</v>
      </c>
      <c r="B10">
        <v>558</v>
      </c>
      <c r="D10" t="s">
        <v>10</v>
      </c>
      <c r="E10">
        <v>698</v>
      </c>
      <c r="G10" t="s">
        <v>891</v>
      </c>
      <c r="H10">
        <v>533</v>
      </c>
      <c r="K10" t="s">
        <v>63</v>
      </c>
      <c r="L10">
        <v>520</v>
      </c>
    </row>
    <row r="11" spans="1:20" x14ac:dyDescent="0.3">
      <c r="A11" t="s">
        <v>1079</v>
      </c>
      <c r="B11">
        <f>0.03</f>
        <v>0.03</v>
      </c>
      <c r="D11" t="s">
        <v>1085</v>
      </c>
      <c r="E11">
        <v>0.15</v>
      </c>
      <c r="G11" t="s">
        <v>1088</v>
      </c>
      <c r="H11">
        <v>19.5</v>
      </c>
      <c r="I11">
        <v>139</v>
      </c>
      <c r="K11" t="s">
        <v>1091</v>
      </c>
      <c r="L11">
        <v>2</v>
      </c>
      <c r="M11">
        <v>40</v>
      </c>
    </row>
    <row r="12" spans="1:20" x14ac:dyDescent="0.3">
      <c r="A12" t="s">
        <v>1080</v>
      </c>
      <c r="B12">
        <f>103*B11</f>
        <v>3.09</v>
      </c>
      <c r="D12" t="s">
        <v>1074</v>
      </c>
      <c r="E12">
        <f>14*E11</f>
        <v>2.1</v>
      </c>
      <c r="G12" t="s">
        <v>676</v>
      </c>
      <c r="H12">
        <v>5.8</v>
      </c>
      <c r="I12">
        <v>14</v>
      </c>
      <c r="K12" t="s">
        <v>246</v>
      </c>
      <c r="L12">
        <v>0.5</v>
      </c>
      <c r="M12">
        <v>145</v>
      </c>
    </row>
    <row r="13" spans="1:20" x14ac:dyDescent="0.3">
      <c r="A13" t="s">
        <v>1087</v>
      </c>
      <c r="B13">
        <f>100*B12/B10</f>
        <v>0.55376344086021501</v>
      </c>
      <c r="D13" t="s">
        <v>1086</v>
      </c>
      <c r="E13">
        <f>100*E12/E10</f>
        <v>0.3008595988538682</v>
      </c>
      <c r="G13" t="s">
        <v>1089</v>
      </c>
      <c r="H13">
        <f>H12*I12/(H11*I11)</f>
        <v>2.995757240361557E-2</v>
      </c>
      <c r="K13" t="s">
        <v>1089</v>
      </c>
      <c r="L13">
        <f>L12*M12/(L11*M11)</f>
        <v>0.90625</v>
      </c>
    </row>
    <row r="14" spans="1:20" x14ac:dyDescent="0.3">
      <c r="G14" t="s">
        <v>1090</v>
      </c>
      <c r="H14">
        <f>2*H11/H10</f>
        <v>7.3170731707317069E-2</v>
      </c>
      <c r="K14" t="s">
        <v>1090</v>
      </c>
      <c r="L14">
        <f>2*L11/L10</f>
        <v>7.6923076923076927E-3</v>
      </c>
    </row>
    <row r="15" spans="1:20" x14ac:dyDescent="0.3">
      <c r="G15" t="s">
        <v>1075</v>
      </c>
      <c r="H15">
        <f>100*H13*H14</f>
        <v>0.21920174929474806</v>
      </c>
      <c r="K15" t="s">
        <v>1075</v>
      </c>
      <c r="L15">
        <f>100*L13*L14</f>
        <v>0.69711538461538469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H7" sqref="H7:H14"/>
    </sheetView>
  </sheetViews>
  <sheetFormatPr defaultRowHeight="14.4" x14ac:dyDescent="0.3"/>
  <cols>
    <col min="1" max="2" width="11.5546875" customWidth="1"/>
    <col min="5" max="5" width="13.77734375" customWidth="1"/>
    <col min="7" max="8" width="12" bestFit="1" customWidth="1"/>
  </cols>
  <sheetData>
    <row r="1" spans="1:8" x14ac:dyDescent="0.3">
      <c r="A1" t="s">
        <v>1122</v>
      </c>
      <c r="B1">
        <f>1.5406*10^(-10)</f>
        <v>1.5406000000000001E-10</v>
      </c>
    </row>
    <row r="3" spans="1:8" x14ac:dyDescent="0.3">
      <c r="A3" t="s">
        <v>1123</v>
      </c>
      <c r="B3" t="s">
        <v>1124</v>
      </c>
      <c r="C3" t="s">
        <v>1125</v>
      </c>
      <c r="D3" t="s">
        <v>1130</v>
      </c>
      <c r="E3" t="s">
        <v>1126</v>
      </c>
      <c r="F3" t="s">
        <v>1127</v>
      </c>
      <c r="G3" t="s">
        <v>1128</v>
      </c>
      <c r="H3" t="s">
        <v>1129</v>
      </c>
    </row>
    <row r="4" spans="1:8" x14ac:dyDescent="0.3">
      <c r="A4">
        <v>1</v>
      </c>
      <c r="B4">
        <v>0</v>
      </c>
      <c r="C4">
        <v>0</v>
      </c>
      <c r="D4">
        <v>1</v>
      </c>
      <c r="E4">
        <v>7.9020000000000001</v>
      </c>
      <c r="F4">
        <f>SIN(RADIANS(E4/2))</f>
        <v>6.8903320257000619E-2</v>
      </c>
      <c r="G4">
        <f>D4*$B$1/(2*F4)</f>
        <v>1.1179432241100705E-9</v>
      </c>
      <c r="H4">
        <f>G4*10^10</f>
        <v>11.179432241100704</v>
      </c>
    </row>
    <row r="5" spans="1:8" x14ac:dyDescent="0.3">
      <c r="A5">
        <v>1</v>
      </c>
      <c r="B5">
        <v>0</v>
      </c>
      <c r="C5">
        <v>0</v>
      </c>
      <c r="D5">
        <v>2</v>
      </c>
      <c r="E5">
        <v>27.532</v>
      </c>
      <c r="F5">
        <f>SIN(RADIANS(E5/2))</f>
        <v>0.23795713293153206</v>
      </c>
      <c r="G5">
        <f>D5*$B$1/(2*F5)</f>
        <v>6.4742753495995452E-10</v>
      </c>
      <c r="H5">
        <f>G5*10^10</f>
        <v>6.4742753495995453</v>
      </c>
    </row>
    <row r="7" spans="1:8" x14ac:dyDescent="0.3">
      <c r="A7">
        <v>1</v>
      </c>
      <c r="B7">
        <v>0</v>
      </c>
      <c r="C7">
        <v>0</v>
      </c>
      <c r="D7">
        <v>1</v>
      </c>
      <c r="E7">
        <v>5.8819999999999997</v>
      </c>
      <c r="F7">
        <f>SIN(RADIANS(E7/2))</f>
        <v>5.1307595646900246E-2</v>
      </c>
      <c r="G7">
        <f>D7*$B$1/(2*F7)</f>
        <v>1.5013371612679298E-9</v>
      </c>
      <c r="H7">
        <f>G7*10^10</f>
        <v>15.013371612679299</v>
      </c>
    </row>
    <row r="8" spans="1:8" x14ac:dyDescent="0.3">
      <c r="A8">
        <v>1</v>
      </c>
      <c r="B8">
        <v>0</v>
      </c>
      <c r="C8">
        <v>0</v>
      </c>
      <c r="D8">
        <v>1</v>
      </c>
      <c r="E8">
        <v>5.923</v>
      </c>
      <c r="F8">
        <f t="shared" ref="F8:F14" si="0">SIN(RADIANS(E8/2))</f>
        <v>5.1664913602616352E-2</v>
      </c>
      <c r="G8">
        <f t="shared" ref="G8:G14" si="1">D8*$B$1/(2*F8)</f>
        <v>1.4909538142748224E-9</v>
      </c>
      <c r="H8">
        <f t="shared" ref="H8:H14" si="2">G8*10^10</f>
        <v>14.909538142748223</v>
      </c>
    </row>
    <row r="9" spans="1:8" x14ac:dyDescent="0.3">
      <c r="A9">
        <v>1</v>
      </c>
      <c r="B9">
        <v>0</v>
      </c>
      <c r="C9">
        <v>0</v>
      </c>
      <c r="D9">
        <v>1</v>
      </c>
      <c r="E9">
        <v>6.056</v>
      </c>
      <c r="F9">
        <f t="shared" si="0"/>
        <v>5.2823972428976546E-2</v>
      </c>
      <c r="G9">
        <f t="shared" si="1"/>
        <v>1.4582394405034421E-9</v>
      </c>
      <c r="H9">
        <f t="shared" si="2"/>
        <v>14.582394405034421</v>
      </c>
    </row>
    <row r="10" spans="1:8" x14ac:dyDescent="0.3">
      <c r="A10">
        <v>1</v>
      </c>
      <c r="B10">
        <v>0</v>
      </c>
      <c r="C10">
        <v>0</v>
      </c>
      <c r="D10">
        <v>1</v>
      </c>
      <c r="E10">
        <v>5.8890000000000002</v>
      </c>
      <c r="F10">
        <f t="shared" si="0"/>
        <v>5.1368601617766706E-2</v>
      </c>
      <c r="G10">
        <f t="shared" si="1"/>
        <v>1.4995541551467477E-9</v>
      </c>
      <c r="H10">
        <f t="shared" si="2"/>
        <v>14.995541551467477</v>
      </c>
    </row>
    <row r="11" spans="1:8" x14ac:dyDescent="0.3">
      <c r="A11">
        <v>1</v>
      </c>
      <c r="B11">
        <v>0</v>
      </c>
      <c r="C11">
        <v>0</v>
      </c>
      <c r="D11">
        <v>1</v>
      </c>
      <c r="E11">
        <v>5.6550000000000002</v>
      </c>
      <c r="F11">
        <f t="shared" si="0"/>
        <v>4.9329156681879455E-2</v>
      </c>
      <c r="G11">
        <f t="shared" si="1"/>
        <v>1.5615511227317649E-9</v>
      </c>
      <c r="H11">
        <f t="shared" si="2"/>
        <v>15.615511227317649</v>
      </c>
    </row>
    <row r="12" spans="1:8" x14ac:dyDescent="0.3">
      <c r="A12">
        <v>1</v>
      </c>
      <c r="B12">
        <v>0</v>
      </c>
      <c r="C12">
        <v>0</v>
      </c>
      <c r="D12">
        <v>1</v>
      </c>
      <c r="E12">
        <v>5.5209999999999999</v>
      </c>
      <c r="F12">
        <f t="shared" si="0"/>
        <v>4.8161176241929088E-2</v>
      </c>
      <c r="G12">
        <f t="shared" si="1"/>
        <v>1.5994210692250023E-9</v>
      </c>
      <c r="H12">
        <f t="shared" si="2"/>
        <v>15.994210692250023</v>
      </c>
    </row>
    <row r="13" spans="1:8" x14ac:dyDescent="0.3">
      <c r="A13">
        <v>1</v>
      </c>
      <c r="B13">
        <v>0</v>
      </c>
      <c r="C13">
        <v>0</v>
      </c>
      <c r="D13">
        <v>1</v>
      </c>
      <c r="E13">
        <v>5.4210000000000003</v>
      </c>
      <c r="F13">
        <f t="shared" si="0"/>
        <v>4.7289506048025523E-2</v>
      </c>
      <c r="G13">
        <f t="shared" si="1"/>
        <v>1.6289026136532511E-9</v>
      </c>
      <c r="H13">
        <f t="shared" si="2"/>
        <v>16.28902613653251</v>
      </c>
    </row>
    <row r="14" spans="1:8" x14ac:dyDescent="0.3">
      <c r="A14">
        <v>1</v>
      </c>
      <c r="B14">
        <v>0</v>
      </c>
      <c r="C14">
        <v>0</v>
      </c>
      <c r="D14">
        <v>1</v>
      </c>
      <c r="E14">
        <v>5.0439999999999996</v>
      </c>
      <c r="F14">
        <f t="shared" si="0"/>
        <v>4.40029911191629E-2</v>
      </c>
      <c r="G14">
        <f t="shared" si="1"/>
        <v>1.7505628149549621E-9</v>
      </c>
      <c r="H14">
        <f t="shared" si="2"/>
        <v>17.505628149549622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M32" sqref="M32"/>
    </sheetView>
  </sheetViews>
  <sheetFormatPr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I1090"/>
  <sheetViews>
    <sheetView tabSelected="1" workbookViewId="0">
      <pane ySplit="1" topLeftCell="A323" activePane="bottomLeft" state="frozen"/>
      <selection pane="bottomLeft" activeCell="I1" sqref="I1:K1048576"/>
    </sheetView>
  </sheetViews>
  <sheetFormatPr defaultRowHeight="14.4" x14ac:dyDescent="0.3"/>
  <cols>
    <col min="1" max="1" width="30.109375" customWidth="1"/>
    <col min="2" max="2" width="15.44140625" customWidth="1"/>
    <col min="5" max="5" width="27.6640625" customWidth="1"/>
    <col min="6" max="6" width="12.109375" customWidth="1"/>
    <col min="8" max="8" width="15.77734375" customWidth="1"/>
    <col min="9" max="11" width="12.33203125" customWidth="1"/>
    <col min="16" max="67" width="8.88671875" customWidth="1"/>
    <col min="68" max="68" width="12.109375" style="79" customWidth="1"/>
    <col min="69" max="69" width="8.88671875" style="79"/>
    <col min="70" max="71" width="10.33203125" style="79" customWidth="1"/>
    <col min="72" max="72" width="20.21875" style="79" customWidth="1"/>
    <col min="73" max="73" width="8.88671875" style="79"/>
    <col min="74" max="74" width="12.5546875" style="79" customWidth="1"/>
    <col min="75" max="75" width="18.109375" style="79" customWidth="1"/>
    <col min="76" max="76" width="10.5546875" style="79" customWidth="1"/>
    <col min="77" max="77" width="8.88671875" style="79"/>
    <col min="78" max="78" width="10.6640625" style="79" customWidth="1"/>
    <col min="79" max="79" width="11.21875" style="79" customWidth="1"/>
    <col min="80" max="80" width="10" style="79" customWidth="1"/>
    <col min="81" max="81" width="8.88671875" style="79"/>
    <col min="82" max="84" width="13.21875" style="79" customWidth="1"/>
    <col min="85" max="85" width="12.6640625" style="81" customWidth="1"/>
    <col min="86" max="86" width="13.88671875" customWidth="1"/>
  </cols>
  <sheetData>
    <row r="1" spans="1:85" x14ac:dyDescent="0.3">
      <c r="A1" s="106" t="s">
        <v>112</v>
      </c>
      <c r="B1" s="14" t="s">
        <v>684</v>
      </c>
      <c r="C1" s="16" t="s">
        <v>892</v>
      </c>
      <c r="D1" s="2" t="s">
        <v>113</v>
      </c>
      <c r="E1" s="2" t="s">
        <v>50</v>
      </c>
      <c r="F1" s="60" t="s">
        <v>522</v>
      </c>
      <c r="G1" s="61" t="s">
        <v>605</v>
      </c>
      <c r="H1" s="62" t="s">
        <v>1146</v>
      </c>
      <c r="I1" s="104" t="s">
        <v>1523</v>
      </c>
      <c r="J1" s="104" t="s">
        <v>1524</v>
      </c>
      <c r="K1" s="104" t="s">
        <v>1525</v>
      </c>
      <c r="L1" s="11" t="s">
        <v>1519</v>
      </c>
      <c r="M1" s="11" t="s">
        <v>1520</v>
      </c>
      <c r="N1" s="11" t="s">
        <v>1521</v>
      </c>
      <c r="O1" s="11" t="s">
        <v>1522</v>
      </c>
      <c r="P1" s="63" t="s">
        <v>1096</v>
      </c>
      <c r="Q1" s="64" t="s">
        <v>1108</v>
      </c>
      <c r="R1" s="59" t="s">
        <v>1191</v>
      </c>
      <c r="S1" s="59" t="s">
        <v>1203</v>
      </c>
      <c r="T1" s="2" t="s">
        <v>467</v>
      </c>
      <c r="U1" s="2" t="s">
        <v>468</v>
      </c>
      <c r="V1" s="2" t="s">
        <v>469</v>
      </c>
      <c r="W1" s="2" t="s">
        <v>438</v>
      </c>
      <c r="X1" s="30" t="s">
        <v>1132</v>
      </c>
      <c r="Y1" s="26" t="s">
        <v>1105</v>
      </c>
      <c r="Z1" s="26" t="s">
        <v>1106</v>
      </c>
      <c r="AA1" s="26" t="s">
        <v>1107</v>
      </c>
      <c r="AB1" s="11" t="s">
        <v>1192</v>
      </c>
      <c r="AC1" s="11" t="s">
        <v>1193</v>
      </c>
      <c r="AD1" s="11" t="s">
        <v>1194</v>
      </c>
      <c r="AE1" s="11" t="s">
        <v>1199</v>
      </c>
      <c r="AF1" s="11" t="s">
        <v>1200</v>
      </c>
      <c r="AG1" s="11" t="s">
        <v>1201</v>
      </c>
      <c r="AH1" s="2" t="s">
        <v>466</v>
      </c>
      <c r="AI1" s="11" t="s">
        <v>1094</v>
      </c>
      <c r="AJ1" s="54" t="s">
        <v>1103</v>
      </c>
      <c r="AK1" s="56" t="s">
        <v>1196</v>
      </c>
      <c r="AL1" s="54" t="s">
        <v>1195</v>
      </c>
      <c r="AM1" s="54" t="s">
        <v>1202</v>
      </c>
      <c r="AN1" s="66" t="s">
        <v>1104</v>
      </c>
      <c r="AO1" s="50" t="s">
        <v>1197</v>
      </c>
      <c r="AP1" s="53" t="s">
        <v>1198</v>
      </c>
      <c r="AQ1" s="53" t="s">
        <v>1204</v>
      </c>
      <c r="AR1" s="27" t="s">
        <v>1113</v>
      </c>
      <c r="AS1" s="27" t="s">
        <v>1114</v>
      </c>
      <c r="AT1" s="27" t="s">
        <v>1115</v>
      </c>
      <c r="AU1" s="27" t="s">
        <v>1116</v>
      </c>
      <c r="AV1" s="27" t="s">
        <v>1117</v>
      </c>
      <c r="AW1" s="27" t="s">
        <v>1118</v>
      </c>
      <c r="AX1" s="27" t="s">
        <v>1119</v>
      </c>
      <c r="AY1" s="27" t="s">
        <v>1120</v>
      </c>
      <c r="AZ1" s="26" t="s">
        <v>1109</v>
      </c>
      <c r="BA1" s="26" t="s">
        <v>1110</v>
      </c>
      <c r="BB1" s="26" t="s">
        <v>1111</v>
      </c>
      <c r="BC1" s="26" t="s">
        <v>1112</v>
      </c>
      <c r="BD1" s="11" t="s">
        <v>1092</v>
      </c>
      <c r="BE1" s="11" t="s">
        <v>1093</v>
      </c>
      <c r="BF1" s="74" t="s">
        <v>1205</v>
      </c>
      <c r="BG1" s="74" t="s">
        <v>1206</v>
      </c>
      <c r="BH1" s="74" t="s">
        <v>1207</v>
      </c>
      <c r="BI1" s="11" t="s">
        <v>1211</v>
      </c>
      <c r="BJ1" s="11" t="s">
        <v>1208</v>
      </c>
      <c r="BK1" s="11" t="s">
        <v>1209</v>
      </c>
      <c r="BL1" s="11" t="s">
        <v>1210</v>
      </c>
      <c r="BM1" s="11" t="s">
        <v>1247</v>
      </c>
      <c r="BN1" s="11" t="s">
        <v>1248</v>
      </c>
      <c r="BO1" s="77" t="s">
        <v>1249</v>
      </c>
      <c r="BP1" s="78" t="s">
        <v>1251</v>
      </c>
      <c r="BQ1" s="78" t="s">
        <v>1252</v>
      </c>
      <c r="BR1" s="78" t="s">
        <v>1253</v>
      </c>
      <c r="BS1" s="78" t="s">
        <v>1306</v>
      </c>
      <c r="BT1" s="78" t="s">
        <v>1254</v>
      </c>
      <c r="BU1" s="79" t="s">
        <v>1250</v>
      </c>
      <c r="BV1" s="79" t="s">
        <v>1267</v>
      </c>
      <c r="BW1" s="78" t="s">
        <v>1256</v>
      </c>
      <c r="BX1" s="78" t="s">
        <v>1257</v>
      </c>
      <c r="BY1" s="78" t="s">
        <v>1258</v>
      </c>
      <c r="BZ1" s="78" t="s">
        <v>1259</v>
      </c>
      <c r="CA1" s="78" t="s">
        <v>1260</v>
      </c>
      <c r="CB1" s="78" t="s">
        <v>1261</v>
      </c>
      <c r="CC1" s="78" t="s">
        <v>1262</v>
      </c>
      <c r="CD1" s="78" t="s">
        <v>1285</v>
      </c>
      <c r="CE1" s="78" t="s">
        <v>1286</v>
      </c>
      <c r="CF1" s="78" t="s">
        <v>1295</v>
      </c>
      <c r="CG1" s="80" t="s">
        <v>1265</v>
      </c>
    </row>
    <row r="2" spans="1:85" x14ac:dyDescent="0.3">
      <c r="A2" s="2" t="s">
        <v>0</v>
      </c>
      <c r="B2" s="13" t="s">
        <v>685</v>
      </c>
      <c r="C2" s="13"/>
      <c r="D2" s="2">
        <v>3.5</v>
      </c>
      <c r="E2" s="2" t="s">
        <v>454</v>
      </c>
      <c r="F2" s="9" t="s">
        <v>523</v>
      </c>
      <c r="G2" t="s">
        <v>606</v>
      </c>
      <c r="L2" t="b">
        <v>1</v>
      </c>
      <c r="M2" t="b">
        <v>1</v>
      </c>
      <c r="N2" t="b">
        <v>0</v>
      </c>
      <c r="O2" t="b">
        <v>0</v>
      </c>
      <c r="P2" s="103">
        <v>4</v>
      </c>
      <c r="Q2" s="25">
        <v>4</v>
      </c>
      <c r="R2">
        <v>4</v>
      </c>
      <c r="S2">
        <v>0</v>
      </c>
      <c r="T2" s="1">
        <v>6.6</v>
      </c>
      <c r="U2" s="1">
        <v>7.94</v>
      </c>
      <c r="V2" s="1">
        <v>33.700000000000003</v>
      </c>
      <c r="W2" s="2"/>
      <c r="X2" s="1">
        <v>16.850000000000001</v>
      </c>
      <c r="Y2" s="25">
        <v>6.6040679999999998</v>
      </c>
      <c r="Z2" s="25">
        <v>7.9389519999999996</v>
      </c>
      <c r="AA2" s="25">
        <v>33.703336</v>
      </c>
      <c r="AB2">
        <v>7.83</v>
      </c>
      <c r="AC2">
        <v>33.209989999999998</v>
      </c>
      <c r="AD2">
        <v>6.46</v>
      </c>
      <c r="AE2">
        <v>0</v>
      </c>
      <c r="AH2" s="2"/>
      <c r="AI2">
        <v>34</v>
      </c>
      <c r="AJ2" s="55">
        <f>T2*U2*V2</f>
        <v>1766.0147999999999</v>
      </c>
      <c r="AK2" s="57">
        <v>1767.0449718798691</v>
      </c>
      <c r="AL2" s="55">
        <v>1679.8210721820001</v>
      </c>
      <c r="AM2" s="55">
        <v>0</v>
      </c>
      <c r="AN2" s="52"/>
      <c r="AO2" s="51">
        <v>7.6964651247849417E-2</v>
      </c>
      <c r="AP2" s="52">
        <v>8.0961003676030277E-2</v>
      </c>
      <c r="AQ2" s="52"/>
      <c r="AR2" s="28">
        <v>1.62962962962963</v>
      </c>
      <c r="AS2" s="28">
        <v>2.518518518518519</v>
      </c>
      <c r="AT2" s="28">
        <v>0.88888888888888884</v>
      </c>
      <c r="AU2" s="28">
        <v>0</v>
      </c>
      <c r="AV2" s="28">
        <v>0.32352941176470579</v>
      </c>
      <c r="AW2" s="28">
        <v>0.5</v>
      </c>
      <c r="AX2" s="28">
        <v>0.1764705882352941</v>
      </c>
      <c r="AY2" s="28">
        <v>0</v>
      </c>
      <c r="AZ2" s="25">
        <v>0.82</v>
      </c>
      <c r="BA2" s="25">
        <v>3.44</v>
      </c>
      <c r="BB2" s="25">
        <v>2.62</v>
      </c>
      <c r="BC2" s="25">
        <v>2.642962962962963</v>
      </c>
      <c r="BD2">
        <v>2.642962962962963</v>
      </c>
      <c r="BE2">
        <v>5.9587362692592576</v>
      </c>
      <c r="BF2" s="75">
        <v>0.48264383878002159</v>
      </c>
      <c r="BG2" s="75">
        <v>0.50770488753139842</v>
      </c>
      <c r="BH2" s="75"/>
      <c r="BI2" t="s">
        <v>459</v>
      </c>
      <c r="BJ2">
        <v>3.8482325623924708E-2</v>
      </c>
      <c r="BK2">
        <v>4.0480501838015132E-2</v>
      </c>
      <c r="BM2">
        <v>7.8962827461939847E-2</v>
      </c>
      <c r="BN2" t="s">
        <v>459</v>
      </c>
      <c r="BO2">
        <v>0.49517436315571001</v>
      </c>
      <c r="BP2" s="79" t="s">
        <v>1264</v>
      </c>
      <c r="BQ2" s="79">
        <f t="shared" ref="BQ2:BQ10" si="0">1200+273</f>
        <v>1473</v>
      </c>
      <c r="BR2" s="79">
        <v>48</v>
      </c>
      <c r="BT2" s="79" t="s">
        <v>464</v>
      </c>
      <c r="BU2" s="79" t="s">
        <v>464</v>
      </c>
      <c r="BV2" s="79">
        <v>0</v>
      </c>
      <c r="BX2" s="79">
        <v>2.85</v>
      </c>
      <c r="BY2" s="79">
        <v>14.3</v>
      </c>
      <c r="BZ2" s="79" t="s">
        <v>464</v>
      </c>
      <c r="CA2" s="79" t="s">
        <v>464</v>
      </c>
      <c r="CB2" s="79" t="s">
        <v>1266</v>
      </c>
      <c r="CC2" s="79">
        <v>450</v>
      </c>
      <c r="CG2" s="81">
        <v>130</v>
      </c>
    </row>
    <row r="3" spans="1:85" x14ac:dyDescent="0.3">
      <c r="A3" s="2" t="s">
        <v>1</v>
      </c>
      <c r="B3" s="13" t="s">
        <v>686</v>
      </c>
      <c r="C3" s="13"/>
      <c r="D3" s="2">
        <v>3.2</v>
      </c>
      <c r="E3" s="2" t="s">
        <v>454</v>
      </c>
      <c r="F3" s="9" t="s">
        <v>524</v>
      </c>
      <c r="G3" t="s">
        <v>607</v>
      </c>
      <c r="L3" t="b">
        <v>1</v>
      </c>
      <c r="M3" t="b">
        <v>1</v>
      </c>
      <c r="N3" t="b">
        <v>0</v>
      </c>
      <c r="O3" t="b">
        <v>0</v>
      </c>
      <c r="P3" s="2">
        <v>8</v>
      </c>
      <c r="Q3" s="25">
        <v>1</v>
      </c>
      <c r="R3">
        <v>1</v>
      </c>
      <c r="S3">
        <v>0</v>
      </c>
      <c r="T3" s="2">
        <v>7.806</v>
      </c>
      <c r="U3" s="2">
        <v>7.6680000000000001</v>
      </c>
      <c r="V3" s="2">
        <v>21.54</v>
      </c>
      <c r="W3" s="1" t="s">
        <v>513</v>
      </c>
      <c r="X3" s="1">
        <v>10.77</v>
      </c>
      <c r="Y3" s="25">
        <v>3.9327019999999999</v>
      </c>
      <c r="Z3" s="25">
        <v>3.9458000000000002</v>
      </c>
      <c r="AA3" s="25">
        <v>11.356398779999999</v>
      </c>
      <c r="AB3">
        <v>3.9060000000000001</v>
      </c>
      <c r="AC3">
        <v>21.603000000000002</v>
      </c>
      <c r="AD3">
        <v>3.8879000000000001</v>
      </c>
      <c r="AE3">
        <v>0</v>
      </c>
      <c r="AH3" s="2">
        <v>2</v>
      </c>
      <c r="AI3">
        <v>14</v>
      </c>
      <c r="AJ3" s="55">
        <f t="shared" ref="AJ3:AJ91" si="1">T3*U3*V3</f>
        <v>1289.30702832</v>
      </c>
      <c r="AK3" s="57">
        <v>173.54502164551991</v>
      </c>
      <c r="AL3" s="55">
        <v>328.06612625219998</v>
      </c>
      <c r="AM3" s="55">
        <v>0</v>
      </c>
      <c r="AN3" s="52"/>
      <c r="AO3" s="51">
        <v>8.0670709348241429E-2</v>
      </c>
      <c r="AP3" s="52">
        <v>4.2674323496713393E-2</v>
      </c>
      <c r="AQ3" s="52"/>
      <c r="AR3" s="28">
        <v>1.7272727272727271</v>
      </c>
      <c r="AS3" s="28">
        <v>2.545454545454545</v>
      </c>
      <c r="AT3" s="28">
        <v>0.81818181818181823</v>
      </c>
      <c r="AU3" s="28">
        <v>0</v>
      </c>
      <c r="AV3" s="28">
        <v>0.3392857142857143</v>
      </c>
      <c r="AW3" s="28">
        <v>0.5</v>
      </c>
      <c r="AX3" s="28">
        <v>0.1607142857142857</v>
      </c>
      <c r="AY3" s="28">
        <v>0</v>
      </c>
      <c r="AZ3" s="25">
        <v>0.82</v>
      </c>
      <c r="BA3" s="25">
        <v>3.44</v>
      </c>
      <c r="BB3" s="25">
        <v>2.62</v>
      </c>
      <c r="BC3" s="25">
        <v>2.6545454545454539</v>
      </c>
      <c r="BD3">
        <v>2.6545454545454539</v>
      </c>
      <c r="BE3">
        <v>5.9946911436363637</v>
      </c>
      <c r="BF3" s="75">
        <v>0.48450364842179561</v>
      </c>
      <c r="BG3" s="75"/>
      <c r="BH3" s="75"/>
      <c r="BJ3">
        <v>4.0335354674120701E-2</v>
      </c>
      <c r="BK3">
        <v>2.13371617483567E-2</v>
      </c>
      <c r="BM3">
        <v>6.1672516422477411E-2</v>
      </c>
      <c r="BN3">
        <v>3.0836258211238698E-2</v>
      </c>
      <c r="BO3">
        <v>0.48450364842179561</v>
      </c>
      <c r="BP3" s="79" t="s">
        <v>1264</v>
      </c>
      <c r="BQ3" s="79">
        <f t="shared" si="0"/>
        <v>1473</v>
      </c>
      <c r="BR3" s="79">
        <v>48</v>
      </c>
      <c r="BT3" s="79" t="s">
        <v>464</v>
      </c>
      <c r="BU3" s="79" t="s">
        <v>464</v>
      </c>
      <c r="BV3" s="79">
        <v>0</v>
      </c>
      <c r="BX3" s="79">
        <v>2.85</v>
      </c>
      <c r="BY3" s="79">
        <v>14.3</v>
      </c>
      <c r="BZ3" s="79" t="s">
        <v>464</v>
      </c>
      <c r="CA3" s="79" t="s">
        <v>464</v>
      </c>
      <c r="CB3" s="79" t="s">
        <v>1266</v>
      </c>
      <c r="CC3" s="79">
        <v>450</v>
      </c>
      <c r="CG3" s="81">
        <v>28</v>
      </c>
    </row>
    <row r="4" spans="1:85" x14ac:dyDescent="0.3">
      <c r="A4" s="2" t="s">
        <v>2</v>
      </c>
      <c r="B4" s="13" t="s">
        <v>687</v>
      </c>
      <c r="C4" s="13"/>
      <c r="D4" s="2">
        <v>3.35</v>
      </c>
      <c r="E4" s="2" t="s">
        <v>454</v>
      </c>
      <c r="F4" s="9" t="s">
        <v>525</v>
      </c>
      <c r="G4">
        <v>-1</v>
      </c>
      <c r="L4" t="b">
        <v>1</v>
      </c>
      <c r="M4" t="b">
        <v>0</v>
      </c>
      <c r="N4" t="b">
        <v>0</v>
      </c>
      <c r="O4" t="b">
        <v>0</v>
      </c>
      <c r="P4" s="2">
        <v>1</v>
      </c>
      <c r="Q4" s="25">
        <v>2</v>
      </c>
      <c r="R4">
        <v>0</v>
      </c>
      <c r="S4">
        <v>0</v>
      </c>
      <c r="T4" s="2">
        <v>3.8849999999999998</v>
      </c>
      <c r="U4" s="2">
        <v>3.8849999999999998</v>
      </c>
      <c r="V4" s="2">
        <v>10.989000000000001</v>
      </c>
      <c r="W4" s="1" t="s">
        <v>439</v>
      </c>
      <c r="X4" s="2">
        <v>10.989000000000001</v>
      </c>
      <c r="Y4" s="25">
        <v>11.92921406</v>
      </c>
      <c r="Z4" s="25">
        <v>11.92921406</v>
      </c>
      <c r="AA4" s="25">
        <v>11.92921406</v>
      </c>
      <c r="AB4">
        <v>0</v>
      </c>
      <c r="AE4">
        <v>0</v>
      </c>
      <c r="AH4" s="2">
        <v>2</v>
      </c>
      <c r="AI4">
        <v>14</v>
      </c>
      <c r="AJ4" s="55">
        <f t="shared" si="1"/>
        <v>165.859449525</v>
      </c>
      <c r="AK4" s="57">
        <v>349.00875366799971</v>
      </c>
      <c r="AL4" s="55">
        <v>0</v>
      </c>
      <c r="AM4" s="55">
        <v>0</v>
      </c>
      <c r="AN4" s="52"/>
      <c r="AO4" s="51">
        <v>8.0227214090553903E-2</v>
      </c>
      <c r="AP4" s="52"/>
      <c r="AQ4" s="52"/>
      <c r="AR4" s="28">
        <v>1.7272727272727271</v>
      </c>
      <c r="AS4" s="28">
        <v>2.545454545454545</v>
      </c>
      <c r="AT4" s="28">
        <v>0.81818181818181823</v>
      </c>
      <c r="AU4" s="28">
        <v>0</v>
      </c>
      <c r="AV4" s="28">
        <v>0.3392857142857143</v>
      </c>
      <c r="AW4" s="28">
        <v>0.5</v>
      </c>
      <c r="AX4" s="28">
        <v>0.1607142857142857</v>
      </c>
      <c r="AY4" s="28">
        <v>0</v>
      </c>
      <c r="AZ4" s="25">
        <v>0.82</v>
      </c>
      <c r="BA4" s="25">
        <v>3.44</v>
      </c>
      <c r="BB4" s="25">
        <v>2.62</v>
      </c>
      <c r="BC4" s="25">
        <v>2.6545454545454539</v>
      </c>
      <c r="BD4">
        <v>2.6545454545454552</v>
      </c>
      <c r="BE4">
        <v>5.9865512095454543</v>
      </c>
      <c r="BF4" s="75">
        <v>0.50734392504100967</v>
      </c>
      <c r="BG4" s="75"/>
      <c r="BH4" s="75"/>
      <c r="BJ4">
        <v>4.0113607045276937E-2</v>
      </c>
      <c r="BM4">
        <v>8.0227214090553903E-2</v>
      </c>
      <c r="BN4">
        <v>4.0113607045276937E-2</v>
      </c>
      <c r="BO4">
        <v>0.50734392504100967</v>
      </c>
      <c r="BP4" s="79" t="s">
        <v>1264</v>
      </c>
      <c r="BQ4" s="79">
        <f t="shared" si="0"/>
        <v>1473</v>
      </c>
      <c r="BR4" s="79">
        <v>48</v>
      </c>
      <c r="BT4" s="79" t="s">
        <v>464</v>
      </c>
      <c r="BU4" s="79" t="s">
        <v>464</v>
      </c>
      <c r="BV4" s="79">
        <v>0</v>
      </c>
      <c r="BX4" s="79">
        <v>2.85</v>
      </c>
      <c r="BY4" s="79">
        <v>14.3</v>
      </c>
      <c r="BZ4" s="79" t="s">
        <v>464</v>
      </c>
      <c r="CA4" s="79" t="s">
        <v>464</v>
      </c>
      <c r="CB4" s="79" t="s">
        <v>1266</v>
      </c>
      <c r="CC4" s="79">
        <v>450</v>
      </c>
      <c r="CG4" s="81">
        <v>60</v>
      </c>
    </row>
    <row r="5" spans="1:85" x14ac:dyDescent="0.3">
      <c r="A5" s="2" t="s">
        <v>3</v>
      </c>
      <c r="B5" s="13" t="s">
        <v>688</v>
      </c>
      <c r="C5" s="13"/>
      <c r="D5" s="2">
        <v>3.3</v>
      </c>
      <c r="E5" s="2" t="s">
        <v>454</v>
      </c>
      <c r="F5" s="9" t="s">
        <v>526</v>
      </c>
      <c r="G5" t="s">
        <v>608</v>
      </c>
      <c r="L5" t="b">
        <v>1</v>
      </c>
      <c r="M5" t="b">
        <v>1</v>
      </c>
      <c r="N5" t="b">
        <v>0</v>
      </c>
      <c r="O5" t="b">
        <v>0</v>
      </c>
      <c r="P5" s="2">
        <v>1</v>
      </c>
      <c r="Q5" s="25">
        <v>1</v>
      </c>
      <c r="R5">
        <v>1</v>
      </c>
      <c r="S5">
        <v>0</v>
      </c>
      <c r="T5" s="2">
        <v>3.9049999999999998</v>
      </c>
      <c r="U5" s="2">
        <v>3.9049999999999998</v>
      </c>
      <c r="V5" s="2">
        <v>11.185</v>
      </c>
      <c r="W5" s="1" t="s">
        <v>439</v>
      </c>
      <c r="X5" s="1">
        <v>11.185</v>
      </c>
      <c r="Y5" s="25">
        <v>3.952105</v>
      </c>
      <c r="Z5" s="25">
        <v>3.952105</v>
      </c>
      <c r="AA5" s="25">
        <v>11.503833</v>
      </c>
      <c r="AB5">
        <v>3.9079999999999999</v>
      </c>
      <c r="AC5">
        <v>3.9079999999999999</v>
      </c>
      <c r="AD5">
        <v>11.16</v>
      </c>
      <c r="AE5">
        <v>0</v>
      </c>
      <c r="AH5" s="2">
        <v>2</v>
      </c>
      <c r="AI5">
        <v>14</v>
      </c>
      <c r="AJ5" s="55">
        <f t="shared" si="1"/>
        <v>170.56034462499997</v>
      </c>
      <c r="AK5" s="57">
        <v>179.6799083471451</v>
      </c>
      <c r="AL5" s="55">
        <v>170.44069823999999</v>
      </c>
      <c r="AM5" s="55">
        <v>0</v>
      </c>
      <c r="AN5" s="52"/>
      <c r="AO5" s="51">
        <v>7.7916335380980528E-2</v>
      </c>
      <c r="AP5" s="52">
        <v>8.2140006140355049E-2</v>
      </c>
      <c r="AQ5" s="52"/>
      <c r="AR5" s="28">
        <v>1.7272727272727271</v>
      </c>
      <c r="AS5" s="28">
        <v>2.545454545454545</v>
      </c>
      <c r="AT5" s="28">
        <v>0.81818181818181823</v>
      </c>
      <c r="AU5" s="28">
        <v>0</v>
      </c>
      <c r="AV5" s="28">
        <v>0.3392857142857143</v>
      </c>
      <c r="AW5" s="28">
        <v>0.5</v>
      </c>
      <c r="AX5" s="28">
        <v>0.1607142857142857</v>
      </c>
      <c r="AY5" s="28">
        <v>0</v>
      </c>
      <c r="AZ5" s="25">
        <v>0.79</v>
      </c>
      <c r="BA5" s="25">
        <v>3.44</v>
      </c>
      <c r="BB5" s="25">
        <v>2.65</v>
      </c>
      <c r="BC5" s="25">
        <v>2.6518181818181819</v>
      </c>
      <c r="BD5">
        <v>2.6518181818181819</v>
      </c>
      <c r="BE5">
        <v>5.9730281035195452</v>
      </c>
      <c r="BF5" s="75">
        <v>0.5243291310951993</v>
      </c>
      <c r="BG5" s="75">
        <v>0.55275184384813547</v>
      </c>
      <c r="BH5" s="75"/>
      <c r="BJ5">
        <v>3.8958167690490257E-2</v>
      </c>
      <c r="BK5">
        <v>4.1070003070177517E-2</v>
      </c>
      <c r="BM5">
        <v>8.0028170760667788E-2</v>
      </c>
      <c r="BN5">
        <v>4.0014085380333887E-2</v>
      </c>
      <c r="BO5">
        <v>0.53854048747166738</v>
      </c>
      <c r="BP5" s="79" t="s">
        <v>1264</v>
      </c>
      <c r="BQ5" s="79">
        <f t="shared" si="0"/>
        <v>1473</v>
      </c>
      <c r="BR5" s="79">
        <v>48</v>
      </c>
      <c r="BT5" s="79" t="s">
        <v>464</v>
      </c>
      <c r="BU5" s="79" t="s">
        <v>464</v>
      </c>
      <c r="BV5" s="79">
        <v>0</v>
      </c>
      <c r="BX5" s="79">
        <v>2.85</v>
      </c>
      <c r="BY5" s="79">
        <v>14.3</v>
      </c>
      <c r="BZ5" s="79" t="s">
        <v>464</v>
      </c>
      <c r="CA5" s="79" t="s">
        <v>464</v>
      </c>
      <c r="CB5" s="79" t="s">
        <v>1266</v>
      </c>
      <c r="CC5" s="79">
        <v>450</v>
      </c>
      <c r="CG5" s="81">
        <v>12</v>
      </c>
    </row>
    <row r="6" spans="1:85" x14ac:dyDescent="0.3">
      <c r="A6" s="2" t="s">
        <v>4</v>
      </c>
      <c r="B6" s="73" t="s">
        <v>689</v>
      </c>
      <c r="C6" s="13"/>
      <c r="D6" s="2">
        <v>3.35</v>
      </c>
      <c r="E6" s="2" t="s">
        <v>454</v>
      </c>
      <c r="F6" s="113" t="s">
        <v>527</v>
      </c>
      <c r="G6" t="s">
        <v>609</v>
      </c>
      <c r="L6" t="b">
        <v>1</v>
      </c>
      <c r="M6" t="b">
        <v>1</v>
      </c>
      <c r="N6" t="b">
        <v>0</v>
      </c>
      <c r="O6" t="b">
        <v>0</v>
      </c>
      <c r="P6" s="2">
        <v>8</v>
      </c>
      <c r="Q6" s="25">
        <v>4</v>
      </c>
      <c r="R6">
        <v>4</v>
      </c>
      <c r="S6">
        <v>0</v>
      </c>
      <c r="T6" s="2">
        <v>7.7270000000000003</v>
      </c>
      <c r="U6" s="2">
        <v>7.7270000000000003</v>
      </c>
      <c r="V6" s="2">
        <v>29.466000000000001</v>
      </c>
      <c r="W6" s="2" t="s">
        <v>452</v>
      </c>
      <c r="X6" s="2">
        <v>14.733000000000001</v>
      </c>
      <c r="Y6" s="25">
        <v>7.8084429999999996</v>
      </c>
      <c r="Z6" s="25">
        <v>7.8548809999999998</v>
      </c>
      <c r="AA6" s="25">
        <v>15.19056011</v>
      </c>
      <c r="AB6">
        <v>3.8801999999999999</v>
      </c>
      <c r="AC6">
        <v>29.507999999999999</v>
      </c>
      <c r="AD6">
        <v>7.7140000000000004</v>
      </c>
      <c r="AE6">
        <v>0</v>
      </c>
      <c r="AH6" s="2">
        <v>3</v>
      </c>
      <c r="AI6">
        <v>20</v>
      </c>
      <c r="AJ6" s="55">
        <f t="shared" si="1"/>
        <v>1759.3125835140002</v>
      </c>
      <c r="AK6" s="57">
        <v>924.74694800021894</v>
      </c>
      <c r="AL6" s="55">
        <v>883.22940750240002</v>
      </c>
      <c r="AM6" s="55">
        <v>0</v>
      </c>
      <c r="AN6" s="52"/>
      <c r="AO6" s="51">
        <v>8.6510153045653584E-2</v>
      </c>
      <c r="AP6" s="52">
        <v>9.0576694254581439E-2</v>
      </c>
      <c r="AQ6" s="52"/>
      <c r="AR6" s="28">
        <v>1.75</v>
      </c>
      <c r="AS6" s="28">
        <v>2.5</v>
      </c>
      <c r="AT6" s="28">
        <v>0.75</v>
      </c>
      <c r="AU6" s="28">
        <v>0</v>
      </c>
      <c r="AV6" s="28">
        <v>0.35</v>
      </c>
      <c r="AW6" s="28">
        <v>0.5</v>
      </c>
      <c r="AX6" s="28">
        <v>0.15</v>
      </c>
      <c r="AY6" s="28">
        <v>0</v>
      </c>
      <c r="AZ6" s="25">
        <v>0.82</v>
      </c>
      <c r="BA6" s="25">
        <v>3.44</v>
      </c>
      <c r="BB6" s="25">
        <v>2.62</v>
      </c>
      <c r="BC6" s="25">
        <v>2.6262500000000002</v>
      </c>
      <c r="BD6">
        <v>2.6262500000000002</v>
      </c>
      <c r="BE6">
        <v>5.96680968125</v>
      </c>
      <c r="BF6" s="75">
        <v>0.50555206026575039</v>
      </c>
      <c r="BG6" s="75">
        <v>0</v>
      </c>
      <c r="BH6" s="75"/>
      <c r="BJ6">
        <v>4.3255076522826792E-2</v>
      </c>
      <c r="BK6">
        <v>4.5288347127290719E-2</v>
      </c>
      <c r="BM6">
        <v>8.8543423650117511E-2</v>
      </c>
      <c r="BN6">
        <v>4.4271711825058763E-2</v>
      </c>
      <c r="BO6">
        <v>0.2527760301328752</v>
      </c>
      <c r="BP6" s="79" t="s">
        <v>1264</v>
      </c>
      <c r="BQ6" s="79">
        <f t="shared" si="0"/>
        <v>1473</v>
      </c>
      <c r="BR6" s="79">
        <v>48</v>
      </c>
      <c r="BT6" s="79" t="s">
        <v>464</v>
      </c>
      <c r="BU6" s="79" t="s">
        <v>464</v>
      </c>
      <c r="BV6" s="79">
        <v>0</v>
      </c>
      <c r="BX6" s="79">
        <v>2.85</v>
      </c>
      <c r="BY6" s="79">
        <v>14.3</v>
      </c>
      <c r="BZ6" s="79" t="s">
        <v>464</v>
      </c>
      <c r="CA6" s="79" t="s">
        <v>464</v>
      </c>
      <c r="CB6" s="79" t="s">
        <v>1266</v>
      </c>
      <c r="CC6" s="79">
        <v>450</v>
      </c>
      <c r="CG6" s="81">
        <v>14</v>
      </c>
    </row>
    <row r="7" spans="1:85" x14ac:dyDescent="0.3">
      <c r="A7" s="2" t="s">
        <v>5</v>
      </c>
      <c r="B7" s="13" t="s">
        <v>690</v>
      </c>
      <c r="C7" s="13"/>
      <c r="D7" s="2">
        <v>3.5</v>
      </c>
      <c r="E7" s="2" t="s">
        <v>454</v>
      </c>
      <c r="F7" s="9" t="s">
        <v>528</v>
      </c>
      <c r="G7" t="s">
        <v>610</v>
      </c>
      <c r="L7" t="b">
        <v>1</v>
      </c>
      <c r="M7" t="b">
        <v>1</v>
      </c>
      <c r="N7" t="b">
        <v>0</v>
      </c>
      <c r="O7" t="b">
        <v>0</v>
      </c>
      <c r="P7" s="2">
        <v>4</v>
      </c>
      <c r="Q7" s="25">
        <v>1</v>
      </c>
      <c r="R7">
        <v>1</v>
      </c>
      <c r="S7">
        <v>0</v>
      </c>
      <c r="T7" s="2">
        <v>7.7249999999999996</v>
      </c>
      <c r="U7" s="2">
        <v>7.7249999999999996</v>
      </c>
      <c r="V7" s="2">
        <v>14.909000000000001</v>
      </c>
      <c r="W7" s="2" t="s">
        <v>451</v>
      </c>
      <c r="X7" s="2">
        <v>14.909000000000001</v>
      </c>
      <c r="Y7" s="25">
        <v>3.9661010000000001</v>
      </c>
      <c r="Z7" s="25">
        <v>3.9661010000000001</v>
      </c>
      <c r="AA7" s="25">
        <v>15.283337</v>
      </c>
      <c r="AB7">
        <v>3.8586499999999999</v>
      </c>
      <c r="AC7">
        <v>3.8586499999999999</v>
      </c>
      <c r="AD7">
        <v>14.9108</v>
      </c>
      <c r="AE7">
        <v>0</v>
      </c>
      <c r="AH7" s="2">
        <v>3</v>
      </c>
      <c r="AI7">
        <v>20</v>
      </c>
      <c r="AJ7" s="55">
        <f t="shared" si="1"/>
        <v>889.70389312500004</v>
      </c>
      <c r="AK7" s="57">
        <v>240.40623599981481</v>
      </c>
      <c r="AL7" s="55">
        <v>222.00958249733301</v>
      </c>
      <c r="AM7" s="55">
        <v>0</v>
      </c>
      <c r="AN7" s="52"/>
      <c r="AO7" s="51">
        <v>8.3192517518619641E-2</v>
      </c>
      <c r="AP7" s="52">
        <v>9.0086201573034624E-2</v>
      </c>
      <c r="AQ7" s="52"/>
      <c r="AR7" s="28">
        <v>1.75</v>
      </c>
      <c r="AS7" s="28">
        <v>2.5</v>
      </c>
      <c r="AT7" s="28">
        <v>0.75</v>
      </c>
      <c r="AU7" s="28">
        <v>0</v>
      </c>
      <c r="AV7" s="28">
        <v>0.35</v>
      </c>
      <c r="AW7" s="28">
        <v>0.5</v>
      </c>
      <c r="AX7" s="28">
        <v>0.15</v>
      </c>
      <c r="AY7" s="28">
        <v>0</v>
      </c>
      <c r="AZ7" s="25">
        <v>0.82</v>
      </c>
      <c r="BA7" s="25">
        <v>3.44</v>
      </c>
      <c r="BB7" s="25">
        <v>2.62</v>
      </c>
      <c r="BC7" s="25">
        <v>2.6262500000000002</v>
      </c>
      <c r="BD7">
        <v>2.6262500000000002</v>
      </c>
      <c r="BE7">
        <v>5.9612134765624996</v>
      </c>
      <c r="BF7" s="75">
        <v>0.50467688585120674</v>
      </c>
      <c r="BG7" s="75">
        <v>0.54649654829675798</v>
      </c>
      <c r="BH7" s="75"/>
      <c r="BJ7">
        <v>4.159625875930982E-2</v>
      </c>
      <c r="BK7">
        <v>4.5043100786517312E-2</v>
      </c>
      <c r="BM7">
        <v>8.6639359545827133E-2</v>
      </c>
      <c r="BN7">
        <v>4.3319679772913573E-2</v>
      </c>
      <c r="BO7">
        <v>0.5255867170739823</v>
      </c>
      <c r="BP7" s="79" t="s">
        <v>1264</v>
      </c>
      <c r="BQ7" s="79">
        <f t="shared" si="0"/>
        <v>1473</v>
      </c>
      <c r="BR7" s="79">
        <v>48</v>
      </c>
      <c r="BT7" s="79" t="s">
        <v>464</v>
      </c>
      <c r="BU7" s="79" t="s">
        <v>464</v>
      </c>
      <c r="BV7" s="79">
        <v>0</v>
      </c>
      <c r="BX7" s="79">
        <v>2.85</v>
      </c>
      <c r="BY7" s="79">
        <v>14.3</v>
      </c>
      <c r="BZ7" s="79" t="s">
        <v>464</v>
      </c>
      <c r="CA7" s="79" t="s">
        <v>464</v>
      </c>
      <c r="CB7" s="79" t="s">
        <v>1266</v>
      </c>
      <c r="CC7" s="79">
        <v>450</v>
      </c>
      <c r="CG7" s="81">
        <v>3</v>
      </c>
    </row>
    <row r="8" spans="1:85" x14ac:dyDescent="0.3">
      <c r="A8" s="2" t="s">
        <v>6</v>
      </c>
      <c r="B8" s="13" t="s">
        <v>691</v>
      </c>
      <c r="C8" s="13"/>
      <c r="D8" s="2">
        <v>3.5</v>
      </c>
      <c r="E8" s="2" t="s">
        <v>454</v>
      </c>
      <c r="F8" s="9" t="s">
        <v>529</v>
      </c>
      <c r="G8" t="s">
        <v>611</v>
      </c>
      <c r="L8" t="b">
        <v>1</v>
      </c>
      <c r="M8" t="b">
        <v>1</v>
      </c>
      <c r="N8" t="b">
        <v>0</v>
      </c>
      <c r="O8" t="b">
        <v>0</v>
      </c>
      <c r="P8" s="2">
        <v>2</v>
      </c>
      <c r="Q8" s="25">
        <v>8</v>
      </c>
      <c r="R8">
        <v>8</v>
      </c>
      <c r="S8">
        <v>0</v>
      </c>
      <c r="T8" s="2">
        <v>7.7270000000000003</v>
      </c>
      <c r="U8" s="2">
        <v>7.7270000000000003</v>
      </c>
      <c r="V8" s="2">
        <v>30.175999999999998</v>
      </c>
      <c r="W8" s="2" t="s">
        <v>452</v>
      </c>
      <c r="X8" s="2">
        <v>15.087999999999999</v>
      </c>
      <c r="Y8" s="25">
        <v>7.8252249999999997</v>
      </c>
      <c r="Z8" s="25">
        <v>7.8345229999999999</v>
      </c>
      <c r="AA8" s="25">
        <v>31.031406</v>
      </c>
      <c r="AB8">
        <v>30.184999999999999</v>
      </c>
      <c r="AC8">
        <v>7.74</v>
      </c>
      <c r="AD8">
        <v>7.7460000000000004</v>
      </c>
      <c r="AE8">
        <v>0</v>
      </c>
      <c r="AH8" s="2">
        <v>3</v>
      </c>
      <c r="AI8">
        <v>20</v>
      </c>
      <c r="AJ8" s="55">
        <f t="shared" si="1"/>
        <v>1801.704219104</v>
      </c>
      <c r="AK8" s="57">
        <v>1902.4394671889761</v>
      </c>
      <c r="AL8" s="55">
        <v>1809.7126974</v>
      </c>
      <c r="AM8" s="55">
        <v>0</v>
      </c>
      <c r="AN8" s="52"/>
      <c r="AO8" s="51">
        <v>8.4102544527429435E-2</v>
      </c>
      <c r="AP8" s="52">
        <v>8.8411823727529093E-2</v>
      </c>
      <c r="AQ8" s="52"/>
      <c r="AR8" s="28">
        <v>1.75</v>
      </c>
      <c r="AS8" s="28">
        <v>2.5</v>
      </c>
      <c r="AT8" s="28">
        <v>0.75</v>
      </c>
      <c r="AU8" s="28">
        <v>0</v>
      </c>
      <c r="AV8" s="28">
        <v>0.35</v>
      </c>
      <c r="AW8" s="28">
        <v>0.5</v>
      </c>
      <c r="AX8" s="28">
        <v>0.15</v>
      </c>
      <c r="AY8" s="28">
        <v>0</v>
      </c>
      <c r="AZ8" s="25">
        <v>0.79</v>
      </c>
      <c r="BA8" s="25">
        <v>3.44</v>
      </c>
      <c r="BB8" s="25">
        <v>2.65</v>
      </c>
      <c r="BC8" s="25">
        <v>2.6243750000000001</v>
      </c>
      <c r="BD8">
        <v>2.6243750000000001</v>
      </c>
      <c r="BE8">
        <v>5.9519163411696878</v>
      </c>
      <c r="BF8" s="75">
        <v>0.53407279423354193</v>
      </c>
      <c r="BG8" s="75">
        <v>0.5614378257728565</v>
      </c>
      <c r="BH8" s="75"/>
      <c r="BJ8">
        <v>4.2051272263714717E-2</v>
      </c>
      <c r="BK8">
        <v>4.4205911863764553E-2</v>
      </c>
      <c r="BM8">
        <v>8.6257184127479264E-2</v>
      </c>
      <c r="BN8">
        <v>4.3128592063739632E-2</v>
      </c>
      <c r="BO8">
        <v>0.54775531000319921</v>
      </c>
      <c r="BP8" s="79" t="s">
        <v>1264</v>
      </c>
      <c r="BQ8" s="79">
        <f t="shared" si="0"/>
        <v>1473</v>
      </c>
      <c r="BR8" s="79">
        <v>48</v>
      </c>
      <c r="BT8" s="79" t="s">
        <v>464</v>
      </c>
      <c r="BU8" s="79" t="s">
        <v>464</v>
      </c>
      <c r="BV8" s="79">
        <v>0</v>
      </c>
      <c r="BX8" s="79">
        <v>2.85</v>
      </c>
      <c r="BY8" s="79">
        <v>14.3</v>
      </c>
      <c r="BZ8" s="79" t="s">
        <v>464</v>
      </c>
      <c r="CA8" s="79" t="s">
        <v>464</v>
      </c>
      <c r="CB8" s="79" t="s">
        <v>1266</v>
      </c>
      <c r="CC8" s="79">
        <v>450</v>
      </c>
      <c r="CG8" s="81">
        <v>2</v>
      </c>
    </row>
    <row r="9" spans="1:85" x14ac:dyDescent="0.3">
      <c r="A9" s="2" t="s">
        <v>7</v>
      </c>
      <c r="B9" s="13" t="s">
        <v>692</v>
      </c>
      <c r="C9" s="13"/>
      <c r="D9" s="2">
        <v>3.16</v>
      </c>
      <c r="E9" s="2" t="s">
        <v>454</v>
      </c>
      <c r="F9" s="88" t="s">
        <v>527</v>
      </c>
      <c r="G9">
        <v>-1</v>
      </c>
      <c r="I9" t="s">
        <v>1526</v>
      </c>
      <c r="L9" t="b">
        <v>1</v>
      </c>
      <c r="M9" t="b">
        <v>0</v>
      </c>
      <c r="N9" t="b">
        <v>0</v>
      </c>
      <c r="O9" t="b">
        <v>0</v>
      </c>
      <c r="P9" s="2">
        <v>4</v>
      </c>
      <c r="Q9" s="25">
        <v>0</v>
      </c>
      <c r="R9">
        <v>0</v>
      </c>
      <c r="S9">
        <v>0</v>
      </c>
      <c r="T9" s="2">
        <v>7.8310000000000004</v>
      </c>
      <c r="U9" s="2">
        <v>7.8010000000000002</v>
      </c>
      <c r="V9" s="2">
        <v>15.05</v>
      </c>
      <c r="W9" s="2" t="s">
        <v>1141</v>
      </c>
      <c r="X9" s="2">
        <v>15.05</v>
      </c>
      <c r="Y9" s="25">
        <v>0</v>
      </c>
      <c r="Z9" s="25"/>
      <c r="AA9" s="25"/>
      <c r="AB9">
        <v>0</v>
      </c>
      <c r="AE9">
        <v>0</v>
      </c>
      <c r="AH9" s="2">
        <v>3</v>
      </c>
      <c r="AI9">
        <v>20</v>
      </c>
      <c r="AJ9" s="55">
        <f t="shared" si="1"/>
        <v>919.39894655000012</v>
      </c>
      <c r="AK9" s="57">
        <f>T9*U9*V9*SIN(RADIANS(97.44))</f>
        <v>911.65853089860946</v>
      </c>
      <c r="AL9" s="55">
        <v>0</v>
      </c>
      <c r="AM9" s="55">
        <v>0</v>
      </c>
      <c r="AN9" s="52">
        <f>P9*AI9/AJ9</f>
        <v>8.7013369223660861E-2</v>
      </c>
      <c r="AO9" s="51"/>
      <c r="AP9" s="52"/>
      <c r="AQ9" s="52"/>
      <c r="AR9" s="28">
        <v>1.75</v>
      </c>
      <c r="AS9" s="28">
        <v>2.5</v>
      </c>
      <c r="AT9" s="28">
        <v>0.75</v>
      </c>
      <c r="AU9" s="28">
        <v>0</v>
      </c>
      <c r="AV9" s="28">
        <v>0.35</v>
      </c>
      <c r="AW9" s="28">
        <v>0.5</v>
      </c>
      <c r="AX9" s="28">
        <v>0.15</v>
      </c>
      <c r="AY9" s="28">
        <v>0</v>
      </c>
      <c r="AZ9" s="25">
        <v>0.82</v>
      </c>
      <c r="BA9" s="25">
        <v>3.44</v>
      </c>
      <c r="BB9" s="25">
        <v>2.62</v>
      </c>
      <c r="BC9" s="25">
        <v>2.62</v>
      </c>
      <c r="BD9">
        <v>2.62</v>
      </c>
      <c r="BE9">
        <v>5.9423863675000002</v>
      </c>
      <c r="BF9" s="75"/>
      <c r="BG9" s="75"/>
      <c r="BH9" s="75"/>
      <c r="BI9">
        <v>4.350668461183043E-2</v>
      </c>
      <c r="BJ9">
        <v>0</v>
      </c>
      <c r="BM9">
        <v>8.7013369223660861E-2</v>
      </c>
      <c r="BN9">
        <v>2.1753342305915219E-2</v>
      </c>
      <c r="BO9">
        <v>0</v>
      </c>
      <c r="BP9" s="79" t="s">
        <v>1264</v>
      </c>
      <c r="BQ9" s="79">
        <f t="shared" si="0"/>
        <v>1473</v>
      </c>
      <c r="BR9" s="79">
        <v>48</v>
      </c>
      <c r="BT9" s="79" t="s">
        <v>464</v>
      </c>
      <c r="BU9" s="79" t="s">
        <v>464</v>
      </c>
      <c r="BV9" s="79">
        <v>0</v>
      </c>
      <c r="BX9" s="79">
        <v>2.85</v>
      </c>
      <c r="BY9" s="79">
        <v>14.3</v>
      </c>
      <c r="BZ9" s="79" t="s">
        <v>464</v>
      </c>
      <c r="CA9" s="79" t="s">
        <v>464</v>
      </c>
      <c r="CB9" s="79" t="s">
        <v>1266</v>
      </c>
      <c r="CC9" s="79">
        <v>450</v>
      </c>
      <c r="CG9" s="81">
        <v>10</v>
      </c>
    </row>
    <row r="10" spans="1:85" x14ac:dyDescent="0.3">
      <c r="A10" s="2" t="s">
        <v>455</v>
      </c>
      <c r="B10" s="13" t="s">
        <v>693</v>
      </c>
      <c r="C10" s="13"/>
      <c r="D10" s="2">
        <v>3.21</v>
      </c>
      <c r="E10" s="2" t="s">
        <v>454</v>
      </c>
      <c r="F10" s="9">
        <v>-1</v>
      </c>
      <c r="G10">
        <v>-1</v>
      </c>
      <c r="L10" t="b">
        <v>0</v>
      </c>
      <c r="M10" t="b">
        <v>0</v>
      </c>
      <c r="N10" t="b">
        <v>0</v>
      </c>
      <c r="O10" s="5" t="b">
        <v>1</v>
      </c>
      <c r="P10" s="2">
        <v>8</v>
      </c>
      <c r="Q10" s="25">
        <v>0</v>
      </c>
      <c r="R10">
        <v>0</v>
      </c>
      <c r="S10">
        <v>0</v>
      </c>
      <c r="T10" s="2">
        <v>7.7489999999999997</v>
      </c>
      <c r="U10" s="2">
        <v>7.7359999999999998</v>
      </c>
      <c r="V10" s="2">
        <v>37.369999999999997</v>
      </c>
      <c r="W10" s="2" t="s">
        <v>1142</v>
      </c>
      <c r="X10" s="2">
        <v>18.684999999999999</v>
      </c>
      <c r="Y10" s="25">
        <v>0</v>
      </c>
      <c r="Z10" s="25"/>
      <c r="AA10" s="25"/>
      <c r="AB10">
        <v>0</v>
      </c>
      <c r="AE10">
        <v>0</v>
      </c>
      <c r="AH10" s="2">
        <v>4</v>
      </c>
      <c r="AI10">
        <v>26</v>
      </c>
      <c r="AJ10" s="55">
        <f t="shared" si="1"/>
        <v>2240.1918856799994</v>
      </c>
      <c r="AK10" s="57">
        <v>2240</v>
      </c>
      <c r="AL10" s="55">
        <v>0</v>
      </c>
      <c r="AM10" s="55">
        <v>0</v>
      </c>
      <c r="AN10" s="52">
        <f>P10*AI10/AJ10</f>
        <v>9.2849189093845236E-2</v>
      </c>
      <c r="AO10" s="51"/>
      <c r="AP10" s="52"/>
      <c r="AQ10" s="52"/>
      <c r="AR10" s="28">
        <v>1.714285714285714</v>
      </c>
      <c r="AS10" s="28">
        <v>2.4761904761904758</v>
      </c>
      <c r="AT10" s="28">
        <v>0.76190476190476186</v>
      </c>
      <c r="AU10" s="28">
        <v>0</v>
      </c>
      <c r="AV10" s="28">
        <v>0.34615384615384609</v>
      </c>
      <c r="AW10" s="28">
        <v>0.5</v>
      </c>
      <c r="AX10" s="28">
        <v>0.1538461538461538</v>
      </c>
      <c r="AY10" s="28">
        <v>0</v>
      </c>
      <c r="AZ10" s="25">
        <v>0.82</v>
      </c>
      <c r="BA10" s="25">
        <v>3.44</v>
      </c>
      <c r="BB10" s="25">
        <v>2.62</v>
      </c>
      <c r="BC10" s="25">
        <v>2.612857142857143</v>
      </c>
      <c r="BD10">
        <v>2.612857142857143</v>
      </c>
      <c r="BE10">
        <v>5.9413964502380949</v>
      </c>
      <c r="BF10" s="75"/>
      <c r="BG10" s="75"/>
      <c r="BH10" s="75"/>
      <c r="BI10">
        <v>4.6424594546922618E-2</v>
      </c>
      <c r="BJ10">
        <v>0</v>
      </c>
      <c r="BM10">
        <v>9.2849189093845236E-2</v>
      </c>
      <c r="BN10">
        <v>2.3212297273461309E-2</v>
      </c>
      <c r="BO10">
        <v>0</v>
      </c>
      <c r="BP10" s="79" t="s">
        <v>1264</v>
      </c>
      <c r="BQ10" s="79">
        <f t="shared" si="0"/>
        <v>1473</v>
      </c>
      <c r="BR10" s="79">
        <v>48</v>
      </c>
      <c r="BT10" s="79" t="s">
        <v>464</v>
      </c>
      <c r="BU10" s="79" t="s">
        <v>464</v>
      </c>
      <c r="BV10" s="79">
        <v>0</v>
      </c>
      <c r="BX10" s="79">
        <v>2.85</v>
      </c>
      <c r="BY10" s="79">
        <v>14.3</v>
      </c>
      <c r="BZ10" s="79" t="s">
        <v>464</v>
      </c>
      <c r="CA10" s="79" t="s">
        <v>464</v>
      </c>
      <c r="CB10" s="79" t="s">
        <v>1266</v>
      </c>
      <c r="CC10" s="79">
        <v>450</v>
      </c>
      <c r="CG10" s="81">
        <v>5</v>
      </c>
    </row>
    <row r="11" spans="1:85" x14ac:dyDescent="0.3">
      <c r="A11" s="2" t="s">
        <v>8</v>
      </c>
      <c r="B11" s="13" t="s">
        <v>694</v>
      </c>
      <c r="C11" s="13"/>
      <c r="D11" s="2">
        <v>3</v>
      </c>
      <c r="E11" s="2" t="s">
        <v>454</v>
      </c>
      <c r="F11" s="9" t="s">
        <v>530</v>
      </c>
      <c r="G11" t="s">
        <v>612</v>
      </c>
      <c r="L11" t="b">
        <v>1</v>
      </c>
      <c r="M11" t="b">
        <v>1</v>
      </c>
      <c r="N11" t="b">
        <v>0</v>
      </c>
      <c r="O11" t="b">
        <v>0</v>
      </c>
      <c r="P11" s="2"/>
      <c r="Q11" s="25">
        <v>30</v>
      </c>
      <c r="R11">
        <v>4</v>
      </c>
      <c r="S11">
        <v>0</v>
      </c>
      <c r="T11" s="2"/>
      <c r="U11" s="2"/>
      <c r="V11" s="2"/>
      <c r="W11" s="2"/>
      <c r="X11" s="2">
        <v>0</v>
      </c>
      <c r="Y11" s="25">
        <v>10.59112378</v>
      </c>
      <c r="Z11" s="25">
        <v>10.784736629999999</v>
      </c>
      <c r="AA11" s="25">
        <v>10.486176179999999</v>
      </c>
      <c r="AB11">
        <v>3.73</v>
      </c>
      <c r="AC11">
        <v>3.73</v>
      </c>
      <c r="AD11">
        <v>9.3699999999999992</v>
      </c>
      <c r="AE11">
        <v>0</v>
      </c>
      <c r="AH11" s="1" t="s">
        <v>459</v>
      </c>
      <c r="AI11">
        <v>4</v>
      </c>
      <c r="AJ11" s="55">
        <f t="shared" si="1"/>
        <v>0</v>
      </c>
      <c r="AK11" s="57">
        <v>1182.741260108548</v>
      </c>
      <c r="AL11" s="55">
        <v>130.36387300000001</v>
      </c>
      <c r="AM11" s="55">
        <v>0</v>
      </c>
      <c r="AN11" s="52"/>
      <c r="AO11" s="51">
        <v>0.1014592151701775</v>
      </c>
      <c r="AP11" s="52">
        <v>0.1227333894874388</v>
      </c>
      <c r="AQ11" s="52"/>
      <c r="AR11" s="28">
        <v>2</v>
      </c>
      <c r="AS11" s="28">
        <v>2.666666666666667</v>
      </c>
      <c r="AT11" s="28">
        <v>0.66666666666666663</v>
      </c>
      <c r="AU11" s="28">
        <v>0</v>
      </c>
      <c r="AV11" s="28">
        <v>0.375</v>
      </c>
      <c r="AW11" s="28">
        <v>0.5</v>
      </c>
      <c r="AX11" s="28">
        <v>0.125</v>
      </c>
      <c r="AY11" s="28">
        <v>0</v>
      </c>
      <c r="AZ11" s="25">
        <v>1.54</v>
      </c>
      <c r="BA11" s="25">
        <v>3.44</v>
      </c>
      <c r="BB11" s="25">
        <v>1.9</v>
      </c>
      <c r="BC11" s="25">
        <v>2.8066666666666671</v>
      </c>
      <c r="BD11">
        <v>2.8066666666666662</v>
      </c>
      <c r="BE11">
        <v>6.1769976</v>
      </c>
      <c r="BF11" s="75">
        <v>0.46900407026869628</v>
      </c>
      <c r="BG11" s="75">
        <v>0.56734579634715776</v>
      </c>
      <c r="BH11" s="75"/>
      <c r="BJ11">
        <v>5.072960758508873E-2</v>
      </c>
      <c r="BK11">
        <v>6.136669474371937E-2</v>
      </c>
      <c r="BM11">
        <v>0.1120963023288082</v>
      </c>
      <c r="BN11">
        <v>5.604815116440405E-2</v>
      </c>
      <c r="BO11">
        <v>0.51817493330792708</v>
      </c>
      <c r="BT11" s="79" t="s">
        <v>464</v>
      </c>
      <c r="BU11" s="79" t="s">
        <v>464</v>
      </c>
      <c r="BV11" s="79">
        <v>0</v>
      </c>
      <c r="BX11" s="79">
        <v>2.85</v>
      </c>
      <c r="BY11" s="79">
        <v>14.3</v>
      </c>
      <c r="BZ11" s="79" t="s">
        <v>464</v>
      </c>
      <c r="CA11" s="79" t="s">
        <v>464</v>
      </c>
      <c r="CB11" s="79" t="s">
        <v>1266</v>
      </c>
      <c r="CC11" s="79">
        <v>450</v>
      </c>
      <c r="CG11" s="81">
        <v>0</v>
      </c>
    </row>
    <row r="12" spans="1:85" x14ac:dyDescent="0.3">
      <c r="A12" s="2" t="s">
        <v>0</v>
      </c>
      <c r="B12" s="13" t="s">
        <v>685</v>
      </c>
      <c r="C12" s="13"/>
      <c r="D12" s="2">
        <v>3.5</v>
      </c>
      <c r="E12" s="2" t="s">
        <v>454</v>
      </c>
      <c r="F12" s="9" t="s">
        <v>523</v>
      </c>
      <c r="G12" t="s">
        <v>606</v>
      </c>
      <c r="L12" t="b">
        <v>1</v>
      </c>
      <c r="M12" t="b">
        <v>1</v>
      </c>
      <c r="N12" t="b">
        <v>0</v>
      </c>
      <c r="O12" t="b">
        <v>0</v>
      </c>
      <c r="P12" s="103">
        <v>4</v>
      </c>
      <c r="Q12" s="25">
        <v>4</v>
      </c>
      <c r="R12">
        <v>4</v>
      </c>
      <c r="S12">
        <v>0</v>
      </c>
      <c r="T12" s="1">
        <v>6.6</v>
      </c>
      <c r="U12" s="1">
        <v>7.94</v>
      </c>
      <c r="V12" s="1">
        <v>33.700000000000003</v>
      </c>
      <c r="W12" s="2"/>
      <c r="X12" s="1">
        <v>16.850000000000001</v>
      </c>
      <c r="Y12" s="25">
        <v>6.6040679999999998</v>
      </c>
      <c r="Z12" s="25">
        <v>7.9389519999999996</v>
      </c>
      <c r="AA12" s="25">
        <v>33.703336</v>
      </c>
      <c r="AB12">
        <v>7.83</v>
      </c>
      <c r="AC12">
        <v>33.209989999999998</v>
      </c>
      <c r="AD12">
        <v>6.46</v>
      </c>
      <c r="AE12">
        <v>0</v>
      </c>
      <c r="AH12" s="2"/>
      <c r="AI12">
        <v>34</v>
      </c>
      <c r="AJ12" s="55">
        <f>T12*U12*V12</f>
        <v>1766.0147999999999</v>
      </c>
      <c r="AK12" s="57">
        <v>1767.0449718798691</v>
      </c>
      <c r="AL12" s="55">
        <v>1679.8210721820001</v>
      </c>
      <c r="AM12" s="55">
        <v>0</v>
      </c>
      <c r="AN12" s="52"/>
      <c r="AO12" s="51">
        <v>7.6964651247849417E-2</v>
      </c>
      <c r="AP12" s="52">
        <v>8.0961003676030277E-2</v>
      </c>
      <c r="AQ12" s="52"/>
      <c r="AR12" s="28">
        <v>1.62962962962963</v>
      </c>
      <c r="AS12" s="28">
        <v>2.518518518518519</v>
      </c>
      <c r="AT12" s="28">
        <v>0.88888888888888884</v>
      </c>
      <c r="AU12" s="28">
        <v>0</v>
      </c>
      <c r="AV12" s="28">
        <v>0.32352941176470579</v>
      </c>
      <c r="AW12" s="28">
        <v>0.5</v>
      </c>
      <c r="AX12" s="28">
        <v>0.1764705882352941</v>
      </c>
      <c r="AY12" s="28">
        <v>0</v>
      </c>
      <c r="AZ12" s="25">
        <v>0.82</v>
      </c>
      <c r="BA12" s="25">
        <v>3.44</v>
      </c>
      <c r="BB12" s="25">
        <v>2.62</v>
      </c>
      <c r="BC12" s="25">
        <v>2.642962962962963</v>
      </c>
      <c r="BD12">
        <v>2.642962962962963</v>
      </c>
      <c r="BE12">
        <v>5.9587362692592576</v>
      </c>
      <c r="BF12" s="75">
        <v>0.48264383878002159</v>
      </c>
      <c r="BG12" s="75">
        <v>0.50770488753139842</v>
      </c>
      <c r="BH12" s="75"/>
      <c r="BI12" t="s">
        <v>459</v>
      </c>
      <c r="BJ12">
        <v>3.8482325623924708E-2</v>
      </c>
      <c r="BK12">
        <v>4.0480501838015132E-2</v>
      </c>
      <c r="BM12">
        <v>7.8962827461939847E-2</v>
      </c>
      <c r="BN12" t="s">
        <v>459</v>
      </c>
      <c r="BO12">
        <v>0.49517436315571001</v>
      </c>
      <c r="BP12" s="79" t="s">
        <v>1264</v>
      </c>
      <c r="BQ12" s="79">
        <f t="shared" ref="BQ12:BQ20" si="2">1200+273</f>
        <v>1473</v>
      </c>
      <c r="BR12" s="79">
        <v>48</v>
      </c>
      <c r="BT12" s="79" t="s">
        <v>1268</v>
      </c>
      <c r="BU12" s="79" t="s">
        <v>863</v>
      </c>
      <c r="BV12" s="79">
        <v>0.1</v>
      </c>
      <c r="BX12" s="79">
        <v>2.85</v>
      </c>
      <c r="BY12" s="79">
        <v>14.3</v>
      </c>
      <c r="BZ12" s="79" t="s">
        <v>464</v>
      </c>
      <c r="CA12" s="79" t="s">
        <v>464</v>
      </c>
      <c r="CB12" s="79" t="s">
        <v>1266</v>
      </c>
      <c r="CC12" s="79">
        <v>450</v>
      </c>
      <c r="CG12" s="81">
        <v>270</v>
      </c>
    </row>
    <row r="13" spans="1:85" x14ac:dyDescent="0.3">
      <c r="A13" s="2" t="s">
        <v>1</v>
      </c>
      <c r="B13" s="13" t="s">
        <v>686</v>
      </c>
      <c r="C13" s="13"/>
      <c r="D13" s="2">
        <v>3.2</v>
      </c>
      <c r="E13" s="2" t="s">
        <v>454</v>
      </c>
      <c r="F13" s="9" t="s">
        <v>524</v>
      </c>
      <c r="G13" t="s">
        <v>607</v>
      </c>
      <c r="L13" t="b">
        <v>1</v>
      </c>
      <c r="M13" t="b">
        <v>1</v>
      </c>
      <c r="N13" t="b">
        <v>0</v>
      </c>
      <c r="O13" t="b">
        <v>0</v>
      </c>
      <c r="P13" s="2">
        <v>8</v>
      </c>
      <c r="Q13" s="25">
        <v>1</v>
      </c>
      <c r="R13">
        <v>1</v>
      </c>
      <c r="S13">
        <v>0</v>
      </c>
      <c r="T13" s="2">
        <v>7.806</v>
      </c>
      <c r="U13" s="2">
        <v>7.6680000000000001</v>
      </c>
      <c r="V13" s="2">
        <v>21.54</v>
      </c>
      <c r="W13" s="1" t="s">
        <v>513</v>
      </c>
      <c r="X13" s="1">
        <v>10.77</v>
      </c>
      <c r="Y13" s="25">
        <v>3.9327019999999999</v>
      </c>
      <c r="Z13" s="25">
        <v>3.9458000000000002</v>
      </c>
      <c r="AA13" s="25">
        <v>11.356398779999999</v>
      </c>
      <c r="AB13">
        <v>3.9060000000000001</v>
      </c>
      <c r="AC13">
        <v>21.603000000000002</v>
      </c>
      <c r="AD13">
        <v>3.8879000000000001</v>
      </c>
      <c r="AE13">
        <v>0</v>
      </c>
      <c r="AH13" s="2">
        <v>2</v>
      </c>
      <c r="AI13">
        <v>14</v>
      </c>
      <c r="AJ13" s="55">
        <f t="shared" ref="AJ13:AJ21" si="3">T13*U13*V13</f>
        <v>1289.30702832</v>
      </c>
      <c r="AK13" s="57">
        <v>173.54502164551991</v>
      </c>
      <c r="AL13" s="55">
        <v>328.06612625219998</v>
      </c>
      <c r="AM13" s="55">
        <v>0</v>
      </c>
      <c r="AN13" s="52"/>
      <c r="AO13" s="51">
        <v>8.0670709348241429E-2</v>
      </c>
      <c r="AP13" s="52">
        <v>4.2674323496713393E-2</v>
      </c>
      <c r="AQ13" s="52"/>
      <c r="AR13" s="28">
        <v>1.7272727272727271</v>
      </c>
      <c r="AS13" s="28">
        <v>2.545454545454545</v>
      </c>
      <c r="AT13" s="28">
        <v>0.81818181818181823</v>
      </c>
      <c r="AU13" s="28">
        <v>0</v>
      </c>
      <c r="AV13" s="28">
        <v>0.3392857142857143</v>
      </c>
      <c r="AW13" s="28">
        <v>0.5</v>
      </c>
      <c r="AX13" s="28">
        <v>0.1607142857142857</v>
      </c>
      <c r="AY13" s="28">
        <v>0</v>
      </c>
      <c r="AZ13" s="25">
        <v>0.82</v>
      </c>
      <c r="BA13" s="25">
        <v>3.44</v>
      </c>
      <c r="BB13" s="25">
        <v>2.62</v>
      </c>
      <c r="BC13" s="25">
        <v>2.6545454545454539</v>
      </c>
      <c r="BD13">
        <v>2.6545454545454539</v>
      </c>
      <c r="BE13">
        <v>5.9946911436363637</v>
      </c>
      <c r="BF13" s="75">
        <v>0.48450364842179561</v>
      </c>
      <c r="BG13" s="75"/>
      <c r="BH13" s="75"/>
      <c r="BJ13">
        <v>4.0335354674120701E-2</v>
      </c>
      <c r="BK13">
        <v>2.13371617483567E-2</v>
      </c>
      <c r="BM13">
        <v>6.1672516422477411E-2</v>
      </c>
      <c r="BN13">
        <v>3.0836258211238698E-2</v>
      </c>
      <c r="BO13">
        <v>0.48450364842179561</v>
      </c>
      <c r="BP13" s="79" t="s">
        <v>1264</v>
      </c>
      <c r="BQ13" s="79">
        <f t="shared" si="2"/>
        <v>1473</v>
      </c>
      <c r="BR13" s="79">
        <v>48</v>
      </c>
      <c r="BT13" s="79" t="s">
        <v>1268</v>
      </c>
      <c r="BU13" s="79" t="s">
        <v>863</v>
      </c>
      <c r="BV13" s="79">
        <v>0.1</v>
      </c>
      <c r="BX13" s="79">
        <v>2.85</v>
      </c>
      <c r="BY13" s="79">
        <v>14.3</v>
      </c>
      <c r="BZ13" s="79" t="s">
        <v>464</v>
      </c>
      <c r="CA13" s="79" t="s">
        <v>464</v>
      </c>
      <c r="CB13" s="79" t="s">
        <v>1266</v>
      </c>
      <c r="CC13" s="79">
        <v>450</v>
      </c>
      <c r="CG13" s="81">
        <v>54</v>
      </c>
    </row>
    <row r="14" spans="1:85" x14ac:dyDescent="0.3">
      <c r="A14" s="2" t="s">
        <v>2</v>
      </c>
      <c r="B14" s="13" t="s">
        <v>687</v>
      </c>
      <c r="C14" s="13"/>
      <c r="D14" s="2">
        <v>3.35</v>
      </c>
      <c r="E14" s="2" t="s">
        <v>454</v>
      </c>
      <c r="F14" s="9" t="s">
        <v>525</v>
      </c>
      <c r="G14">
        <v>-1</v>
      </c>
      <c r="L14" t="b">
        <v>1</v>
      </c>
      <c r="M14" t="b">
        <v>0</v>
      </c>
      <c r="N14" t="b">
        <v>0</v>
      </c>
      <c r="O14" t="b">
        <v>0</v>
      </c>
      <c r="P14" s="2">
        <v>1</v>
      </c>
      <c r="Q14" s="25">
        <v>2</v>
      </c>
      <c r="R14">
        <v>0</v>
      </c>
      <c r="S14">
        <v>0</v>
      </c>
      <c r="T14" s="2">
        <v>3.8849999999999998</v>
      </c>
      <c r="U14" s="2">
        <v>3.8849999999999998</v>
      </c>
      <c r="V14" s="2">
        <v>10.989000000000001</v>
      </c>
      <c r="W14" s="1" t="s">
        <v>439</v>
      </c>
      <c r="X14" s="2">
        <v>10.989000000000001</v>
      </c>
      <c r="Y14" s="25">
        <v>11.92921406</v>
      </c>
      <c r="Z14" s="25">
        <v>11.92921406</v>
      </c>
      <c r="AA14" s="25">
        <v>11.92921406</v>
      </c>
      <c r="AB14">
        <v>0</v>
      </c>
      <c r="AE14">
        <v>0</v>
      </c>
      <c r="AH14" s="2">
        <v>2</v>
      </c>
      <c r="AI14">
        <v>14</v>
      </c>
      <c r="AJ14" s="55">
        <f t="shared" si="3"/>
        <v>165.859449525</v>
      </c>
      <c r="AK14" s="57">
        <v>349.00875366799971</v>
      </c>
      <c r="AL14" s="55">
        <v>0</v>
      </c>
      <c r="AM14" s="55">
        <v>0</v>
      </c>
      <c r="AN14" s="52"/>
      <c r="AO14" s="51">
        <v>8.0227214090553903E-2</v>
      </c>
      <c r="AP14" s="52"/>
      <c r="AQ14" s="52"/>
      <c r="AR14" s="28">
        <v>1.7272727272727271</v>
      </c>
      <c r="AS14" s="28">
        <v>2.545454545454545</v>
      </c>
      <c r="AT14" s="28">
        <v>0.81818181818181823</v>
      </c>
      <c r="AU14" s="28">
        <v>0</v>
      </c>
      <c r="AV14" s="28">
        <v>0.3392857142857143</v>
      </c>
      <c r="AW14" s="28">
        <v>0.5</v>
      </c>
      <c r="AX14" s="28">
        <v>0.1607142857142857</v>
      </c>
      <c r="AY14" s="28">
        <v>0</v>
      </c>
      <c r="AZ14" s="25">
        <v>0.82</v>
      </c>
      <c r="BA14" s="25">
        <v>3.44</v>
      </c>
      <c r="BB14" s="25">
        <v>2.62</v>
      </c>
      <c r="BC14" s="25">
        <v>2.6545454545454539</v>
      </c>
      <c r="BD14">
        <v>2.6545454545454552</v>
      </c>
      <c r="BE14">
        <v>5.9865512095454543</v>
      </c>
      <c r="BF14" s="75">
        <v>0.50734392504100967</v>
      </c>
      <c r="BG14" s="75"/>
      <c r="BH14" s="75"/>
      <c r="BJ14">
        <v>4.0113607045276937E-2</v>
      </c>
      <c r="BM14">
        <v>8.0227214090553903E-2</v>
      </c>
      <c r="BN14">
        <v>4.0113607045276937E-2</v>
      </c>
      <c r="BO14">
        <v>0.50734392504100967</v>
      </c>
      <c r="BP14" s="79" t="s">
        <v>1264</v>
      </c>
      <c r="BQ14" s="79">
        <f t="shared" si="2"/>
        <v>1473</v>
      </c>
      <c r="BR14" s="79">
        <v>48</v>
      </c>
      <c r="BT14" s="79" t="s">
        <v>1268</v>
      </c>
      <c r="BU14" s="79" t="s">
        <v>863</v>
      </c>
      <c r="BV14" s="79">
        <v>0.1</v>
      </c>
      <c r="BX14" s="79">
        <v>2.85</v>
      </c>
      <c r="BY14" s="79">
        <v>14.3</v>
      </c>
      <c r="BZ14" s="79" t="s">
        <v>464</v>
      </c>
      <c r="CA14" s="79" t="s">
        <v>464</v>
      </c>
      <c r="CB14" s="79" t="s">
        <v>1266</v>
      </c>
      <c r="CC14" s="79">
        <v>450</v>
      </c>
      <c r="CG14" s="81">
        <v>90</v>
      </c>
    </row>
    <row r="15" spans="1:85" x14ac:dyDescent="0.3">
      <c r="A15" s="2" t="s">
        <v>3</v>
      </c>
      <c r="B15" s="13" t="s">
        <v>688</v>
      </c>
      <c r="C15" s="13"/>
      <c r="D15" s="2">
        <v>3.3</v>
      </c>
      <c r="E15" s="2" t="s">
        <v>454</v>
      </c>
      <c r="F15" s="9" t="s">
        <v>526</v>
      </c>
      <c r="G15" t="s">
        <v>608</v>
      </c>
      <c r="L15" t="b">
        <v>1</v>
      </c>
      <c r="M15" t="b">
        <v>1</v>
      </c>
      <c r="N15" t="b">
        <v>0</v>
      </c>
      <c r="O15" t="b">
        <v>0</v>
      </c>
      <c r="P15" s="2">
        <v>1</v>
      </c>
      <c r="Q15" s="25">
        <v>1</v>
      </c>
      <c r="R15">
        <v>1</v>
      </c>
      <c r="S15">
        <v>0</v>
      </c>
      <c r="T15" s="2">
        <v>3.9049999999999998</v>
      </c>
      <c r="U15" s="2">
        <v>3.9049999999999998</v>
      </c>
      <c r="V15" s="2">
        <v>11.185</v>
      </c>
      <c r="W15" s="1" t="s">
        <v>439</v>
      </c>
      <c r="X15" s="1">
        <v>11.185</v>
      </c>
      <c r="Y15" s="25">
        <v>3.952105</v>
      </c>
      <c r="Z15" s="25">
        <v>3.952105</v>
      </c>
      <c r="AA15" s="25">
        <v>11.503833</v>
      </c>
      <c r="AB15">
        <v>3.9079999999999999</v>
      </c>
      <c r="AC15">
        <v>3.9079999999999999</v>
      </c>
      <c r="AD15">
        <v>11.16</v>
      </c>
      <c r="AE15">
        <v>0</v>
      </c>
      <c r="AH15" s="2">
        <v>2</v>
      </c>
      <c r="AI15">
        <v>14</v>
      </c>
      <c r="AJ15" s="55">
        <f t="shared" si="3"/>
        <v>170.56034462499997</v>
      </c>
      <c r="AK15" s="57">
        <v>179.6799083471451</v>
      </c>
      <c r="AL15" s="55">
        <v>170.44069823999999</v>
      </c>
      <c r="AM15" s="55">
        <v>0</v>
      </c>
      <c r="AN15" s="52"/>
      <c r="AO15" s="51">
        <v>7.7916335380980528E-2</v>
      </c>
      <c r="AP15" s="52">
        <v>8.2140006140355049E-2</v>
      </c>
      <c r="AQ15" s="52"/>
      <c r="AR15" s="28">
        <v>1.7272727272727271</v>
      </c>
      <c r="AS15" s="28">
        <v>2.545454545454545</v>
      </c>
      <c r="AT15" s="28">
        <v>0.81818181818181823</v>
      </c>
      <c r="AU15" s="28">
        <v>0</v>
      </c>
      <c r="AV15" s="28">
        <v>0.3392857142857143</v>
      </c>
      <c r="AW15" s="28">
        <v>0.5</v>
      </c>
      <c r="AX15" s="28">
        <v>0.1607142857142857</v>
      </c>
      <c r="AY15" s="28">
        <v>0</v>
      </c>
      <c r="AZ15" s="25">
        <v>0.79</v>
      </c>
      <c r="BA15" s="25">
        <v>3.44</v>
      </c>
      <c r="BB15" s="25">
        <v>2.65</v>
      </c>
      <c r="BC15" s="25">
        <v>2.6518181818181819</v>
      </c>
      <c r="BD15">
        <v>2.6518181818181819</v>
      </c>
      <c r="BE15">
        <v>5.9730281035195452</v>
      </c>
      <c r="BF15" s="75">
        <v>0.5243291310951993</v>
      </c>
      <c r="BG15" s="75">
        <v>0.55275184384813547</v>
      </c>
      <c r="BH15" s="75"/>
      <c r="BJ15">
        <v>3.8958167690490257E-2</v>
      </c>
      <c r="BK15">
        <v>4.1070003070177517E-2</v>
      </c>
      <c r="BM15">
        <v>8.0028170760667788E-2</v>
      </c>
      <c r="BN15">
        <v>4.0014085380333887E-2</v>
      </c>
      <c r="BO15">
        <v>0.53854048747166738</v>
      </c>
      <c r="BP15" s="79" t="s">
        <v>1264</v>
      </c>
      <c r="BQ15" s="79">
        <f t="shared" si="2"/>
        <v>1473</v>
      </c>
      <c r="BR15" s="79">
        <v>48</v>
      </c>
      <c r="BT15" s="79" t="s">
        <v>1268</v>
      </c>
      <c r="BU15" s="79" t="s">
        <v>863</v>
      </c>
      <c r="BV15" s="79">
        <v>0.1</v>
      </c>
      <c r="BX15" s="79">
        <v>2.85</v>
      </c>
      <c r="BY15" s="79">
        <v>14.3</v>
      </c>
      <c r="BZ15" s="79" t="s">
        <v>464</v>
      </c>
      <c r="CA15" s="79" t="s">
        <v>464</v>
      </c>
      <c r="CB15" s="79" t="s">
        <v>1266</v>
      </c>
      <c r="CC15" s="79">
        <v>450</v>
      </c>
      <c r="CG15" s="81">
        <v>28</v>
      </c>
    </row>
    <row r="16" spans="1:85" x14ac:dyDescent="0.3">
      <c r="A16" s="2" t="s">
        <v>4</v>
      </c>
      <c r="B16" s="73" t="s">
        <v>689</v>
      </c>
      <c r="C16" s="13"/>
      <c r="D16" s="2">
        <v>3.35</v>
      </c>
      <c r="E16" s="2" t="s">
        <v>454</v>
      </c>
      <c r="F16" s="9" t="s">
        <v>527</v>
      </c>
      <c r="G16" t="s">
        <v>609</v>
      </c>
      <c r="L16" t="b">
        <v>1</v>
      </c>
      <c r="M16" t="b">
        <v>1</v>
      </c>
      <c r="N16" t="b">
        <v>0</v>
      </c>
      <c r="O16" t="b">
        <v>0</v>
      </c>
      <c r="P16" s="2">
        <v>8</v>
      </c>
      <c r="Q16" s="25">
        <v>4</v>
      </c>
      <c r="R16">
        <v>4</v>
      </c>
      <c r="S16">
        <v>0</v>
      </c>
      <c r="T16" s="2">
        <v>7.7270000000000003</v>
      </c>
      <c r="U16" s="2">
        <v>7.7270000000000003</v>
      </c>
      <c r="V16" s="2">
        <v>29.466000000000001</v>
      </c>
      <c r="W16" s="2" t="s">
        <v>452</v>
      </c>
      <c r="X16" s="2">
        <v>14.733000000000001</v>
      </c>
      <c r="Y16" s="25">
        <v>7.8084429999999996</v>
      </c>
      <c r="Z16" s="25">
        <v>7.8548809999999998</v>
      </c>
      <c r="AA16" s="25">
        <v>15.19056011</v>
      </c>
      <c r="AB16">
        <v>3.8801999999999999</v>
      </c>
      <c r="AC16">
        <v>29.507999999999999</v>
      </c>
      <c r="AD16">
        <v>7.7140000000000004</v>
      </c>
      <c r="AE16">
        <v>0</v>
      </c>
      <c r="AH16" s="2">
        <v>3</v>
      </c>
      <c r="AI16">
        <v>20</v>
      </c>
      <c r="AJ16" s="55">
        <f t="shared" si="3"/>
        <v>1759.3125835140002</v>
      </c>
      <c r="AK16" s="57">
        <v>924.74694800021894</v>
      </c>
      <c r="AL16" s="55">
        <v>883.22940750240002</v>
      </c>
      <c r="AM16" s="55">
        <v>0</v>
      </c>
      <c r="AN16" s="52"/>
      <c r="AO16" s="51">
        <v>8.6510153045653584E-2</v>
      </c>
      <c r="AP16" s="52">
        <v>9.0576694254581439E-2</v>
      </c>
      <c r="AQ16" s="52"/>
      <c r="AR16" s="28">
        <v>1.75</v>
      </c>
      <c r="AS16" s="28">
        <v>2.5</v>
      </c>
      <c r="AT16" s="28">
        <v>0.75</v>
      </c>
      <c r="AU16" s="28">
        <v>0</v>
      </c>
      <c r="AV16" s="28">
        <v>0.35</v>
      </c>
      <c r="AW16" s="28">
        <v>0.5</v>
      </c>
      <c r="AX16" s="28">
        <v>0.15</v>
      </c>
      <c r="AY16" s="28">
        <v>0</v>
      </c>
      <c r="AZ16" s="25">
        <v>0.82</v>
      </c>
      <c r="BA16" s="25">
        <v>3.44</v>
      </c>
      <c r="BB16" s="25">
        <v>2.62</v>
      </c>
      <c r="BC16" s="25">
        <v>2.6262500000000002</v>
      </c>
      <c r="BD16">
        <v>2.6262500000000002</v>
      </c>
      <c r="BE16">
        <v>5.96680968125</v>
      </c>
      <c r="BF16" s="75">
        <v>0.50555206026575039</v>
      </c>
      <c r="BG16" s="75">
        <v>0</v>
      </c>
      <c r="BH16" s="75"/>
      <c r="BJ16">
        <v>4.3255076522826792E-2</v>
      </c>
      <c r="BK16">
        <v>4.5288347127290719E-2</v>
      </c>
      <c r="BM16">
        <v>8.8543423650117511E-2</v>
      </c>
      <c r="BN16">
        <v>4.4271711825058763E-2</v>
      </c>
      <c r="BO16">
        <v>0.2527760301328752</v>
      </c>
      <c r="BP16" s="79" t="s">
        <v>1264</v>
      </c>
      <c r="BQ16" s="79">
        <f t="shared" si="2"/>
        <v>1473</v>
      </c>
      <c r="BR16" s="79">
        <v>48</v>
      </c>
      <c r="BT16" s="79" t="s">
        <v>1268</v>
      </c>
      <c r="BU16" s="79" t="s">
        <v>863</v>
      </c>
      <c r="BV16" s="79">
        <v>0.1</v>
      </c>
      <c r="BX16" s="79">
        <v>2.85</v>
      </c>
      <c r="BY16" s="79">
        <v>14.3</v>
      </c>
      <c r="BZ16" s="79" t="s">
        <v>464</v>
      </c>
      <c r="CA16" s="79" t="s">
        <v>464</v>
      </c>
      <c r="CB16" s="79" t="s">
        <v>1266</v>
      </c>
      <c r="CC16" s="79">
        <v>450</v>
      </c>
      <c r="CG16" s="81">
        <v>100</v>
      </c>
    </row>
    <row r="17" spans="1:85" x14ac:dyDescent="0.3">
      <c r="A17" s="2" t="s">
        <v>5</v>
      </c>
      <c r="B17" s="13" t="s">
        <v>690</v>
      </c>
      <c r="C17" s="13"/>
      <c r="D17" s="2">
        <v>3.5</v>
      </c>
      <c r="E17" s="2" t="s">
        <v>454</v>
      </c>
      <c r="F17" s="9" t="s">
        <v>528</v>
      </c>
      <c r="G17" t="s">
        <v>610</v>
      </c>
      <c r="L17" t="b">
        <v>1</v>
      </c>
      <c r="M17" t="b">
        <v>1</v>
      </c>
      <c r="N17" t="b">
        <v>0</v>
      </c>
      <c r="O17" t="b">
        <v>0</v>
      </c>
      <c r="P17" s="2">
        <v>4</v>
      </c>
      <c r="Q17" s="25">
        <v>1</v>
      </c>
      <c r="R17">
        <v>1</v>
      </c>
      <c r="S17">
        <v>0</v>
      </c>
      <c r="T17" s="2">
        <v>7.7249999999999996</v>
      </c>
      <c r="U17" s="2">
        <v>7.7249999999999996</v>
      </c>
      <c r="V17" s="2">
        <v>14.909000000000001</v>
      </c>
      <c r="W17" s="2" t="s">
        <v>451</v>
      </c>
      <c r="X17" s="2">
        <v>14.909000000000001</v>
      </c>
      <c r="Y17" s="25">
        <v>3.9661010000000001</v>
      </c>
      <c r="Z17" s="25">
        <v>3.9661010000000001</v>
      </c>
      <c r="AA17" s="25">
        <v>15.283337</v>
      </c>
      <c r="AB17">
        <v>3.8586499999999999</v>
      </c>
      <c r="AC17">
        <v>3.8586499999999999</v>
      </c>
      <c r="AD17">
        <v>14.9108</v>
      </c>
      <c r="AE17">
        <v>0</v>
      </c>
      <c r="AH17" s="2">
        <v>3</v>
      </c>
      <c r="AI17">
        <v>20</v>
      </c>
      <c r="AJ17" s="55">
        <f t="shared" si="3"/>
        <v>889.70389312500004</v>
      </c>
      <c r="AK17" s="57">
        <v>240.40623599981481</v>
      </c>
      <c r="AL17" s="55">
        <v>222.00958249733301</v>
      </c>
      <c r="AM17" s="55">
        <v>0</v>
      </c>
      <c r="AN17" s="52"/>
      <c r="AO17" s="51">
        <v>8.3192517518619641E-2</v>
      </c>
      <c r="AP17" s="52">
        <v>9.0086201573034624E-2</v>
      </c>
      <c r="AQ17" s="52"/>
      <c r="AR17" s="28">
        <v>1.75</v>
      </c>
      <c r="AS17" s="28">
        <v>2.5</v>
      </c>
      <c r="AT17" s="28">
        <v>0.75</v>
      </c>
      <c r="AU17" s="28">
        <v>0</v>
      </c>
      <c r="AV17" s="28">
        <v>0.35</v>
      </c>
      <c r="AW17" s="28">
        <v>0.5</v>
      </c>
      <c r="AX17" s="28">
        <v>0.15</v>
      </c>
      <c r="AY17" s="28">
        <v>0</v>
      </c>
      <c r="AZ17" s="25">
        <v>0.82</v>
      </c>
      <c r="BA17" s="25">
        <v>3.44</v>
      </c>
      <c r="BB17" s="25">
        <v>2.62</v>
      </c>
      <c r="BC17" s="25">
        <v>2.6262500000000002</v>
      </c>
      <c r="BD17">
        <v>2.6262500000000002</v>
      </c>
      <c r="BE17">
        <v>5.9612134765624996</v>
      </c>
      <c r="BF17" s="75">
        <v>0.50467688585120674</v>
      </c>
      <c r="BG17" s="75">
        <v>0.54649654829675798</v>
      </c>
      <c r="BH17" s="75"/>
      <c r="BJ17">
        <v>4.159625875930982E-2</v>
      </c>
      <c r="BK17">
        <v>4.5043100786517312E-2</v>
      </c>
      <c r="BM17">
        <v>8.6639359545827133E-2</v>
      </c>
      <c r="BN17">
        <v>4.3319679772913573E-2</v>
      </c>
      <c r="BO17">
        <v>0.5255867170739823</v>
      </c>
      <c r="BP17" s="79" t="s">
        <v>1264</v>
      </c>
      <c r="BQ17" s="79">
        <f t="shared" si="2"/>
        <v>1473</v>
      </c>
      <c r="BR17" s="79">
        <v>48</v>
      </c>
      <c r="BT17" s="79" t="s">
        <v>1268</v>
      </c>
      <c r="BU17" s="79" t="s">
        <v>863</v>
      </c>
      <c r="BV17" s="79">
        <v>0.1</v>
      </c>
      <c r="BX17" s="79">
        <v>2.85</v>
      </c>
      <c r="BY17" s="79">
        <v>14.3</v>
      </c>
      <c r="BZ17" s="79" t="s">
        <v>464</v>
      </c>
      <c r="CA17" s="79" t="s">
        <v>464</v>
      </c>
      <c r="CB17" s="79" t="s">
        <v>1266</v>
      </c>
      <c r="CC17" s="79">
        <v>450</v>
      </c>
      <c r="CG17" s="81">
        <v>26</v>
      </c>
    </row>
    <row r="18" spans="1:85" x14ac:dyDescent="0.3">
      <c r="A18" s="2" t="s">
        <v>6</v>
      </c>
      <c r="B18" s="13" t="s">
        <v>691</v>
      </c>
      <c r="C18" s="13"/>
      <c r="D18" s="2">
        <v>3.5</v>
      </c>
      <c r="E18" s="2" t="s">
        <v>454</v>
      </c>
      <c r="F18" s="9" t="s">
        <v>529</v>
      </c>
      <c r="G18" t="s">
        <v>611</v>
      </c>
      <c r="L18" t="b">
        <v>1</v>
      </c>
      <c r="M18" t="b">
        <v>1</v>
      </c>
      <c r="N18" t="b">
        <v>0</v>
      </c>
      <c r="O18" t="b">
        <v>0</v>
      </c>
      <c r="P18" s="2">
        <v>2</v>
      </c>
      <c r="Q18" s="25">
        <v>8</v>
      </c>
      <c r="R18">
        <v>8</v>
      </c>
      <c r="S18">
        <v>0</v>
      </c>
      <c r="T18" s="2">
        <v>7.7270000000000003</v>
      </c>
      <c r="U18" s="2">
        <v>7.7270000000000003</v>
      </c>
      <c r="V18" s="2">
        <v>30.175999999999998</v>
      </c>
      <c r="W18" s="2" t="s">
        <v>452</v>
      </c>
      <c r="X18" s="2">
        <v>15.087999999999999</v>
      </c>
      <c r="Y18" s="25">
        <v>7.8252249999999997</v>
      </c>
      <c r="Z18" s="25">
        <v>7.8345229999999999</v>
      </c>
      <c r="AA18" s="25">
        <v>31.031406</v>
      </c>
      <c r="AB18">
        <v>30.184999999999999</v>
      </c>
      <c r="AC18">
        <v>7.74</v>
      </c>
      <c r="AD18">
        <v>7.7460000000000004</v>
      </c>
      <c r="AE18">
        <v>0</v>
      </c>
      <c r="AH18" s="2">
        <v>3</v>
      </c>
      <c r="AI18">
        <v>20</v>
      </c>
      <c r="AJ18" s="55">
        <f t="shared" si="3"/>
        <v>1801.704219104</v>
      </c>
      <c r="AK18" s="57">
        <v>1902.4394671889761</v>
      </c>
      <c r="AL18" s="55">
        <v>1809.7126974</v>
      </c>
      <c r="AM18" s="55">
        <v>0</v>
      </c>
      <c r="AN18" s="52"/>
      <c r="AO18" s="51">
        <v>8.4102544527429435E-2</v>
      </c>
      <c r="AP18" s="52">
        <v>8.8411823727529093E-2</v>
      </c>
      <c r="AQ18" s="52"/>
      <c r="AR18" s="28">
        <v>1.75</v>
      </c>
      <c r="AS18" s="28">
        <v>2.5</v>
      </c>
      <c r="AT18" s="28">
        <v>0.75</v>
      </c>
      <c r="AU18" s="28">
        <v>0</v>
      </c>
      <c r="AV18" s="28">
        <v>0.35</v>
      </c>
      <c r="AW18" s="28">
        <v>0.5</v>
      </c>
      <c r="AX18" s="28">
        <v>0.15</v>
      </c>
      <c r="AY18" s="28">
        <v>0</v>
      </c>
      <c r="AZ18" s="25">
        <v>0.79</v>
      </c>
      <c r="BA18" s="25">
        <v>3.44</v>
      </c>
      <c r="BB18" s="25">
        <v>2.65</v>
      </c>
      <c r="BC18" s="25">
        <v>2.6243750000000001</v>
      </c>
      <c r="BD18">
        <v>2.6243750000000001</v>
      </c>
      <c r="BE18">
        <v>5.9519163411696878</v>
      </c>
      <c r="BF18" s="75">
        <v>0.53407279423354193</v>
      </c>
      <c r="BG18" s="75">
        <v>0.5614378257728565</v>
      </c>
      <c r="BH18" s="75"/>
      <c r="BJ18">
        <v>4.2051272263714717E-2</v>
      </c>
      <c r="BK18">
        <v>4.4205911863764553E-2</v>
      </c>
      <c r="BM18">
        <v>8.6257184127479264E-2</v>
      </c>
      <c r="BN18">
        <v>4.3128592063739632E-2</v>
      </c>
      <c r="BO18">
        <v>0.54775531000319921</v>
      </c>
      <c r="BP18" s="79" t="s">
        <v>1264</v>
      </c>
      <c r="BQ18" s="79">
        <f t="shared" si="2"/>
        <v>1473</v>
      </c>
      <c r="BR18" s="79">
        <v>48</v>
      </c>
      <c r="BT18" s="79" t="s">
        <v>1268</v>
      </c>
      <c r="BU18" s="79" t="s">
        <v>863</v>
      </c>
      <c r="BV18" s="79">
        <v>0.1</v>
      </c>
      <c r="BX18" s="79">
        <v>2.85</v>
      </c>
      <c r="BY18" s="79">
        <v>14.3</v>
      </c>
      <c r="BZ18" s="79" t="s">
        <v>464</v>
      </c>
      <c r="CA18" s="79" t="s">
        <v>464</v>
      </c>
      <c r="CB18" s="79" t="s">
        <v>1266</v>
      </c>
      <c r="CC18" s="79">
        <v>450</v>
      </c>
      <c r="CG18" s="81">
        <v>10</v>
      </c>
    </row>
    <row r="19" spans="1:85" x14ac:dyDescent="0.3">
      <c r="A19" s="2" t="s">
        <v>7</v>
      </c>
      <c r="B19" s="13" t="s">
        <v>692</v>
      </c>
      <c r="C19" s="13"/>
      <c r="D19" s="2">
        <v>3.16</v>
      </c>
      <c r="E19" s="2" t="s">
        <v>454</v>
      </c>
      <c r="F19" s="88" t="s">
        <v>527</v>
      </c>
      <c r="G19">
        <v>-1</v>
      </c>
      <c r="I19" t="s">
        <v>1526</v>
      </c>
      <c r="L19" t="b">
        <v>1</v>
      </c>
      <c r="M19" t="b">
        <v>0</v>
      </c>
      <c r="N19" t="b">
        <v>0</v>
      </c>
      <c r="O19" t="b">
        <v>0</v>
      </c>
      <c r="P19" s="2">
        <v>4</v>
      </c>
      <c r="Q19" s="25">
        <v>0</v>
      </c>
      <c r="R19">
        <v>0</v>
      </c>
      <c r="S19">
        <v>0</v>
      </c>
      <c r="T19" s="2">
        <v>7.8310000000000004</v>
      </c>
      <c r="U19" s="2">
        <v>7.8010000000000002</v>
      </c>
      <c r="V19" s="2">
        <v>15.05</v>
      </c>
      <c r="W19" s="2" t="s">
        <v>1141</v>
      </c>
      <c r="X19" s="2">
        <v>15.05</v>
      </c>
      <c r="Y19" s="25">
        <v>0</v>
      </c>
      <c r="Z19" s="25"/>
      <c r="AA19" s="25"/>
      <c r="AB19">
        <v>0</v>
      </c>
      <c r="AE19">
        <v>0</v>
      </c>
      <c r="AH19" s="2">
        <v>3</v>
      </c>
      <c r="AI19">
        <v>20</v>
      </c>
      <c r="AJ19" s="55">
        <f t="shared" si="3"/>
        <v>919.39894655000012</v>
      </c>
      <c r="AK19" s="57">
        <f>T19*U19*V19*SIN(RADIANS(97.44))</f>
        <v>911.65853089860946</v>
      </c>
      <c r="AL19" s="55">
        <v>0</v>
      </c>
      <c r="AM19" s="55">
        <v>0</v>
      </c>
      <c r="AN19" s="52">
        <f>P19*AI19/AJ19</f>
        <v>8.7013369223660861E-2</v>
      </c>
      <c r="AO19" s="51"/>
      <c r="AP19" s="52"/>
      <c r="AQ19" s="52"/>
      <c r="AR19" s="28">
        <v>1.75</v>
      </c>
      <c r="AS19" s="28">
        <v>2.5</v>
      </c>
      <c r="AT19" s="28">
        <v>0.75</v>
      </c>
      <c r="AU19" s="28">
        <v>0</v>
      </c>
      <c r="AV19" s="28">
        <v>0.35</v>
      </c>
      <c r="AW19" s="28">
        <v>0.5</v>
      </c>
      <c r="AX19" s="28">
        <v>0.15</v>
      </c>
      <c r="AY19" s="28">
        <v>0</v>
      </c>
      <c r="AZ19" s="25">
        <v>0.82</v>
      </c>
      <c r="BA19" s="25">
        <v>3.44</v>
      </c>
      <c r="BB19" s="25">
        <v>2.62</v>
      </c>
      <c r="BC19" s="25">
        <v>2.62</v>
      </c>
      <c r="BD19">
        <v>2.62</v>
      </c>
      <c r="BE19">
        <v>5.9423863675000002</v>
      </c>
      <c r="BF19" s="75"/>
      <c r="BG19" s="75"/>
      <c r="BH19" s="75"/>
      <c r="BI19">
        <v>4.350668461183043E-2</v>
      </c>
      <c r="BJ19">
        <v>0</v>
      </c>
      <c r="BM19">
        <v>8.7013369223660861E-2</v>
      </c>
      <c r="BN19">
        <v>2.1753342305915219E-2</v>
      </c>
      <c r="BO19">
        <v>0</v>
      </c>
      <c r="BP19" s="79" t="s">
        <v>1264</v>
      </c>
      <c r="BQ19" s="79">
        <f t="shared" si="2"/>
        <v>1473</v>
      </c>
      <c r="BR19" s="79">
        <v>48</v>
      </c>
      <c r="BT19" s="79" t="s">
        <v>1268</v>
      </c>
      <c r="BU19" s="79" t="s">
        <v>863</v>
      </c>
      <c r="BV19" s="79">
        <v>0.1</v>
      </c>
      <c r="BX19" s="79">
        <v>2.85</v>
      </c>
      <c r="BY19" s="79">
        <v>14.3</v>
      </c>
      <c r="BZ19" s="79" t="s">
        <v>464</v>
      </c>
      <c r="CA19" s="79" t="s">
        <v>464</v>
      </c>
      <c r="CB19" s="79" t="s">
        <v>1266</v>
      </c>
      <c r="CC19" s="79">
        <v>450</v>
      </c>
      <c r="CG19" s="81">
        <v>110</v>
      </c>
    </row>
    <row r="20" spans="1:85" x14ac:dyDescent="0.3">
      <c r="A20" s="2" t="s">
        <v>455</v>
      </c>
      <c r="B20" s="13" t="s">
        <v>693</v>
      </c>
      <c r="C20" s="13"/>
      <c r="D20" s="2">
        <v>3.21</v>
      </c>
      <c r="E20" s="2" t="s">
        <v>454</v>
      </c>
      <c r="F20" s="9">
        <v>-1</v>
      </c>
      <c r="G20">
        <v>-1</v>
      </c>
      <c r="L20" t="b">
        <v>0</v>
      </c>
      <c r="M20" t="b">
        <v>0</v>
      </c>
      <c r="N20" t="b">
        <v>0</v>
      </c>
      <c r="O20" s="5" t="b">
        <v>1</v>
      </c>
      <c r="P20" s="2">
        <v>8</v>
      </c>
      <c r="Q20" s="25">
        <v>0</v>
      </c>
      <c r="R20">
        <v>0</v>
      </c>
      <c r="S20">
        <v>0</v>
      </c>
      <c r="T20" s="2">
        <v>7.7489999999999997</v>
      </c>
      <c r="U20" s="2">
        <v>7.7359999999999998</v>
      </c>
      <c r="V20" s="2">
        <v>37.369999999999997</v>
      </c>
      <c r="W20" s="2" t="s">
        <v>1142</v>
      </c>
      <c r="X20" s="2">
        <v>18.684999999999999</v>
      </c>
      <c r="Y20" s="25">
        <v>0</v>
      </c>
      <c r="Z20" s="25"/>
      <c r="AA20" s="25"/>
      <c r="AB20">
        <v>0</v>
      </c>
      <c r="AE20">
        <v>0</v>
      </c>
      <c r="AH20" s="2">
        <v>4</v>
      </c>
      <c r="AI20">
        <v>26</v>
      </c>
      <c r="AJ20" s="55">
        <f t="shared" si="3"/>
        <v>2240.1918856799994</v>
      </c>
      <c r="AK20" s="57">
        <v>2240</v>
      </c>
      <c r="AL20" s="55">
        <v>0</v>
      </c>
      <c r="AM20" s="55">
        <v>0</v>
      </c>
      <c r="AN20" s="52">
        <f>P20*AI20/AJ20</f>
        <v>9.2849189093845236E-2</v>
      </c>
      <c r="AO20" s="51"/>
      <c r="AP20" s="52"/>
      <c r="AQ20" s="52"/>
      <c r="AR20" s="28">
        <v>1.714285714285714</v>
      </c>
      <c r="AS20" s="28">
        <v>2.4761904761904758</v>
      </c>
      <c r="AT20" s="28">
        <v>0.76190476190476186</v>
      </c>
      <c r="AU20" s="28">
        <v>0</v>
      </c>
      <c r="AV20" s="28">
        <v>0.34615384615384609</v>
      </c>
      <c r="AW20" s="28">
        <v>0.5</v>
      </c>
      <c r="AX20" s="28">
        <v>0.1538461538461538</v>
      </c>
      <c r="AY20" s="28">
        <v>0</v>
      </c>
      <c r="AZ20" s="25">
        <v>0.82</v>
      </c>
      <c r="BA20" s="25">
        <v>3.44</v>
      </c>
      <c r="BB20" s="25">
        <v>2.62</v>
      </c>
      <c r="BC20" s="25">
        <v>2.612857142857143</v>
      </c>
      <c r="BD20">
        <v>2.612857142857143</v>
      </c>
      <c r="BE20">
        <v>5.9413964502380949</v>
      </c>
      <c r="BF20" s="75"/>
      <c r="BG20" s="75"/>
      <c r="BH20" s="75"/>
      <c r="BI20">
        <v>4.6424594546922618E-2</v>
      </c>
      <c r="BJ20">
        <v>0</v>
      </c>
      <c r="BM20">
        <v>9.2849189093845236E-2</v>
      </c>
      <c r="BN20">
        <v>2.3212297273461309E-2</v>
      </c>
      <c r="BO20">
        <v>0</v>
      </c>
      <c r="BP20" s="79" t="s">
        <v>1264</v>
      </c>
      <c r="BQ20" s="79">
        <f t="shared" si="2"/>
        <v>1473</v>
      </c>
      <c r="BR20" s="79">
        <v>48</v>
      </c>
      <c r="BT20" s="79" t="s">
        <v>1268</v>
      </c>
      <c r="BU20" s="79" t="s">
        <v>863</v>
      </c>
      <c r="BV20" s="79">
        <v>0.1</v>
      </c>
      <c r="BX20" s="79">
        <v>2.85</v>
      </c>
      <c r="BY20" s="79">
        <v>14.3</v>
      </c>
      <c r="BZ20" s="79" t="s">
        <v>464</v>
      </c>
      <c r="CA20" s="79" t="s">
        <v>464</v>
      </c>
      <c r="CB20" s="79" t="s">
        <v>1266</v>
      </c>
      <c r="CC20" s="79">
        <v>450</v>
      </c>
      <c r="CG20" s="81">
        <v>280</v>
      </c>
    </row>
    <row r="21" spans="1:85" x14ac:dyDescent="0.3">
      <c r="A21" s="2" t="s">
        <v>8</v>
      </c>
      <c r="B21" s="13" t="s">
        <v>694</v>
      </c>
      <c r="C21" s="13"/>
      <c r="D21" s="2">
        <v>3</v>
      </c>
      <c r="E21" s="2" t="s">
        <v>454</v>
      </c>
      <c r="F21" s="9" t="s">
        <v>530</v>
      </c>
      <c r="G21" t="s">
        <v>612</v>
      </c>
      <c r="L21" t="b">
        <v>1</v>
      </c>
      <c r="M21" t="b">
        <v>1</v>
      </c>
      <c r="N21" t="b">
        <v>0</v>
      </c>
      <c r="O21" t="b">
        <v>0</v>
      </c>
      <c r="P21" s="2"/>
      <c r="Q21" s="25">
        <v>30</v>
      </c>
      <c r="R21">
        <v>4</v>
      </c>
      <c r="S21">
        <v>0</v>
      </c>
      <c r="T21" s="2"/>
      <c r="U21" s="2"/>
      <c r="V21" s="2"/>
      <c r="W21" s="2"/>
      <c r="X21" s="2">
        <v>0</v>
      </c>
      <c r="Y21" s="25">
        <v>10.59112378</v>
      </c>
      <c r="Z21" s="25">
        <v>10.784736629999999</v>
      </c>
      <c r="AA21" s="25">
        <v>10.486176179999999</v>
      </c>
      <c r="AB21">
        <v>3.73</v>
      </c>
      <c r="AC21">
        <v>3.73</v>
      </c>
      <c r="AD21">
        <v>9.3699999999999992</v>
      </c>
      <c r="AE21">
        <v>0</v>
      </c>
      <c r="AH21" s="1" t="s">
        <v>459</v>
      </c>
      <c r="AI21">
        <v>4</v>
      </c>
      <c r="AJ21" s="55">
        <f t="shared" si="3"/>
        <v>0</v>
      </c>
      <c r="AK21" s="57">
        <v>1182.741260108548</v>
      </c>
      <c r="AL21" s="55">
        <v>130.36387300000001</v>
      </c>
      <c r="AM21" s="55">
        <v>0</v>
      </c>
      <c r="AN21" s="52"/>
      <c r="AO21" s="51">
        <v>0.1014592151701775</v>
      </c>
      <c r="AP21" s="52">
        <v>0.1227333894874388</v>
      </c>
      <c r="AQ21" s="52"/>
      <c r="AR21" s="28">
        <v>2</v>
      </c>
      <c r="AS21" s="28">
        <v>2.666666666666667</v>
      </c>
      <c r="AT21" s="28">
        <v>0.66666666666666663</v>
      </c>
      <c r="AU21" s="28">
        <v>0</v>
      </c>
      <c r="AV21" s="28">
        <v>0.375</v>
      </c>
      <c r="AW21" s="28">
        <v>0.5</v>
      </c>
      <c r="AX21" s="28">
        <v>0.125</v>
      </c>
      <c r="AY21" s="28">
        <v>0</v>
      </c>
      <c r="AZ21" s="25">
        <v>1.54</v>
      </c>
      <c r="BA21" s="25">
        <v>3.44</v>
      </c>
      <c r="BB21" s="25">
        <v>1.9</v>
      </c>
      <c r="BC21" s="25">
        <v>2.8066666666666671</v>
      </c>
      <c r="BD21">
        <v>2.8066666666666662</v>
      </c>
      <c r="BE21">
        <v>6.1769976</v>
      </c>
      <c r="BF21" s="75">
        <v>0.46900407026869628</v>
      </c>
      <c r="BG21" s="75">
        <v>0.56734579634715776</v>
      </c>
      <c r="BH21" s="75"/>
      <c r="BJ21">
        <v>5.072960758508873E-2</v>
      </c>
      <c r="BK21">
        <v>6.136669474371937E-2</v>
      </c>
      <c r="BM21">
        <v>0.1120963023288082</v>
      </c>
      <c r="BN21">
        <v>5.604815116440405E-2</v>
      </c>
      <c r="BO21">
        <v>0.51817493330792708</v>
      </c>
      <c r="BT21" s="79" t="s">
        <v>1268</v>
      </c>
      <c r="BU21" s="79" t="s">
        <v>863</v>
      </c>
      <c r="BV21" s="79">
        <v>0.1</v>
      </c>
      <c r="BX21" s="79">
        <v>2.85</v>
      </c>
      <c r="BY21" s="79">
        <v>14.3</v>
      </c>
      <c r="BZ21" s="79" t="s">
        <v>464</v>
      </c>
      <c r="CA21" s="79" t="s">
        <v>464</v>
      </c>
      <c r="CB21" s="79" t="s">
        <v>1266</v>
      </c>
      <c r="CC21" s="79">
        <v>450</v>
      </c>
      <c r="CG21" s="81">
        <v>7400</v>
      </c>
    </row>
    <row r="22" spans="1:85" x14ac:dyDescent="0.3">
      <c r="A22" s="2" t="s">
        <v>304</v>
      </c>
      <c r="B22" s="13"/>
      <c r="C22" s="13"/>
      <c r="D22" s="2">
        <v>3.5</v>
      </c>
      <c r="E22" s="2" t="s">
        <v>454</v>
      </c>
      <c r="F22" s="88" t="s">
        <v>523</v>
      </c>
      <c r="I22" t="s">
        <v>1527</v>
      </c>
      <c r="L22" t="b">
        <v>1</v>
      </c>
      <c r="M22" t="b">
        <v>0</v>
      </c>
      <c r="N22" t="b">
        <v>0</v>
      </c>
      <c r="O22" t="b">
        <v>0</v>
      </c>
      <c r="P22" s="65">
        <v>4</v>
      </c>
      <c r="Q22" s="25">
        <v>4</v>
      </c>
      <c r="R22">
        <v>4</v>
      </c>
      <c r="S22">
        <v>0</v>
      </c>
      <c r="T22" s="2"/>
      <c r="U22" s="2"/>
      <c r="V22" s="2"/>
      <c r="W22" s="2"/>
      <c r="X22" s="2"/>
      <c r="Y22" s="25">
        <v>6.6040679999999998</v>
      </c>
      <c r="Z22" s="25">
        <v>7.9389519999999996</v>
      </c>
      <c r="AA22" s="25">
        <v>33.703336</v>
      </c>
      <c r="AB22">
        <v>7.83</v>
      </c>
      <c r="AC22">
        <v>33.209989999999998</v>
      </c>
      <c r="AD22">
        <v>6.46</v>
      </c>
      <c r="AE22">
        <v>0</v>
      </c>
      <c r="AH22" s="2"/>
      <c r="AI22">
        <v>34</v>
      </c>
      <c r="AJ22" s="55">
        <f>T22*U22*V22</f>
        <v>0</v>
      </c>
      <c r="AK22" s="57">
        <v>1767.0449718798691</v>
      </c>
      <c r="AL22" s="55">
        <v>1679.8210721820001</v>
      </c>
      <c r="AM22" s="55">
        <v>0</v>
      </c>
      <c r="AN22" s="52"/>
      <c r="AO22" s="51">
        <v>7.6964651247849417E-2</v>
      </c>
      <c r="AP22" s="52">
        <v>8.0961003676030277E-2</v>
      </c>
      <c r="AQ22" s="52"/>
      <c r="AR22" s="28">
        <v>1.62962962962963</v>
      </c>
      <c r="AS22" s="28">
        <v>2.518518518518519</v>
      </c>
      <c r="AT22" s="28">
        <v>0.88888888888888884</v>
      </c>
      <c r="AU22" s="28">
        <v>0</v>
      </c>
      <c r="AV22" s="28">
        <v>0.32352941176470579</v>
      </c>
      <c r="AW22" s="28">
        <v>0.5</v>
      </c>
      <c r="AX22" s="28">
        <v>0.1764705882352941</v>
      </c>
      <c r="AY22" s="28">
        <v>0</v>
      </c>
      <c r="AZ22" s="25">
        <v>0.82</v>
      </c>
      <c r="BA22" s="25">
        <v>3.44</v>
      </c>
      <c r="BB22" s="25">
        <v>2.62</v>
      </c>
      <c r="BC22" s="25">
        <v>2.642962962962963</v>
      </c>
      <c r="BD22">
        <v>2.642962962962963</v>
      </c>
      <c r="BE22">
        <v>5.9587362692592576</v>
      </c>
      <c r="BF22" s="75">
        <v>0.48264383878002159</v>
      </c>
      <c r="BG22" s="75">
        <v>0.50770488753139842</v>
      </c>
      <c r="BH22" s="75"/>
      <c r="BI22" t="s">
        <v>459</v>
      </c>
      <c r="BJ22">
        <v>3.8482325623924708E-2</v>
      </c>
      <c r="BK22">
        <v>4.0480501838015132E-2</v>
      </c>
      <c r="BM22">
        <v>7.8962827461939847E-2</v>
      </c>
      <c r="BN22" t="s">
        <v>459</v>
      </c>
      <c r="BO22">
        <v>0.49517436315571001</v>
      </c>
      <c r="BP22" s="79" t="s">
        <v>1264</v>
      </c>
      <c r="BQ22" s="79">
        <f t="shared" ref="BQ22:BQ47" si="4">1200+273</f>
        <v>1473</v>
      </c>
      <c r="BR22" s="79">
        <v>48</v>
      </c>
      <c r="BT22" s="79" t="s">
        <v>464</v>
      </c>
      <c r="BU22" s="79" t="s">
        <v>464</v>
      </c>
      <c r="BV22" s="79">
        <v>0</v>
      </c>
      <c r="BX22" s="79">
        <v>2.85</v>
      </c>
      <c r="BY22" s="79">
        <v>14.3</v>
      </c>
      <c r="BZ22" s="79" t="s">
        <v>464</v>
      </c>
      <c r="CA22" s="79" t="s">
        <v>464</v>
      </c>
      <c r="CB22" s="79" t="s">
        <v>1266</v>
      </c>
      <c r="CC22" s="79">
        <v>450</v>
      </c>
      <c r="CG22" s="81">
        <v>750</v>
      </c>
    </row>
    <row r="23" spans="1:85" x14ac:dyDescent="0.3">
      <c r="A23" s="2" t="s">
        <v>153</v>
      </c>
      <c r="B23" s="13"/>
      <c r="C23" s="13"/>
      <c r="D23" s="2">
        <v>3.2</v>
      </c>
      <c r="E23" s="2" t="s">
        <v>454</v>
      </c>
      <c r="F23" s="113" t="s">
        <v>578</v>
      </c>
      <c r="L23" t="b">
        <v>1</v>
      </c>
      <c r="M23" t="b">
        <v>0</v>
      </c>
      <c r="N23" t="b">
        <v>0</v>
      </c>
      <c r="O23" t="b">
        <v>0</v>
      </c>
      <c r="P23" s="2">
        <v>8</v>
      </c>
      <c r="Q23" s="25">
        <v>1</v>
      </c>
      <c r="R23">
        <v>1</v>
      </c>
      <c r="S23">
        <v>0</v>
      </c>
      <c r="T23" s="2">
        <v>7.806</v>
      </c>
      <c r="U23" s="2">
        <v>7.6680000000000001</v>
      </c>
      <c r="V23" s="2">
        <v>21.54</v>
      </c>
      <c r="W23" s="1" t="s">
        <v>513</v>
      </c>
      <c r="X23" s="1">
        <v>10.77</v>
      </c>
      <c r="Y23" s="25">
        <v>3.9327019999999999</v>
      </c>
      <c r="Z23" s="25">
        <v>3.9458000000000002</v>
      </c>
      <c r="AA23" s="25">
        <v>11.356398779999999</v>
      </c>
      <c r="AB23">
        <v>3.9060000000000001</v>
      </c>
      <c r="AC23">
        <v>21.603000000000002</v>
      </c>
      <c r="AD23">
        <v>3.8879000000000001</v>
      </c>
      <c r="AE23">
        <v>0</v>
      </c>
      <c r="AH23" s="2">
        <v>2</v>
      </c>
      <c r="AI23">
        <v>14</v>
      </c>
      <c r="AJ23" s="55">
        <f t="shared" ref="AJ23:AJ30" si="5">T23*U23*V23</f>
        <v>1289.30702832</v>
      </c>
      <c r="AK23" s="57">
        <v>173.54502164551991</v>
      </c>
      <c r="AL23" s="55">
        <v>328.06612625219998</v>
      </c>
      <c r="AM23" s="55">
        <v>0</v>
      </c>
      <c r="AN23" s="52"/>
      <c r="AO23" s="51">
        <v>8.0670709348241429E-2</v>
      </c>
      <c r="AP23" s="52">
        <v>4.2674323496713393E-2</v>
      </c>
      <c r="AQ23" s="52"/>
      <c r="AR23" s="28">
        <v>1.7272727272727271</v>
      </c>
      <c r="AS23" s="28">
        <v>2.545454545454545</v>
      </c>
      <c r="AT23" s="28">
        <v>0.81818181818181823</v>
      </c>
      <c r="AU23" s="28">
        <v>0</v>
      </c>
      <c r="AV23" s="28">
        <v>0.3392857142857143</v>
      </c>
      <c r="AW23" s="28">
        <v>0.5</v>
      </c>
      <c r="AX23" s="28">
        <v>0.1607142857142857</v>
      </c>
      <c r="AY23" s="28">
        <v>0</v>
      </c>
      <c r="AZ23" s="25">
        <v>0.82</v>
      </c>
      <c r="BA23" s="25">
        <v>3.44</v>
      </c>
      <c r="BB23" s="25">
        <v>2.62</v>
      </c>
      <c r="BC23" s="25">
        <v>2.6545454545454539</v>
      </c>
      <c r="BD23">
        <v>2.6545454545454539</v>
      </c>
      <c r="BE23">
        <v>5.9946911436363637</v>
      </c>
      <c r="BF23" s="75">
        <v>0.48450364842179561</v>
      </c>
      <c r="BG23" s="75"/>
      <c r="BH23" s="75"/>
      <c r="BJ23">
        <v>4.0335354674120701E-2</v>
      </c>
      <c r="BK23">
        <v>2.13371617483567E-2</v>
      </c>
      <c r="BM23">
        <v>6.1672516422477411E-2</v>
      </c>
      <c r="BN23">
        <v>3.0836258211238698E-2</v>
      </c>
      <c r="BO23">
        <v>0.48450364842179561</v>
      </c>
      <c r="BP23" s="79" t="s">
        <v>1264</v>
      </c>
      <c r="BQ23" s="79">
        <f t="shared" si="4"/>
        <v>1473</v>
      </c>
      <c r="BR23" s="79">
        <v>48</v>
      </c>
      <c r="BT23" s="79" t="s">
        <v>464</v>
      </c>
      <c r="BU23" s="79" t="s">
        <v>464</v>
      </c>
      <c r="BV23" s="79">
        <v>0</v>
      </c>
      <c r="BX23" s="79">
        <v>2.85</v>
      </c>
      <c r="BY23" s="79">
        <v>14.3</v>
      </c>
      <c r="BZ23" s="79" t="s">
        <v>464</v>
      </c>
      <c r="CA23" s="79" t="s">
        <v>464</v>
      </c>
      <c r="CB23" s="79" t="s">
        <v>1266</v>
      </c>
      <c r="CC23" s="79">
        <v>450</v>
      </c>
      <c r="CG23" s="81">
        <v>760</v>
      </c>
    </row>
    <row r="24" spans="1:85" x14ac:dyDescent="0.3">
      <c r="A24" s="2" t="s">
        <v>153</v>
      </c>
      <c r="B24" s="13"/>
      <c r="C24" s="13"/>
      <c r="D24" s="2">
        <v>3.35</v>
      </c>
      <c r="E24" s="2" t="s">
        <v>454</v>
      </c>
      <c r="F24" s="9" t="s">
        <v>578</v>
      </c>
      <c r="L24" t="b">
        <v>1</v>
      </c>
      <c r="M24" t="b">
        <v>0</v>
      </c>
      <c r="N24" t="b">
        <v>0</v>
      </c>
      <c r="O24" t="b">
        <v>0</v>
      </c>
      <c r="P24" s="2">
        <v>1</v>
      </c>
      <c r="Q24" s="25">
        <v>2</v>
      </c>
      <c r="R24">
        <v>0</v>
      </c>
      <c r="S24">
        <v>0</v>
      </c>
      <c r="T24" s="2">
        <v>3.8849999999999998</v>
      </c>
      <c r="U24" s="2">
        <v>3.8849999999999998</v>
      </c>
      <c r="V24" s="2">
        <v>10.989000000000001</v>
      </c>
      <c r="W24" s="1" t="s">
        <v>439</v>
      </c>
      <c r="X24" s="1">
        <v>10.989000000000001</v>
      </c>
      <c r="Y24" s="25">
        <v>11.92921406</v>
      </c>
      <c r="Z24" s="25">
        <v>11.92921406</v>
      </c>
      <c r="AA24" s="25">
        <v>11.92921406</v>
      </c>
      <c r="AB24">
        <v>0</v>
      </c>
      <c r="AE24">
        <v>0</v>
      </c>
      <c r="AH24" s="2">
        <v>2</v>
      </c>
      <c r="AI24">
        <v>14</v>
      </c>
      <c r="AJ24" s="55">
        <f t="shared" si="5"/>
        <v>165.859449525</v>
      </c>
      <c r="AK24" s="57">
        <v>349.00875366799971</v>
      </c>
      <c r="AL24" s="55">
        <v>0</v>
      </c>
      <c r="AM24" s="55">
        <v>0</v>
      </c>
      <c r="AN24" s="52"/>
      <c r="AO24" s="51">
        <v>8.0227214090553903E-2</v>
      </c>
      <c r="AP24" s="52"/>
      <c r="AQ24" s="52"/>
      <c r="AR24" s="28">
        <v>1.7272727272727271</v>
      </c>
      <c r="AS24" s="28">
        <v>2.545454545454545</v>
      </c>
      <c r="AT24" s="28">
        <v>0.81818181818181823</v>
      </c>
      <c r="AU24" s="28">
        <v>0</v>
      </c>
      <c r="AV24" s="28">
        <v>0.3392857142857143</v>
      </c>
      <c r="AW24" s="28">
        <v>0.5</v>
      </c>
      <c r="AX24" s="28">
        <v>0.1607142857142857</v>
      </c>
      <c r="AY24" s="28">
        <v>0</v>
      </c>
      <c r="AZ24" s="25">
        <v>0.82</v>
      </c>
      <c r="BA24" s="25">
        <v>3.44</v>
      </c>
      <c r="BB24" s="25">
        <v>2.62</v>
      </c>
      <c r="BC24" s="25">
        <v>2.6545454545454539</v>
      </c>
      <c r="BD24">
        <v>2.6545454545454552</v>
      </c>
      <c r="BE24">
        <v>5.9865512095454543</v>
      </c>
      <c r="BF24" s="75">
        <v>0.50734392504100967</v>
      </c>
      <c r="BG24" s="75"/>
      <c r="BH24" s="75"/>
      <c r="BJ24">
        <v>4.0113607045276937E-2</v>
      </c>
      <c r="BM24">
        <v>8.0227214090553903E-2</v>
      </c>
      <c r="BN24">
        <v>4.0113607045276937E-2</v>
      </c>
      <c r="BO24">
        <v>0.50734392504100967</v>
      </c>
      <c r="BP24" s="79" t="s">
        <v>1264</v>
      </c>
      <c r="BQ24" s="79">
        <f t="shared" si="4"/>
        <v>1473</v>
      </c>
      <c r="BR24" s="79">
        <v>48</v>
      </c>
      <c r="BT24" s="79" t="s">
        <v>464</v>
      </c>
      <c r="BU24" s="79" t="s">
        <v>464</v>
      </c>
      <c r="BV24" s="79">
        <v>0</v>
      </c>
      <c r="BX24" s="79">
        <v>2.85</v>
      </c>
      <c r="BY24" s="79">
        <v>14.3</v>
      </c>
      <c r="BZ24" s="79" t="s">
        <v>464</v>
      </c>
      <c r="CA24" s="79" t="s">
        <v>464</v>
      </c>
      <c r="CB24" s="79" t="s">
        <v>1266</v>
      </c>
      <c r="CC24" s="79">
        <v>450</v>
      </c>
      <c r="CG24" s="81">
        <v>740</v>
      </c>
    </row>
    <row r="25" spans="1:85" x14ac:dyDescent="0.3">
      <c r="A25" s="2" t="s">
        <v>153</v>
      </c>
      <c r="B25" s="13"/>
      <c r="C25" s="13"/>
      <c r="D25" s="2">
        <v>3.3</v>
      </c>
      <c r="E25" s="2" t="s">
        <v>454</v>
      </c>
      <c r="F25" s="9" t="s">
        <v>578</v>
      </c>
      <c r="L25" t="b">
        <v>1</v>
      </c>
      <c r="M25" t="b">
        <v>0</v>
      </c>
      <c r="N25" t="b">
        <v>0</v>
      </c>
      <c r="O25" t="b">
        <v>0</v>
      </c>
      <c r="P25" s="2">
        <v>1</v>
      </c>
      <c r="Q25" s="25">
        <v>1</v>
      </c>
      <c r="R25">
        <v>1</v>
      </c>
      <c r="S25">
        <v>0</v>
      </c>
      <c r="T25" s="2">
        <v>3.9049999999999998</v>
      </c>
      <c r="U25" s="2">
        <v>3.9049999999999998</v>
      </c>
      <c r="V25" s="2">
        <v>11.185</v>
      </c>
      <c r="W25" s="1" t="s">
        <v>439</v>
      </c>
      <c r="X25" s="1">
        <v>11.185</v>
      </c>
      <c r="Y25" s="25">
        <v>3.952105</v>
      </c>
      <c r="Z25" s="25">
        <v>3.952105</v>
      </c>
      <c r="AA25" s="25">
        <v>11.503833</v>
      </c>
      <c r="AB25">
        <v>3.9079999999999999</v>
      </c>
      <c r="AC25">
        <v>3.9079999999999999</v>
      </c>
      <c r="AD25">
        <v>11.16</v>
      </c>
      <c r="AE25">
        <v>0</v>
      </c>
      <c r="AH25" s="2">
        <v>2</v>
      </c>
      <c r="AI25">
        <v>14</v>
      </c>
      <c r="AJ25" s="55">
        <f t="shared" si="5"/>
        <v>170.56034462499997</v>
      </c>
      <c r="AK25" s="57">
        <v>179.6799083471451</v>
      </c>
      <c r="AL25" s="55">
        <v>170.44069823999999</v>
      </c>
      <c r="AM25" s="55">
        <v>0</v>
      </c>
      <c r="AN25" s="52"/>
      <c r="AO25" s="51">
        <v>7.7916335380980528E-2</v>
      </c>
      <c r="AP25" s="52">
        <v>8.2140006140355049E-2</v>
      </c>
      <c r="AQ25" s="52"/>
      <c r="AR25" s="28">
        <v>1.7272727272727271</v>
      </c>
      <c r="AS25" s="28">
        <v>2.545454545454545</v>
      </c>
      <c r="AT25" s="28">
        <v>0.81818181818181823</v>
      </c>
      <c r="AU25" s="28">
        <v>0</v>
      </c>
      <c r="AV25" s="28">
        <v>0.3392857142857143</v>
      </c>
      <c r="AW25" s="28">
        <v>0.5</v>
      </c>
      <c r="AX25" s="28">
        <v>0.1607142857142857</v>
      </c>
      <c r="AY25" s="28">
        <v>0</v>
      </c>
      <c r="AZ25" s="25">
        <v>0.79</v>
      </c>
      <c r="BA25" s="25">
        <v>3.44</v>
      </c>
      <c r="BB25" s="25">
        <v>2.65</v>
      </c>
      <c r="BC25" s="25">
        <v>2.6518181818181819</v>
      </c>
      <c r="BD25">
        <v>2.6518181818181819</v>
      </c>
      <c r="BE25">
        <v>5.9730281035195452</v>
      </c>
      <c r="BF25" s="75">
        <v>0.5243291310951993</v>
      </c>
      <c r="BG25" s="75">
        <v>0.55275184384813547</v>
      </c>
      <c r="BH25" s="75"/>
      <c r="BJ25">
        <v>3.8958167690490257E-2</v>
      </c>
      <c r="BK25">
        <v>4.1070003070177517E-2</v>
      </c>
      <c r="BM25">
        <v>8.0028170760667788E-2</v>
      </c>
      <c r="BN25">
        <v>4.0014085380333887E-2</v>
      </c>
      <c r="BO25">
        <v>0.53854048747166738</v>
      </c>
      <c r="BP25" s="79" t="s">
        <v>1264</v>
      </c>
      <c r="BQ25" s="79">
        <f t="shared" si="4"/>
        <v>1473</v>
      </c>
      <c r="BR25" s="79">
        <v>48</v>
      </c>
      <c r="BT25" s="79" t="s">
        <v>464</v>
      </c>
      <c r="BU25" s="79" t="s">
        <v>464</v>
      </c>
      <c r="BV25" s="79">
        <v>0</v>
      </c>
      <c r="BX25" s="79">
        <v>2.85</v>
      </c>
      <c r="BY25" s="79">
        <v>14.3</v>
      </c>
      <c r="BZ25" s="79" t="s">
        <v>464</v>
      </c>
      <c r="CA25" s="79" t="s">
        <v>464</v>
      </c>
      <c r="CB25" s="79" t="s">
        <v>1266</v>
      </c>
      <c r="CC25" s="79">
        <v>450</v>
      </c>
      <c r="CG25" s="81">
        <v>300</v>
      </c>
    </row>
    <row r="26" spans="1:85" x14ac:dyDescent="0.3">
      <c r="A26" s="2" t="s">
        <v>63</v>
      </c>
      <c r="B26" s="73"/>
      <c r="C26" s="13"/>
      <c r="D26" s="2">
        <v>3.35</v>
      </c>
      <c r="E26" s="2" t="s">
        <v>454</v>
      </c>
      <c r="F26" s="114" t="s">
        <v>587</v>
      </c>
      <c r="G26" s="69">
        <v>1522043</v>
      </c>
      <c r="H26" s="9" t="s">
        <v>1179</v>
      </c>
      <c r="I26" t="s">
        <v>1550</v>
      </c>
      <c r="J26" t="s">
        <v>1550</v>
      </c>
      <c r="L26" t="b">
        <v>1</v>
      </c>
      <c r="M26" t="b">
        <v>1</v>
      </c>
      <c r="N26" t="b">
        <v>0</v>
      </c>
      <c r="O26" t="b">
        <v>0</v>
      </c>
      <c r="P26" s="7"/>
      <c r="Q26" s="25">
        <v>4</v>
      </c>
      <c r="R26">
        <v>4</v>
      </c>
      <c r="S26">
        <v>0</v>
      </c>
      <c r="T26" s="2">
        <v>7.7270000000000003</v>
      </c>
      <c r="U26" s="2">
        <v>7.7270000000000003</v>
      </c>
      <c r="V26" s="2">
        <v>29.466000000000001</v>
      </c>
      <c r="W26" s="2" t="s">
        <v>452</v>
      </c>
      <c r="X26" s="2">
        <v>14.733000000000001</v>
      </c>
      <c r="Y26" s="25">
        <v>7.8084429999999996</v>
      </c>
      <c r="Z26" s="25">
        <v>7.8548809999999998</v>
      </c>
      <c r="AA26" s="25">
        <v>15.19056011</v>
      </c>
      <c r="AB26">
        <v>3.8801999999999999</v>
      </c>
      <c r="AC26">
        <v>29.507999999999999</v>
      </c>
      <c r="AD26">
        <v>7.7140000000000004</v>
      </c>
      <c r="AE26">
        <v>0</v>
      </c>
      <c r="AH26" s="2">
        <v>3</v>
      </c>
      <c r="AI26">
        <v>20</v>
      </c>
      <c r="AJ26" s="55">
        <f t="shared" si="5"/>
        <v>1759.3125835140002</v>
      </c>
      <c r="AK26" s="57">
        <v>924.74694800021894</v>
      </c>
      <c r="AL26" s="55">
        <v>883.22940750240002</v>
      </c>
      <c r="AM26" s="55">
        <v>0</v>
      </c>
      <c r="AN26" s="52"/>
      <c r="AO26" s="51">
        <v>8.6510153045653584E-2</v>
      </c>
      <c r="AP26" s="52">
        <v>9.0576694254581439E-2</v>
      </c>
      <c r="AQ26" s="52"/>
      <c r="AR26" s="28">
        <v>1.75</v>
      </c>
      <c r="AS26" s="28">
        <v>2.5</v>
      </c>
      <c r="AT26" s="28">
        <v>0.75</v>
      </c>
      <c r="AU26" s="28">
        <v>0</v>
      </c>
      <c r="AV26" s="28">
        <v>0.35</v>
      </c>
      <c r="AW26" s="28">
        <v>0.5</v>
      </c>
      <c r="AX26" s="28">
        <v>0.15</v>
      </c>
      <c r="AY26" s="28">
        <v>0</v>
      </c>
      <c r="AZ26" s="25">
        <v>0.82</v>
      </c>
      <c r="BA26" s="25">
        <v>3.44</v>
      </c>
      <c r="BB26" s="25">
        <v>2.62</v>
      </c>
      <c r="BC26" s="25">
        <v>2.6262500000000002</v>
      </c>
      <c r="BD26">
        <v>2.6262500000000002</v>
      </c>
      <c r="BE26">
        <v>5.96680968125</v>
      </c>
      <c r="BF26" s="75">
        <v>0.50555206026575039</v>
      </c>
      <c r="BG26" s="75">
        <v>0</v>
      </c>
      <c r="BH26" s="75"/>
      <c r="BJ26">
        <v>4.3255076522826792E-2</v>
      </c>
      <c r="BK26">
        <v>4.5288347127290719E-2</v>
      </c>
      <c r="BM26">
        <v>8.8543423650117511E-2</v>
      </c>
      <c r="BN26">
        <v>4.4271711825058763E-2</v>
      </c>
      <c r="BO26">
        <v>0.2527760301328752</v>
      </c>
      <c r="BP26" s="79" t="s">
        <v>1264</v>
      </c>
      <c r="BQ26" s="79">
        <f t="shared" si="4"/>
        <v>1473</v>
      </c>
      <c r="BR26" s="79">
        <v>48</v>
      </c>
      <c r="BT26" s="79" t="s">
        <v>464</v>
      </c>
      <c r="BU26" s="79" t="s">
        <v>464</v>
      </c>
      <c r="BV26" s="79">
        <v>0</v>
      </c>
      <c r="BX26" s="79">
        <v>2.85</v>
      </c>
      <c r="BY26" s="79">
        <v>14.3</v>
      </c>
      <c r="BZ26" s="79" t="s">
        <v>464</v>
      </c>
      <c r="CA26" s="79" t="s">
        <v>464</v>
      </c>
      <c r="CB26" s="79" t="s">
        <v>1266</v>
      </c>
      <c r="CC26" s="79">
        <v>450</v>
      </c>
      <c r="CG26" s="81">
        <v>5900</v>
      </c>
    </row>
    <row r="27" spans="1:85" x14ac:dyDescent="0.3">
      <c r="A27" s="2" t="s">
        <v>63</v>
      </c>
      <c r="B27" s="13"/>
      <c r="C27" s="13"/>
      <c r="D27" s="2">
        <v>3.5</v>
      </c>
      <c r="E27" s="2" t="s">
        <v>454</v>
      </c>
      <c r="F27" s="114" t="s">
        <v>587</v>
      </c>
      <c r="G27" s="69">
        <v>1522043</v>
      </c>
      <c r="H27" s="113" t="s">
        <v>1179</v>
      </c>
      <c r="I27" t="s">
        <v>1550</v>
      </c>
      <c r="J27" t="s">
        <v>1550</v>
      </c>
      <c r="L27" t="b">
        <v>1</v>
      </c>
      <c r="M27" t="b">
        <v>1</v>
      </c>
      <c r="N27" t="b">
        <v>0</v>
      </c>
      <c r="O27" t="b">
        <v>0</v>
      </c>
      <c r="P27" s="7"/>
      <c r="Q27" s="25">
        <v>1</v>
      </c>
      <c r="R27">
        <v>1</v>
      </c>
      <c r="S27">
        <v>0</v>
      </c>
      <c r="T27" s="2">
        <v>7.7249999999999996</v>
      </c>
      <c r="U27" s="2">
        <v>7.7249999999999996</v>
      </c>
      <c r="V27" s="2">
        <v>14.909000000000001</v>
      </c>
      <c r="W27" s="2" t="s">
        <v>451</v>
      </c>
      <c r="X27" s="2">
        <v>14.909000000000001</v>
      </c>
      <c r="Y27" s="25">
        <v>3.9661010000000001</v>
      </c>
      <c r="Z27" s="25">
        <v>3.9661010000000001</v>
      </c>
      <c r="AA27" s="25">
        <v>15.283337</v>
      </c>
      <c r="AB27">
        <v>3.8586499999999999</v>
      </c>
      <c r="AC27">
        <v>3.8586499999999999</v>
      </c>
      <c r="AD27">
        <v>14.9108</v>
      </c>
      <c r="AE27">
        <v>0</v>
      </c>
      <c r="AH27" s="2">
        <v>3</v>
      </c>
      <c r="AI27">
        <v>20</v>
      </c>
      <c r="AJ27" s="55">
        <f t="shared" si="5"/>
        <v>889.70389312500004</v>
      </c>
      <c r="AK27" s="57">
        <v>240.40623599981481</v>
      </c>
      <c r="AL27" s="55">
        <v>222.00958249733301</v>
      </c>
      <c r="AM27" s="55">
        <v>0</v>
      </c>
      <c r="AN27" s="52"/>
      <c r="AO27" s="51">
        <v>8.3192517518619641E-2</v>
      </c>
      <c r="AP27" s="52">
        <v>9.0086201573034624E-2</v>
      </c>
      <c r="AQ27" s="52"/>
      <c r="AR27" s="28">
        <v>1.75</v>
      </c>
      <c r="AS27" s="28">
        <v>2.5</v>
      </c>
      <c r="AT27" s="28">
        <v>0.75</v>
      </c>
      <c r="AU27" s="28">
        <v>0</v>
      </c>
      <c r="AV27" s="28">
        <v>0.35</v>
      </c>
      <c r="AW27" s="28">
        <v>0.5</v>
      </c>
      <c r="AX27" s="28">
        <v>0.15</v>
      </c>
      <c r="AY27" s="28">
        <v>0</v>
      </c>
      <c r="AZ27" s="25">
        <v>0.82</v>
      </c>
      <c r="BA27" s="25">
        <v>3.44</v>
      </c>
      <c r="BB27" s="25">
        <v>2.62</v>
      </c>
      <c r="BC27" s="25">
        <v>2.6262500000000002</v>
      </c>
      <c r="BD27">
        <v>2.6262500000000002</v>
      </c>
      <c r="BE27">
        <v>5.9612134765624996</v>
      </c>
      <c r="BF27" s="75">
        <v>0.50467688585120674</v>
      </c>
      <c r="BG27" s="75">
        <v>0.54649654829675798</v>
      </c>
      <c r="BH27" s="75"/>
      <c r="BJ27">
        <v>4.159625875930982E-2</v>
      </c>
      <c r="BK27">
        <v>4.5043100786517312E-2</v>
      </c>
      <c r="BM27">
        <v>8.6639359545827133E-2</v>
      </c>
      <c r="BN27">
        <v>4.3319679772913573E-2</v>
      </c>
      <c r="BO27">
        <v>0.5255867170739823</v>
      </c>
      <c r="BP27" s="79" t="s">
        <v>1264</v>
      </c>
      <c r="BQ27" s="79">
        <f t="shared" si="4"/>
        <v>1473</v>
      </c>
      <c r="BR27" s="79">
        <v>48</v>
      </c>
      <c r="BT27" s="79" t="s">
        <v>464</v>
      </c>
      <c r="BU27" s="79" t="s">
        <v>464</v>
      </c>
      <c r="BV27" s="79">
        <v>0</v>
      </c>
      <c r="BX27" s="79">
        <v>2.85</v>
      </c>
      <c r="BY27" s="79">
        <v>14.3</v>
      </c>
      <c r="BZ27" s="79" t="s">
        <v>464</v>
      </c>
      <c r="CA27" s="79" t="s">
        <v>464</v>
      </c>
      <c r="CB27" s="79" t="s">
        <v>1266</v>
      </c>
      <c r="CC27" s="79">
        <v>450</v>
      </c>
      <c r="CG27" s="81">
        <v>3100</v>
      </c>
    </row>
    <row r="28" spans="1:85" x14ac:dyDescent="0.3">
      <c r="A28" s="2" t="s">
        <v>63</v>
      </c>
      <c r="B28" s="13"/>
      <c r="C28" s="13"/>
      <c r="D28" s="2">
        <v>3.5</v>
      </c>
      <c r="E28" s="2" t="s">
        <v>454</v>
      </c>
      <c r="F28" s="114" t="s">
        <v>587</v>
      </c>
      <c r="G28" s="69">
        <v>1522043</v>
      </c>
      <c r="H28" s="9" t="s">
        <v>1179</v>
      </c>
      <c r="I28" t="s">
        <v>1550</v>
      </c>
      <c r="J28" t="s">
        <v>1550</v>
      </c>
      <c r="L28" t="b">
        <v>1</v>
      </c>
      <c r="M28" t="b">
        <v>1</v>
      </c>
      <c r="N28" t="b">
        <v>0</v>
      </c>
      <c r="O28" t="b">
        <v>0</v>
      </c>
      <c r="P28" s="7"/>
      <c r="Q28" s="25">
        <v>8</v>
      </c>
      <c r="R28">
        <v>8</v>
      </c>
      <c r="S28">
        <v>0</v>
      </c>
      <c r="T28" s="2">
        <v>7.7270000000000003</v>
      </c>
      <c r="U28" s="2">
        <v>7.7270000000000003</v>
      </c>
      <c r="V28" s="2">
        <v>30.175999999999998</v>
      </c>
      <c r="W28" s="2" t="s">
        <v>452</v>
      </c>
      <c r="X28" s="2">
        <v>15.087999999999999</v>
      </c>
      <c r="Y28" s="25">
        <v>7.8252249999999997</v>
      </c>
      <c r="Z28" s="25">
        <v>7.8345229999999999</v>
      </c>
      <c r="AA28" s="25">
        <v>31.031406</v>
      </c>
      <c r="AB28">
        <v>30.184999999999999</v>
      </c>
      <c r="AC28">
        <v>7.74</v>
      </c>
      <c r="AD28">
        <v>7.7460000000000004</v>
      </c>
      <c r="AE28">
        <v>0</v>
      </c>
      <c r="AH28" s="2">
        <v>3</v>
      </c>
      <c r="AI28">
        <v>20</v>
      </c>
      <c r="AJ28" s="55">
        <f t="shared" si="5"/>
        <v>1801.704219104</v>
      </c>
      <c r="AK28" s="57">
        <v>1902.4394671889761</v>
      </c>
      <c r="AL28" s="55">
        <v>1809.7126974</v>
      </c>
      <c r="AM28" s="55">
        <v>0</v>
      </c>
      <c r="AN28" s="52"/>
      <c r="AO28" s="51">
        <v>8.4102544527429435E-2</v>
      </c>
      <c r="AP28" s="52">
        <v>8.8411823727529093E-2</v>
      </c>
      <c r="AQ28" s="52"/>
      <c r="AR28" s="28">
        <v>1.75</v>
      </c>
      <c r="AS28" s="28">
        <v>2.5</v>
      </c>
      <c r="AT28" s="28">
        <v>0.75</v>
      </c>
      <c r="AU28" s="28">
        <v>0</v>
      </c>
      <c r="AV28" s="28">
        <v>0.35</v>
      </c>
      <c r="AW28" s="28">
        <v>0.5</v>
      </c>
      <c r="AX28" s="28">
        <v>0.15</v>
      </c>
      <c r="AY28" s="28">
        <v>0</v>
      </c>
      <c r="AZ28" s="25">
        <v>0.79</v>
      </c>
      <c r="BA28" s="25">
        <v>3.44</v>
      </c>
      <c r="BB28" s="25">
        <v>2.65</v>
      </c>
      <c r="BC28" s="25">
        <v>2.6243750000000001</v>
      </c>
      <c r="BD28">
        <v>2.6243750000000001</v>
      </c>
      <c r="BE28">
        <v>5.9519163411696878</v>
      </c>
      <c r="BF28" s="75">
        <v>0.53407279423354193</v>
      </c>
      <c r="BG28" s="75">
        <v>0.5614378257728565</v>
      </c>
      <c r="BH28" s="75"/>
      <c r="BJ28">
        <v>4.2051272263714717E-2</v>
      </c>
      <c r="BK28">
        <v>4.4205911863764553E-2</v>
      </c>
      <c r="BM28">
        <v>8.6257184127479264E-2</v>
      </c>
      <c r="BN28">
        <v>4.3128592063739632E-2</v>
      </c>
      <c r="BO28">
        <v>0.54775531000319921</v>
      </c>
      <c r="BP28" s="79" t="s">
        <v>1264</v>
      </c>
      <c r="BQ28" s="79">
        <f t="shared" si="4"/>
        <v>1473</v>
      </c>
      <c r="BR28" s="79">
        <v>48</v>
      </c>
      <c r="BT28" s="79" t="s">
        <v>464</v>
      </c>
      <c r="BU28" s="79" t="s">
        <v>464</v>
      </c>
      <c r="BV28" s="79">
        <v>0</v>
      </c>
      <c r="BX28" s="79">
        <v>2.85</v>
      </c>
      <c r="BY28" s="79">
        <v>14.3</v>
      </c>
      <c r="BZ28" s="79" t="s">
        <v>464</v>
      </c>
      <c r="CA28" s="79" t="s">
        <v>464</v>
      </c>
      <c r="CB28" s="79" t="s">
        <v>1266</v>
      </c>
      <c r="CC28" s="79">
        <v>450</v>
      </c>
      <c r="CG28" s="81">
        <v>970</v>
      </c>
    </row>
    <row r="29" spans="1:85" x14ac:dyDescent="0.3">
      <c r="A29" s="2" t="s">
        <v>151</v>
      </c>
      <c r="B29" s="13"/>
      <c r="C29" s="13"/>
      <c r="D29" s="2">
        <v>3.16</v>
      </c>
      <c r="E29" s="2" t="s">
        <v>454</v>
      </c>
      <c r="F29" s="114" t="s">
        <v>587</v>
      </c>
      <c r="G29" s="69">
        <v>1522043</v>
      </c>
      <c r="I29" t="s">
        <v>1552</v>
      </c>
      <c r="J29" t="s">
        <v>1552</v>
      </c>
      <c r="L29" t="b">
        <v>1</v>
      </c>
      <c r="M29" t="b">
        <v>1</v>
      </c>
      <c r="N29" t="b">
        <v>0</v>
      </c>
      <c r="O29" t="b">
        <v>0</v>
      </c>
      <c r="P29" s="2">
        <v>4</v>
      </c>
      <c r="Q29" s="25">
        <v>0</v>
      </c>
      <c r="R29">
        <v>0</v>
      </c>
      <c r="S29">
        <v>0</v>
      </c>
      <c r="T29" s="2">
        <v>7.8310000000000004</v>
      </c>
      <c r="U29" s="2">
        <v>7.8010000000000002</v>
      </c>
      <c r="V29" s="2">
        <v>15.05</v>
      </c>
      <c r="W29" s="2" t="s">
        <v>1141</v>
      </c>
      <c r="X29" s="2">
        <v>15.05</v>
      </c>
      <c r="Y29" s="25">
        <v>0</v>
      </c>
      <c r="Z29" s="25"/>
      <c r="AA29" s="25"/>
      <c r="AB29">
        <v>0</v>
      </c>
      <c r="AE29">
        <v>0</v>
      </c>
      <c r="AH29" s="2">
        <v>3</v>
      </c>
      <c r="AI29">
        <v>20</v>
      </c>
      <c r="AJ29" s="55">
        <f t="shared" si="5"/>
        <v>919.39894655000012</v>
      </c>
      <c r="AK29" s="57">
        <f>T29*U29*V29*SIN(RADIANS(97.44))</f>
        <v>911.65853089860946</v>
      </c>
      <c r="AL29" s="55">
        <v>0</v>
      </c>
      <c r="AM29" s="55">
        <v>0</v>
      </c>
      <c r="AN29" s="52">
        <f>P29*AI29/AJ29</f>
        <v>8.7013369223660861E-2</v>
      </c>
      <c r="AO29" s="51"/>
      <c r="AP29" s="52"/>
      <c r="AQ29" s="52"/>
      <c r="AR29" s="28">
        <v>1.75</v>
      </c>
      <c r="AS29" s="28">
        <v>2.5</v>
      </c>
      <c r="AT29" s="28">
        <v>0.75</v>
      </c>
      <c r="AU29" s="28">
        <v>0</v>
      </c>
      <c r="AV29" s="28">
        <v>0.35</v>
      </c>
      <c r="AW29" s="28">
        <v>0.5</v>
      </c>
      <c r="AX29" s="28">
        <v>0.15</v>
      </c>
      <c r="AY29" s="28">
        <v>0</v>
      </c>
      <c r="AZ29" s="25">
        <v>0.82</v>
      </c>
      <c r="BA29" s="25">
        <v>3.44</v>
      </c>
      <c r="BB29" s="25">
        <v>2.62</v>
      </c>
      <c r="BC29" s="25">
        <v>2.62</v>
      </c>
      <c r="BD29">
        <v>2.62</v>
      </c>
      <c r="BE29">
        <v>5.9423863675000002</v>
      </c>
      <c r="BF29" s="75"/>
      <c r="BG29" s="75"/>
      <c r="BH29" s="75"/>
      <c r="BI29">
        <v>4.350668461183043E-2</v>
      </c>
      <c r="BJ29">
        <v>0</v>
      </c>
      <c r="BM29">
        <v>8.7013369223660861E-2</v>
      </c>
      <c r="BN29">
        <v>2.1753342305915219E-2</v>
      </c>
      <c r="BO29">
        <v>0</v>
      </c>
      <c r="BP29" s="79" t="s">
        <v>1264</v>
      </c>
      <c r="BQ29" s="79">
        <f t="shared" si="4"/>
        <v>1473</v>
      </c>
      <c r="BR29" s="79">
        <v>48</v>
      </c>
      <c r="BT29" s="79" t="s">
        <v>464</v>
      </c>
      <c r="BU29" s="79" t="s">
        <v>464</v>
      </c>
      <c r="BV29" s="79">
        <v>0</v>
      </c>
      <c r="BX29" s="79">
        <v>2.85</v>
      </c>
      <c r="BY29" s="79">
        <v>14.3</v>
      </c>
      <c r="BZ29" s="79" t="s">
        <v>464</v>
      </c>
      <c r="CA29" s="79" t="s">
        <v>464</v>
      </c>
      <c r="CB29" s="79" t="s">
        <v>1266</v>
      </c>
      <c r="CC29" s="79">
        <v>450</v>
      </c>
      <c r="CG29" s="81">
        <v>8900</v>
      </c>
    </row>
    <row r="30" spans="1:85" x14ac:dyDescent="0.3">
      <c r="A30" s="2" t="s">
        <v>1269</v>
      </c>
      <c r="B30" s="13"/>
      <c r="C30" s="13"/>
      <c r="D30" s="2">
        <v>3.21</v>
      </c>
      <c r="E30" s="2" t="s">
        <v>454</v>
      </c>
      <c r="F30" s="9"/>
      <c r="L30" t="b">
        <v>0</v>
      </c>
      <c r="M30" t="b">
        <v>0</v>
      </c>
      <c r="N30" t="b">
        <v>0</v>
      </c>
      <c r="O30" s="5" t="b">
        <v>1</v>
      </c>
      <c r="P30" s="2">
        <v>8</v>
      </c>
      <c r="Q30" s="25">
        <v>0</v>
      </c>
      <c r="R30">
        <v>0</v>
      </c>
      <c r="S30">
        <v>0</v>
      </c>
      <c r="T30" s="2">
        <v>7.7489999999999997</v>
      </c>
      <c r="U30" s="2">
        <v>7.7359999999999998</v>
      </c>
      <c r="V30" s="2">
        <v>37.369999999999997</v>
      </c>
      <c r="W30" s="2" t="s">
        <v>1142</v>
      </c>
      <c r="X30" s="2">
        <v>18.684999999999999</v>
      </c>
      <c r="Y30" s="25">
        <v>0</v>
      </c>
      <c r="Z30" s="25"/>
      <c r="AA30" s="25"/>
      <c r="AB30">
        <v>0</v>
      </c>
      <c r="AE30">
        <v>0</v>
      </c>
      <c r="AH30" s="2">
        <v>4</v>
      </c>
      <c r="AI30">
        <v>26</v>
      </c>
      <c r="AJ30" s="55">
        <f t="shared" si="5"/>
        <v>2240.1918856799994</v>
      </c>
      <c r="AK30" s="57">
        <v>2240</v>
      </c>
      <c r="AL30" s="55">
        <v>0</v>
      </c>
      <c r="AM30" s="55">
        <v>0</v>
      </c>
      <c r="AN30" s="52">
        <f>P30*AI30/AJ30</f>
        <v>9.2849189093845236E-2</v>
      </c>
      <c r="AO30" s="51"/>
      <c r="AP30" s="52"/>
      <c r="AQ30" s="52"/>
      <c r="AR30" s="28">
        <v>1.714285714285714</v>
      </c>
      <c r="AS30" s="28">
        <v>2.4761904761904758</v>
      </c>
      <c r="AT30" s="28">
        <v>0.76190476190476186</v>
      </c>
      <c r="AU30" s="28">
        <v>0</v>
      </c>
      <c r="AV30" s="28">
        <v>0.34615384615384609</v>
      </c>
      <c r="AW30" s="28">
        <v>0.5</v>
      </c>
      <c r="AX30" s="28">
        <v>0.1538461538461538</v>
      </c>
      <c r="AY30" s="28">
        <v>0</v>
      </c>
      <c r="AZ30" s="25">
        <v>0.82</v>
      </c>
      <c r="BA30" s="25">
        <v>3.44</v>
      </c>
      <c r="BB30" s="25">
        <v>2.62</v>
      </c>
      <c r="BC30" s="25">
        <v>2.612857142857143</v>
      </c>
      <c r="BD30">
        <v>2.612857142857143</v>
      </c>
      <c r="BE30">
        <v>5.9413964502380949</v>
      </c>
      <c r="BF30" s="75"/>
      <c r="BG30" s="75"/>
      <c r="BH30" s="75"/>
      <c r="BI30">
        <v>4.6424594546922618E-2</v>
      </c>
      <c r="BJ30">
        <v>0</v>
      </c>
      <c r="BM30">
        <v>9.2849189093845236E-2</v>
      </c>
      <c r="BN30">
        <v>2.3212297273461309E-2</v>
      </c>
      <c r="BO30">
        <v>0</v>
      </c>
      <c r="BP30" s="79" t="s">
        <v>1264</v>
      </c>
      <c r="BQ30" s="79">
        <f t="shared" si="4"/>
        <v>1473</v>
      </c>
      <c r="BR30" s="79">
        <v>48</v>
      </c>
      <c r="BT30" s="79" t="s">
        <v>464</v>
      </c>
      <c r="BU30" s="79" t="s">
        <v>464</v>
      </c>
      <c r="BV30" s="79">
        <v>0</v>
      </c>
      <c r="BX30" s="79">
        <v>2.85</v>
      </c>
      <c r="BY30" s="79">
        <v>14.3</v>
      </c>
      <c r="BZ30" s="79" t="s">
        <v>464</v>
      </c>
      <c r="CA30" s="79" t="s">
        <v>464</v>
      </c>
      <c r="CB30" s="79" t="s">
        <v>1266</v>
      </c>
      <c r="CC30" s="79">
        <v>450</v>
      </c>
      <c r="CG30" s="81">
        <v>790</v>
      </c>
    </row>
    <row r="31" spans="1:85" x14ac:dyDescent="0.3">
      <c r="A31" s="2" t="s">
        <v>304</v>
      </c>
      <c r="B31" s="13"/>
      <c r="C31" s="13"/>
      <c r="D31" s="2">
        <v>3.5</v>
      </c>
      <c r="E31" s="2" t="s">
        <v>454</v>
      </c>
      <c r="F31" s="88" t="s">
        <v>523</v>
      </c>
      <c r="I31" t="s">
        <v>1527</v>
      </c>
      <c r="L31" t="b">
        <v>1</v>
      </c>
      <c r="M31" t="b">
        <v>0</v>
      </c>
      <c r="N31" t="b">
        <v>0</v>
      </c>
      <c r="O31" t="b">
        <v>0</v>
      </c>
      <c r="P31" s="65">
        <v>4</v>
      </c>
      <c r="Q31" s="25">
        <v>4</v>
      </c>
      <c r="R31">
        <v>4</v>
      </c>
      <c r="S31">
        <v>0</v>
      </c>
      <c r="T31" s="2"/>
      <c r="U31" s="2"/>
      <c r="V31" s="2"/>
      <c r="W31" s="2"/>
      <c r="X31" s="2"/>
      <c r="Y31" s="25">
        <v>6.6040679999999998</v>
      </c>
      <c r="Z31" s="25">
        <v>7.9389519999999996</v>
      </c>
      <c r="AA31" s="25">
        <v>33.703336</v>
      </c>
      <c r="AB31">
        <v>7.83</v>
      </c>
      <c r="AC31">
        <v>33.209989999999998</v>
      </c>
      <c r="AD31">
        <v>6.46</v>
      </c>
      <c r="AE31">
        <v>0</v>
      </c>
      <c r="AH31" s="2"/>
      <c r="AI31">
        <v>34</v>
      </c>
      <c r="AJ31" s="55">
        <f>T31*U31*V31</f>
        <v>0</v>
      </c>
      <c r="AK31" s="57">
        <v>1767.0449718798691</v>
      </c>
      <c r="AL31" s="55">
        <v>1679.8210721820001</v>
      </c>
      <c r="AM31" s="55">
        <v>0</v>
      </c>
      <c r="AN31" s="52"/>
      <c r="AO31" s="51">
        <v>7.6964651247849417E-2</v>
      </c>
      <c r="AP31" s="52">
        <v>8.0961003676030277E-2</v>
      </c>
      <c r="AQ31" s="52"/>
      <c r="AR31" s="28">
        <v>1.62962962962963</v>
      </c>
      <c r="AS31" s="28">
        <v>2.518518518518519</v>
      </c>
      <c r="AT31" s="28">
        <v>0.88888888888888884</v>
      </c>
      <c r="AU31" s="28">
        <v>0</v>
      </c>
      <c r="AV31" s="28">
        <v>0.32352941176470579</v>
      </c>
      <c r="AW31" s="28">
        <v>0.5</v>
      </c>
      <c r="AX31" s="28">
        <v>0.1764705882352941</v>
      </c>
      <c r="AY31" s="28">
        <v>0</v>
      </c>
      <c r="AZ31" s="25">
        <v>0.82</v>
      </c>
      <c r="BA31" s="25">
        <v>3.44</v>
      </c>
      <c r="BB31" s="25">
        <v>2.62</v>
      </c>
      <c r="BC31" s="25">
        <v>2.642962962962963</v>
      </c>
      <c r="BD31">
        <v>2.642962962962963</v>
      </c>
      <c r="BE31">
        <v>5.9587362692592576</v>
      </c>
      <c r="BF31" s="75">
        <v>0.48264383878002159</v>
      </c>
      <c r="BG31" s="75">
        <v>0.50770488753139842</v>
      </c>
      <c r="BH31" s="75"/>
      <c r="BI31" t="s">
        <v>459</v>
      </c>
      <c r="BJ31">
        <v>3.8482325623924708E-2</v>
      </c>
      <c r="BK31">
        <v>4.0480501838015132E-2</v>
      </c>
      <c r="BM31">
        <v>7.8962827461939847E-2</v>
      </c>
      <c r="BN31" t="s">
        <v>459</v>
      </c>
      <c r="BO31">
        <v>0.49517436315571001</v>
      </c>
      <c r="BP31" s="79" t="s">
        <v>1264</v>
      </c>
      <c r="BQ31" s="79">
        <f t="shared" si="4"/>
        <v>1473</v>
      </c>
      <c r="BR31" s="79">
        <v>48</v>
      </c>
      <c r="BT31" s="79" t="s">
        <v>1268</v>
      </c>
      <c r="BU31" s="79" t="s">
        <v>863</v>
      </c>
      <c r="BV31" s="79">
        <v>0.1</v>
      </c>
      <c r="BX31" s="79">
        <v>2.85</v>
      </c>
      <c r="BY31" s="79">
        <v>14.3</v>
      </c>
      <c r="BZ31" s="79" t="s">
        <v>464</v>
      </c>
      <c r="CA31" s="79" t="s">
        <v>464</v>
      </c>
      <c r="CB31" s="79" t="s">
        <v>1266</v>
      </c>
      <c r="CC31" s="79">
        <v>450</v>
      </c>
      <c r="CG31" s="81">
        <v>740</v>
      </c>
    </row>
    <row r="32" spans="1:85" x14ac:dyDescent="0.3">
      <c r="A32" s="2" t="s">
        <v>153</v>
      </c>
      <c r="B32" s="13"/>
      <c r="C32" s="13"/>
      <c r="D32" s="2">
        <v>3.2</v>
      </c>
      <c r="E32" s="2" t="s">
        <v>454</v>
      </c>
      <c r="F32" s="9" t="s">
        <v>578</v>
      </c>
      <c r="L32" t="b">
        <v>1</v>
      </c>
      <c r="M32" t="b">
        <v>0</v>
      </c>
      <c r="N32" t="b">
        <v>0</v>
      </c>
      <c r="O32" t="b">
        <v>0</v>
      </c>
      <c r="P32" s="2">
        <v>8</v>
      </c>
      <c r="Q32" s="25">
        <v>1</v>
      </c>
      <c r="R32">
        <v>1</v>
      </c>
      <c r="S32">
        <v>0</v>
      </c>
      <c r="T32" s="2">
        <v>7.806</v>
      </c>
      <c r="U32" s="2">
        <v>7.6680000000000001</v>
      </c>
      <c r="V32" s="2">
        <v>21.54</v>
      </c>
      <c r="W32" s="1" t="s">
        <v>513</v>
      </c>
      <c r="X32" s="1">
        <v>10.77</v>
      </c>
      <c r="Y32" s="25">
        <v>3.9327019999999999</v>
      </c>
      <c r="Z32" s="25">
        <v>3.9458000000000002</v>
      </c>
      <c r="AA32" s="25">
        <v>11.356398779999999</v>
      </c>
      <c r="AB32">
        <v>3.9060000000000001</v>
      </c>
      <c r="AC32">
        <v>21.603000000000002</v>
      </c>
      <c r="AD32">
        <v>3.8879000000000001</v>
      </c>
      <c r="AE32">
        <v>0</v>
      </c>
      <c r="AH32" s="2">
        <v>2</v>
      </c>
      <c r="AI32">
        <v>14</v>
      </c>
      <c r="AJ32" s="55">
        <f t="shared" ref="AJ32:AJ39" si="6">T32*U32*V32</f>
        <v>1289.30702832</v>
      </c>
      <c r="AK32" s="57">
        <v>173.54502164551991</v>
      </c>
      <c r="AL32" s="55">
        <v>328.06612625219998</v>
      </c>
      <c r="AM32" s="55">
        <v>0</v>
      </c>
      <c r="AN32" s="52"/>
      <c r="AO32" s="51">
        <v>8.0670709348241429E-2</v>
      </c>
      <c r="AP32" s="52">
        <v>4.2674323496713393E-2</v>
      </c>
      <c r="AQ32" s="52"/>
      <c r="AR32" s="28">
        <v>1.7272727272727271</v>
      </c>
      <c r="AS32" s="28">
        <v>2.545454545454545</v>
      </c>
      <c r="AT32" s="28">
        <v>0.81818181818181823</v>
      </c>
      <c r="AU32" s="28">
        <v>0</v>
      </c>
      <c r="AV32" s="28">
        <v>0.3392857142857143</v>
      </c>
      <c r="AW32" s="28">
        <v>0.5</v>
      </c>
      <c r="AX32" s="28">
        <v>0.1607142857142857</v>
      </c>
      <c r="AY32" s="28">
        <v>0</v>
      </c>
      <c r="AZ32" s="25">
        <v>0.82</v>
      </c>
      <c r="BA32" s="25">
        <v>3.44</v>
      </c>
      <c r="BB32" s="25">
        <v>2.62</v>
      </c>
      <c r="BC32" s="25">
        <v>2.6545454545454539</v>
      </c>
      <c r="BD32">
        <v>2.6545454545454539</v>
      </c>
      <c r="BE32">
        <v>5.9946911436363637</v>
      </c>
      <c r="BF32" s="75">
        <v>0.48450364842179561</v>
      </c>
      <c r="BG32" s="75"/>
      <c r="BH32" s="75"/>
      <c r="BJ32">
        <v>4.0335354674120701E-2</v>
      </c>
      <c r="BK32">
        <v>2.13371617483567E-2</v>
      </c>
      <c r="BM32">
        <v>6.1672516422477411E-2</v>
      </c>
      <c r="BN32">
        <v>3.0836258211238698E-2</v>
      </c>
      <c r="BO32">
        <v>0.48450364842179561</v>
      </c>
      <c r="BP32" s="79" t="s">
        <v>1264</v>
      </c>
      <c r="BQ32" s="79">
        <f t="shared" si="4"/>
        <v>1473</v>
      </c>
      <c r="BR32" s="79">
        <v>48</v>
      </c>
      <c r="BT32" s="79" t="s">
        <v>1268</v>
      </c>
      <c r="BU32" s="79" t="s">
        <v>863</v>
      </c>
      <c r="BV32" s="79">
        <v>0.1</v>
      </c>
      <c r="BX32" s="79">
        <v>2.85</v>
      </c>
      <c r="BY32" s="79">
        <v>14.3</v>
      </c>
      <c r="BZ32" s="79" t="s">
        <v>464</v>
      </c>
      <c r="CA32" s="79" t="s">
        <v>464</v>
      </c>
      <c r="CB32" s="79" t="s">
        <v>1266</v>
      </c>
      <c r="CC32" s="79">
        <v>450</v>
      </c>
      <c r="CG32" s="81">
        <v>3800</v>
      </c>
    </row>
    <row r="33" spans="1:85" x14ac:dyDescent="0.3">
      <c r="A33" s="2" t="s">
        <v>153</v>
      </c>
      <c r="B33" s="13"/>
      <c r="C33" s="13"/>
      <c r="D33" s="2">
        <v>3.35</v>
      </c>
      <c r="E33" s="2" t="s">
        <v>454</v>
      </c>
      <c r="F33" s="9" t="s">
        <v>578</v>
      </c>
      <c r="L33" t="b">
        <v>1</v>
      </c>
      <c r="M33" t="b">
        <v>0</v>
      </c>
      <c r="N33" t="b">
        <v>0</v>
      </c>
      <c r="O33" t="b">
        <v>0</v>
      </c>
      <c r="P33" s="2">
        <v>1</v>
      </c>
      <c r="Q33" s="25">
        <v>2</v>
      </c>
      <c r="R33">
        <v>0</v>
      </c>
      <c r="S33">
        <v>0</v>
      </c>
      <c r="T33" s="2">
        <v>3.8849999999999998</v>
      </c>
      <c r="U33" s="2">
        <v>3.8849999999999998</v>
      </c>
      <c r="V33" s="2">
        <v>10.989000000000001</v>
      </c>
      <c r="W33" s="1" t="s">
        <v>439</v>
      </c>
      <c r="X33" s="1">
        <v>10.989000000000001</v>
      </c>
      <c r="Y33" s="25">
        <v>11.92921406</v>
      </c>
      <c r="Z33" s="25">
        <v>11.92921406</v>
      </c>
      <c r="AA33" s="25">
        <v>11.92921406</v>
      </c>
      <c r="AB33">
        <v>0</v>
      </c>
      <c r="AE33">
        <v>0</v>
      </c>
      <c r="AH33" s="2">
        <v>2</v>
      </c>
      <c r="AI33">
        <v>14</v>
      </c>
      <c r="AJ33" s="55">
        <f t="shared" si="6"/>
        <v>165.859449525</v>
      </c>
      <c r="AK33" s="57">
        <v>349.00875366799971</v>
      </c>
      <c r="AL33" s="55">
        <v>0</v>
      </c>
      <c r="AM33" s="55">
        <v>0</v>
      </c>
      <c r="AN33" s="52"/>
      <c r="AO33" s="51">
        <v>8.0227214090553903E-2</v>
      </c>
      <c r="AP33" s="52"/>
      <c r="AQ33" s="52"/>
      <c r="AR33" s="28">
        <v>1.7272727272727271</v>
      </c>
      <c r="AS33" s="28">
        <v>2.545454545454545</v>
      </c>
      <c r="AT33" s="28">
        <v>0.81818181818181823</v>
      </c>
      <c r="AU33" s="28">
        <v>0</v>
      </c>
      <c r="AV33" s="28">
        <v>0.3392857142857143</v>
      </c>
      <c r="AW33" s="28">
        <v>0.5</v>
      </c>
      <c r="AX33" s="28">
        <v>0.1607142857142857</v>
      </c>
      <c r="AY33" s="28">
        <v>0</v>
      </c>
      <c r="AZ33" s="25">
        <v>0.82</v>
      </c>
      <c r="BA33" s="25">
        <v>3.44</v>
      </c>
      <c r="BB33" s="25">
        <v>2.62</v>
      </c>
      <c r="BC33" s="25">
        <v>2.6545454545454539</v>
      </c>
      <c r="BD33">
        <v>2.6545454545454552</v>
      </c>
      <c r="BE33">
        <v>5.9865512095454543</v>
      </c>
      <c r="BF33" s="75">
        <v>0.50734392504100967</v>
      </c>
      <c r="BG33" s="75"/>
      <c r="BH33" s="75"/>
      <c r="BJ33">
        <v>4.0113607045276937E-2</v>
      </c>
      <c r="BM33">
        <v>8.0227214090553903E-2</v>
      </c>
      <c r="BN33">
        <v>4.0113607045276937E-2</v>
      </c>
      <c r="BO33">
        <v>0.50734392504100967</v>
      </c>
      <c r="BP33" s="79" t="s">
        <v>1264</v>
      </c>
      <c r="BQ33" s="79">
        <f t="shared" si="4"/>
        <v>1473</v>
      </c>
      <c r="BR33" s="79">
        <v>48</v>
      </c>
      <c r="BT33" s="79" t="s">
        <v>1268</v>
      </c>
      <c r="BU33" s="79" t="s">
        <v>863</v>
      </c>
      <c r="BV33" s="79">
        <v>0.1</v>
      </c>
      <c r="BX33" s="79">
        <v>2.85</v>
      </c>
      <c r="BY33" s="79">
        <v>14.3</v>
      </c>
      <c r="BZ33" s="79" t="s">
        <v>464</v>
      </c>
      <c r="CA33" s="79" t="s">
        <v>464</v>
      </c>
      <c r="CB33" s="79" t="s">
        <v>1266</v>
      </c>
      <c r="CC33" s="79">
        <v>450</v>
      </c>
      <c r="CG33" s="81">
        <v>2600</v>
      </c>
    </row>
    <row r="34" spans="1:85" x14ac:dyDescent="0.3">
      <c r="A34" s="2" t="s">
        <v>153</v>
      </c>
      <c r="B34" s="13"/>
      <c r="C34" s="13"/>
      <c r="D34" s="2">
        <v>3.3</v>
      </c>
      <c r="E34" s="2" t="s">
        <v>454</v>
      </c>
      <c r="F34" s="9" t="s">
        <v>578</v>
      </c>
      <c r="L34" t="b">
        <v>1</v>
      </c>
      <c r="M34" t="b">
        <v>0</v>
      </c>
      <c r="N34" t="b">
        <v>0</v>
      </c>
      <c r="O34" t="b">
        <v>0</v>
      </c>
      <c r="P34" s="2">
        <v>1</v>
      </c>
      <c r="Q34" s="25">
        <v>1</v>
      </c>
      <c r="R34">
        <v>1</v>
      </c>
      <c r="S34">
        <v>0</v>
      </c>
      <c r="T34" s="2">
        <v>3.9049999999999998</v>
      </c>
      <c r="U34" s="2">
        <v>3.9049999999999998</v>
      </c>
      <c r="V34" s="2">
        <v>11.185</v>
      </c>
      <c r="W34" s="1" t="s">
        <v>439</v>
      </c>
      <c r="X34" s="1">
        <v>11.185</v>
      </c>
      <c r="Y34" s="25">
        <v>3.952105</v>
      </c>
      <c r="Z34" s="25">
        <v>3.952105</v>
      </c>
      <c r="AA34" s="25">
        <v>11.503833</v>
      </c>
      <c r="AB34">
        <v>3.9079999999999999</v>
      </c>
      <c r="AC34">
        <v>3.9079999999999999</v>
      </c>
      <c r="AD34">
        <v>11.16</v>
      </c>
      <c r="AE34">
        <v>0</v>
      </c>
      <c r="AH34" s="2">
        <v>2</v>
      </c>
      <c r="AI34">
        <v>14</v>
      </c>
      <c r="AJ34" s="55">
        <f t="shared" si="6"/>
        <v>170.56034462499997</v>
      </c>
      <c r="AK34" s="57">
        <v>179.6799083471451</v>
      </c>
      <c r="AL34" s="55">
        <v>170.44069823999999</v>
      </c>
      <c r="AM34" s="55">
        <v>0</v>
      </c>
      <c r="AN34" s="52"/>
      <c r="AO34" s="51">
        <v>7.7916335380980528E-2</v>
      </c>
      <c r="AP34" s="52">
        <v>8.2140006140355049E-2</v>
      </c>
      <c r="AQ34" s="52"/>
      <c r="AR34" s="28">
        <v>1.7272727272727271</v>
      </c>
      <c r="AS34" s="28">
        <v>2.545454545454545</v>
      </c>
      <c r="AT34" s="28">
        <v>0.81818181818181823</v>
      </c>
      <c r="AU34" s="28">
        <v>0</v>
      </c>
      <c r="AV34" s="28">
        <v>0.3392857142857143</v>
      </c>
      <c r="AW34" s="28">
        <v>0.5</v>
      </c>
      <c r="AX34" s="28">
        <v>0.1607142857142857</v>
      </c>
      <c r="AY34" s="28">
        <v>0</v>
      </c>
      <c r="AZ34" s="25">
        <v>0.79</v>
      </c>
      <c r="BA34" s="25">
        <v>3.44</v>
      </c>
      <c r="BB34" s="25">
        <v>2.65</v>
      </c>
      <c r="BC34" s="25">
        <v>2.6518181818181819</v>
      </c>
      <c r="BD34">
        <v>2.6518181818181819</v>
      </c>
      <c r="BE34">
        <v>5.9730281035195452</v>
      </c>
      <c r="BF34" s="75">
        <v>0.5243291310951993</v>
      </c>
      <c r="BG34" s="75">
        <v>0.55275184384813547</v>
      </c>
      <c r="BH34" s="75"/>
      <c r="BJ34">
        <v>3.8958167690490257E-2</v>
      </c>
      <c r="BK34">
        <v>4.1070003070177517E-2</v>
      </c>
      <c r="BM34">
        <v>8.0028170760667788E-2</v>
      </c>
      <c r="BN34">
        <v>4.0014085380333887E-2</v>
      </c>
      <c r="BO34">
        <v>0.53854048747166738</v>
      </c>
      <c r="BP34" s="79" t="s">
        <v>1264</v>
      </c>
      <c r="BQ34" s="79">
        <f t="shared" si="4"/>
        <v>1473</v>
      </c>
      <c r="BR34" s="79">
        <v>48</v>
      </c>
      <c r="BT34" s="79" t="s">
        <v>1268</v>
      </c>
      <c r="BU34" s="79" t="s">
        <v>863</v>
      </c>
      <c r="BV34" s="79">
        <v>0.1</v>
      </c>
      <c r="BX34" s="79">
        <v>2.85</v>
      </c>
      <c r="BY34" s="79">
        <v>14.3</v>
      </c>
      <c r="BZ34" s="79" t="s">
        <v>464</v>
      </c>
      <c r="CA34" s="79" t="s">
        <v>464</v>
      </c>
      <c r="CB34" s="79" t="s">
        <v>1266</v>
      </c>
      <c r="CC34" s="79">
        <v>450</v>
      </c>
      <c r="CG34" s="81">
        <v>2200</v>
      </c>
    </row>
    <row r="35" spans="1:85" x14ac:dyDescent="0.3">
      <c r="A35" s="2" t="s">
        <v>63</v>
      </c>
      <c r="B35" s="73"/>
      <c r="C35" s="13"/>
      <c r="D35" s="2">
        <v>3.35</v>
      </c>
      <c r="E35" s="2" t="s">
        <v>454</v>
      </c>
      <c r="F35" s="114" t="s">
        <v>587</v>
      </c>
      <c r="G35" s="69">
        <v>1522043</v>
      </c>
      <c r="I35" t="s">
        <v>1550</v>
      </c>
      <c r="J35" t="s">
        <v>1550</v>
      </c>
      <c r="L35" t="b">
        <v>1</v>
      </c>
      <c r="M35" t="b">
        <v>1</v>
      </c>
      <c r="N35" t="b">
        <v>0</v>
      </c>
      <c r="O35" t="b">
        <v>0</v>
      </c>
      <c r="P35" s="7"/>
      <c r="Q35" s="25">
        <v>4</v>
      </c>
      <c r="R35">
        <v>4</v>
      </c>
      <c r="S35">
        <v>0</v>
      </c>
      <c r="T35" s="2">
        <v>7.7270000000000003</v>
      </c>
      <c r="U35" s="2">
        <v>7.7270000000000003</v>
      </c>
      <c r="V35" s="2">
        <v>29.466000000000001</v>
      </c>
      <c r="W35" s="2" t="s">
        <v>452</v>
      </c>
      <c r="X35" s="2">
        <v>14.733000000000001</v>
      </c>
      <c r="Y35" s="25">
        <v>7.8084429999999996</v>
      </c>
      <c r="Z35" s="25">
        <v>7.8548809999999998</v>
      </c>
      <c r="AA35" s="25">
        <v>15.19056011</v>
      </c>
      <c r="AB35">
        <v>3.8801999999999999</v>
      </c>
      <c r="AC35">
        <v>29.507999999999999</v>
      </c>
      <c r="AD35">
        <v>7.7140000000000004</v>
      </c>
      <c r="AE35">
        <v>0</v>
      </c>
      <c r="AH35" s="2">
        <v>3</v>
      </c>
      <c r="AI35">
        <v>20</v>
      </c>
      <c r="AJ35" s="55">
        <f t="shared" si="6"/>
        <v>1759.3125835140002</v>
      </c>
      <c r="AK35" s="57">
        <v>924.74694800021894</v>
      </c>
      <c r="AL35" s="55">
        <v>883.22940750240002</v>
      </c>
      <c r="AM35" s="55">
        <v>0</v>
      </c>
      <c r="AN35" s="52"/>
      <c r="AO35" s="51">
        <v>8.6510153045653584E-2</v>
      </c>
      <c r="AP35" s="52">
        <v>9.0576694254581439E-2</v>
      </c>
      <c r="AQ35" s="52"/>
      <c r="AR35" s="28">
        <v>1.75</v>
      </c>
      <c r="AS35" s="28">
        <v>2.5</v>
      </c>
      <c r="AT35" s="28">
        <v>0.75</v>
      </c>
      <c r="AU35" s="28">
        <v>0</v>
      </c>
      <c r="AV35" s="28">
        <v>0.35</v>
      </c>
      <c r="AW35" s="28">
        <v>0.5</v>
      </c>
      <c r="AX35" s="28">
        <v>0.15</v>
      </c>
      <c r="AY35" s="28">
        <v>0</v>
      </c>
      <c r="AZ35" s="25">
        <v>0.82</v>
      </c>
      <c r="BA35" s="25">
        <v>3.44</v>
      </c>
      <c r="BB35" s="25">
        <v>2.62</v>
      </c>
      <c r="BC35" s="25">
        <v>2.6262500000000002</v>
      </c>
      <c r="BD35">
        <v>2.6262500000000002</v>
      </c>
      <c r="BE35">
        <v>5.96680968125</v>
      </c>
      <c r="BF35" s="75">
        <v>0.50555206026575039</v>
      </c>
      <c r="BG35" s="75">
        <v>0</v>
      </c>
      <c r="BH35" s="75"/>
      <c r="BJ35">
        <v>4.3255076522826792E-2</v>
      </c>
      <c r="BK35">
        <v>4.5288347127290719E-2</v>
      </c>
      <c r="BM35">
        <v>8.8543423650117511E-2</v>
      </c>
      <c r="BN35">
        <v>4.4271711825058763E-2</v>
      </c>
      <c r="BO35">
        <v>0.2527760301328752</v>
      </c>
      <c r="BP35" s="79" t="s">
        <v>1264</v>
      </c>
      <c r="BQ35" s="79">
        <f t="shared" si="4"/>
        <v>1473</v>
      </c>
      <c r="BR35" s="79">
        <v>48</v>
      </c>
      <c r="BT35" s="79" t="s">
        <v>1268</v>
      </c>
      <c r="BU35" s="79" t="s">
        <v>863</v>
      </c>
      <c r="BV35" s="79">
        <v>0.1</v>
      </c>
      <c r="BX35" s="79">
        <v>2.85</v>
      </c>
      <c r="BY35" s="79">
        <v>14.3</v>
      </c>
      <c r="BZ35" s="79" t="s">
        <v>464</v>
      </c>
      <c r="CA35" s="79" t="s">
        <v>464</v>
      </c>
      <c r="CB35" s="79" t="s">
        <v>1266</v>
      </c>
      <c r="CC35" s="79">
        <v>450</v>
      </c>
      <c r="CG35" s="81">
        <v>19000</v>
      </c>
    </row>
    <row r="36" spans="1:85" x14ac:dyDescent="0.3">
      <c r="A36" s="2" t="s">
        <v>63</v>
      </c>
      <c r="B36" s="13"/>
      <c r="C36" s="13"/>
      <c r="D36" s="2">
        <v>3.5</v>
      </c>
      <c r="E36" s="2" t="s">
        <v>454</v>
      </c>
      <c r="F36" s="114" t="s">
        <v>587</v>
      </c>
      <c r="G36" s="69">
        <v>1522043</v>
      </c>
      <c r="I36" t="s">
        <v>1550</v>
      </c>
      <c r="J36" t="s">
        <v>1550</v>
      </c>
      <c r="L36" t="b">
        <v>1</v>
      </c>
      <c r="M36" t="b">
        <v>1</v>
      </c>
      <c r="N36" t="b">
        <v>0</v>
      </c>
      <c r="O36" t="b">
        <v>0</v>
      </c>
      <c r="P36" s="7"/>
      <c r="Q36" s="25">
        <v>1</v>
      </c>
      <c r="R36">
        <v>1</v>
      </c>
      <c r="S36">
        <v>0</v>
      </c>
      <c r="T36" s="2">
        <v>7.7249999999999996</v>
      </c>
      <c r="U36" s="2">
        <v>7.7249999999999996</v>
      </c>
      <c r="V36" s="2">
        <v>14.909000000000001</v>
      </c>
      <c r="W36" s="2" t="s">
        <v>451</v>
      </c>
      <c r="X36" s="2">
        <v>14.909000000000001</v>
      </c>
      <c r="Y36" s="25">
        <v>3.9661010000000001</v>
      </c>
      <c r="Z36" s="25">
        <v>3.9661010000000001</v>
      </c>
      <c r="AA36" s="25">
        <v>15.283337</v>
      </c>
      <c r="AB36">
        <v>3.8586499999999999</v>
      </c>
      <c r="AC36">
        <v>3.8586499999999999</v>
      </c>
      <c r="AD36">
        <v>14.9108</v>
      </c>
      <c r="AE36">
        <v>0</v>
      </c>
      <c r="AH36" s="2">
        <v>3</v>
      </c>
      <c r="AI36">
        <v>20</v>
      </c>
      <c r="AJ36" s="55">
        <f t="shared" si="6"/>
        <v>889.70389312500004</v>
      </c>
      <c r="AK36" s="57">
        <v>240.40623599981481</v>
      </c>
      <c r="AL36" s="55">
        <v>222.00958249733301</v>
      </c>
      <c r="AM36" s="55">
        <v>0</v>
      </c>
      <c r="AN36" s="52"/>
      <c r="AO36" s="51">
        <v>8.3192517518619641E-2</v>
      </c>
      <c r="AP36" s="52">
        <v>9.0086201573034624E-2</v>
      </c>
      <c r="AQ36" s="52"/>
      <c r="AR36" s="28">
        <v>1.75</v>
      </c>
      <c r="AS36" s="28">
        <v>2.5</v>
      </c>
      <c r="AT36" s="28">
        <v>0.75</v>
      </c>
      <c r="AU36" s="28">
        <v>0</v>
      </c>
      <c r="AV36" s="28">
        <v>0.35</v>
      </c>
      <c r="AW36" s="28">
        <v>0.5</v>
      </c>
      <c r="AX36" s="28">
        <v>0.15</v>
      </c>
      <c r="AY36" s="28">
        <v>0</v>
      </c>
      <c r="AZ36" s="25">
        <v>0.82</v>
      </c>
      <c r="BA36" s="25">
        <v>3.44</v>
      </c>
      <c r="BB36" s="25">
        <v>2.62</v>
      </c>
      <c r="BC36" s="25">
        <v>2.6262500000000002</v>
      </c>
      <c r="BD36">
        <v>2.6262500000000002</v>
      </c>
      <c r="BE36">
        <v>5.9612134765624996</v>
      </c>
      <c r="BF36" s="75">
        <v>0.50467688585120674</v>
      </c>
      <c r="BG36" s="75">
        <v>0.54649654829675798</v>
      </c>
      <c r="BH36" s="75"/>
      <c r="BJ36">
        <v>4.159625875930982E-2</v>
      </c>
      <c r="BK36">
        <v>4.5043100786517312E-2</v>
      </c>
      <c r="BM36">
        <v>8.6639359545827133E-2</v>
      </c>
      <c r="BN36">
        <v>4.3319679772913573E-2</v>
      </c>
      <c r="BO36">
        <v>0.5255867170739823</v>
      </c>
      <c r="BP36" s="79" t="s">
        <v>1264</v>
      </c>
      <c r="BQ36" s="79">
        <f t="shared" si="4"/>
        <v>1473</v>
      </c>
      <c r="BR36" s="79">
        <v>48</v>
      </c>
      <c r="BT36" s="79" t="s">
        <v>1268</v>
      </c>
      <c r="BU36" s="79" t="s">
        <v>863</v>
      </c>
      <c r="BV36" s="79">
        <v>0.1</v>
      </c>
      <c r="BX36" s="79">
        <v>2.85</v>
      </c>
      <c r="BY36" s="79">
        <v>14.3</v>
      </c>
      <c r="BZ36" s="79" t="s">
        <v>464</v>
      </c>
      <c r="CA36" s="79" t="s">
        <v>464</v>
      </c>
      <c r="CB36" s="79" t="s">
        <v>1266</v>
      </c>
      <c r="CC36" s="79">
        <v>450</v>
      </c>
      <c r="CG36" s="81">
        <v>17000</v>
      </c>
    </row>
    <row r="37" spans="1:85" x14ac:dyDescent="0.3">
      <c r="A37" s="2" t="s">
        <v>63</v>
      </c>
      <c r="B37" s="13"/>
      <c r="C37" s="13"/>
      <c r="D37" s="2">
        <v>3.5</v>
      </c>
      <c r="E37" s="2" t="s">
        <v>454</v>
      </c>
      <c r="F37" s="114" t="s">
        <v>587</v>
      </c>
      <c r="G37" s="69">
        <v>1522043</v>
      </c>
      <c r="I37" t="s">
        <v>1550</v>
      </c>
      <c r="J37" t="s">
        <v>1550</v>
      </c>
      <c r="L37" t="b">
        <v>1</v>
      </c>
      <c r="M37" t="b">
        <v>1</v>
      </c>
      <c r="N37" t="b">
        <v>0</v>
      </c>
      <c r="O37" t="b">
        <v>0</v>
      </c>
      <c r="P37" s="7"/>
      <c r="Q37" s="25">
        <v>8</v>
      </c>
      <c r="R37">
        <v>8</v>
      </c>
      <c r="S37">
        <v>0</v>
      </c>
      <c r="T37" s="2">
        <v>7.7270000000000003</v>
      </c>
      <c r="U37" s="2">
        <v>7.7270000000000003</v>
      </c>
      <c r="V37" s="2">
        <v>30.175999999999998</v>
      </c>
      <c r="W37" s="2" t="s">
        <v>452</v>
      </c>
      <c r="X37" s="2">
        <v>15.087999999999999</v>
      </c>
      <c r="Y37" s="25">
        <v>7.8252249999999997</v>
      </c>
      <c r="Z37" s="25">
        <v>7.8345229999999999</v>
      </c>
      <c r="AA37" s="25">
        <v>31.031406</v>
      </c>
      <c r="AB37">
        <v>30.184999999999999</v>
      </c>
      <c r="AC37">
        <v>7.74</v>
      </c>
      <c r="AD37">
        <v>7.7460000000000004</v>
      </c>
      <c r="AE37">
        <v>0</v>
      </c>
      <c r="AH37" s="2">
        <v>3</v>
      </c>
      <c r="AI37">
        <v>20</v>
      </c>
      <c r="AJ37" s="55">
        <f t="shared" si="6"/>
        <v>1801.704219104</v>
      </c>
      <c r="AK37" s="57">
        <v>1902.4394671889761</v>
      </c>
      <c r="AL37" s="55">
        <v>1809.7126974</v>
      </c>
      <c r="AM37" s="55">
        <v>0</v>
      </c>
      <c r="AN37" s="52"/>
      <c r="AO37" s="51">
        <v>8.4102544527429435E-2</v>
      </c>
      <c r="AP37" s="52">
        <v>8.8411823727529093E-2</v>
      </c>
      <c r="AQ37" s="52"/>
      <c r="AR37" s="28">
        <v>1.75</v>
      </c>
      <c r="AS37" s="28">
        <v>2.5</v>
      </c>
      <c r="AT37" s="28">
        <v>0.75</v>
      </c>
      <c r="AU37" s="28">
        <v>0</v>
      </c>
      <c r="AV37" s="28">
        <v>0.35</v>
      </c>
      <c r="AW37" s="28">
        <v>0.5</v>
      </c>
      <c r="AX37" s="28">
        <v>0.15</v>
      </c>
      <c r="AY37" s="28">
        <v>0</v>
      </c>
      <c r="AZ37" s="25">
        <v>0.79</v>
      </c>
      <c r="BA37" s="25">
        <v>3.44</v>
      </c>
      <c r="BB37" s="25">
        <v>2.65</v>
      </c>
      <c r="BC37" s="25">
        <v>2.6243750000000001</v>
      </c>
      <c r="BD37">
        <v>2.6243750000000001</v>
      </c>
      <c r="BE37">
        <v>5.9519163411696878</v>
      </c>
      <c r="BF37" s="75">
        <v>0.53407279423354193</v>
      </c>
      <c r="BG37" s="75">
        <v>0.5614378257728565</v>
      </c>
      <c r="BH37" s="75"/>
      <c r="BJ37">
        <v>4.2051272263714717E-2</v>
      </c>
      <c r="BK37">
        <v>4.4205911863764553E-2</v>
      </c>
      <c r="BM37">
        <v>8.6257184127479264E-2</v>
      </c>
      <c r="BN37">
        <v>4.3128592063739632E-2</v>
      </c>
      <c r="BO37">
        <v>0.54775531000319921</v>
      </c>
      <c r="BP37" s="79" t="s">
        <v>1264</v>
      </c>
      <c r="BQ37" s="79">
        <f t="shared" si="4"/>
        <v>1473</v>
      </c>
      <c r="BR37" s="79">
        <v>48</v>
      </c>
      <c r="BT37" s="79" t="s">
        <v>1268</v>
      </c>
      <c r="BU37" s="79" t="s">
        <v>863</v>
      </c>
      <c r="BV37" s="79">
        <v>0.1</v>
      </c>
      <c r="BX37" s="79">
        <v>2.85</v>
      </c>
      <c r="BY37" s="79">
        <v>14.3</v>
      </c>
      <c r="BZ37" s="79" t="s">
        <v>464</v>
      </c>
      <c r="CA37" s="79" t="s">
        <v>464</v>
      </c>
      <c r="CB37" s="79" t="s">
        <v>1266</v>
      </c>
      <c r="CC37" s="79">
        <v>450</v>
      </c>
      <c r="CG37" s="81">
        <v>8300</v>
      </c>
    </row>
    <row r="38" spans="1:85" x14ac:dyDescent="0.3">
      <c r="A38" s="2" t="s">
        <v>151</v>
      </c>
      <c r="B38" s="13"/>
      <c r="C38" s="13"/>
      <c r="D38" s="2">
        <v>3.16</v>
      </c>
      <c r="E38" s="2" t="s">
        <v>454</v>
      </c>
      <c r="F38" s="114" t="s">
        <v>587</v>
      </c>
      <c r="G38" s="69">
        <v>1522043</v>
      </c>
      <c r="I38" t="s">
        <v>1552</v>
      </c>
      <c r="J38" t="s">
        <v>1552</v>
      </c>
      <c r="L38" t="b">
        <v>1</v>
      </c>
      <c r="M38" t="b">
        <v>1</v>
      </c>
      <c r="N38" t="b">
        <v>0</v>
      </c>
      <c r="O38" t="b">
        <v>0</v>
      </c>
      <c r="P38" s="2">
        <v>4</v>
      </c>
      <c r="Q38" s="25">
        <v>0</v>
      </c>
      <c r="R38">
        <v>0</v>
      </c>
      <c r="S38">
        <v>0</v>
      </c>
      <c r="T38" s="2">
        <v>7.8310000000000004</v>
      </c>
      <c r="U38" s="2">
        <v>7.8010000000000002</v>
      </c>
      <c r="V38" s="2">
        <v>15.05</v>
      </c>
      <c r="W38" s="2" t="s">
        <v>1141</v>
      </c>
      <c r="X38" s="2">
        <v>15.05</v>
      </c>
      <c r="Y38" s="25">
        <v>0</v>
      </c>
      <c r="Z38" s="25"/>
      <c r="AA38" s="25"/>
      <c r="AB38">
        <v>0</v>
      </c>
      <c r="AE38">
        <v>0</v>
      </c>
      <c r="AH38" s="2">
        <v>3</v>
      </c>
      <c r="AI38">
        <v>20</v>
      </c>
      <c r="AJ38" s="55">
        <f t="shared" si="6"/>
        <v>919.39894655000012</v>
      </c>
      <c r="AK38" s="57">
        <f>T38*U38*V38*SIN(RADIANS(97.44))</f>
        <v>911.65853089860946</v>
      </c>
      <c r="AL38" s="55">
        <v>0</v>
      </c>
      <c r="AM38" s="55">
        <v>0</v>
      </c>
      <c r="AN38" s="52">
        <f>P38*AI38/AJ38</f>
        <v>8.7013369223660861E-2</v>
      </c>
      <c r="AO38" s="51"/>
      <c r="AP38" s="52"/>
      <c r="AQ38" s="52"/>
      <c r="AR38" s="28">
        <v>1.75</v>
      </c>
      <c r="AS38" s="28">
        <v>2.5</v>
      </c>
      <c r="AT38" s="28">
        <v>0.75</v>
      </c>
      <c r="AU38" s="28">
        <v>0</v>
      </c>
      <c r="AV38" s="28">
        <v>0.35</v>
      </c>
      <c r="AW38" s="28">
        <v>0.5</v>
      </c>
      <c r="AX38" s="28">
        <v>0.15</v>
      </c>
      <c r="AY38" s="28">
        <v>0</v>
      </c>
      <c r="AZ38" s="25">
        <v>0.82</v>
      </c>
      <c r="BA38" s="25">
        <v>3.44</v>
      </c>
      <c r="BB38" s="25">
        <v>2.62</v>
      </c>
      <c r="BC38" s="25">
        <v>2.62</v>
      </c>
      <c r="BD38">
        <v>2.62</v>
      </c>
      <c r="BE38">
        <v>5.9423863675000002</v>
      </c>
      <c r="BF38" s="75"/>
      <c r="BG38" s="75"/>
      <c r="BH38" s="75"/>
      <c r="BI38">
        <v>4.350668461183043E-2</v>
      </c>
      <c r="BJ38">
        <v>0</v>
      </c>
      <c r="BM38">
        <v>8.7013369223660861E-2</v>
      </c>
      <c r="BN38">
        <v>2.1753342305915219E-2</v>
      </c>
      <c r="BO38">
        <v>0</v>
      </c>
      <c r="BP38" s="79" t="s">
        <v>1264</v>
      </c>
      <c r="BQ38" s="79">
        <f t="shared" si="4"/>
        <v>1473</v>
      </c>
      <c r="BR38" s="79">
        <v>48</v>
      </c>
      <c r="BT38" s="79" t="s">
        <v>1268</v>
      </c>
      <c r="BU38" s="79" t="s">
        <v>863</v>
      </c>
      <c r="BV38" s="79">
        <v>0.1</v>
      </c>
      <c r="BX38" s="79">
        <v>2.85</v>
      </c>
      <c r="BY38" s="79">
        <v>14.3</v>
      </c>
      <c r="BZ38" s="79" t="s">
        <v>464</v>
      </c>
      <c r="CA38" s="79" t="s">
        <v>464</v>
      </c>
      <c r="CB38" s="79" t="s">
        <v>1266</v>
      </c>
      <c r="CC38" s="79">
        <v>450</v>
      </c>
      <c r="CG38" s="81">
        <v>43000</v>
      </c>
    </row>
    <row r="39" spans="1:85" x14ac:dyDescent="0.3">
      <c r="A39" s="2" t="s">
        <v>1269</v>
      </c>
      <c r="B39" s="13"/>
      <c r="C39" s="13"/>
      <c r="D39" s="2">
        <v>3.21</v>
      </c>
      <c r="E39" s="2" t="s">
        <v>454</v>
      </c>
      <c r="F39" s="9"/>
      <c r="L39" t="b">
        <v>0</v>
      </c>
      <c r="M39" t="b">
        <v>0</v>
      </c>
      <c r="N39" t="b">
        <v>0</v>
      </c>
      <c r="O39" s="5" t="b">
        <v>1</v>
      </c>
      <c r="P39" s="2">
        <v>8</v>
      </c>
      <c r="Q39" s="25">
        <v>0</v>
      </c>
      <c r="R39">
        <v>0</v>
      </c>
      <c r="S39">
        <v>0</v>
      </c>
      <c r="T39" s="2">
        <v>7.7489999999999997</v>
      </c>
      <c r="U39" s="2">
        <v>7.7359999999999998</v>
      </c>
      <c r="V39" s="2">
        <v>37.369999999999997</v>
      </c>
      <c r="W39" s="2" t="s">
        <v>1142</v>
      </c>
      <c r="X39" s="2">
        <v>18.684999999999999</v>
      </c>
      <c r="Y39" s="25">
        <v>0</v>
      </c>
      <c r="Z39" s="25"/>
      <c r="AA39" s="25"/>
      <c r="AB39">
        <v>0</v>
      </c>
      <c r="AE39">
        <v>0</v>
      </c>
      <c r="AH39" s="2">
        <v>4</v>
      </c>
      <c r="AI39">
        <v>26</v>
      </c>
      <c r="AJ39" s="55">
        <f t="shared" si="6"/>
        <v>2240.1918856799994</v>
      </c>
      <c r="AK39" s="57">
        <v>2240</v>
      </c>
      <c r="AL39" s="55">
        <v>0</v>
      </c>
      <c r="AM39" s="55">
        <v>0</v>
      </c>
      <c r="AN39" s="52">
        <f>P39*AI39/AJ39</f>
        <v>9.2849189093845236E-2</v>
      </c>
      <c r="AO39" s="51"/>
      <c r="AP39" s="52"/>
      <c r="AQ39" s="52"/>
      <c r="AR39" s="28">
        <v>1.714285714285714</v>
      </c>
      <c r="AS39" s="28">
        <v>2.4761904761904758</v>
      </c>
      <c r="AT39" s="28">
        <v>0.76190476190476186</v>
      </c>
      <c r="AU39" s="28">
        <v>0</v>
      </c>
      <c r="AV39" s="28">
        <v>0.34615384615384609</v>
      </c>
      <c r="AW39" s="28">
        <v>0.5</v>
      </c>
      <c r="AX39" s="28">
        <v>0.1538461538461538</v>
      </c>
      <c r="AY39" s="28">
        <v>0</v>
      </c>
      <c r="AZ39" s="25">
        <v>0.82</v>
      </c>
      <c r="BA39" s="25">
        <v>3.44</v>
      </c>
      <c r="BB39" s="25">
        <v>2.62</v>
      </c>
      <c r="BC39" s="25">
        <v>2.612857142857143</v>
      </c>
      <c r="BD39">
        <v>2.612857142857143</v>
      </c>
      <c r="BE39">
        <v>5.9413964502380949</v>
      </c>
      <c r="BF39" s="75"/>
      <c r="BG39" s="75"/>
      <c r="BH39" s="75"/>
      <c r="BI39">
        <v>4.6424594546922618E-2</v>
      </c>
      <c r="BJ39">
        <v>0</v>
      </c>
      <c r="BM39">
        <v>9.2849189093845236E-2</v>
      </c>
      <c r="BN39">
        <v>2.3212297273461309E-2</v>
      </c>
      <c r="BO39">
        <v>0</v>
      </c>
      <c r="BP39" s="79" t="s">
        <v>1264</v>
      </c>
      <c r="BQ39" s="79">
        <f t="shared" si="4"/>
        <v>1473</v>
      </c>
      <c r="BR39" s="79">
        <v>48</v>
      </c>
      <c r="BT39" s="79" t="s">
        <v>1268</v>
      </c>
      <c r="BU39" s="79" t="s">
        <v>863</v>
      </c>
      <c r="BV39" s="79">
        <v>0.1</v>
      </c>
      <c r="BX39" s="79">
        <v>2.85</v>
      </c>
      <c r="BY39" s="79">
        <v>14.3</v>
      </c>
      <c r="BZ39" s="79" t="s">
        <v>464</v>
      </c>
      <c r="CA39" s="79" t="s">
        <v>464</v>
      </c>
      <c r="CB39" s="79" t="s">
        <v>1266</v>
      </c>
      <c r="CC39" s="79">
        <v>450</v>
      </c>
      <c r="CG39" s="81">
        <v>18000</v>
      </c>
    </row>
    <row r="40" spans="1:85" x14ac:dyDescent="0.3">
      <c r="A40" s="2" t="s">
        <v>0</v>
      </c>
      <c r="B40" s="13" t="s">
        <v>685</v>
      </c>
      <c r="C40" s="13"/>
      <c r="D40" s="69">
        <v>3.3</v>
      </c>
      <c r="E40" s="2" t="s">
        <v>1270</v>
      </c>
      <c r="F40" s="9" t="s">
        <v>523</v>
      </c>
      <c r="G40" t="s">
        <v>606</v>
      </c>
      <c r="L40" t="b">
        <v>1</v>
      </c>
      <c r="M40" t="b">
        <v>1</v>
      </c>
      <c r="N40" t="b">
        <v>0</v>
      </c>
      <c r="O40" t="b">
        <v>0</v>
      </c>
      <c r="P40" s="103">
        <v>4</v>
      </c>
      <c r="Q40" s="25">
        <v>4</v>
      </c>
      <c r="R40">
        <v>4</v>
      </c>
      <c r="S40">
        <v>0</v>
      </c>
      <c r="T40" s="1">
        <v>6.6</v>
      </c>
      <c r="U40" s="1">
        <v>7.94</v>
      </c>
      <c r="V40" s="1">
        <v>33.700000000000003</v>
      </c>
      <c r="W40" s="2"/>
      <c r="X40" s="1">
        <v>16.850000000000001</v>
      </c>
      <c r="Y40" s="25"/>
      <c r="Z40" s="25"/>
      <c r="AA40" s="25"/>
      <c r="AH40" s="2"/>
      <c r="AJ40" s="55"/>
      <c r="AK40" s="57"/>
      <c r="AL40" s="55"/>
      <c r="AM40" s="55"/>
      <c r="AN40" s="52"/>
      <c r="AO40" s="51"/>
      <c r="AP40" s="52"/>
      <c r="AQ40" s="52"/>
      <c r="AR40" s="28"/>
      <c r="AS40" s="28"/>
      <c r="AT40" s="28"/>
      <c r="AU40" s="28"/>
      <c r="AV40" s="28"/>
      <c r="AW40" s="28"/>
      <c r="AX40" s="28"/>
      <c r="AY40" s="28"/>
      <c r="AZ40" s="25"/>
      <c r="BA40" s="25"/>
      <c r="BB40" s="25"/>
      <c r="BC40" s="25"/>
      <c r="BF40" s="75"/>
      <c r="BG40" s="75"/>
      <c r="BH40" s="75"/>
      <c r="BP40" s="79" t="s">
        <v>1264</v>
      </c>
      <c r="BQ40" s="79">
        <f t="shared" si="4"/>
        <v>1473</v>
      </c>
      <c r="BR40" s="79">
        <v>48</v>
      </c>
      <c r="BT40" s="79" t="s">
        <v>464</v>
      </c>
      <c r="BU40" s="79" t="s">
        <v>464</v>
      </c>
      <c r="BV40" s="79">
        <v>0</v>
      </c>
      <c r="BW40" s="79">
        <v>1</v>
      </c>
      <c r="BX40" s="79">
        <v>0.8</v>
      </c>
      <c r="BY40" s="79">
        <v>20</v>
      </c>
      <c r="BZ40" s="79" t="s">
        <v>464</v>
      </c>
      <c r="CA40" s="79" t="s">
        <v>464</v>
      </c>
      <c r="CB40" s="79" t="s">
        <v>1271</v>
      </c>
      <c r="CC40" s="79">
        <v>500</v>
      </c>
      <c r="CG40" s="81">
        <v>66</v>
      </c>
    </row>
    <row r="41" spans="1:85" x14ac:dyDescent="0.3">
      <c r="A41" s="2" t="s">
        <v>1272</v>
      </c>
      <c r="B41" s="13"/>
      <c r="C41" s="13"/>
      <c r="D41" s="2"/>
      <c r="E41" s="2" t="s">
        <v>1270</v>
      </c>
      <c r="F41" s="9" t="s">
        <v>1508</v>
      </c>
      <c r="L41" t="b">
        <v>1</v>
      </c>
      <c r="M41" t="b">
        <v>0</v>
      </c>
      <c r="N41" t="b">
        <v>0</v>
      </c>
      <c r="O41" t="b">
        <v>0</v>
      </c>
      <c r="P41" s="2"/>
      <c r="Q41" s="25"/>
      <c r="T41" s="2"/>
      <c r="U41" s="2"/>
      <c r="V41" s="2"/>
      <c r="W41" s="2"/>
      <c r="X41" s="2"/>
      <c r="Y41" s="25"/>
      <c r="Z41" s="25"/>
      <c r="AA41" s="25"/>
      <c r="AH41" s="2"/>
      <c r="AJ41" s="55"/>
      <c r="AK41" s="57"/>
      <c r="AL41" s="55"/>
      <c r="AM41" s="55"/>
      <c r="AN41" s="52"/>
      <c r="AO41" s="51"/>
      <c r="AP41" s="52"/>
      <c r="AQ41" s="52"/>
      <c r="AR41" s="28"/>
      <c r="AS41" s="28"/>
      <c r="AT41" s="28"/>
      <c r="AU41" s="28"/>
      <c r="AV41" s="28"/>
      <c r="AW41" s="28"/>
      <c r="AX41" s="28"/>
      <c r="AY41" s="28"/>
      <c r="AZ41" s="25"/>
      <c r="BA41" s="25"/>
      <c r="BB41" s="25"/>
      <c r="BC41" s="25"/>
      <c r="BF41" s="75"/>
      <c r="BG41" s="75"/>
      <c r="BH41" s="75"/>
      <c r="BP41" s="79" t="s">
        <v>1264</v>
      </c>
      <c r="BQ41" s="79">
        <f t="shared" si="4"/>
        <v>1473</v>
      </c>
      <c r="BR41" s="79">
        <v>48</v>
      </c>
      <c r="BT41" s="79" t="s">
        <v>464</v>
      </c>
      <c r="BU41" s="79" t="s">
        <v>464</v>
      </c>
      <c r="BV41" s="79">
        <v>0</v>
      </c>
      <c r="BW41" s="79">
        <v>1</v>
      </c>
      <c r="BX41" s="79">
        <v>0.8</v>
      </c>
      <c r="BY41" s="79">
        <v>20</v>
      </c>
      <c r="BZ41" s="79" t="s">
        <v>464</v>
      </c>
      <c r="CA41" s="79" t="s">
        <v>464</v>
      </c>
      <c r="CB41" s="79" t="s">
        <v>1271</v>
      </c>
      <c r="CC41" s="79">
        <v>500</v>
      </c>
      <c r="CG41" s="81">
        <v>35</v>
      </c>
    </row>
    <row r="42" spans="1:85" x14ac:dyDescent="0.3">
      <c r="A42" s="2" t="s">
        <v>1273</v>
      </c>
      <c r="B42" s="13"/>
      <c r="C42" s="13"/>
      <c r="D42" s="2"/>
      <c r="E42" s="2" t="s">
        <v>1270</v>
      </c>
      <c r="F42" s="9"/>
      <c r="H42" t="s">
        <v>1274</v>
      </c>
      <c r="L42" t="b">
        <v>0</v>
      </c>
      <c r="M42" t="b">
        <v>0</v>
      </c>
      <c r="N42" t="b">
        <v>1</v>
      </c>
      <c r="O42" t="b">
        <v>0</v>
      </c>
      <c r="P42" s="2"/>
      <c r="Q42" s="25"/>
      <c r="T42" s="2"/>
      <c r="U42" s="2"/>
      <c r="V42" s="2"/>
      <c r="W42" s="2"/>
      <c r="X42" s="2"/>
      <c r="Y42" s="25"/>
      <c r="Z42" s="25"/>
      <c r="AA42" s="25"/>
      <c r="AH42" s="2"/>
      <c r="AJ42" s="55"/>
      <c r="AK42" s="57"/>
      <c r="AL42" s="55"/>
      <c r="AM42" s="55"/>
      <c r="AN42" s="52"/>
      <c r="AO42" s="51"/>
      <c r="AP42" s="52"/>
      <c r="AQ42" s="52"/>
      <c r="AR42" s="28"/>
      <c r="AS42" s="28"/>
      <c r="AT42" s="28"/>
      <c r="AU42" s="28"/>
      <c r="AV42" s="28"/>
      <c r="AW42" s="28"/>
      <c r="AX42" s="28"/>
      <c r="AY42" s="28"/>
      <c r="AZ42" s="25"/>
      <c r="BA42" s="25"/>
      <c r="BB42" s="25"/>
      <c r="BC42" s="25"/>
      <c r="BF42" s="75"/>
      <c r="BG42" s="75"/>
      <c r="BH42" s="75"/>
      <c r="BP42" s="79" t="s">
        <v>1264</v>
      </c>
      <c r="BQ42" s="79">
        <f t="shared" si="4"/>
        <v>1473</v>
      </c>
      <c r="BR42" s="79">
        <v>48</v>
      </c>
      <c r="BT42" s="79" t="s">
        <v>464</v>
      </c>
      <c r="BU42" s="79" t="s">
        <v>464</v>
      </c>
      <c r="BV42" s="79">
        <v>0</v>
      </c>
      <c r="BW42" s="79">
        <v>1</v>
      </c>
      <c r="BX42" s="79">
        <v>0.8</v>
      </c>
      <c r="BY42" s="79">
        <v>20</v>
      </c>
      <c r="BZ42" s="79" t="s">
        <v>464</v>
      </c>
      <c r="CA42" s="79" t="s">
        <v>464</v>
      </c>
      <c r="CB42" s="79" t="s">
        <v>1271</v>
      </c>
      <c r="CC42" s="79">
        <v>500</v>
      </c>
      <c r="CG42" s="81">
        <v>3.3</v>
      </c>
    </row>
    <row r="43" spans="1:85" x14ac:dyDescent="0.3">
      <c r="A43" s="2" t="s">
        <v>0</v>
      </c>
      <c r="B43" s="13" t="s">
        <v>685</v>
      </c>
      <c r="C43" s="13"/>
      <c r="D43" s="69">
        <v>3.3</v>
      </c>
      <c r="E43" t="s">
        <v>1276</v>
      </c>
      <c r="F43" s="9" t="s">
        <v>523</v>
      </c>
      <c r="G43" t="s">
        <v>606</v>
      </c>
      <c r="L43" t="b">
        <v>1</v>
      </c>
      <c r="M43" t="b">
        <v>1</v>
      </c>
      <c r="N43" t="b">
        <v>0</v>
      </c>
      <c r="O43" t="b">
        <v>0</v>
      </c>
      <c r="P43" s="103">
        <v>4</v>
      </c>
      <c r="Q43" s="25"/>
      <c r="T43" s="1">
        <v>6.6</v>
      </c>
      <c r="U43" s="1">
        <v>7.94</v>
      </c>
      <c r="V43" s="1">
        <v>33.700000000000003</v>
      </c>
      <c r="W43" s="2"/>
      <c r="X43" s="1">
        <v>16.850000000000001</v>
      </c>
      <c r="Y43" s="25"/>
      <c r="Z43" s="25"/>
      <c r="AA43" s="25"/>
      <c r="AH43" s="2"/>
      <c r="AJ43" s="55"/>
      <c r="AK43" s="57"/>
      <c r="AL43" s="55"/>
      <c r="AM43" s="55"/>
      <c r="AN43" s="52"/>
      <c r="AO43" s="51"/>
      <c r="AP43" s="52"/>
      <c r="AQ43" s="52"/>
      <c r="AR43" s="28"/>
      <c r="AS43" s="28"/>
      <c r="AT43" s="28"/>
      <c r="AU43" s="28"/>
      <c r="AV43" s="28"/>
      <c r="AW43" s="28"/>
      <c r="AX43" s="28"/>
      <c r="AY43" s="28"/>
      <c r="AZ43" s="25"/>
      <c r="BA43" s="25"/>
      <c r="BB43" s="25"/>
      <c r="BC43" s="25"/>
      <c r="BF43" s="75"/>
      <c r="BG43" s="75"/>
      <c r="BH43" s="75"/>
      <c r="BP43" s="79" t="s">
        <v>1264</v>
      </c>
      <c r="BQ43" s="79">
        <f t="shared" si="4"/>
        <v>1473</v>
      </c>
      <c r="BR43" s="79">
        <v>48</v>
      </c>
      <c r="BT43" s="79" t="s">
        <v>464</v>
      </c>
      <c r="BU43" s="79" t="s">
        <v>464</v>
      </c>
      <c r="BV43" s="79">
        <v>0</v>
      </c>
      <c r="BW43" s="79">
        <v>1</v>
      </c>
      <c r="BX43" s="79">
        <v>3.33</v>
      </c>
      <c r="BY43" s="79">
        <v>0</v>
      </c>
      <c r="BZ43" s="79" t="s">
        <v>464</v>
      </c>
      <c r="CA43" s="79" t="s">
        <v>464</v>
      </c>
      <c r="CB43" s="79" t="s">
        <v>1266</v>
      </c>
      <c r="CC43" s="79">
        <v>450</v>
      </c>
      <c r="CG43" s="81">
        <v>5</v>
      </c>
    </row>
    <row r="44" spans="1:85" x14ac:dyDescent="0.3">
      <c r="A44" s="2" t="s">
        <v>0</v>
      </c>
      <c r="B44" s="13" t="s">
        <v>685</v>
      </c>
      <c r="C44" s="13"/>
      <c r="D44" s="69">
        <v>3.3</v>
      </c>
      <c r="E44" t="s">
        <v>1276</v>
      </c>
      <c r="F44" s="9" t="s">
        <v>523</v>
      </c>
      <c r="G44" t="s">
        <v>606</v>
      </c>
      <c r="L44" t="b">
        <v>1</v>
      </c>
      <c r="M44" t="b">
        <v>1</v>
      </c>
      <c r="N44" t="b">
        <v>0</v>
      </c>
      <c r="O44" t="b">
        <v>0</v>
      </c>
      <c r="P44" s="103">
        <v>4</v>
      </c>
      <c r="Q44" s="25"/>
      <c r="T44" s="1">
        <v>6.6</v>
      </c>
      <c r="U44" s="1">
        <v>7.94</v>
      </c>
      <c r="V44" s="1">
        <v>33.700000000000003</v>
      </c>
      <c r="W44" s="2"/>
      <c r="X44" s="1">
        <v>16.850000000000001</v>
      </c>
      <c r="Y44" s="25"/>
      <c r="Z44" s="25"/>
      <c r="AA44" s="25"/>
      <c r="AH44" s="2"/>
      <c r="AJ44" s="55"/>
      <c r="AK44" s="57"/>
      <c r="AL44" s="55"/>
      <c r="AM44" s="55"/>
      <c r="AN44" s="52"/>
      <c r="AO44" s="51"/>
      <c r="AP44" s="52"/>
      <c r="AQ44" s="52"/>
      <c r="AR44" s="28"/>
      <c r="AS44" s="28"/>
      <c r="AT44" s="28"/>
      <c r="AU44" s="28"/>
      <c r="AV44" s="28"/>
      <c r="AW44" s="28"/>
      <c r="AX44" s="28"/>
      <c r="AY44" s="28"/>
      <c r="AZ44" s="25"/>
      <c r="BA44" s="25"/>
      <c r="BB44" s="25"/>
      <c r="BC44" s="25"/>
      <c r="BF44" s="75"/>
      <c r="BG44" s="75"/>
      <c r="BH44" s="75"/>
      <c r="BP44" s="79" t="s">
        <v>1264</v>
      </c>
      <c r="BQ44" s="79">
        <f t="shared" si="4"/>
        <v>1473</v>
      </c>
      <c r="BR44" s="79">
        <v>48</v>
      </c>
      <c r="BT44" s="79" t="s">
        <v>464</v>
      </c>
      <c r="BU44" s="79" t="s">
        <v>464</v>
      </c>
      <c r="BV44" s="79">
        <v>0</v>
      </c>
      <c r="BW44" s="79">
        <v>1</v>
      </c>
      <c r="BX44" s="79">
        <v>3.33</v>
      </c>
      <c r="BY44" s="79">
        <v>3</v>
      </c>
      <c r="BZ44" s="79" t="s">
        <v>464</v>
      </c>
      <c r="CA44" s="79" t="s">
        <v>464</v>
      </c>
      <c r="CB44" s="79" t="s">
        <v>1266</v>
      </c>
      <c r="CC44" s="79">
        <v>450</v>
      </c>
      <c r="CG44" s="81">
        <v>177</v>
      </c>
    </row>
    <row r="45" spans="1:85" x14ac:dyDescent="0.3">
      <c r="A45" s="2" t="s">
        <v>0</v>
      </c>
      <c r="B45" s="13" t="s">
        <v>685</v>
      </c>
      <c r="C45" s="13"/>
      <c r="D45" s="69">
        <v>3.3</v>
      </c>
      <c r="E45" t="s">
        <v>1276</v>
      </c>
      <c r="F45" s="9" t="s">
        <v>523</v>
      </c>
      <c r="G45" t="s">
        <v>606</v>
      </c>
      <c r="L45" t="b">
        <v>1</v>
      </c>
      <c r="M45" t="b">
        <v>1</v>
      </c>
      <c r="N45" t="b">
        <v>0</v>
      </c>
      <c r="O45" t="b">
        <v>0</v>
      </c>
      <c r="P45" s="103">
        <v>4</v>
      </c>
      <c r="Q45" s="25"/>
      <c r="T45" s="1">
        <v>6.6</v>
      </c>
      <c r="U45" s="1">
        <v>7.94</v>
      </c>
      <c r="V45" s="1">
        <v>33.700000000000003</v>
      </c>
      <c r="W45" s="2"/>
      <c r="X45" s="1">
        <v>16.850000000000001</v>
      </c>
      <c r="Y45" s="25"/>
      <c r="Z45" s="25"/>
      <c r="AA45" s="25"/>
      <c r="AH45" s="2"/>
      <c r="AJ45" s="55"/>
      <c r="AK45" s="57"/>
      <c r="AL45" s="55"/>
      <c r="AM45" s="55"/>
      <c r="AN45" s="52"/>
      <c r="AO45" s="51"/>
      <c r="AP45" s="52"/>
      <c r="AQ45" s="52"/>
      <c r="AR45" s="28"/>
      <c r="AS45" s="28"/>
      <c r="AT45" s="28"/>
      <c r="AU45" s="28"/>
      <c r="AV45" s="28"/>
      <c r="AW45" s="28"/>
      <c r="AX45" s="28"/>
      <c r="AY45" s="28"/>
      <c r="AZ45" s="25"/>
      <c r="BA45" s="25"/>
      <c r="BB45" s="25"/>
      <c r="BC45" s="25"/>
      <c r="BF45" s="75"/>
      <c r="BG45" s="75"/>
      <c r="BH45" s="75"/>
      <c r="BP45" s="79" t="s">
        <v>1264</v>
      </c>
      <c r="BQ45" s="79">
        <f t="shared" si="4"/>
        <v>1473</v>
      </c>
      <c r="BR45" s="79">
        <v>48</v>
      </c>
      <c r="BT45" s="79" t="s">
        <v>1275</v>
      </c>
      <c r="BU45" s="79" t="s">
        <v>56</v>
      </c>
      <c r="BV45" s="79">
        <v>0.1</v>
      </c>
      <c r="BW45" s="79">
        <v>1</v>
      </c>
      <c r="BX45" s="79">
        <v>3.33</v>
      </c>
      <c r="BY45" s="79">
        <v>0</v>
      </c>
      <c r="BZ45" s="79" t="s">
        <v>464</v>
      </c>
      <c r="CA45" s="79" t="s">
        <v>464</v>
      </c>
      <c r="CB45" s="79" t="s">
        <v>1266</v>
      </c>
      <c r="CC45" s="79">
        <v>450</v>
      </c>
      <c r="CG45" s="81">
        <v>4</v>
      </c>
    </row>
    <row r="46" spans="1:85" x14ac:dyDescent="0.3">
      <c r="A46" s="2" t="s">
        <v>0</v>
      </c>
      <c r="B46" s="13" t="s">
        <v>685</v>
      </c>
      <c r="C46" s="13"/>
      <c r="D46" s="69">
        <v>3.3</v>
      </c>
      <c r="E46" t="s">
        <v>1276</v>
      </c>
      <c r="F46" s="9" t="s">
        <v>523</v>
      </c>
      <c r="G46" t="s">
        <v>606</v>
      </c>
      <c r="L46" t="b">
        <v>1</v>
      </c>
      <c r="M46" t="b">
        <v>1</v>
      </c>
      <c r="N46" t="b">
        <v>0</v>
      </c>
      <c r="O46" t="b">
        <v>0</v>
      </c>
      <c r="P46" s="103">
        <v>4</v>
      </c>
      <c r="Q46" s="25"/>
      <c r="T46" s="1">
        <v>6.6</v>
      </c>
      <c r="U46" s="1">
        <v>7.94</v>
      </c>
      <c r="V46" s="1">
        <v>33.700000000000003</v>
      </c>
      <c r="W46" s="2"/>
      <c r="X46" s="1">
        <v>16.850000000000001</v>
      </c>
      <c r="Y46" s="25"/>
      <c r="Z46" s="25"/>
      <c r="AA46" s="25"/>
      <c r="AH46" s="2"/>
      <c r="AJ46" s="55"/>
      <c r="AK46" s="57"/>
      <c r="AL46" s="55"/>
      <c r="AM46" s="55"/>
      <c r="AN46" s="52"/>
      <c r="AO46" s="51"/>
      <c r="AP46" s="52"/>
      <c r="AQ46" s="52"/>
      <c r="AR46" s="28"/>
      <c r="AS46" s="28"/>
      <c r="AT46" s="28"/>
      <c r="AU46" s="28"/>
      <c r="AV46" s="28"/>
      <c r="AW46" s="28"/>
      <c r="AX46" s="28"/>
      <c r="AY46" s="28"/>
      <c r="AZ46" s="25"/>
      <c r="BA46" s="25"/>
      <c r="BB46" s="25"/>
      <c r="BC46" s="25"/>
      <c r="BF46" s="75"/>
      <c r="BG46" s="75"/>
      <c r="BH46" s="75"/>
      <c r="BP46" s="79" t="s">
        <v>1264</v>
      </c>
      <c r="BQ46" s="79">
        <f t="shared" si="4"/>
        <v>1473</v>
      </c>
      <c r="BR46" s="79">
        <v>48</v>
      </c>
      <c r="BT46" s="79" t="s">
        <v>1275</v>
      </c>
      <c r="BU46" s="79" t="s">
        <v>56</v>
      </c>
      <c r="BV46" s="79">
        <v>0.1</v>
      </c>
      <c r="BW46" s="79">
        <v>1</v>
      </c>
      <c r="BX46" s="79">
        <v>3.33</v>
      </c>
      <c r="BY46" s="79">
        <v>3</v>
      </c>
      <c r="BZ46" s="79" t="s">
        <v>464</v>
      </c>
      <c r="CA46" s="79" t="s">
        <v>464</v>
      </c>
      <c r="CB46" s="79" t="s">
        <v>1266</v>
      </c>
      <c r="CC46" s="79">
        <v>450</v>
      </c>
      <c r="CG46" s="81">
        <v>667</v>
      </c>
    </row>
    <row r="47" spans="1:85" x14ac:dyDescent="0.3">
      <c r="A47" s="2" t="s">
        <v>0</v>
      </c>
      <c r="B47" s="13" t="s">
        <v>685</v>
      </c>
      <c r="C47" s="13"/>
      <c r="D47" s="69">
        <v>3.3</v>
      </c>
      <c r="E47" t="s">
        <v>1276</v>
      </c>
      <c r="F47" s="9" t="s">
        <v>523</v>
      </c>
      <c r="G47" t="s">
        <v>606</v>
      </c>
      <c r="L47" t="b">
        <v>1</v>
      </c>
      <c r="M47" t="b">
        <v>1</v>
      </c>
      <c r="N47" t="b">
        <v>0</v>
      </c>
      <c r="O47" t="b">
        <v>0</v>
      </c>
      <c r="P47" s="103">
        <v>4</v>
      </c>
      <c r="Q47" s="25"/>
      <c r="T47" s="1">
        <v>6.6</v>
      </c>
      <c r="U47" s="1">
        <v>7.94</v>
      </c>
      <c r="V47" s="1">
        <v>33.700000000000003</v>
      </c>
      <c r="W47" s="2"/>
      <c r="X47" s="1">
        <v>16.850000000000001</v>
      </c>
      <c r="Y47" s="25"/>
      <c r="Z47" s="25"/>
      <c r="AA47" s="25"/>
      <c r="AH47" s="2"/>
      <c r="AJ47" s="55"/>
      <c r="AK47" s="57"/>
      <c r="AL47" s="55"/>
      <c r="AM47" s="55"/>
      <c r="AN47" s="52"/>
      <c r="AO47" s="51"/>
      <c r="AP47" s="52"/>
      <c r="AQ47" s="52"/>
      <c r="AR47" s="28"/>
      <c r="AS47" s="28"/>
      <c r="AT47" s="28"/>
      <c r="AU47" s="28"/>
      <c r="AV47" s="28"/>
      <c r="AW47" s="28"/>
      <c r="AX47" s="28"/>
      <c r="AY47" s="28"/>
      <c r="AZ47" s="25"/>
      <c r="BA47" s="25"/>
      <c r="BB47" s="25"/>
      <c r="BC47" s="25"/>
      <c r="BF47" s="75"/>
      <c r="BG47" s="75"/>
      <c r="BH47" s="75"/>
      <c r="BP47" s="79" t="s">
        <v>1264</v>
      </c>
      <c r="BQ47" s="79">
        <f t="shared" si="4"/>
        <v>1473</v>
      </c>
      <c r="BR47" s="79">
        <v>48</v>
      </c>
      <c r="BT47" s="79" t="s">
        <v>1275</v>
      </c>
      <c r="BU47" s="79" t="s">
        <v>56</v>
      </c>
      <c r="BV47" s="79">
        <v>1</v>
      </c>
      <c r="BW47" s="79">
        <v>1</v>
      </c>
      <c r="BX47" s="79">
        <v>3.33</v>
      </c>
      <c r="BY47" s="79">
        <v>0</v>
      </c>
      <c r="BZ47" s="79" t="s">
        <v>464</v>
      </c>
      <c r="CA47" s="79" t="s">
        <v>464</v>
      </c>
      <c r="CB47" s="79" t="s">
        <v>1266</v>
      </c>
      <c r="CC47" s="79">
        <v>450</v>
      </c>
      <c r="CG47" s="81">
        <v>3</v>
      </c>
    </row>
    <row r="48" spans="1:85" x14ac:dyDescent="0.3">
      <c r="A48" s="2" t="s">
        <v>10</v>
      </c>
      <c r="B48" s="13" t="s">
        <v>695</v>
      </c>
      <c r="C48" s="13"/>
      <c r="D48" s="2">
        <v>3.9</v>
      </c>
      <c r="E48" s="2" t="s">
        <v>453</v>
      </c>
      <c r="F48" s="9" t="s">
        <v>531</v>
      </c>
      <c r="G48">
        <v>-1</v>
      </c>
      <c r="H48" s="113" t="s">
        <v>1144</v>
      </c>
      <c r="K48" t="s">
        <v>1584</v>
      </c>
      <c r="L48" t="b">
        <v>1</v>
      </c>
      <c r="M48" t="b">
        <v>0</v>
      </c>
      <c r="N48" t="b">
        <v>0</v>
      </c>
      <c r="O48" t="b">
        <v>0</v>
      </c>
      <c r="P48" s="2">
        <v>1</v>
      </c>
      <c r="Q48" s="25">
        <v>1</v>
      </c>
      <c r="R48">
        <v>0</v>
      </c>
      <c r="S48">
        <v>0</v>
      </c>
      <c r="T48" s="2">
        <v>3.8849999999999998</v>
      </c>
      <c r="U48" s="2">
        <v>3.8849999999999998</v>
      </c>
      <c r="V48" s="2">
        <v>11.12</v>
      </c>
      <c r="W48" s="2" t="s">
        <v>439</v>
      </c>
      <c r="X48" s="2">
        <v>11.12</v>
      </c>
      <c r="Y48" s="25">
        <v>3.9103940000000001</v>
      </c>
      <c r="Z48" s="25">
        <v>3.9103940000000001</v>
      </c>
      <c r="AA48" s="25">
        <v>11.314458</v>
      </c>
      <c r="AB48">
        <v>0</v>
      </c>
      <c r="AE48">
        <v>0</v>
      </c>
      <c r="AH48" s="2">
        <v>2</v>
      </c>
      <c r="AI48">
        <v>14</v>
      </c>
      <c r="AJ48" s="55">
        <f t="shared" si="1"/>
        <v>167.83666199999996</v>
      </c>
      <c r="AK48" s="57">
        <v>173.0114278564659</v>
      </c>
      <c r="AL48" s="55">
        <v>0</v>
      </c>
      <c r="AM48" s="55">
        <v>0</v>
      </c>
      <c r="AN48" s="52"/>
      <c r="AO48" s="51">
        <v>8.0919510193365449E-2</v>
      </c>
      <c r="AP48" s="52"/>
      <c r="AQ48" s="52"/>
      <c r="AR48" s="28">
        <v>1.9090909090909089</v>
      </c>
      <c r="AS48" s="28">
        <v>2.545454545454545</v>
      </c>
      <c r="AT48" s="28">
        <v>0.63636363636363635</v>
      </c>
      <c r="AU48" s="28">
        <v>2.545454545454545</v>
      </c>
      <c r="AV48" s="28">
        <v>0.25</v>
      </c>
      <c r="AW48" s="28">
        <v>0.33333333333333331</v>
      </c>
      <c r="AX48" s="28">
        <v>8.3333333333333329E-2</v>
      </c>
      <c r="AY48" s="28">
        <v>0.33333333333333331</v>
      </c>
      <c r="AZ48" s="25">
        <v>0.82</v>
      </c>
      <c r="BA48" s="25">
        <v>3.44</v>
      </c>
      <c r="BB48" s="25">
        <v>2.62</v>
      </c>
      <c r="BC48" s="25">
        <v>2.6363636363636358</v>
      </c>
      <c r="BD48">
        <v>2.6363636363636371</v>
      </c>
      <c r="BE48">
        <v>6.0044088459090901</v>
      </c>
      <c r="BF48" s="75">
        <v>0.5117218936152963</v>
      </c>
      <c r="BG48" s="75"/>
      <c r="BH48" s="75"/>
      <c r="BJ48">
        <v>4.0459755096682717E-2</v>
      </c>
      <c r="BM48">
        <v>8.0919510193365449E-2</v>
      </c>
      <c r="BN48">
        <v>4.0459755096682717E-2</v>
      </c>
      <c r="BO48">
        <v>0.5117218936152963</v>
      </c>
      <c r="BP48" s="79" t="s">
        <v>1264</v>
      </c>
      <c r="BQ48" s="79">
        <v>1373</v>
      </c>
      <c r="BR48" s="79">
        <v>10</v>
      </c>
      <c r="BT48" s="79" t="s">
        <v>464</v>
      </c>
      <c r="BU48" s="79" t="s">
        <v>464</v>
      </c>
      <c r="BV48" s="79">
        <v>0</v>
      </c>
      <c r="BX48" s="79">
        <v>1</v>
      </c>
      <c r="BY48" s="79">
        <v>0</v>
      </c>
      <c r="BZ48" s="79" t="s">
        <v>464</v>
      </c>
      <c r="CA48" s="79" t="s">
        <v>464</v>
      </c>
      <c r="CB48" s="79" t="s">
        <v>1266</v>
      </c>
      <c r="CC48" s="79">
        <v>400</v>
      </c>
      <c r="CD48" s="79">
        <v>254</v>
      </c>
      <c r="CG48" s="81">
        <v>6</v>
      </c>
    </row>
    <row r="49" spans="1:85" x14ac:dyDescent="0.3">
      <c r="A49" s="2" t="s">
        <v>11</v>
      </c>
      <c r="B49" s="13" t="s">
        <v>696</v>
      </c>
      <c r="C49" s="13"/>
      <c r="D49" s="2">
        <v>3.6</v>
      </c>
      <c r="E49" s="2" t="s">
        <v>453</v>
      </c>
      <c r="F49" s="9">
        <v>-1</v>
      </c>
      <c r="G49">
        <v>-1</v>
      </c>
      <c r="H49" s="113" t="s">
        <v>1144</v>
      </c>
      <c r="I49" s="113"/>
      <c r="J49" s="113"/>
      <c r="K49" s="113"/>
      <c r="L49" t="b">
        <v>0</v>
      </c>
      <c r="M49" t="b">
        <v>0</v>
      </c>
      <c r="N49" t="b">
        <v>1</v>
      </c>
      <c r="O49" t="b">
        <v>0</v>
      </c>
      <c r="P49" s="2"/>
      <c r="Q49" s="25">
        <v>0</v>
      </c>
      <c r="R49">
        <v>0</v>
      </c>
      <c r="S49">
        <v>1</v>
      </c>
      <c r="T49" s="2"/>
      <c r="U49" s="2"/>
      <c r="V49" s="2"/>
      <c r="W49" s="2"/>
      <c r="X49" s="2"/>
      <c r="Y49" s="25">
        <v>0</v>
      </c>
      <c r="Z49" s="25"/>
      <c r="AA49" s="25"/>
      <c r="AB49">
        <v>0</v>
      </c>
      <c r="AE49">
        <v>3.8653</v>
      </c>
      <c r="AF49">
        <v>3.8653</v>
      </c>
      <c r="AG49">
        <v>11.0131</v>
      </c>
      <c r="AH49" s="2">
        <v>2</v>
      </c>
      <c r="AI49">
        <v>14</v>
      </c>
      <c r="AJ49" s="55">
        <f t="shared" si="1"/>
        <v>0</v>
      </c>
      <c r="AK49" s="57">
        <v>0</v>
      </c>
      <c r="AL49" s="55">
        <v>0</v>
      </c>
      <c r="AM49" s="55">
        <v>164.541706117579</v>
      </c>
      <c r="AN49" s="52"/>
      <c r="AO49" s="51"/>
      <c r="AP49" s="52"/>
      <c r="AQ49" s="52">
        <v>8.5084811202795069E-2</v>
      </c>
      <c r="AR49" s="28">
        <v>1.9090909090909089</v>
      </c>
      <c r="AS49" s="28">
        <v>2.545454545454545</v>
      </c>
      <c r="AT49" s="28">
        <v>0.54545454545454541</v>
      </c>
      <c r="AU49" s="28">
        <v>2.8181818181818179</v>
      </c>
      <c r="AV49" s="28">
        <v>0.2441860465116279</v>
      </c>
      <c r="AW49" s="28">
        <v>0.32558139534883718</v>
      </c>
      <c r="AX49" s="28">
        <v>6.9767441860465115E-2</v>
      </c>
      <c r="AY49" s="28">
        <v>0.3604651162790698</v>
      </c>
      <c r="AZ49" s="25">
        <v>0.82</v>
      </c>
      <c r="BA49" s="25">
        <v>3.44</v>
      </c>
      <c r="BB49" s="25">
        <v>2.62</v>
      </c>
      <c r="BC49" s="25">
        <v>2.6390909090909092</v>
      </c>
      <c r="BD49">
        <v>2.6390909090909092</v>
      </c>
      <c r="BE49">
        <v>5.9791810459090904</v>
      </c>
      <c r="BF49" s="75"/>
      <c r="BG49" s="75"/>
      <c r="BH49" s="75">
        <v>0.53381265134868672</v>
      </c>
      <c r="BL49">
        <v>4.2542405601397527E-2</v>
      </c>
      <c r="BM49">
        <v>8.5084811202795069E-2</v>
      </c>
      <c r="BN49">
        <v>4.2542405601397527E-2</v>
      </c>
      <c r="BO49">
        <v>0.53381265134868672</v>
      </c>
      <c r="BP49" s="79" t="s">
        <v>1264</v>
      </c>
      <c r="BQ49" s="79">
        <v>1373</v>
      </c>
      <c r="BR49" s="79">
        <v>10</v>
      </c>
      <c r="BT49" s="79" t="s">
        <v>464</v>
      </c>
      <c r="BU49" s="79" t="s">
        <v>464</v>
      </c>
      <c r="BV49" s="79">
        <v>0</v>
      </c>
      <c r="BX49" s="79">
        <v>1</v>
      </c>
      <c r="BY49" s="79">
        <v>0</v>
      </c>
      <c r="BZ49" s="79" t="s">
        <v>464</v>
      </c>
      <c r="CA49" s="79" t="s">
        <v>464</v>
      </c>
      <c r="CB49" s="79" t="s">
        <v>1266</v>
      </c>
      <c r="CC49" s="79">
        <v>400</v>
      </c>
      <c r="CD49" s="79">
        <v>254</v>
      </c>
      <c r="CG49" s="81">
        <v>4.5</v>
      </c>
    </row>
    <row r="50" spans="1:85" x14ac:dyDescent="0.3">
      <c r="A50" s="2" t="s">
        <v>12</v>
      </c>
      <c r="B50" s="13" t="s">
        <v>697</v>
      </c>
      <c r="C50" s="13"/>
      <c r="D50" s="2">
        <v>4.2</v>
      </c>
      <c r="E50" s="2" t="s">
        <v>453</v>
      </c>
      <c r="F50" s="9">
        <v>-1</v>
      </c>
      <c r="G50">
        <v>-1</v>
      </c>
      <c r="H50" s="113" t="s">
        <v>1144</v>
      </c>
      <c r="I50" s="113"/>
      <c r="J50" s="113"/>
      <c r="K50" s="117" t="s">
        <v>1585</v>
      </c>
      <c r="L50" t="b">
        <v>0</v>
      </c>
      <c r="M50" t="b">
        <v>0</v>
      </c>
      <c r="N50" t="b">
        <v>0</v>
      </c>
      <c r="O50" s="5" t="b">
        <v>1</v>
      </c>
      <c r="P50" s="2"/>
      <c r="Q50" s="25">
        <v>0</v>
      </c>
      <c r="R50">
        <v>0</v>
      </c>
      <c r="S50">
        <v>1</v>
      </c>
      <c r="T50" s="2"/>
      <c r="U50" s="2"/>
      <c r="V50" s="2"/>
      <c r="W50" s="2"/>
      <c r="X50" s="2"/>
      <c r="Y50" s="25">
        <v>0</v>
      </c>
      <c r="Z50" s="25"/>
      <c r="AA50" s="25"/>
      <c r="AB50">
        <v>0</v>
      </c>
      <c r="AE50">
        <v>3.8445</v>
      </c>
      <c r="AF50">
        <v>3.8445</v>
      </c>
      <c r="AG50">
        <v>11.03</v>
      </c>
      <c r="AH50" s="2">
        <v>2</v>
      </c>
      <c r="AI50">
        <v>14</v>
      </c>
      <c r="AJ50" s="55">
        <f t="shared" si="1"/>
        <v>0</v>
      </c>
      <c r="AK50" s="57">
        <v>0</v>
      </c>
      <c r="AL50" s="55">
        <v>0</v>
      </c>
      <c r="AM50" s="55">
        <v>163.0253881575</v>
      </c>
      <c r="AN50" s="52"/>
      <c r="AO50" s="51"/>
      <c r="AP50" s="52"/>
      <c r="AQ50" s="52">
        <v>8.5876194856683907E-2</v>
      </c>
      <c r="AR50" s="28">
        <v>1.9090909090909089</v>
      </c>
      <c r="AS50" s="28">
        <v>2.545454545454545</v>
      </c>
      <c r="AT50" s="28">
        <v>0.54545454545454541</v>
      </c>
      <c r="AU50" s="28">
        <v>2.9090909090909092</v>
      </c>
      <c r="AV50" s="28">
        <v>0.2413793103448276</v>
      </c>
      <c r="AW50" s="28">
        <v>0.32183908045977011</v>
      </c>
      <c r="AX50" s="28">
        <v>6.8965517241379309E-2</v>
      </c>
      <c r="AY50" s="28">
        <v>0.36781609195402298</v>
      </c>
      <c r="AZ50" s="25">
        <v>0.82</v>
      </c>
      <c r="BA50" s="25">
        <v>3.44</v>
      </c>
      <c r="BB50" s="25">
        <v>2.62</v>
      </c>
      <c r="BC50" s="25">
        <v>2.64</v>
      </c>
      <c r="BD50">
        <v>2.64</v>
      </c>
      <c r="BE50">
        <v>5.9811382595454541</v>
      </c>
      <c r="BF50" s="75"/>
      <c r="BG50" s="75"/>
      <c r="BH50" s="75">
        <v>0.53809297903977493</v>
      </c>
      <c r="BL50">
        <v>4.2938097428341947E-2</v>
      </c>
      <c r="BM50">
        <v>8.5876194856683907E-2</v>
      </c>
      <c r="BN50">
        <v>4.2938097428341947E-2</v>
      </c>
      <c r="BO50">
        <v>0.53809297903977493</v>
      </c>
      <c r="BP50" s="79" t="s">
        <v>1264</v>
      </c>
      <c r="BQ50" s="79">
        <v>1373</v>
      </c>
      <c r="BR50" s="79">
        <v>10</v>
      </c>
      <c r="BT50" s="79" t="s">
        <v>464</v>
      </c>
      <c r="BU50" s="79" t="s">
        <v>464</v>
      </c>
      <c r="BV50" s="79">
        <v>0</v>
      </c>
      <c r="BX50" s="79">
        <v>1</v>
      </c>
      <c r="BY50" s="79">
        <v>0</v>
      </c>
      <c r="BZ50" s="79" t="s">
        <v>464</v>
      </c>
      <c r="CA50" s="79" t="s">
        <v>464</v>
      </c>
      <c r="CB50" s="79" t="s">
        <v>1266</v>
      </c>
      <c r="CC50" s="79">
        <v>400</v>
      </c>
      <c r="CD50" s="79">
        <v>254</v>
      </c>
      <c r="CG50" s="81">
        <v>235</v>
      </c>
    </row>
    <row r="51" spans="1:85" x14ac:dyDescent="0.3">
      <c r="A51" s="2" t="s">
        <v>13</v>
      </c>
      <c r="B51" s="13" t="s">
        <v>698</v>
      </c>
      <c r="C51" s="13"/>
      <c r="D51" s="2">
        <v>4.2</v>
      </c>
      <c r="E51" s="2" t="s">
        <v>453</v>
      </c>
      <c r="F51" s="9">
        <v>-1</v>
      </c>
      <c r="G51">
        <v>-1</v>
      </c>
      <c r="H51" s="113" t="s">
        <v>1144</v>
      </c>
      <c r="I51" s="113"/>
      <c r="J51" s="113"/>
      <c r="K51" s="117" t="s">
        <v>1586</v>
      </c>
      <c r="L51" t="b">
        <v>0</v>
      </c>
      <c r="M51" t="b">
        <v>0</v>
      </c>
      <c r="N51" t="b">
        <v>0</v>
      </c>
      <c r="O51" s="5" t="b">
        <v>1</v>
      </c>
      <c r="P51" s="2"/>
      <c r="Q51" s="25">
        <v>0</v>
      </c>
      <c r="R51">
        <v>0</v>
      </c>
      <c r="S51">
        <v>1</v>
      </c>
      <c r="T51" s="2"/>
      <c r="V51" s="2"/>
      <c r="W51" s="2"/>
      <c r="X51" s="2"/>
      <c r="Y51" s="25">
        <v>0</v>
      </c>
      <c r="Z51" s="25"/>
      <c r="AA51" s="25"/>
      <c r="AB51">
        <v>0</v>
      </c>
      <c r="AE51">
        <v>3.8252000000000002</v>
      </c>
      <c r="AF51">
        <v>3.8252000000000002</v>
      </c>
      <c r="AG51">
        <v>11.013500000000001</v>
      </c>
      <c r="AH51" s="2">
        <v>2</v>
      </c>
      <c r="AI51">
        <v>14</v>
      </c>
      <c r="AJ51" s="55">
        <f t="shared" si="1"/>
        <v>0</v>
      </c>
      <c r="AK51" s="57">
        <v>0</v>
      </c>
      <c r="AL51" s="55">
        <v>0</v>
      </c>
      <c r="AM51" s="55">
        <v>161.15123953304001</v>
      </c>
      <c r="AN51" s="52"/>
      <c r="AO51" s="51"/>
      <c r="AP51" s="52"/>
      <c r="AQ51" s="52">
        <v>8.6874913531953646E-2</v>
      </c>
      <c r="AR51" s="28">
        <v>1.9090909090909089</v>
      </c>
      <c r="AS51" s="28">
        <v>2.545454545454545</v>
      </c>
      <c r="AT51" s="28">
        <v>0.54545454545454541</v>
      </c>
      <c r="AU51" s="28">
        <v>3.0909090909090908</v>
      </c>
      <c r="AV51" s="28">
        <v>0.2359550561797753</v>
      </c>
      <c r="AW51" s="28">
        <v>0.3146067415730337</v>
      </c>
      <c r="AX51" s="28">
        <v>6.7415730337078636E-2</v>
      </c>
      <c r="AY51" s="28">
        <v>0.38202247191011229</v>
      </c>
      <c r="AZ51" s="25">
        <v>0.82</v>
      </c>
      <c r="BA51" s="25">
        <v>3.44</v>
      </c>
      <c r="BB51" s="25">
        <v>2.62</v>
      </c>
      <c r="BC51" s="25">
        <v>2.642727272727273</v>
      </c>
      <c r="BD51">
        <v>2.642727272727273</v>
      </c>
      <c r="BE51">
        <v>5.9894662913636356</v>
      </c>
      <c r="BF51" s="75"/>
      <c r="BG51" s="75"/>
      <c r="BH51" s="75">
        <v>0.54194665977883461</v>
      </c>
      <c r="BL51">
        <v>4.3437456765976823E-2</v>
      </c>
      <c r="BM51">
        <v>8.6874913531953646E-2</v>
      </c>
      <c r="BN51">
        <v>4.3437456765976823E-2</v>
      </c>
      <c r="BO51">
        <v>0.54194665977883461</v>
      </c>
      <c r="BP51" s="79" t="s">
        <v>1264</v>
      </c>
      <c r="BQ51" s="79">
        <v>1373</v>
      </c>
      <c r="BR51" s="79">
        <v>10</v>
      </c>
      <c r="BT51" s="79" t="s">
        <v>464</v>
      </c>
      <c r="BU51" s="79" t="s">
        <v>464</v>
      </c>
      <c r="BV51" s="79">
        <v>0</v>
      </c>
      <c r="BX51" s="79">
        <v>1</v>
      </c>
      <c r="BY51" s="79">
        <v>0</v>
      </c>
      <c r="BZ51" s="79" t="s">
        <v>464</v>
      </c>
      <c r="CA51" s="79" t="s">
        <v>464</v>
      </c>
      <c r="CB51" s="79" t="s">
        <v>1266</v>
      </c>
      <c r="CC51" s="79">
        <v>400</v>
      </c>
      <c r="CD51" s="79">
        <v>254</v>
      </c>
      <c r="CG51" s="81">
        <v>53</v>
      </c>
    </row>
    <row r="52" spans="1:85" x14ac:dyDescent="0.3">
      <c r="A52" s="2" t="s">
        <v>10</v>
      </c>
      <c r="B52" s="13" t="s">
        <v>695</v>
      </c>
      <c r="C52" s="13"/>
      <c r="D52" s="2">
        <v>3.9</v>
      </c>
      <c r="E52" s="2" t="s">
        <v>453</v>
      </c>
      <c r="F52" s="9" t="s">
        <v>531</v>
      </c>
      <c r="G52">
        <v>-1</v>
      </c>
      <c r="K52" s="118" t="s">
        <v>1584</v>
      </c>
      <c r="L52" t="b">
        <v>1</v>
      </c>
      <c r="M52" t="b">
        <v>0</v>
      </c>
      <c r="N52" t="b">
        <v>0</v>
      </c>
      <c r="O52" t="b">
        <v>0</v>
      </c>
      <c r="P52" s="2">
        <v>1</v>
      </c>
      <c r="Q52" s="25">
        <v>1</v>
      </c>
      <c r="R52">
        <v>0</v>
      </c>
      <c r="S52">
        <v>0</v>
      </c>
      <c r="T52" s="2">
        <v>3.8849999999999998</v>
      </c>
      <c r="U52" s="2">
        <v>3.8849999999999998</v>
      </c>
      <c r="V52" s="2">
        <v>11.12</v>
      </c>
      <c r="W52" s="2" t="s">
        <v>439</v>
      </c>
      <c r="X52" s="2">
        <v>11.12</v>
      </c>
      <c r="Y52" s="25">
        <v>3.9103940000000001</v>
      </c>
      <c r="Z52" s="25">
        <v>3.9103940000000001</v>
      </c>
      <c r="AA52" s="25">
        <v>11.314458</v>
      </c>
      <c r="AB52">
        <v>0</v>
      </c>
      <c r="AE52">
        <v>0</v>
      </c>
      <c r="AH52" s="2">
        <v>2</v>
      </c>
      <c r="AI52">
        <v>14</v>
      </c>
      <c r="AJ52" s="55">
        <f t="shared" ref="AJ52:AJ55" si="7">T52*U52*V52</f>
        <v>167.83666199999996</v>
      </c>
      <c r="AK52" s="57">
        <v>173.0114278564659</v>
      </c>
      <c r="AL52" s="55">
        <v>0</v>
      </c>
      <c r="AM52" s="55">
        <v>0</v>
      </c>
      <c r="AN52" s="52"/>
      <c r="AO52" s="51">
        <v>8.0919510193365449E-2</v>
      </c>
      <c r="AP52" s="52"/>
      <c r="AQ52" s="52"/>
      <c r="AR52" s="28">
        <v>1.9090909090909089</v>
      </c>
      <c r="AS52" s="28">
        <v>2.545454545454545</v>
      </c>
      <c r="AT52" s="28">
        <v>0.63636363636363635</v>
      </c>
      <c r="AU52" s="28">
        <v>2.545454545454545</v>
      </c>
      <c r="AV52" s="28">
        <v>0.25</v>
      </c>
      <c r="AW52" s="28">
        <v>0.33333333333333331</v>
      </c>
      <c r="AX52" s="28">
        <v>8.3333333333333329E-2</v>
      </c>
      <c r="AY52" s="28">
        <v>0.33333333333333331</v>
      </c>
      <c r="AZ52" s="25">
        <v>0.82</v>
      </c>
      <c r="BA52" s="25">
        <v>3.44</v>
      </c>
      <c r="BB52" s="25">
        <v>2.62</v>
      </c>
      <c r="BC52" s="25">
        <v>2.6363636363636358</v>
      </c>
      <c r="BD52">
        <v>2.6363636363636371</v>
      </c>
      <c r="BE52">
        <v>6.0044088459090901</v>
      </c>
      <c r="BF52" s="75">
        <v>0.5117218936152963</v>
      </c>
      <c r="BG52" s="75"/>
      <c r="BH52" s="75"/>
      <c r="BJ52">
        <v>4.0459755096682717E-2</v>
      </c>
      <c r="BM52">
        <v>8.0919510193365449E-2</v>
      </c>
      <c r="BN52">
        <v>4.0459755096682717E-2</v>
      </c>
      <c r="BO52">
        <v>0.5117218936152963</v>
      </c>
      <c r="BP52" s="79" t="s">
        <v>1264</v>
      </c>
      <c r="BQ52" s="79">
        <v>1373</v>
      </c>
      <c r="BR52" s="79">
        <v>10</v>
      </c>
      <c r="BT52" s="79" t="s">
        <v>464</v>
      </c>
      <c r="BU52" s="79" t="s">
        <v>464</v>
      </c>
      <c r="BV52" s="79">
        <v>0</v>
      </c>
      <c r="BX52" s="79">
        <v>1</v>
      </c>
      <c r="BY52" s="79">
        <v>16</v>
      </c>
      <c r="BZ52" s="79" t="s">
        <v>464</v>
      </c>
      <c r="CA52" s="79" t="s">
        <v>464</v>
      </c>
      <c r="CB52" s="79" t="s">
        <v>1266</v>
      </c>
      <c r="CC52" s="79">
        <v>400</v>
      </c>
      <c r="CD52" s="79">
        <v>280</v>
      </c>
      <c r="CG52" s="81">
        <v>15.5</v>
      </c>
    </row>
    <row r="53" spans="1:85" x14ac:dyDescent="0.3">
      <c r="A53" s="2" t="s">
        <v>11</v>
      </c>
      <c r="B53" s="13" t="s">
        <v>696</v>
      </c>
      <c r="C53" s="13"/>
      <c r="D53" s="2">
        <v>3.6</v>
      </c>
      <c r="E53" s="2" t="s">
        <v>453</v>
      </c>
      <c r="F53" s="9">
        <v>-1</v>
      </c>
      <c r="G53">
        <v>-1</v>
      </c>
      <c r="H53" s="113" t="s">
        <v>1144</v>
      </c>
      <c r="I53" s="113"/>
      <c r="J53" s="113"/>
      <c r="K53" s="113"/>
      <c r="L53" t="b">
        <v>0</v>
      </c>
      <c r="M53" t="b">
        <v>0</v>
      </c>
      <c r="N53" t="b">
        <v>1</v>
      </c>
      <c r="O53" t="b">
        <v>0</v>
      </c>
      <c r="P53" s="2"/>
      <c r="Q53" s="25">
        <v>0</v>
      </c>
      <c r="R53">
        <v>0</v>
      </c>
      <c r="S53">
        <v>1</v>
      </c>
      <c r="T53" s="2"/>
      <c r="U53" s="2"/>
      <c r="V53" s="2"/>
      <c r="W53" s="2"/>
      <c r="X53" s="2"/>
      <c r="Y53" s="25">
        <v>0</v>
      </c>
      <c r="Z53" s="25"/>
      <c r="AA53" s="25"/>
      <c r="AB53">
        <v>0</v>
      </c>
      <c r="AE53">
        <v>3.8653</v>
      </c>
      <c r="AF53">
        <v>3.8653</v>
      </c>
      <c r="AG53">
        <v>11.0131</v>
      </c>
      <c r="AH53" s="2">
        <v>2</v>
      </c>
      <c r="AI53">
        <v>14</v>
      </c>
      <c r="AJ53" s="55">
        <f t="shared" si="7"/>
        <v>0</v>
      </c>
      <c r="AK53" s="57">
        <v>0</v>
      </c>
      <c r="AL53" s="55">
        <v>0</v>
      </c>
      <c r="AM53" s="55">
        <v>164.541706117579</v>
      </c>
      <c r="AN53" s="52"/>
      <c r="AO53" s="51"/>
      <c r="AP53" s="52"/>
      <c r="AQ53" s="52">
        <v>8.5084811202795069E-2</v>
      </c>
      <c r="AR53" s="28">
        <v>1.9090909090909089</v>
      </c>
      <c r="AS53" s="28">
        <v>2.545454545454545</v>
      </c>
      <c r="AT53" s="28">
        <v>0.54545454545454541</v>
      </c>
      <c r="AU53" s="28">
        <v>2.8181818181818179</v>
      </c>
      <c r="AV53" s="28">
        <v>0.2441860465116279</v>
      </c>
      <c r="AW53" s="28">
        <v>0.32558139534883718</v>
      </c>
      <c r="AX53" s="28">
        <v>6.9767441860465115E-2</v>
      </c>
      <c r="AY53" s="28">
        <v>0.3604651162790698</v>
      </c>
      <c r="AZ53" s="25">
        <v>0.82</v>
      </c>
      <c r="BA53" s="25">
        <v>3.44</v>
      </c>
      <c r="BB53" s="25">
        <v>2.62</v>
      </c>
      <c r="BC53" s="25">
        <v>2.6390909090909092</v>
      </c>
      <c r="BD53">
        <v>2.6390909090909092</v>
      </c>
      <c r="BE53">
        <v>5.9791810459090904</v>
      </c>
      <c r="BF53" s="75"/>
      <c r="BG53" s="75"/>
      <c r="BH53" s="75">
        <v>0.53381265134868672</v>
      </c>
      <c r="BL53">
        <v>4.2542405601397527E-2</v>
      </c>
      <c r="BM53">
        <v>8.5084811202795069E-2</v>
      </c>
      <c r="BN53">
        <v>4.2542405601397527E-2</v>
      </c>
      <c r="BO53">
        <v>0.53381265134868672</v>
      </c>
      <c r="BP53" s="79" t="s">
        <v>1264</v>
      </c>
      <c r="BQ53" s="79">
        <v>1373</v>
      </c>
      <c r="BR53" s="79">
        <v>10</v>
      </c>
      <c r="BT53" s="79" t="s">
        <v>464</v>
      </c>
      <c r="BU53" s="79" t="s">
        <v>464</v>
      </c>
      <c r="BV53" s="79">
        <v>0</v>
      </c>
      <c r="BX53" s="79">
        <v>1</v>
      </c>
      <c r="BY53" s="79">
        <v>16</v>
      </c>
      <c r="BZ53" s="79" t="s">
        <v>464</v>
      </c>
      <c r="CA53" s="79" t="s">
        <v>464</v>
      </c>
      <c r="CB53" s="79" t="s">
        <v>1266</v>
      </c>
      <c r="CC53" s="79">
        <v>400</v>
      </c>
      <c r="CD53" s="79">
        <v>280</v>
      </c>
      <c r="CG53" s="81">
        <v>0.25</v>
      </c>
    </row>
    <row r="54" spans="1:85" x14ac:dyDescent="0.3">
      <c r="A54" s="2" t="s">
        <v>12</v>
      </c>
      <c r="B54" s="13" t="s">
        <v>697</v>
      </c>
      <c r="C54" s="13"/>
      <c r="D54" s="2">
        <v>4.2</v>
      </c>
      <c r="E54" s="2" t="s">
        <v>453</v>
      </c>
      <c r="F54" s="9">
        <v>-1</v>
      </c>
      <c r="G54">
        <v>-1</v>
      </c>
      <c r="H54" s="113" t="s">
        <v>1144</v>
      </c>
      <c r="I54" s="113"/>
      <c r="J54" s="113"/>
      <c r="K54" s="117" t="s">
        <v>1585</v>
      </c>
      <c r="L54" t="b">
        <v>0</v>
      </c>
      <c r="M54" t="b">
        <v>0</v>
      </c>
      <c r="N54" t="b">
        <v>0</v>
      </c>
      <c r="O54" s="5" t="b">
        <v>1</v>
      </c>
      <c r="P54" s="2"/>
      <c r="Q54" s="25">
        <v>0</v>
      </c>
      <c r="R54">
        <v>0</v>
      </c>
      <c r="S54">
        <v>1</v>
      </c>
      <c r="T54" s="2"/>
      <c r="U54" s="2"/>
      <c r="V54" s="2"/>
      <c r="W54" s="2"/>
      <c r="X54" s="2"/>
      <c r="Y54" s="25">
        <v>0</v>
      </c>
      <c r="Z54" s="25"/>
      <c r="AA54" s="25"/>
      <c r="AB54">
        <v>0</v>
      </c>
      <c r="AE54">
        <v>3.8445</v>
      </c>
      <c r="AF54">
        <v>3.8445</v>
      </c>
      <c r="AG54">
        <v>11.03</v>
      </c>
      <c r="AH54" s="2">
        <v>2</v>
      </c>
      <c r="AI54">
        <v>14</v>
      </c>
      <c r="AJ54" s="55">
        <f t="shared" si="7"/>
        <v>0</v>
      </c>
      <c r="AK54" s="57">
        <v>0</v>
      </c>
      <c r="AL54" s="55">
        <v>0</v>
      </c>
      <c r="AM54" s="55">
        <v>163.0253881575</v>
      </c>
      <c r="AN54" s="52"/>
      <c r="AO54" s="51"/>
      <c r="AP54" s="52"/>
      <c r="AQ54" s="52">
        <v>8.5876194856683907E-2</v>
      </c>
      <c r="AR54" s="28">
        <v>1.9090909090909089</v>
      </c>
      <c r="AS54" s="28">
        <v>2.545454545454545</v>
      </c>
      <c r="AT54" s="28">
        <v>0.54545454545454541</v>
      </c>
      <c r="AU54" s="28">
        <v>2.9090909090909092</v>
      </c>
      <c r="AV54" s="28">
        <v>0.2413793103448276</v>
      </c>
      <c r="AW54" s="28">
        <v>0.32183908045977011</v>
      </c>
      <c r="AX54" s="28">
        <v>6.8965517241379309E-2</v>
      </c>
      <c r="AY54" s="28">
        <v>0.36781609195402298</v>
      </c>
      <c r="AZ54" s="25">
        <v>0.82</v>
      </c>
      <c r="BA54" s="25">
        <v>3.44</v>
      </c>
      <c r="BB54" s="25">
        <v>2.62</v>
      </c>
      <c r="BC54" s="25">
        <v>2.64</v>
      </c>
      <c r="BD54">
        <v>2.64</v>
      </c>
      <c r="BE54">
        <v>5.9811382595454541</v>
      </c>
      <c r="BF54" s="75"/>
      <c r="BG54" s="75"/>
      <c r="BH54" s="75">
        <v>0.53809297903977493</v>
      </c>
      <c r="BL54">
        <v>4.2938097428341947E-2</v>
      </c>
      <c r="BM54">
        <v>8.5876194856683907E-2</v>
      </c>
      <c r="BN54">
        <v>4.2938097428341947E-2</v>
      </c>
      <c r="BO54">
        <v>0.53809297903977493</v>
      </c>
      <c r="BP54" s="79" t="s">
        <v>1264</v>
      </c>
      <c r="BQ54" s="79">
        <v>1373</v>
      </c>
      <c r="BR54" s="79">
        <v>10</v>
      </c>
      <c r="BT54" s="79" t="s">
        <v>464</v>
      </c>
      <c r="BU54" s="79" t="s">
        <v>464</v>
      </c>
      <c r="BV54" s="79">
        <v>0</v>
      </c>
      <c r="BX54" s="79">
        <v>1</v>
      </c>
      <c r="BY54" s="79">
        <v>16</v>
      </c>
      <c r="BZ54" s="79" t="s">
        <v>464</v>
      </c>
      <c r="CA54" s="79" t="s">
        <v>464</v>
      </c>
      <c r="CB54" s="79" t="s">
        <v>1266</v>
      </c>
      <c r="CC54" s="79">
        <v>400</v>
      </c>
      <c r="CD54" s="79">
        <v>280</v>
      </c>
      <c r="CG54" s="81">
        <v>1.8499999999999999</v>
      </c>
    </row>
    <row r="55" spans="1:85" x14ac:dyDescent="0.3">
      <c r="A55" s="2" t="s">
        <v>13</v>
      </c>
      <c r="B55" s="13" t="s">
        <v>698</v>
      </c>
      <c r="C55" s="13"/>
      <c r="D55" s="2">
        <v>4.2</v>
      </c>
      <c r="E55" s="2" t="s">
        <v>453</v>
      </c>
      <c r="F55" s="9">
        <v>-1</v>
      </c>
      <c r="G55">
        <v>-1</v>
      </c>
      <c r="H55" s="113" t="s">
        <v>1144</v>
      </c>
      <c r="I55" s="113"/>
      <c r="J55" s="113"/>
      <c r="K55" s="117" t="s">
        <v>1586</v>
      </c>
      <c r="L55" t="b">
        <v>0</v>
      </c>
      <c r="M55" t="b">
        <v>0</v>
      </c>
      <c r="N55" t="b">
        <v>0</v>
      </c>
      <c r="O55" s="5" t="b">
        <v>1</v>
      </c>
      <c r="P55" s="2"/>
      <c r="Q55" s="25">
        <v>0</v>
      </c>
      <c r="R55">
        <v>0</v>
      </c>
      <c r="S55">
        <v>1</v>
      </c>
      <c r="T55" s="2"/>
      <c r="V55" s="2"/>
      <c r="W55" s="2"/>
      <c r="X55" s="2"/>
      <c r="Y55" s="25">
        <v>0</v>
      </c>
      <c r="Z55" s="25"/>
      <c r="AA55" s="25"/>
      <c r="AB55">
        <v>0</v>
      </c>
      <c r="AE55">
        <v>3.8252000000000002</v>
      </c>
      <c r="AF55">
        <v>3.8252000000000002</v>
      </c>
      <c r="AG55">
        <v>11.013500000000001</v>
      </c>
      <c r="AH55" s="2">
        <v>2</v>
      </c>
      <c r="AI55">
        <v>14</v>
      </c>
      <c r="AJ55" s="55">
        <f t="shared" si="7"/>
        <v>0</v>
      </c>
      <c r="AK55" s="57">
        <v>0</v>
      </c>
      <c r="AL55" s="55">
        <v>0</v>
      </c>
      <c r="AM55" s="55">
        <v>161.15123953304001</v>
      </c>
      <c r="AN55" s="52"/>
      <c r="AO55" s="51"/>
      <c r="AP55" s="52"/>
      <c r="AQ55" s="52">
        <v>8.6874913531953646E-2</v>
      </c>
      <c r="AR55" s="28">
        <v>1.9090909090909089</v>
      </c>
      <c r="AS55" s="28">
        <v>2.545454545454545</v>
      </c>
      <c r="AT55" s="28">
        <v>0.54545454545454541</v>
      </c>
      <c r="AU55" s="28">
        <v>3.0909090909090908</v>
      </c>
      <c r="AV55" s="28">
        <v>0.2359550561797753</v>
      </c>
      <c r="AW55" s="28">
        <v>0.3146067415730337</v>
      </c>
      <c r="AX55" s="28">
        <v>6.7415730337078636E-2</v>
      </c>
      <c r="AY55" s="28">
        <v>0.38202247191011229</v>
      </c>
      <c r="AZ55" s="25">
        <v>0.82</v>
      </c>
      <c r="BA55" s="25">
        <v>3.44</v>
      </c>
      <c r="BB55" s="25">
        <v>2.62</v>
      </c>
      <c r="BC55" s="25">
        <v>2.642727272727273</v>
      </c>
      <c r="BD55">
        <v>2.642727272727273</v>
      </c>
      <c r="BE55">
        <v>5.9894662913636356</v>
      </c>
      <c r="BF55" s="75"/>
      <c r="BG55" s="75"/>
      <c r="BH55" s="75">
        <v>0.54194665977883461</v>
      </c>
      <c r="BL55">
        <v>4.3437456765976823E-2</v>
      </c>
      <c r="BM55">
        <v>8.6874913531953646E-2</v>
      </c>
      <c r="BN55">
        <v>4.3437456765976823E-2</v>
      </c>
      <c r="BO55">
        <v>0.54194665977883461</v>
      </c>
      <c r="BP55" s="79" t="s">
        <v>1264</v>
      </c>
      <c r="BQ55" s="79">
        <v>1373</v>
      </c>
      <c r="BR55" s="79">
        <v>10</v>
      </c>
      <c r="BT55" s="79" t="s">
        <v>464</v>
      </c>
      <c r="BU55" s="79" t="s">
        <v>464</v>
      </c>
      <c r="BV55" s="79">
        <v>0</v>
      </c>
      <c r="BX55" s="79">
        <v>1</v>
      </c>
      <c r="BY55" s="79">
        <v>16</v>
      </c>
      <c r="BZ55" s="79" t="s">
        <v>464</v>
      </c>
      <c r="CA55" s="79" t="s">
        <v>464</v>
      </c>
      <c r="CB55" s="79" t="s">
        <v>1266</v>
      </c>
      <c r="CC55" s="79">
        <v>400</v>
      </c>
      <c r="CD55" s="79">
        <v>280</v>
      </c>
      <c r="CG55" s="81">
        <v>1.8499999999999999</v>
      </c>
    </row>
    <row r="56" spans="1:85" x14ac:dyDescent="0.3">
      <c r="A56" s="2" t="s">
        <v>8</v>
      </c>
      <c r="B56" s="13" t="s">
        <v>694</v>
      </c>
      <c r="C56" s="13"/>
      <c r="D56" s="2">
        <v>3</v>
      </c>
      <c r="E56" s="2" t="s">
        <v>454</v>
      </c>
      <c r="F56" s="9" t="s">
        <v>530</v>
      </c>
      <c r="G56" t="s">
        <v>612</v>
      </c>
      <c r="L56" t="b">
        <v>1</v>
      </c>
      <c r="M56" t="b">
        <v>1</v>
      </c>
      <c r="N56" t="b">
        <v>0</v>
      </c>
      <c r="O56" t="b">
        <v>0</v>
      </c>
      <c r="P56" s="2"/>
      <c r="Q56" s="25"/>
      <c r="T56" s="2"/>
      <c r="U56" s="2"/>
      <c r="V56" s="2"/>
      <c r="W56" s="2"/>
      <c r="X56" s="2">
        <v>0</v>
      </c>
      <c r="Y56" s="25"/>
      <c r="Z56" s="25"/>
      <c r="AA56" s="25"/>
      <c r="AH56" s="2"/>
      <c r="AJ56" s="55"/>
      <c r="AK56" s="57"/>
      <c r="AL56" s="55"/>
      <c r="AM56" s="55"/>
      <c r="AN56" s="52"/>
      <c r="AO56" s="51"/>
      <c r="AP56" s="52"/>
      <c r="AQ56" s="52"/>
      <c r="AR56" s="28"/>
      <c r="AS56" s="28"/>
      <c r="AT56" s="28"/>
      <c r="AU56" s="28"/>
      <c r="AV56" s="28"/>
      <c r="AW56" s="28"/>
      <c r="AX56" s="28"/>
      <c r="AY56" s="28"/>
      <c r="AZ56" s="25"/>
      <c r="BA56" s="25"/>
      <c r="BB56" s="25"/>
      <c r="BC56" s="25"/>
      <c r="BF56" s="75"/>
      <c r="BG56" s="75"/>
      <c r="BH56" s="75"/>
      <c r="BT56" s="79" t="s">
        <v>1268</v>
      </c>
      <c r="BU56" s="79" t="s">
        <v>863</v>
      </c>
      <c r="BV56" s="79">
        <v>0.1</v>
      </c>
      <c r="BW56" s="79">
        <v>42.7</v>
      </c>
      <c r="BX56" s="79">
        <v>1</v>
      </c>
      <c r="BY56" s="79">
        <v>0</v>
      </c>
      <c r="BZ56" s="79" t="s">
        <v>464</v>
      </c>
      <c r="CA56" s="79" t="s">
        <v>464</v>
      </c>
      <c r="CB56" s="79" t="s">
        <v>1266</v>
      </c>
      <c r="CC56" s="79">
        <v>400</v>
      </c>
      <c r="CD56" s="79">
        <v>254</v>
      </c>
      <c r="CG56" s="81">
        <v>0.3</v>
      </c>
    </row>
    <row r="57" spans="1:85" x14ac:dyDescent="0.3">
      <c r="A57" s="5" t="s">
        <v>14</v>
      </c>
      <c r="B57" s="39" t="s">
        <v>699</v>
      </c>
      <c r="C57" s="39"/>
      <c r="D57" s="5">
        <v>4</v>
      </c>
      <c r="E57" s="5" t="s">
        <v>9</v>
      </c>
      <c r="F57" s="115" t="s">
        <v>532</v>
      </c>
      <c r="G57" s="5" t="s">
        <v>613</v>
      </c>
      <c r="H57" s="5"/>
      <c r="I57" s="5"/>
      <c r="J57" s="5"/>
      <c r="K57" s="5"/>
      <c r="L57" t="b">
        <v>1</v>
      </c>
      <c r="M57" t="b">
        <v>1</v>
      </c>
      <c r="N57" t="b">
        <v>0</v>
      </c>
      <c r="O57" t="b">
        <v>0</v>
      </c>
      <c r="P57" s="5"/>
      <c r="Q57" s="41">
        <v>4</v>
      </c>
      <c r="R57" s="5">
        <v>4</v>
      </c>
      <c r="S57" s="5">
        <v>0</v>
      </c>
      <c r="T57" s="5"/>
      <c r="U57" s="5"/>
      <c r="V57" s="5"/>
      <c r="W57" s="5"/>
      <c r="X57" s="5"/>
      <c r="Y57" s="41">
        <v>7.8568680000000004</v>
      </c>
      <c r="Z57" s="41">
        <v>7.8568680000000004</v>
      </c>
      <c r="AA57" s="41">
        <v>7.8568680000000004</v>
      </c>
      <c r="AB57" s="5">
        <v>7.78</v>
      </c>
      <c r="AC57" s="5">
        <v>7.78</v>
      </c>
      <c r="AD57" s="5">
        <v>7.78</v>
      </c>
      <c r="AE57" s="5">
        <v>0</v>
      </c>
      <c r="AF57" s="5"/>
      <c r="AG57" s="5"/>
      <c r="AH57" s="5"/>
      <c r="AI57" s="5">
        <v>12</v>
      </c>
      <c r="AJ57" s="5">
        <f t="shared" si="1"/>
        <v>0</v>
      </c>
      <c r="AK57" s="41">
        <v>485.00740615389492</v>
      </c>
      <c r="AL57" s="5">
        <v>470.91095200000012</v>
      </c>
      <c r="AM57" s="5">
        <v>0</v>
      </c>
      <c r="AN57" s="5"/>
      <c r="AO57" s="41">
        <v>9.896756088868755E-2</v>
      </c>
      <c r="AP57" s="5">
        <v>0.1019300990901566</v>
      </c>
      <c r="AQ57" s="5"/>
      <c r="AR57" s="5">
        <v>2</v>
      </c>
      <c r="AS57" s="5">
        <v>2.666666666666667</v>
      </c>
      <c r="AT57" s="5">
        <v>0.66666666666666663</v>
      </c>
      <c r="AU57" s="5">
        <v>3.1111111111111112</v>
      </c>
      <c r="AV57" s="5">
        <v>0.23684210526315791</v>
      </c>
      <c r="AW57" s="5">
        <v>0.31578947368421051</v>
      </c>
      <c r="AX57" s="5">
        <v>7.8947368421052627E-2</v>
      </c>
      <c r="AY57" s="5">
        <v>0.36842105263157893</v>
      </c>
      <c r="AZ57" s="41">
        <v>1</v>
      </c>
      <c r="BA57" s="41">
        <v>3.44</v>
      </c>
      <c r="BB57" s="41">
        <v>2.44</v>
      </c>
      <c r="BC57" s="41">
        <v>2.7377777777777781</v>
      </c>
      <c r="BD57" s="5">
        <v>2.7377777777777781</v>
      </c>
      <c r="BE57" s="5">
        <v>6.2421139038888889</v>
      </c>
      <c r="BF57" s="5">
        <v>0.49860192759728061</v>
      </c>
      <c r="BG57" s="5">
        <v>0.51352729551146459</v>
      </c>
      <c r="BH57" s="5"/>
      <c r="BI57" s="5"/>
      <c r="BJ57" s="5">
        <v>4.9483780444343768E-2</v>
      </c>
      <c r="BK57" s="5">
        <v>5.0965049545078307E-2</v>
      </c>
      <c r="BL57" s="5"/>
      <c r="BM57" s="5">
        <v>0.1004488299894221</v>
      </c>
      <c r="BN57" s="5">
        <v>5.0224414994711038E-2</v>
      </c>
      <c r="BO57" s="5">
        <v>0.50606461155437255</v>
      </c>
      <c r="BP57" s="84"/>
      <c r="BQ57" s="84"/>
      <c r="BR57" s="84"/>
      <c r="BS57" s="84"/>
      <c r="BT57" s="84"/>
      <c r="BU57" s="84"/>
      <c r="BV57" s="84"/>
      <c r="BW57" s="84"/>
      <c r="BX57" s="84"/>
      <c r="BY57" s="84"/>
      <c r="BZ57" s="84" t="s">
        <v>464</v>
      </c>
      <c r="CA57" s="84" t="s">
        <v>464</v>
      </c>
      <c r="CB57" s="84"/>
      <c r="CC57" s="84"/>
      <c r="CD57" s="84"/>
      <c r="CE57" s="84"/>
      <c r="CF57" s="84"/>
      <c r="CG57" s="84"/>
    </row>
    <row r="58" spans="1:85" x14ac:dyDescent="0.3">
      <c r="A58" s="5" t="s">
        <v>15</v>
      </c>
      <c r="B58" s="39" t="s">
        <v>700</v>
      </c>
      <c r="C58" s="39"/>
      <c r="D58" s="5">
        <v>4.4000000000000004</v>
      </c>
      <c r="E58" s="5" t="s">
        <v>9</v>
      </c>
      <c r="F58" s="40" t="s">
        <v>533</v>
      </c>
      <c r="G58" s="5" t="s">
        <v>614</v>
      </c>
      <c r="H58" s="5"/>
      <c r="I58" s="5"/>
      <c r="J58" s="5"/>
      <c r="K58" s="5"/>
      <c r="L58" t="b">
        <v>1</v>
      </c>
      <c r="M58" t="b">
        <v>1</v>
      </c>
      <c r="N58" t="b">
        <v>0</v>
      </c>
      <c r="O58" t="b">
        <v>0</v>
      </c>
      <c r="P58" s="5"/>
      <c r="Q58" s="41">
        <v>4</v>
      </c>
      <c r="R58" s="5">
        <v>4</v>
      </c>
      <c r="S58" s="5">
        <v>0</v>
      </c>
      <c r="T58" s="5"/>
      <c r="U58" s="5"/>
      <c r="V58" s="5"/>
      <c r="W58" s="5"/>
      <c r="X58" s="5"/>
      <c r="Y58" s="41">
        <v>5.63450966</v>
      </c>
      <c r="Z58" s="41">
        <v>7.6422105</v>
      </c>
      <c r="AA58" s="41">
        <v>11.066420430000001</v>
      </c>
      <c r="AB58" s="5">
        <v>11.013</v>
      </c>
      <c r="AC58" s="5">
        <v>7.6319999999999997</v>
      </c>
      <c r="AD58" s="5">
        <v>5.6210000000000004</v>
      </c>
      <c r="AE58" s="5">
        <v>0</v>
      </c>
      <c r="AF58" s="5"/>
      <c r="AG58" s="5"/>
      <c r="AH58" s="5"/>
      <c r="AI58" s="5">
        <v>12</v>
      </c>
      <c r="AJ58" s="5">
        <f t="shared" si="1"/>
        <v>0</v>
      </c>
      <c r="AK58" s="41">
        <v>476.5212686940929</v>
      </c>
      <c r="AL58" s="5">
        <v>472.45188513599999</v>
      </c>
      <c r="AM58" s="5">
        <v>0</v>
      </c>
      <c r="AN58" s="5"/>
      <c r="AO58" s="41">
        <v>0.1007300264509579</v>
      </c>
      <c r="AP58" s="5">
        <v>0.1015976473163669</v>
      </c>
      <c r="AQ58" s="5"/>
      <c r="AR58" s="5">
        <v>2</v>
      </c>
      <c r="AS58" s="5">
        <v>2.666666666666667</v>
      </c>
      <c r="AT58" s="5">
        <v>0.66666666666666663</v>
      </c>
      <c r="AU58" s="5">
        <v>3.1111111111111112</v>
      </c>
      <c r="AV58" s="5">
        <v>0.23684210526315791</v>
      </c>
      <c r="AW58" s="5">
        <v>0.31578947368421051</v>
      </c>
      <c r="AX58" s="5">
        <v>7.8947368421052627E-2</v>
      </c>
      <c r="AY58" s="5">
        <v>0.36842105263157893</v>
      </c>
      <c r="AZ58" s="41">
        <v>0.95</v>
      </c>
      <c r="BA58" s="41">
        <v>3.44</v>
      </c>
      <c r="BB58" s="41">
        <v>2.4900000000000002</v>
      </c>
      <c r="BC58" s="41">
        <v>2.7322222222222221</v>
      </c>
      <c r="BD58" s="5">
        <v>2.7322222222222221</v>
      </c>
      <c r="BE58" s="5">
        <v>6.2204042916666662</v>
      </c>
      <c r="BF58" s="5">
        <v>0.5362582325986015</v>
      </c>
      <c r="BG58" s="5">
        <v>0.54087720122437066</v>
      </c>
      <c r="BH58" s="5"/>
      <c r="BI58" s="5"/>
      <c r="BJ58" s="5">
        <v>5.0365013225478962E-2</v>
      </c>
      <c r="BK58" s="5">
        <v>5.0798823658183438E-2</v>
      </c>
      <c r="BL58" s="5"/>
      <c r="BM58" s="5">
        <v>0.1011638368836624</v>
      </c>
      <c r="BN58" s="5">
        <v>5.05819184418312E-2</v>
      </c>
      <c r="BO58" s="5">
        <v>0.53856771691148608</v>
      </c>
      <c r="BP58" s="84"/>
      <c r="BQ58" s="84"/>
      <c r="BR58" s="84"/>
      <c r="BS58" s="84"/>
      <c r="BT58" s="84"/>
      <c r="BU58" s="84"/>
      <c r="BV58" s="84"/>
      <c r="BW58" s="84"/>
      <c r="BX58" s="84"/>
      <c r="BY58" s="84"/>
      <c r="BZ58" s="84" t="s">
        <v>464</v>
      </c>
      <c r="CA58" s="84" t="s">
        <v>464</v>
      </c>
      <c r="CB58" s="84"/>
      <c r="CC58" s="84"/>
      <c r="CD58" s="84"/>
      <c r="CE58" s="84"/>
      <c r="CF58" s="84"/>
      <c r="CG58" s="84"/>
    </row>
    <row r="59" spans="1:85" x14ac:dyDescent="0.3">
      <c r="A59" s="5" t="s">
        <v>16</v>
      </c>
      <c r="B59" s="39" t="s">
        <v>701</v>
      </c>
      <c r="C59" s="39"/>
      <c r="D59" s="5">
        <v>4.0999999999999996</v>
      </c>
      <c r="E59" s="5" t="s">
        <v>9</v>
      </c>
      <c r="F59" s="40" t="s">
        <v>534</v>
      </c>
      <c r="G59" s="5" t="s">
        <v>615</v>
      </c>
      <c r="H59" s="5"/>
      <c r="I59" s="5"/>
      <c r="J59" s="5"/>
      <c r="K59" s="5"/>
      <c r="L59" t="b">
        <v>1</v>
      </c>
      <c r="M59" t="b">
        <v>1</v>
      </c>
      <c r="N59" t="b">
        <v>0</v>
      </c>
      <c r="O59" t="b">
        <v>0</v>
      </c>
      <c r="P59" s="5"/>
      <c r="Q59" s="41">
        <v>6</v>
      </c>
      <c r="R59" s="5">
        <v>12</v>
      </c>
      <c r="S59" s="5">
        <v>0</v>
      </c>
      <c r="T59" s="5"/>
      <c r="U59" s="5"/>
      <c r="V59" s="5"/>
      <c r="W59" s="5"/>
      <c r="X59" s="5"/>
      <c r="Y59" s="41">
        <v>9.2906580000000005</v>
      </c>
      <c r="Z59" s="41">
        <v>9.8537374799999977</v>
      </c>
      <c r="AA59" s="41">
        <v>14.19785074</v>
      </c>
      <c r="AB59" s="5">
        <v>21.14</v>
      </c>
      <c r="AC59" s="5">
        <v>21.14</v>
      </c>
      <c r="AD59" s="5">
        <v>3.9169999999999998</v>
      </c>
      <c r="AE59" s="5">
        <v>0</v>
      </c>
      <c r="AF59" s="5"/>
      <c r="AG59" s="5"/>
      <c r="AH59" s="5"/>
      <c r="AI59" s="5">
        <v>12</v>
      </c>
      <c r="AJ59" s="5">
        <f t="shared" si="1"/>
        <v>0</v>
      </c>
      <c r="AK59" s="41">
        <v>1160.7096237378021</v>
      </c>
      <c r="AL59" s="5">
        <v>1515.9824344215051</v>
      </c>
      <c r="AM59" s="5">
        <v>0</v>
      </c>
      <c r="AN59" s="5"/>
      <c r="AO59" s="41">
        <v>6.2031018376620617E-2</v>
      </c>
      <c r="AP59" s="5">
        <v>9.4987907993109438E-2</v>
      </c>
      <c r="AQ59" s="5"/>
      <c r="AR59" s="5">
        <v>2</v>
      </c>
      <c r="AS59" s="5">
        <v>2.666666666666667</v>
      </c>
      <c r="AT59" s="5">
        <v>0.66666666666666663</v>
      </c>
      <c r="AU59" s="5">
        <v>3.1111111111111112</v>
      </c>
      <c r="AV59" s="5">
        <v>0.23684210526315791</v>
      </c>
      <c r="AW59" s="5">
        <v>0.31578947368421051</v>
      </c>
      <c r="AX59" s="5">
        <v>7.8947368421052627E-2</v>
      </c>
      <c r="AY59" s="5">
        <v>0.36842105263157893</v>
      </c>
      <c r="AZ59" s="41">
        <v>0.89</v>
      </c>
      <c r="BA59" s="41">
        <v>3.44</v>
      </c>
      <c r="BB59" s="41">
        <v>2.5499999999999998</v>
      </c>
      <c r="BC59" s="41">
        <v>2.7255555555555562</v>
      </c>
      <c r="BD59" s="5">
        <v>2.7255555555555548</v>
      </c>
      <c r="BE59" s="5">
        <v>6.1987019111111108</v>
      </c>
      <c r="BF59" s="5">
        <v>0.35206135737794247</v>
      </c>
      <c r="BG59" s="5">
        <v>0.53911047565759851</v>
      </c>
      <c r="BH59" s="5"/>
      <c r="BI59" s="5"/>
      <c r="BJ59" s="5">
        <v>3.1015509188310308E-2</v>
      </c>
      <c r="BK59" s="5">
        <v>4.7493953996554719E-2</v>
      </c>
      <c r="BL59" s="5"/>
      <c r="BM59" s="5">
        <v>7.8509463184865028E-2</v>
      </c>
      <c r="BN59" s="5">
        <v>3.9254731592432507E-2</v>
      </c>
      <c r="BO59" s="5">
        <v>0.44558591651777052</v>
      </c>
      <c r="BP59" s="84"/>
      <c r="BQ59" s="84"/>
      <c r="BR59" s="84"/>
      <c r="BS59" s="84"/>
      <c r="BT59" s="84"/>
      <c r="BU59" s="84"/>
      <c r="BV59" s="84"/>
      <c r="BW59" s="84"/>
      <c r="BX59" s="84"/>
      <c r="BY59" s="84"/>
      <c r="BZ59" s="84" t="s">
        <v>464</v>
      </c>
      <c r="CA59" s="84" t="s">
        <v>464</v>
      </c>
      <c r="CB59" s="84"/>
      <c r="CC59" s="84"/>
      <c r="CD59" s="84"/>
      <c r="CE59" s="84"/>
      <c r="CF59" s="84"/>
      <c r="CG59" s="84"/>
    </row>
    <row r="60" spans="1:85" x14ac:dyDescent="0.3">
      <c r="A60" s="2" t="s">
        <v>17</v>
      </c>
      <c r="B60" s="13" t="s">
        <v>702</v>
      </c>
      <c r="C60" s="13"/>
      <c r="D60" s="2">
        <v>3.67</v>
      </c>
      <c r="E60" s="2" t="s">
        <v>117</v>
      </c>
      <c r="F60" s="9" t="s">
        <v>535</v>
      </c>
      <c r="G60" t="s">
        <v>616</v>
      </c>
      <c r="L60" t="b">
        <v>1</v>
      </c>
      <c r="M60" t="b">
        <v>1</v>
      </c>
      <c r="N60" t="b">
        <v>0</v>
      </c>
      <c r="O60" t="b">
        <v>0</v>
      </c>
      <c r="P60" s="2">
        <v>2</v>
      </c>
      <c r="Q60" s="25">
        <v>1</v>
      </c>
      <c r="R60">
        <v>4</v>
      </c>
      <c r="S60">
        <v>0</v>
      </c>
      <c r="T60" s="2">
        <v>5.4669999999999996</v>
      </c>
      <c r="U60" s="2">
        <v>5.4269999999999996</v>
      </c>
      <c r="V60" s="2">
        <v>24.931000000000001</v>
      </c>
      <c r="W60" s="2" t="s">
        <v>450</v>
      </c>
      <c r="X60" s="2">
        <v>12.4655</v>
      </c>
      <c r="Y60" s="25">
        <v>13.46934785</v>
      </c>
      <c r="Z60" s="25">
        <v>13.46934785</v>
      </c>
      <c r="AA60" s="25">
        <v>13.46934785</v>
      </c>
      <c r="AB60">
        <v>5.4659000000000004</v>
      </c>
      <c r="AC60">
        <v>5.4318</v>
      </c>
      <c r="AD60">
        <v>24.9619</v>
      </c>
      <c r="AE60">
        <v>0</v>
      </c>
      <c r="AH60" s="2">
        <v>2</v>
      </c>
      <c r="AI60">
        <v>18</v>
      </c>
      <c r="AJ60" s="55">
        <f t="shared" si="1"/>
        <v>739.68803577899985</v>
      </c>
      <c r="AK60" s="57">
        <v>189.22149105491849</v>
      </c>
      <c r="AL60" s="55">
        <v>741.11071385887806</v>
      </c>
      <c r="AM60" s="55">
        <v>0</v>
      </c>
      <c r="AN60" s="52"/>
      <c r="AO60" s="51">
        <v>9.5126615373598261E-2</v>
      </c>
      <c r="AP60" s="52">
        <v>9.7151476363233638E-2</v>
      </c>
      <c r="AQ60" s="52"/>
      <c r="AR60" s="28">
        <v>2</v>
      </c>
      <c r="AS60" s="28">
        <v>3</v>
      </c>
      <c r="AT60" s="28">
        <v>1.857142857142857</v>
      </c>
      <c r="AU60" s="28">
        <v>4</v>
      </c>
      <c r="AV60" s="28">
        <v>0.18421052631578949</v>
      </c>
      <c r="AW60" s="28">
        <v>0.27631578947368418</v>
      </c>
      <c r="AX60" s="28">
        <v>0.1710526315789474</v>
      </c>
      <c r="AY60" s="28">
        <v>0.36842105263157893</v>
      </c>
      <c r="AZ60" s="25">
        <v>1</v>
      </c>
      <c r="BA60" s="25">
        <v>3.44</v>
      </c>
      <c r="BB60" s="25">
        <v>2.44</v>
      </c>
      <c r="BC60" s="25">
        <v>2.785714285714286</v>
      </c>
      <c r="BD60">
        <v>2.785714285714286</v>
      </c>
      <c r="BE60">
        <v>6.216117408214286</v>
      </c>
      <c r="BF60" s="75">
        <v>0.52325723799350143</v>
      </c>
      <c r="BG60" s="75"/>
      <c r="BH60" s="75"/>
      <c r="BJ60">
        <v>4.7563307686799138E-2</v>
      </c>
      <c r="BK60">
        <v>4.8575738181616819E-2</v>
      </c>
      <c r="BM60">
        <v>9.6139045868415957E-2</v>
      </c>
      <c r="BN60">
        <v>4.8069522934207978E-2</v>
      </c>
      <c r="BO60">
        <v>0.52325723799350143</v>
      </c>
      <c r="BP60" s="79" t="s">
        <v>1264</v>
      </c>
      <c r="BQ60" s="79">
        <v>1334</v>
      </c>
      <c r="BR60" s="79">
        <v>54</v>
      </c>
      <c r="BT60" s="79" t="s">
        <v>464</v>
      </c>
      <c r="BU60" s="79" t="s">
        <v>464</v>
      </c>
      <c r="BV60" s="79">
        <v>0</v>
      </c>
      <c r="BW60" s="79">
        <v>1.96</v>
      </c>
      <c r="BX60" s="79">
        <v>0.5</v>
      </c>
      <c r="BY60" s="79">
        <v>12.5</v>
      </c>
      <c r="BZ60" s="79" t="s">
        <v>464</v>
      </c>
      <c r="CA60" s="79" t="s">
        <v>464</v>
      </c>
      <c r="CB60" s="79" t="s">
        <v>1266</v>
      </c>
      <c r="CC60" s="79">
        <v>350</v>
      </c>
      <c r="CE60" s="79" t="s">
        <v>1287</v>
      </c>
      <c r="CG60" s="81">
        <v>1500</v>
      </c>
    </row>
    <row r="61" spans="1:85" x14ac:dyDescent="0.3">
      <c r="A61" s="2" t="s">
        <v>51</v>
      </c>
      <c r="B61" s="13" t="s">
        <v>703</v>
      </c>
      <c r="C61" s="13"/>
      <c r="D61" s="2">
        <v>3.64</v>
      </c>
      <c r="E61" s="2" t="s">
        <v>117</v>
      </c>
      <c r="F61" s="9" t="s">
        <v>536</v>
      </c>
      <c r="G61" t="s">
        <v>617</v>
      </c>
      <c r="L61" t="b">
        <v>1</v>
      </c>
      <c r="M61" t="b">
        <v>1</v>
      </c>
      <c r="N61" t="b">
        <v>0</v>
      </c>
      <c r="O61" t="b">
        <v>0</v>
      </c>
      <c r="P61" s="2">
        <v>4</v>
      </c>
      <c r="Q61" s="25">
        <v>1</v>
      </c>
      <c r="R61">
        <v>4</v>
      </c>
      <c r="S61">
        <v>0</v>
      </c>
      <c r="T61" s="2">
        <v>5.4729999999999999</v>
      </c>
      <c r="U61" s="2">
        <v>5.5269999999999992</v>
      </c>
      <c r="V61" s="2">
        <v>25.030999999999999</v>
      </c>
      <c r="W61" s="2" t="s">
        <v>450</v>
      </c>
      <c r="X61" s="2">
        <v>12.515499999999999</v>
      </c>
      <c r="Y61" s="25">
        <v>12.88926011</v>
      </c>
      <c r="Z61" s="25">
        <v>12.88926011</v>
      </c>
      <c r="AA61" s="25">
        <v>12.88926011</v>
      </c>
      <c r="AB61">
        <v>5.5223699999999996</v>
      </c>
      <c r="AC61">
        <v>5.5240799999999997</v>
      </c>
      <c r="AD61">
        <v>25.026399999999999</v>
      </c>
      <c r="AE61">
        <v>0</v>
      </c>
      <c r="AH61" s="2">
        <v>2</v>
      </c>
      <c r="AI61">
        <v>18</v>
      </c>
      <c r="AJ61" s="55">
        <f t="shared" si="1"/>
        <v>757.16950240099993</v>
      </c>
      <c r="AK61" s="57">
        <v>195.03203980213701</v>
      </c>
      <c r="AL61" s="55">
        <v>763.45570050087724</v>
      </c>
      <c r="AM61" s="55">
        <v>0</v>
      </c>
      <c r="AN61" s="52"/>
      <c r="AO61" s="51">
        <v>9.2292528029042184E-2</v>
      </c>
      <c r="AP61" s="52">
        <v>9.4308025930991482E-2</v>
      </c>
      <c r="AQ61" s="52"/>
      <c r="AR61" s="28">
        <v>2</v>
      </c>
      <c r="AS61" s="28">
        <v>3</v>
      </c>
      <c r="AT61" s="28">
        <v>1.857142857142857</v>
      </c>
      <c r="AU61" s="28">
        <v>4</v>
      </c>
      <c r="AV61" s="28">
        <v>0.18421052631578949</v>
      </c>
      <c r="AW61" s="28">
        <v>0.27631578947368418</v>
      </c>
      <c r="AX61" s="28">
        <v>0.1710526315789474</v>
      </c>
      <c r="AY61" s="28">
        <v>0.36842105263157893</v>
      </c>
      <c r="AZ61" s="25">
        <v>0.95</v>
      </c>
      <c r="BA61" s="25">
        <v>3.44</v>
      </c>
      <c r="BB61" s="25">
        <v>2.4900000000000002</v>
      </c>
      <c r="BC61" s="25">
        <v>2.782142857142857</v>
      </c>
      <c r="BD61">
        <v>2.7821428571428579</v>
      </c>
      <c r="BE61">
        <v>6.2021612289285706</v>
      </c>
      <c r="BF61" s="75">
        <v>0.52524560229640982</v>
      </c>
      <c r="BG61" s="75">
        <v>0.53671599358424449</v>
      </c>
      <c r="BH61" s="75"/>
      <c r="BJ61">
        <v>4.6146264014521092E-2</v>
      </c>
      <c r="BK61">
        <v>4.7154012965495741E-2</v>
      </c>
      <c r="BM61">
        <v>9.3300276980016833E-2</v>
      </c>
      <c r="BN61">
        <v>4.6650138490008423E-2</v>
      </c>
      <c r="BO61">
        <v>0.53098079794032715</v>
      </c>
      <c r="BP61" s="79" t="s">
        <v>1264</v>
      </c>
      <c r="BQ61" s="79">
        <v>1334</v>
      </c>
      <c r="BR61" s="79">
        <v>54</v>
      </c>
      <c r="BT61" s="79" t="s">
        <v>464</v>
      </c>
      <c r="BU61" s="79" t="s">
        <v>464</v>
      </c>
      <c r="BV61" s="79">
        <v>0</v>
      </c>
      <c r="BW61" s="79">
        <v>2.36</v>
      </c>
      <c r="BX61" s="79">
        <v>0.5</v>
      </c>
      <c r="BY61" s="79">
        <v>12.5</v>
      </c>
      <c r="BZ61" s="79" t="s">
        <v>464</v>
      </c>
      <c r="CA61" s="79" t="s">
        <v>464</v>
      </c>
      <c r="CB61" s="79" t="s">
        <v>1266</v>
      </c>
      <c r="CC61" s="79">
        <v>350</v>
      </c>
      <c r="CE61" s="79" t="s">
        <v>1287</v>
      </c>
      <c r="CG61" s="81">
        <v>11299.999999999998</v>
      </c>
    </row>
    <row r="62" spans="1:85" x14ac:dyDescent="0.3">
      <c r="A62" s="2" t="s">
        <v>18</v>
      </c>
      <c r="B62" s="13" t="s">
        <v>704</v>
      </c>
      <c r="C62" s="13"/>
      <c r="D62" s="2">
        <v>3.52</v>
      </c>
      <c r="E62" s="2" t="s">
        <v>117</v>
      </c>
      <c r="F62" s="9" t="s">
        <v>537</v>
      </c>
      <c r="G62" t="s">
        <v>618</v>
      </c>
      <c r="L62" t="b">
        <v>1</v>
      </c>
      <c r="M62" t="b">
        <v>1</v>
      </c>
      <c r="N62" t="b">
        <v>0</v>
      </c>
      <c r="O62" t="b">
        <v>0</v>
      </c>
      <c r="P62" s="2"/>
      <c r="Q62" s="25">
        <v>1</v>
      </c>
      <c r="R62">
        <v>1</v>
      </c>
      <c r="S62">
        <v>0</v>
      </c>
      <c r="T62" s="2">
        <v>3.9539999999999997</v>
      </c>
      <c r="U62" s="2">
        <v>3.9539999999999997</v>
      </c>
      <c r="V62" s="2">
        <v>25.487000000000002</v>
      </c>
      <c r="W62" s="2" t="s">
        <v>440</v>
      </c>
      <c r="X62" s="2">
        <v>12.743500000000001</v>
      </c>
      <c r="Y62" s="25">
        <v>12.939761450000001</v>
      </c>
      <c r="Z62" s="25">
        <v>12.939761450000001</v>
      </c>
      <c r="AA62" s="25">
        <v>12.939761450000001</v>
      </c>
      <c r="AB62">
        <v>3.9355000000000002</v>
      </c>
      <c r="AC62">
        <v>3.9355000000000002</v>
      </c>
      <c r="AD62">
        <v>25.5686</v>
      </c>
      <c r="AE62">
        <v>0</v>
      </c>
      <c r="AH62" s="2">
        <v>2</v>
      </c>
      <c r="AI62">
        <v>18</v>
      </c>
      <c r="AJ62" s="55">
        <f t="shared" si="1"/>
        <v>398.46671449199999</v>
      </c>
      <c r="AK62" s="57">
        <v>198.96095988642259</v>
      </c>
      <c r="AL62" s="55">
        <v>396.01057416815007</v>
      </c>
      <c r="AM62" s="55">
        <v>0</v>
      </c>
      <c r="AN62" s="52"/>
      <c r="AO62" s="51">
        <v>9.047000984653146E-2</v>
      </c>
      <c r="AP62" s="52">
        <v>4.5453331739462637E-2</v>
      </c>
      <c r="AQ62" s="52"/>
      <c r="AR62" s="28">
        <v>2</v>
      </c>
      <c r="AS62" s="28">
        <v>3</v>
      </c>
      <c r="AT62" s="28">
        <v>1.857142857142857</v>
      </c>
      <c r="AU62" s="28">
        <v>4</v>
      </c>
      <c r="AV62" s="28">
        <v>0.18421052631578949</v>
      </c>
      <c r="AW62" s="28">
        <v>0.27631578947368418</v>
      </c>
      <c r="AX62" s="28">
        <v>0.1710526315789474</v>
      </c>
      <c r="AY62" s="28">
        <v>0.36842105263157893</v>
      </c>
      <c r="AZ62" s="25">
        <v>0.89</v>
      </c>
      <c r="BA62" s="25">
        <v>3.44</v>
      </c>
      <c r="BB62" s="25">
        <v>2.5499999999999998</v>
      </c>
      <c r="BC62" s="25">
        <v>2.777857142857143</v>
      </c>
      <c r="BD62">
        <v>2.777857142857143</v>
      </c>
      <c r="BE62">
        <v>6.1882096985714297</v>
      </c>
      <c r="BF62" s="75">
        <v>0.53609483093200738</v>
      </c>
      <c r="BG62" s="75"/>
      <c r="BH62" s="75"/>
      <c r="BJ62">
        <v>4.5235004923265723E-2</v>
      </c>
      <c r="BK62">
        <v>2.2726665869731318E-2</v>
      </c>
      <c r="BM62">
        <v>6.7961670792997045E-2</v>
      </c>
      <c r="BN62">
        <v>3.3980835396498522E-2</v>
      </c>
      <c r="BO62">
        <v>0.53609483093200738</v>
      </c>
      <c r="BP62" s="79" t="s">
        <v>1264</v>
      </c>
      <c r="BQ62" s="79">
        <v>1273</v>
      </c>
      <c r="BR62" s="79">
        <v>72</v>
      </c>
      <c r="BT62" s="79" t="s">
        <v>464</v>
      </c>
      <c r="BU62" s="79" t="s">
        <v>464</v>
      </c>
      <c r="BV62" s="79">
        <v>0</v>
      </c>
      <c r="BW62" s="79">
        <v>2.1800000000000002</v>
      </c>
      <c r="BX62" s="79">
        <v>0.5</v>
      </c>
      <c r="BY62" s="79">
        <v>12.5</v>
      </c>
      <c r="BZ62" s="79" t="s">
        <v>464</v>
      </c>
      <c r="CA62" s="79" t="s">
        <v>464</v>
      </c>
      <c r="CB62" s="79" t="s">
        <v>1266</v>
      </c>
      <c r="CC62" s="79">
        <v>350</v>
      </c>
      <c r="CE62" s="79" t="s">
        <v>1287</v>
      </c>
      <c r="CG62" s="81">
        <v>550</v>
      </c>
    </row>
    <row r="63" spans="1:85" x14ac:dyDescent="0.3">
      <c r="A63" s="2" t="s">
        <v>19</v>
      </c>
      <c r="B63" s="13" t="s">
        <v>705</v>
      </c>
      <c r="C63" s="13"/>
      <c r="D63" s="2">
        <v>3.46</v>
      </c>
      <c r="E63" s="2" t="s">
        <v>435</v>
      </c>
      <c r="F63" s="9" t="s">
        <v>538</v>
      </c>
      <c r="G63">
        <v>-1</v>
      </c>
      <c r="L63" t="b">
        <v>1</v>
      </c>
      <c r="M63" t="b">
        <v>0</v>
      </c>
      <c r="N63" t="b">
        <v>0</v>
      </c>
      <c r="O63" t="b">
        <v>0</v>
      </c>
      <c r="P63" s="2"/>
      <c r="Q63" s="25">
        <v>1</v>
      </c>
      <c r="R63">
        <v>0</v>
      </c>
      <c r="S63">
        <v>0</v>
      </c>
      <c r="T63" s="2" t="s">
        <v>464</v>
      </c>
      <c r="U63" s="2" t="s">
        <v>464</v>
      </c>
      <c r="V63" s="2" t="s">
        <v>464</v>
      </c>
      <c r="W63" s="2" t="s">
        <v>450</v>
      </c>
      <c r="X63" s="2"/>
      <c r="Y63" s="25">
        <v>13.83861243</v>
      </c>
      <c r="Z63" s="25">
        <v>13.83861243</v>
      </c>
      <c r="AA63" s="25">
        <v>13.83861243</v>
      </c>
      <c r="AB63">
        <v>0</v>
      </c>
      <c r="AE63">
        <v>0</v>
      </c>
      <c r="AH63" s="2">
        <v>2</v>
      </c>
      <c r="AI63">
        <v>18</v>
      </c>
      <c r="AJ63" s="55" t="e">
        <f t="shared" si="1"/>
        <v>#VALUE!</v>
      </c>
      <c r="AK63" s="57">
        <v>208.2630581553295</v>
      </c>
      <c r="AL63" s="55">
        <v>0</v>
      </c>
      <c r="AM63" s="55">
        <v>0</v>
      </c>
      <c r="AN63" s="52"/>
      <c r="AO63" s="51">
        <v>8.6429154356194082E-2</v>
      </c>
      <c r="AP63" s="52"/>
      <c r="AQ63" s="52"/>
      <c r="AR63" s="28">
        <v>1.857142857142857</v>
      </c>
      <c r="AS63" s="28">
        <v>3</v>
      </c>
      <c r="AT63" s="28">
        <v>2</v>
      </c>
      <c r="AU63" s="28">
        <v>2</v>
      </c>
      <c r="AV63" s="28">
        <v>0.20967741935483869</v>
      </c>
      <c r="AW63" s="28">
        <v>0.33870967741935482</v>
      </c>
      <c r="AX63" s="28">
        <v>0.22580645161290319</v>
      </c>
      <c r="AY63" s="28">
        <v>0.22580645161290319</v>
      </c>
      <c r="AZ63" s="25">
        <v>1</v>
      </c>
      <c r="BA63" s="25">
        <v>3.44</v>
      </c>
      <c r="BB63" s="25">
        <v>2.44</v>
      </c>
      <c r="BC63" s="25">
        <v>2.8</v>
      </c>
      <c r="BD63">
        <v>2.8</v>
      </c>
      <c r="BE63">
        <v>6.2020864082142868</v>
      </c>
      <c r="BF63" s="75">
        <v>0.47541563854575991</v>
      </c>
      <c r="BG63" s="75"/>
      <c r="BH63" s="75"/>
      <c r="BJ63">
        <v>4.3214577178097048E-2</v>
      </c>
      <c r="BM63">
        <v>8.6429154356194082E-2</v>
      </c>
      <c r="BN63">
        <v>4.3214577178097048E-2</v>
      </c>
      <c r="BO63">
        <v>0.47541563854575991</v>
      </c>
      <c r="BP63" s="79" t="s">
        <v>1264</v>
      </c>
      <c r="BQ63" s="79">
        <v>1334</v>
      </c>
      <c r="BR63" s="79">
        <v>54</v>
      </c>
      <c r="BT63" s="79" t="s">
        <v>464</v>
      </c>
      <c r="BU63" s="79" t="s">
        <v>464</v>
      </c>
      <c r="BV63" s="79">
        <v>0</v>
      </c>
      <c r="BX63" s="79">
        <v>0.5</v>
      </c>
      <c r="BY63" s="79">
        <v>12.5</v>
      </c>
      <c r="BZ63" s="79" t="s">
        <v>464</v>
      </c>
      <c r="CA63" s="79" t="s">
        <v>464</v>
      </c>
      <c r="CB63" s="79" t="s">
        <v>1266</v>
      </c>
      <c r="CC63" s="79">
        <v>350</v>
      </c>
      <c r="CE63" s="79" t="s">
        <v>1287</v>
      </c>
      <c r="CG63" s="81">
        <v>580</v>
      </c>
    </row>
    <row r="64" spans="1:85" x14ac:dyDescent="0.3">
      <c r="A64" s="2" t="s">
        <v>20</v>
      </c>
      <c r="B64" s="13" t="s">
        <v>706</v>
      </c>
      <c r="C64" s="13"/>
      <c r="D64" s="2">
        <v>3.43</v>
      </c>
      <c r="E64" s="2" t="s">
        <v>435</v>
      </c>
      <c r="F64" s="9" t="s">
        <v>539</v>
      </c>
      <c r="G64" t="s">
        <v>619</v>
      </c>
      <c r="L64" t="b">
        <v>1</v>
      </c>
      <c r="M64" t="b">
        <v>1</v>
      </c>
      <c r="N64" t="b">
        <v>0</v>
      </c>
      <c r="O64" t="b">
        <v>0</v>
      </c>
      <c r="P64" s="1">
        <v>4</v>
      </c>
      <c r="Q64" s="25">
        <v>2</v>
      </c>
      <c r="R64">
        <v>4</v>
      </c>
      <c r="S64">
        <v>0</v>
      </c>
      <c r="T64" s="1">
        <v>5.4729999999999999</v>
      </c>
      <c r="U64" s="1">
        <v>5.5269999999999992</v>
      </c>
      <c r="V64" s="1">
        <v>25.030999999999999</v>
      </c>
      <c r="W64" s="2" t="s">
        <v>450</v>
      </c>
      <c r="X64" s="1">
        <v>12.515499999999999</v>
      </c>
      <c r="Y64" s="25">
        <v>13.01244535</v>
      </c>
      <c r="Z64" s="25">
        <v>13.01244535</v>
      </c>
      <c r="AA64" s="25">
        <v>5.6884839999999999</v>
      </c>
      <c r="AB64">
        <v>5.5060000000000002</v>
      </c>
      <c r="AC64">
        <v>5.5060000000000002</v>
      </c>
      <c r="AD64">
        <v>25</v>
      </c>
      <c r="AE64">
        <v>0</v>
      </c>
      <c r="AH64" s="2">
        <v>2</v>
      </c>
      <c r="AI64">
        <v>18</v>
      </c>
      <c r="AJ64" s="55">
        <f t="shared" si="1"/>
        <v>757.16950240099993</v>
      </c>
      <c r="AK64" s="57">
        <v>408.08048566890238</v>
      </c>
      <c r="AL64" s="55">
        <v>757.90090000000009</v>
      </c>
      <c r="AM64" s="55">
        <v>0</v>
      </c>
      <c r="AN64" s="52"/>
      <c r="AO64" s="51">
        <v>8.8217891480379992E-2</v>
      </c>
      <c r="AP64" s="52">
        <v>9.4999227471559922E-2</v>
      </c>
      <c r="AQ64" s="52"/>
      <c r="AR64" s="28">
        <v>1.857142857142857</v>
      </c>
      <c r="AS64" s="28">
        <v>3</v>
      </c>
      <c r="AT64" s="28">
        <v>2</v>
      </c>
      <c r="AU64" s="28">
        <v>2</v>
      </c>
      <c r="AV64" s="28">
        <v>0.20967741935483869</v>
      </c>
      <c r="AW64" s="28">
        <v>0.33870967741935482</v>
      </c>
      <c r="AX64" s="28">
        <v>0.22580645161290319</v>
      </c>
      <c r="AY64" s="28">
        <v>0.22580645161290319</v>
      </c>
      <c r="AZ64" s="25">
        <v>0.95</v>
      </c>
      <c r="BA64" s="25">
        <v>3.44</v>
      </c>
      <c r="BB64" s="25">
        <v>2.4900000000000002</v>
      </c>
      <c r="BC64" s="25">
        <v>2.7964285714285722</v>
      </c>
      <c r="BD64">
        <v>2.7964285714285722</v>
      </c>
      <c r="BE64">
        <v>6.1881302289285713</v>
      </c>
      <c r="BF64" s="75">
        <v>0.50205645606923555</v>
      </c>
      <c r="BG64" s="75">
        <v>0.54064968764634491</v>
      </c>
      <c r="BH64" s="75"/>
      <c r="BJ64">
        <v>4.4108945740190003E-2</v>
      </c>
      <c r="BK64">
        <v>4.7499613735779961E-2</v>
      </c>
      <c r="BM64">
        <v>9.1608559475969964E-2</v>
      </c>
      <c r="BN64">
        <v>4.5804279737984982E-2</v>
      </c>
      <c r="BO64">
        <v>0.52135307185779023</v>
      </c>
      <c r="BP64" s="79" t="s">
        <v>1264</v>
      </c>
      <c r="BQ64" s="79">
        <v>1334</v>
      </c>
      <c r="BR64" s="79">
        <v>54</v>
      </c>
      <c r="BT64" s="79" t="s">
        <v>464</v>
      </c>
      <c r="BU64" s="79" t="s">
        <v>464</v>
      </c>
      <c r="BV64" s="79">
        <v>0</v>
      </c>
      <c r="BX64" s="79">
        <v>0.5</v>
      </c>
      <c r="BY64" s="79">
        <v>12.5</v>
      </c>
      <c r="BZ64" s="79" t="s">
        <v>464</v>
      </c>
      <c r="CA64" s="79" t="s">
        <v>464</v>
      </c>
      <c r="CB64" s="79" t="s">
        <v>1266</v>
      </c>
      <c r="CC64" s="79">
        <v>350</v>
      </c>
      <c r="CE64" s="79" t="s">
        <v>1287</v>
      </c>
      <c r="CG64" s="81">
        <v>3660</v>
      </c>
    </row>
    <row r="65" spans="1:85" x14ac:dyDescent="0.3">
      <c r="A65" s="2" t="s">
        <v>21</v>
      </c>
      <c r="B65" s="13" t="s">
        <v>707</v>
      </c>
      <c r="C65" s="13"/>
      <c r="D65" s="2">
        <v>3.3</v>
      </c>
      <c r="E65" s="2" t="s">
        <v>435</v>
      </c>
      <c r="F65" s="9" t="s">
        <v>540</v>
      </c>
      <c r="G65" t="s">
        <v>620</v>
      </c>
      <c r="L65" t="b">
        <v>1</v>
      </c>
      <c r="M65" t="b">
        <v>1</v>
      </c>
      <c r="N65" t="b">
        <v>0</v>
      </c>
      <c r="O65" t="b">
        <v>0</v>
      </c>
      <c r="P65" s="2"/>
      <c r="Q65" s="25">
        <v>2</v>
      </c>
      <c r="R65">
        <v>2</v>
      </c>
      <c r="S65">
        <v>0</v>
      </c>
      <c r="T65" s="2" t="s">
        <v>464</v>
      </c>
      <c r="U65" s="2" t="s">
        <v>464</v>
      </c>
      <c r="V65" s="2" t="s">
        <v>464</v>
      </c>
      <c r="W65" s="2" t="s">
        <v>440</v>
      </c>
      <c r="X65" s="2"/>
      <c r="Y65" s="25">
        <v>13.052871550000001</v>
      </c>
      <c r="Z65" s="25">
        <v>13.052871550000001</v>
      </c>
      <c r="AA65" s="25">
        <v>5.7602650000000004</v>
      </c>
      <c r="AB65">
        <v>3.9390000000000001</v>
      </c>
      <c r="AC65">
        <v>3.9390000000000001</v>
      </c>
      <c r="AD65">
        <v>25.636399999999998</v>
      </c>
      <c r="AE65">
        <v>0</v>
      </c>
      <c r="AH65" s="2">
        <v>2</v>
      </c>
      <c r="AI65">
        <v>18</v>
      </c>
      <c r="AJ65" s="55" t="e">
        <f t="shared" si="1"/>
        <v>#VALUE!</v>
      </c>
      <c r="AK65" s="57">
        <v>419.87909289623292</v>
      </c>
      <c r="AL65" s="55">
        <v>397.76722984439999</v>
      </c>
      <c r="AM65" s="55">
        <v>0</v>
      </c>
      <c r="AN65" s="52"/>
      <c r="AO65" s="51">
        <v>8.5738967738736363E-2</v>
      </c>
      <c r="AP65" s="52">
        <v>9.0505193235960166E-2</v>
      </c>
      <c r="AQ65" s="52"/>
      <c r="AR65" s="28">
        <v>1.857142857142857</v>
      </c>
      <c r="AS65" s="28">
        <v>3</v>
      </c>
      <c r="AT65" s="28">
        <v>2</v>
      </c>
      <c r="AU65" s="28">
        <v>2</v>
      </c>
      <c r="AV65" s="28">
        <v>0.20967741935483869</v>
      </c>
      <c r="AW65" s="28">
        <v>0.33870967741935482</v>
      </c>
      <c r="AX65" s="28">
        <v>0.22580645161290319</v>
      </c>
      <c r="AY65" s="28">
        <v>0.22580645161290319</v>
      </c>
      <c r="AZ65" s="25">
        <v>0.89</v>
      </c>
      <c r="BA65" s="25">
        <v>3.44</v>
      </c>
      <c r="BB65" s="25">
        <v>2.5499999999999998</v>
      </c>
      <c r="BC65" s="25">
        <v>2.7921428571428568</v>
      </c>
      <c r="BD65">
        <v>2.7921428571428568</v>
      </c>
      <c r="BE65">
        <v>6.1741786985714304</v>
      </c>
      <c r="BF65" s="75">
        <v>0.50806026761966716</v>
      </c>
      <c r="BG65" s="75">
        <v>0</v>
      </c>
      <c r="BH65" s="75"/>
      <c r="BJ65">
        <v>4.2869483869368182E-2</v>
      </c>
      <c r="BK65">
        <v>4.5252596617980083E-2</v>
      </c>
      <c r="BM65">
        <v>8.8122080487348264E-2</v>
      </c>
      <c r="BN65">
        <v>4.4061040243674132E-2</v>
      </c>
      <c r="BO65">
        <v>0.25403013380983358</v>
      </c>
      <c r="BP65" s="79" t="s">
        <v>1264</v>
      </c>
      <c r="BQ65" s="79">
        <v>1334</v>
      </c>
      <c r="BR65" s="79">
        <v>54</v>
      </c>
      <c r="BT65" s="79" t="s">
        <v>464</v>
      </c>
      <c r="BU65" s="79" t="s">
        <v>464</v>
      </c>
      <c r="BV65" s="79">
        <v>0</v>
      </c>
      <c r="BX65" s="79">
        <v>0.5</v>
      </c>
      <c r="BY65" s="79">
        <v>12.5</v>
      </c>
      <c r="BZ65" s="79" t="s">
        <v>464</v>
      </c>
      <c r="CA65" s="79" t="s">
        <v>464</v>
      </c>
      <c r="CB65" s="79" t="s">
        <v>1266</v>
      </c>
      <c r="CC65" s="79">
        <v>350</v>
      </c>
      <c r="CE65" s="79" t="s">
        <v>1287</v>
      </c>
      <c r="CG65" s="81">
        <v>1130</v>
      </c>
    </row>
    <row r="66" spans="1:85" x14ac:dyDescent="0.3">
      <c r="A66" s="2" t="s">
        <v>22</v>
      </c>
      <c r="B66" s="13" t="s">
        <v>876</v>
      </c>
      <c r="C66" s="13"/>
      <c r="D66" s="2">
        <v>2.74</v>
      </c>
      <c r="E66" s="2" t="s">
        <v>213</v>
      </c>
      <c r="F66" s="32" t="s">
        <v>541</v>
      </c>
      <c r="G66" t="s">
        <v>621</v>
      </c>
      <c r="I66" t="s">
        <v>1570</v>
      </c>
      <c r="J66" t="s">
        <v>1570</v>
      </c>
      <c r="L66" t="b">
        <v>1</v>
      </c>
      <c r="M66" t="b">
        <v>1</v>
      </c>
      <c r="N66" t="b">
        <v>0</v>
      </c>
      <c r="O66" t="b">
        <v>0</v>
      </c>
      <c r="P66" s="2"/>
      <c r="Q66" s="25">
        <v>0</v>
      </c>
      <c r="R66">
        <v>4</v>
      </c>
      <c r="S66">
        <v>0</v>
      </c>
      <c r="T66" s="2"/>
      <c r="U66" s="2"/>
      <c r="V66" s="2"/>
      <c r="W66" s="2"/>
      <c r="X66" s="2"/>
      <c r="Y66" s="25">
        <v>0</v>
      </c>
      <c r="Z66" s="25"/>
      <c r="AA66" s="25"/>
      <c r="AB66">
        <v>5.5453000000000001</v>
      </c>
      <c r="AC66">
        <v>5.5453000000000001</v>
      </c>
      <c r="AD66">
        <v>25.686699999999998</v>
      </c>
      <c r="AE66">
        <v>0</v>
      </c>
      <c r="AH66" s="2" t="s">
        <v>464</v>
      </c>
      <c r="AI66">
        <v>18</v>
      </c>
      <c r="AJ66" s="55">
        <f t="shared" si="1"/>
        <v>0</v>
      </c>
      <c r="AK66" s="57">
        <v>0</v>
      </c>
      <c r="AL66" s="55">
        <v>789.87506903020289</v>
      </c>
      <c r="AM66" s="55">
        <v>0</v>
      </c>
      <c r="AN66" s="52"/>
      <c r="AO66" s="51"/>
      <c r="AP66" s="52">
        <v>9.1153655588092616E-2</v>
      </c>
      <c r="AQ66" s="52"/>
      <c r="AR66" s="28">
        <v>1.871428571428571</v>
      </c>
      <c r="AS66" s="28">
        <v>3.1428571428571428</v>
      </c>
      <c r="AT66" s="28">
        <v>2.714285714285714</v>
      </c>
      <c r="AU66" s="28">
        <v>3.2</v>
      </c>
      <c r="AV66" s="28">
        <v>0.17124183006535951</v>
      </c>
      <c r="AW66" s="28">
        <v>0.28758169934640521</v>
      </c>
      <c r="AX66" s="28">
        <v>0.2483660130718954</v>
      </c>
      <c r="AY66" s="28">
        <v>0.29281045751633977</v>
      </c>
      <c r="AZ66" s="25">
        <v>1.6</v>
      </c>
      <c r="BA66" s="25">
        <v>3.44</v>
      </c>
      <c r="BB66" s="25">
        <v>1.84</v>
      </c>
      <c r="BC66" s="25">
        <v>2.9058571428571431</v>
      </c>
      <c r="BD66">
        <v>2.9058571428571431</v>
      </c>
      <c r="BE66">
        <v>6.2676757950000006</v>
      </c>
      <c r="BF66" s="75">
        <v>0.51995616258071919</v>
      </c>
      <c r="BG66" s="75">
        <v>0.51988140722208986</v>
      </c>
      <c r="BH66" s="75"/>
      <c r="BK66">
        <v>4.5576827794046308E-2</v>
      </c>
      <c r="BM66">
        <v>9.1153655588092616E-2</v>
      </c>
      <c r="BN66">
        <v>4.5576827794046308E-2</v>
      </c>
      <c r="BO66">
        <v>0.51991878490140453</v>
      </c>
      <c r="BP66" s="79" t="s">
        <v>1264</v>
      </c>
      <c r="BQ66" s="79">
        <v>1323</v>
      </c>
      <c r="BR66" s="79">
        <v>24</v>
      </c>
      <c r="BT66" s="79" t="s">
        <v>1268</v>
      </c>
      <c r="BU66" s="79" t="s">
        <v>863</v>
      </c>
      <c r="BV66" s="79">
        <v>0.1</v>
      </c>
      <c r="BX66" s="79">
        <v>1.5</v>
      </c>
      <c r="BY66" s="79">
        <v>15</v>
      </c>
      <c r="BZ66" s="79" t="s">
        <v>464</v>
      </c>
      <c r="CA66" s="79" t="s">
        <v>464</v>
      </c>
      <c r="CB66" s="79" t="s">
        <v>1271</v>
      </c>
      <c r="CC66" s="79">
        <v>450</v>
      </c>
      <c r="CD66" s="79">
        <v>420</v>
      </c>
      <c r="CG66" s="81">
        <v>11.7</v>
      </c>
    </row>
    <row r="67" spans="1:85" x14ac:dyDescent="0.3">
      <c r="A67" s="2" t="s">
        <v>23</v>
      </c>
      <c r="B67" s="13" t="s">
        <v>877</v>
      </c>
      <c r="C67" s="13"/>
      <c r="D67" s="2">
        <v>2.74</v>
      </c>
      <c r="E67" s="2" t="s">
        <v>213</v>
      </c>
      <c r="F67" s="32" t="s">
        <v>541</v>
      </c>
      <c r="G67" t="s">
        <v>621</v>
      </c>
      <c r="I67" t="s">
        <v>1569</v>
      </c>
      <c r="J67" t="s">
        <v>1569</v>
      </c>
      <c r="L67" t="b">
        <v>1</v>
      </c>
      <c r="M67" t="b">
        <v>1</v>
      </c>
      <c r="N67" t="b">
        <v>0</v>
      </c>
      <c r="O67" t="b">
        <v>0</v>
      </c>
      <c r="P67" s="2"/>
      <c r="Q67" s="25">
        <v>0</v>
      </c>
      <c r="R67">
        <v>4</v>
      </c>
      <c r="S67">
        <v>0</v>
      </c>
      <c r="T67" s="2"/>
      <c r="U67" s="2"/>
      <c r="V67" s="2"/>
      <c r="W67" s="2"/>
      <c r="X67" s="2"/>
      <c r="Y67" s="25">
        <v>0</v>
      </c>
      <c r="Z67" s="25"/>
      <c r="AA67" s="25"/>
      <c r="AB67">
        <v>5.5453000000000001</v>
      </c>
      <c r="AC67">
        <v>5.5453000000000001</v>
      </c>
      <c r="AD67">
        <v>25.686699999999998</v>
      </c>
      <c r="AE67">
        <v>0</v>
      </c>
      <c r="AH67" s="2" t="s">
        <v>464</v>
      </c>
      <c r="AI67">
        <v>18</v>
      </c>
      <c r="AJ67" s="55">
        <f t="shared" si="1"/>
        <v>0</v>
      </c>
      <c r="AK67" s="57">
        <v>0</v>
      </c>
      <c r="AL67" s="55">
        <v>789.87506903020289</v>
      </c>
      <c r="AM67" s="55">
        <v>0</v>
      </c>
      <c r="AN67" s="52"/>
      <c r="AO67" s="51"/>
      <c r="AP67" s="52">
        <v>9.1153655588092616E-2</v>
      </c>
      <c r="AQ67" s="52"/>
      <c r="AR67" s="28">
        <v>1.8678571428571431</v>
      </c>
      <c r="AS67" s="28">
        <v>3.1428571428571428</v>
      </c>
      <c r="AT67" s="28">
        <v>2.714285714285714</v>
      </c>
      <c r="AU67" s="28">
        <v>3.15</v>
      </c>
      <c r="AV67" s="28">
        <v>0.1717569786535304</v>
      </c>
      <c r="AW67" s="28">
        <v>0.28899835796387519</v>
      </c>
      <c r="AX67" s="28">
        <v>0.24958949096880129</v>
      </c>
      <c r="AY67" s="28">
        <v>0.28965517241379313</v>
      </c>
      <c r="AZ67" s="25">
        <v>1.6</v>
      </c>
      <c r="BA67" s="25">
        <v>3.44</v>
      </c>
      <c r="BB67" s="25">
        <v>1.84</v>
      </c>
      <c r="BC67" s="25">
        <v>2.903142857142857</v>
      </c>
      <c r="BD67">
        <v>2.903142857142857</v>
      </c>
      <c r="BE67">
        <v>6.2658828646428582</v>
      </c>
      <c r="BF67" s="75">
        <v>0.51995616258071919</v>
      </c>
      <c r="BG67" s="75">
        <v>0.51988140722208986</v>
      </c>
      <c r="BH67" s="75"/>
      <c r="BK67">
        <v>4.5576827794046308E-2</v>
      </c>
      <c r="BM67">
        <v>9.1153655588092616E-2</v>
      </c>
      <c r="BN67">
        <v>4.5576827794046308E-2</v>
      </c>
      <c r="BO67">
        <v>0.51991878490140453</v>
      </c>
      <c r="BP67" s="79" t="s">
        <v>1264</v>
      </c>
      <c r="BQ67" s="79">
        <v>1323</v>
      </c>
      <c r="BR67" s="79">
        <v>24</v>
      </c>
      <c r="BT67" s="79" t="s">
        <v>1268</v>
      </c>
      <c r="BU67" s="79" t="s">
        <v>863</v>
      </c>
      <c r="BV67" s="79">
        <v>0.1</v>
      </c>
      <c r="BX67" s="79">
        <v>1.5</v>
      </c>
      <c r="BY67" s="79">
        <v>15</v>
      </c>
      <c r="BZ67" s="79" t="s">
        <v>464</v>
      </c>
      <c r="CA67" s="79" t="s">
        <v>464</v>
      </c>
      <c r="CB67" s="79" t="s">
        <v>1271</v>
      </c>
      <c r="CC67" s="79">
        <v>450</v>
      </c>
      <c r="CD67" s="79">
        <v>420</v>
      </c>
      <c r="CG67" s="81">
        <v>15.3</v>
      </c>
    </row>
    <row r="68" spans="1:85" x14ac:dyDescent="0.3">
      <c r="A68" s="2" t="s">
        <v>24</v>
      </c>
      <c r="B68" s="13" t="s">
        <v>878</v>
      </c>
      <c r="C68" s="13"/>
      <c r="D68" s="2">
        <v>2.75</v>
      </c>
      <c r="E68" s="2" t="s">
        <v>213</v>
      </c>
      <c r="F68" s="32" t="s">
        <v>541</v>
      </c>
      <c r="G68" t="s">
        <v>621</v>
      </c>
      <c r="I68" t="s">
        <v>1568</v>
      </c>
      <c r="J68" t="s">
        <v>1568</v>
      </c>
      <c r="L68" t="b">
        <v>1</v>
      </c>
      <c r="M68" t="b">
        <v>1</v>
      </c>
      <c r="N68" t="b">
        <v>0</v>
      </c>
      <c r="O68" t="b">
        <v>0</v>
      </c>
      <c r="P68" s="2"/>
      <c r="Q68" s="25">
        <v>0</v>
      </c>
      <c r="R68">
        <v>4</v>
      </c>
      <c r="S68">
        <v>0</v>
      </c>
      <c r="T68" s="2"/>
      <c r="U68" s="2"/>
      <c r="V68" s="2"/>
      <c r="W68" s="2"/>
      <c r="X68" s="2"/>
      <c r="Y68" s="25">
        <v>0</v>
      </c>
      <c r="Z68" s="25"/>
      <c r="AA68" s="25"/>
      <c r="AB68">
        <v>5.5453000000000001</v>
      </c>
      <c r="AC68">
        <v>5.5453000000000001</v>
      </c>
      <c r="AD68">
        <v>25.686699999999998</v>
      </c>
      <c r="AE68">
        <v>0</v>
      </c>
      <c r="AH68" s="2" t="s">
        <v>464</v>
      </c>
      <c r="AI68">
        <v>18</v>
      </c>
      <c r="AJ68" s="55">
        <f t="shared" si="1"/>
        <v>0</v>
      </c>
      <c r="AK68" s="57">
        <v>0</v>
      </c>
      <c r="AL68" s="55">
        <v>789.87506903020289</v>
      </c>
      <c r="AM68" s="55">
        <v>0</v>
      </c>
      <c r="AN68" s="52"/>
      <c r="AO68" s="51"/>
      <c r="AP68" s="52">
        <v>9.1153655588092616E-2</v>
      </c>
      <c r="AQ68" s="52"/>
      <c r="AR68" s="28">
        <v>1.8642857142857141</v>
      </c>
      <c r="AS68" s="28">
        <v>3.1428571428571428</v>
      </c>
      <c r="AT68" s="28">
        <v>2.714285714285714</v>
      </c>
      <c r="AU68" s="28">
        <v>3.1</v>
      </c>
      <c r="AV68" s="28">
        <v>0.17227722772277229</v>
      </c>
      <c r="AW68" s="28">
        <v>0.29042904290429039</v>
      </c>
      <c r="AX68" s="28">
        <v>0.25082508250825092</v>
      </c>
      <c r="AY68" s="28">
        <v>0.28646864686468648</v>
      </c>
      <c r="AZ68" s="25">
        <v>1.6</v>
      </c>
      <c r="BA68" s="25">
        <v>3.44</v>
      </c>
      <c r="BB68" s="25">
        <v>1.84</v>
      </c>
      <c r="BC68" s="25">
        <v>2.9004285714285709</v>
      </c>
      <c r="BD68">
        <v>2.9004285714285718</v>
      </c>
      <c r="BE68">
        <v>6.2640899342857157</v>
      </c>
      <c r="BF68" s="75">
        <v>0.51995616258071919</v>
      </c>
      <c r="BG68" s="75">
        <v>0.51988140722208986</v>
      </c>
      <c r="BH68" s="75"/>
      <c r="BK68">
        <v>4.5576827794046308E-2</v>
      </c>
      <c r="BM68">
        <v>9.1153655588092616E-2</v>
      </c>
      <c r="BN68">
        <v>4.5576827794046308E-2</v>
      </c>
      <c r="BO68">
        <v>0.51991878490140453</v>
      </c>
      <c r="BP68" s="79" t="s">
        <v>1264</v>
      </c>
      <c r="BQ68" s="79">
        <v>1323</v>
      </c>
      <c r="BR68" s="79">
        <v>24</v>
      </c>
      <c r="BT68" s="79" t="s">
        <v>1268</v>
      </c>
      <c r="BU68" s="79" t="s">
        <v>863</v>
      </c>
      <c r="BV68" s="79">
        <v>0.1</v>
      </c>
      <c r="BX68" s="79">
        <v>1.5</v>
      </c>
      <c r="BY68" s="79">
        <v>15</v>
      </c>
      <c r="BZ68" s="79" t="s">
        <v>464</v>
      </c>
      <c r="CA68" s="79" t="s">
        <v>464</v>
      </c>
      <c r="CB68" s="79" t="s">
        <v>1271</v>
      </c>
      <c r="CC68" s="79">
        <v>450</v>
      </c>
      <c r="CD68" s="79">
        <v>420</v>
      </c>
      <c r="CG68" s="81">
        <v>9.1</v>
      </c>
    </row>
    <row r="69" spans="1:85" x14ac:dyDescent="0.3">
      <c r="A69" s="2" t="s">
        <v>25</v>
      </c>
      <c r="B69" s="13" t="s">
        <v>708</v>
      </c>
      <c r="C69" s="13"/>
      <c r="D69" s="2">
        <v>2.88</v>
      </c>
      <c r="E69" s="2" t="s">
        <v>213</v>
      </c>
      <c r="F69" s="9" t="s">
        <v>541</v>
      </c>
      <c r="G69" t="s">
        <v>621</v>
      </c>
      <c r="L69" t="b">
        <v>1</v>
      </c>
      <c r="M69" t="b">
        <v>1</v>
      </c>
      <c r="N69" t="b">
        <v>0</v>
      </c>
      <c r="O69" t="b">
        <v>0</v>
      </c>
      <c r="P69" s="2">
        <v>4</v>
      </c>
      <c r="Q69" s="25">
        <v>1</v>
      </c>
      <c r="R69">
        <v>4</v>
      </c>
      <c r="S69">
        <v>0</v>
      </c>
      <c r="T69" s="2">
        <v>5.4960000000000004</v>
      </c>
      <c r="U69" s="2">
        <v>5.4960000000000004</v>
      </c>
      <c r="V69" s="2">
        <v>25.55</v>
      </c>
      <c r="W69" s="2" t="s">
        <v>450</v>
      </c>
      <c r="X69" s="2">
        <v>12.775</v>
      </c>
      <c r="Y69" s="25">
        <v>12.868820120000001</v>
      </c>
      <c r="Z69" s="25">
        <v>12.868820120000001</v>
      </c>
      <c r="AA69" s="25">
        <v>12.868820120000001</v>
      </c>
      <c r="AB69">
        <v>5.5453000000000001</v>
      </c>
      <c r="AC69">
        <v>5.5453000000000001</v>
      </c>
      <c r="AD69">
        <v>25.686699999999998</v>
      </c>
      <c r="AE69">
        <v>0</v>
      </c>
      <c r="AH69" s="2">
        <v>4</v>
      </c>
      <c r="AI69">
        <v>18</v>
      </c>
      <c r="AJ69" s="55">
        <f t="shared" si="1"/>
        <v>771.76370880000013</v>
      </c>
      <c r="AK69" s="57">
        <v>197.4403766939285</v>
      </c>
      <c r="AL69" s="55">
        <v>789.87506903020289</v>
      </c>
      <c r="AM69" s="55">
        <v>0</v>
      </c>
      <c r="AN69" s="52"/>
      <c r="AO69" s="51">
        <v>9.1166762854710051E-2</v>
      </c>
      <c r="AP69" s="52">
        <v>9.1153655588092616E-2</v>
      </c>
      <c r="AQ69" s="52"/>
      <c r="AR69" s="28">
        <v>1.857142857142857</v>
      </c>
      <c r="AS69" s="28">
        <v>3.1428571428571428</v>
      </c>
      <c r="AT69" s="28">
        <v>2.714285714285714</v>
      </c>
      <c r="AU69" s="28">
        <v>3</v>
      </c>
      <c r="AV69" s="28">
        <v>0.17333333333333331</v>
      </c>
      <c r="AW69" s="28">
        <v>0.29333333333333328</v>
      </c>
      <c r="AX69" s="28">
        <v>0.25333333333333341</v>
      </c>
      <c r="AY69" s="28">
        <v>0.28000000000000003</v>
      </c>
      <c r="AZ69" s="25">
        <v>1.6</v>
      </c>
      <c r="BA69" s="25">
        <v>3.44</v>
      </c>
      <c r="BB69" s="25">
        <v>1.84</v>
      </c>
      <c r="BC69" s="25">
        <v>2.895</v>
      </c>
      <c r="BD69">
        <v>2.895</v>
      </c>
      <c r="BE69">
        <v>6.260504073571429</v>
      </c>
      <c r="BF69" s="75">
        <v>0.51995616258071919</v>
      </c>
      <c r="BG69" s="75">
        <v>0.51988140722208986</v>
      </c>
      <c r="BH69" s="75"/>
      <c r="BJ69">
        <v>4.5583381427355033E-2</v>
      </c>
      <c r="BK69">
        <v>4.5576827794046308E-2</v>
      </c>
      <c r="BM69">
        <v>9.1160209221401334E-2</v>
      </c>
      <c r="BN69">
        <v>4.5580104610700667E-2</v>
      </c>
      <c r="BO69">
        <v>0.51991878490140453</v>
      </c>
      <c r="BP69" s="79" t="s">
        <v>1264</v>
      </c>
      <c r="BQ69" s="79">
        <v>1323</v>
      </c>
      <c r="BR69" s="79">
        <v>24</v>
      </c>
      <c r="BT69" s="79" t="s">
        <v>1268</v>
      </c>
      <c r="BU69" s="79" t="s">
        <v>863</v>
      </c>
      <c r="BV69" s="79">
        <v>0.1</v>
      </c>
      <c r="BX69" s="79">
        <v>1.5</v>
      </c>
      <c r="BY69" s="79">
        <v>15</v>
      </c>
      <c r="BZ69" s="79" t="s">
        <v>464</v>
      </c>
      <c r="CA69" s="79" t="s">
        <v>464</v>
      </c>
      <c r="CB69" s="79" t="s">
        <v>1271</v>
      </c>
      <c r="CC69" s="79">
        <v>450</v>
      </c>
      <c r="CD69" s="79">
        <v>420</v>
      </c>
      <c r="CG69" s="81">
        <v>7.6</v>
      </c>
    </row>
    <row r="70" spans="1:85" x14ac:dyDescent="0.3">
      <c r="A70" s="2" t="s">
        <v>26</v>
      </c>
      <c r="B70" s="13" t="s">
        <v>879</v>
      </c>
      <c r="C70" s="13"/>
      <c r="D70" s="2">
        <v>2.91</v>
      </c>
      <c r="E70" s="2" t="s">
        <v>213</v>
      </c>
      <c r="F70" s="32" t="s">
        <v>541</v>
      </c>
      <c r="G70" t="s">
        <v>621</v>
      </c>
      <c r="I70" t="s">
        <v>1571</v>
      </c>
      <c r="J70" t="s">
        <v>1571</v>
      </c>
      <c r="L70" t="b">
        <v>1</v>
      </c>
      <c r="M70" t="b">
        <v>1</v>
      </c>
      <c r="N70" t="b">
        <v>0</v>
      </c>
      <c r="O70" t="b">
        <v>0</v>
      </c>
      <c r="P70" s="2"/>
      <c r="Q70" s="25">
        <v>0</v>
      </c>
      <c r="R70">
        <v>4</v>
      </c>
      <c r="S70">
        <v>0</v>
      </c>
      <c r="T70" s="2"/>
      <c r="U70" s="2"/>
      <c r="V70" s="2"/>
      <c r="W70" s="2"/>
      <c r="X70" s="2"/>
      <c r="Y70" s="25">
        <v>0</v>
      </c>
      <c r="Z70" s="25"/>
      <c r="AA70" s="25"/>
      <c r="AB70">
        <v>5.5453000000000001</v>
      </c>
      <c r="AC70">
        <v>5.5453000000000001</v>
      </c>
      <c r="AD70">
        <v>25.686699999999998</v>
      </c>
      <c r="AE70">
        <v>0</v>
      </c>
      <c r="AH70" s="2" t="s">
        <v>464</v>
      </c>
      <c r="AI70">
        <v>18</v>
      </c>
      <c r="AJ70" s="55">
        <f t="shared" si="1"/>
        <v>0</v>
      </c>
      <c r="AK70" s="57">
        <v>0</v>
      </c>
      <c r="AL70" s="55">
        <v>789.87506903020289</v>
      </c>
      <c r="AM70" s="55">
        <v>0</v>
      </c>
      <c r="AN70" s="52"/>
      <c r="AO70" s="51"/>
      <c r="AP70" s="52">
        <v>9.1153655588092616E-2</v>
      </c>
      <c r="AQ70" s="52"/>
      <c r="AR70" s="28">
        <v>1.8642857142857141</v>
      </c>
      <c r="AS70" s="28">
        <v>3.1428571428571428</v>
      </c>
      <c r="AT70" s="28">
        <v>2.7</v>
      </c>
      <c r="AU70" s="28">
        <v>3</v>
      </c>
      <c r="AV70" s="28">
        <v>0.1741160773849233</v>
      </c>
      <c r="AW70" s="28">
        <v>0.29352901934623082</v>
      </c>
      <c r="AX70" s="28">
        <v>0.25216811207471651</v>
      </c>
      <c r="AY70" s="28">
        <v>0.28018679119412943</v>
      </c>
      <c r="AZ70" s="25">
        <v>1.54</v>
      </c>
      <c r="BA70" s="25">
        <v>3.44</v>
      </c>
      <c r="BB70" s="25">
        <v>1.9</v>
      </c>
      <c r="BC70" s="25">
        <v>2.894571428571429</v>
      </c>
      <c r="BD70">
        <v>2.894571428571429</v>
      </c>
      <c r="BE70">
        <v>6.2577448164285716</v>
      </c>
      <c r="BF70" s="75">
        <v>0.51995616258071919</v>
      </c>
      <c r="BG70" s="75">
        <v>0.51988140722208986</v>
      </c>
      <c r="BH70" s="75"/>
      <c r="BK70">
        <v>4.5576827794046308E-2</v>
      </c>
      <c r="BM70">
        <v>9.1153655588092616E-2</v>
      </c>
      <c r="BN70">
        <v>4.5576827794046308E-2</v>
      </c>
      <c r="BO70">
        <v>0.51991878490140453</v>
      </c>
      <c r="BP70" s="79" t="s">
        <v>1264</v>
      </c>
      <c r="BQ70" s="79">
        <v>1323</v>
      </c>
      <c r="BR70" s="79">
        <v>24</v>
      </c>
      <c r="BT70" s="79" t="s">
        <v>1268</v>
      </c>
      <c r="BU70" s="79" t="s">
        <v>863</v>
      </c>
      <c r="BV70" s="79">
        <v>0.1</v>
      </c>
      <c r="BX70" s="79">
        <v>1.5</v>
      </c>
      <c r="BY70" s="79">
        <v>15</v>
      </c>
      <c r="BZ70" s="79" t="s">
        <v>464</v>
      </c>
      <c r="CA70" s="79" t="s">
        <v>464</v>
      </c>
      <c r="CB70" s="79" t="s">
        <v>1271</v>
      </c>
      <c r="CC70" s="79">
        <v>450</v>
      </c>
      <c r="CD70" s="79">
        <v>420</v>
      </c>
      <c r="CG70" s="81">
        <v>2.8</v>
      </c>
    </row>
    <row r="71" spans="1:85" x14ac:dyDescent="0.3">
      <c r="A71" s="2" t="s">
        <v>10</v>
      </c>
      <c r="B71" s="13" t="s">
        <v>695</v>
      </c>
      <c r="C71" s="13"/>
      <c r="D71" s="2">
        <v>3.9</v>
      </c>
      <c r="E71" s="2" t="s">
        <v>134</v>
      </c>
      <c r="F71" s="9" t="s">
        <v>531</v>
      </c>
      <c r="G71">
        <v>-1</v>
      </c>
      <c r="K71" t="s">
        <v>1584</v>
      </c>
      <c r="L71" t="b">
        <v>1</v>
      </c>
      <c r="M71" t="b">
        <v>0</v>
      </c>
      <c r="N71" t="b">
        <v>0</v>
      </c>
      <c r="O71" t="b">
        <v>0</v>
      </c>
      <c r="P71" s="2">
        <v>1</v>
      </c>
      <c r="Q71" s="25">
        <v>1</v>
      </c>
      <c r="R71">
        <v>0</v>
      </c>
      <c r="S71">
        <v>0</v>
      </c>
      <c r="T71" s="2">
        <v>3.8849999999999998</v>
      </c>
      <c r="U71" s="2">
        <v>3.8849999999999998</v>
      </c>
      <c r="V71" s="2">
        <v>11.12</v>
      </c>
      <c r="W71" s="2" t="s">
        <v>439</v>
      </c>
      <c r="X71" s="2">
        <v>11.12</v>
      </c>
      <c r="Y71" s="25">
        <v>3.9103940000000001</v>
      </c>
      <c r="Z71" s="25">
        <v>3.9103940000000001</v>
      </c>
      <c r="AA71" s="25">
        <v>11.314458</v>
      </c>
      <c r="AB71">
        <v>0</v>
      </c>
      <c r="AE71">
        <v>0</v>
      </c>
      <c r="AH71" s="2">
        <v>2</v>
      </c>
      <c r="AI71">
        <v>14</v>
      </c>
      <c r="AJ71" s="55">
        <f t="shared" si="1"/>
        <v>167.83666199999996</v>
      </c>
      <c r="AK71" s="57">
        <v>173.0114278564659</v>
      </c>
      <c r="AL71" s="55">
        <v>0</v>
      </c>
      <c r="AM71" s="55">
        <v>0</v>
      </c>
      <c r="AN71" s="52"/>
      <c r="AO71" s="51">
        <v>8.0919510193365449E-2</v>
      </c>
      <c r="AP71" s="52"/>
      <c r="AQ71" s="52"/>
      <c r="AR71" s="28">
        <v>1.9090909090909089</v>
      </c>
      <c r="AS71" s="28">
        <v>2.545454545454545</v>
      </c>
      <c r="AT71" s="28">
        <v>0.63636363636363635</v>
      </c>
      <c r="AU71" s="28">
        <v>2.545454545454545</v>
      </c>
      <c r="AV71" s="28">
        <v>0.25</v>
      </c>
      <c r="AW71" s="28">
        <v>0.33333333333333331</v>
      </c>
      <c r="AX71" s="28">
        <v>8.3333333333333329E-2</v>
      </c>
      <c r="AY71" s="28">
        <v>0.33333333333333331</v>
      </c>
      <c r="AZ71" s="25">
        <v>0.82</v>
      </c>
      <c r="BA71" s="25">
        <v>3.44</v>
      </c>
      <c r="BB71" s="25">
        <v>2.62</v>
      </c>
      <c r="BC71" s="25">
        <v>2.6363636363636358</v>
      </c>
      <c r="BD71">
        <v>2.6363636363636371</v>
      </c>
      <c r="BE71">
        <v>6.0044088459090901</v>
      </c>
      <c r="BF71" s="75">
        <v>0.5117218936152963</v>
      </c>
      <c r="BG71" s="75"/>
      <c r="BH71" s="75"/>
      <c r="BJ71">
        <v>4.0459755096682717E-2</v>
      </c>
      <c r="BM71">
        <v>8.0919510193365449E-2</v>
      </c>
      <c r="BN71">
        <v>4.0459755096682717E-2</v>
      </c>
      <c r="BO71">
        <v>0.5117218936152963</v>
      </c>
      <c r="BP71" s="79" t="s">
        <v>1264</v>
      </c>
      <c r="BQ71" s="79">
        <v>1373</v>
      </c>
      <c r="BR71" s="79">
        <v>10</v>
      </c>
      <c r="BT71" s="79" t="s">
        <v>464</v>
      </c>
      <c r="BU71" s="79" t="s">
        <v>464</v>
      </c>
      <c r="BV71" s="79">
        <v>0</v>
      </c>
      <c r="BW71" s="79" t="s">
        <v>464</v>
      </c>
      <c r="BX71" s="79">
        <v>1</v>
      </c>
      <c r="BY71" s="79">
        <v>0</v>
      </c>
      <c r="BZ71" s="79" t="s">
        <v>464</v>
      </c>
      <c r="CA71" s="79" t="s">
        <v>464</v>
      </c>
      <c r="CB71" s="79" t="s">
        <v>1266</v>
      </c>
      <c r="CC71" s="79">
        <v>400</v>
      </c>
      <c r="CE71" s="79" t="s">
        <v>1287</v>
      </c>
      <c r="CG71" s="81">
        <v>6</v>
      </c>
    </row>
    <row r="72" spans="1:85" x14ac:dyDescent="0.3">
      <c r="A72" s="2" t="s">
        <v>11</v>
      </c>
      <c r="B72" s="13" t="s">
        <v>696</v>
      </c>
      <c r="C72" s="13"/>
      <c r="D72" s="2">
        <v>3.5</v>
      </c>
      <c r="E72" s="2" t="s">
        <v>134</v>
      </c>
      <c r="F72" s="9">
        <v>-1</v>
      </c>
      <c r="G72">
        <v>-1</v>
      </c>
      <c r="H72" s="9" t="s">
        <v>1144</v>
      </c>
      <c r="I72" s="9"/>
      <c r="J72" s="9"/>
      <c r="K72" s="9"/>
      <c r="L72" t="b">
        <v>0</v>
      </c>
      <c r="M72" t="b">
        <v>0</v>
      </c>
      <c r="N72" t="b">
        <v>1</v>
      </c>
      <c r="O72" t="b">
        <v>0</v>
      </c>
      <c r="P72" s="2">
        <v>1</v>
      </c>
      <c r="Q72" s="25">
        <v>0</v>
      </c>
      <c r="R72">
        <v>0</v>
      </c>
      <c r="S72">
        <v>1</v>
      </c>
      <c r="T72" s="2">
        <v>3.8839999999999999</v>
      </c>
      <c r="U72" s="2">
        <v>3.8839999999999999</v>
      </c>
      <c r="V72" s="2">
        <v>11.12</v>
      </c>
      <c r="W72" s="2" t="s">
        <v>439</v>
      </c>
      <c r="X72" s="2">
        <v>11.12</v>
      </c>
      <c r="Y72" s="25">
        <v>0</v>
      </c>
      <c r="Z72" s="25"/>
      <c r="AA72" s="25"/>
      <c r="AB72">
        <v>0</v>
      </c>
      <c r="AE72">
        <v>3.8653</v>
      </c>
      <c r="AF72">
        <v>3.8653</v>
      </c>
      <c r="AG72">
        <v>11.0131</v>
      </c>
      <c r="AH72" s="2">
        <v>2</v>
      </c>
      <c r="AI72">
        <v>14</v>
      </c>
      <c r="AJ72" s="55">
        <f t="shared" si="1"/>
        <v>167.75027071999997</v>
      </c>
      <c r="AK72" s="57">
        <v>0</v>
      </c>
      <c r="AL72" s="55">
        <v>0</v>
      </c>
      <c r="AM72" s="55">
        <v>164.541706117579</v>
      </c>
      <c r="AN72" s="52"/>
      <c r="AO72" s="51"/>
      <c r="AP72" s="52"/>
      <c r="AQ72" s="52">
        <v>8.5084811202795069E-2</v>
      </c>
      <c r="AR72" s="28">
        <v>1.9090909090909089</v>
      </c>
      <c r="AS72" s="28">
        <v>2.545454545454545</v>
      </c>
      <c r="AT72" s="28">
        <v>0.54545454545454541</v>
      </c>
      <c r="AU72" s="28">
        <v>2.8181818181818179</v>
      </c>
      <c r="AV72" s="28">
        <v>0.2441860465116279</v>
      </c>
      <c r="AW72" s="28">
        <v>0.32558139534883718</v>
      </c>
      <c r="AX72" s="28">
        <v>6.9767441860465115E-2</v>
      </c>
      <c r="AY72" s="28">
        <v>0.3604651162790698</v>
      </c>
      <c r="AZ72" s="25">
        <v>0.82</v>
      </c>
      <c r="BA72" s="25">
        <v>3.44</v>
      </c>
      <c r="BB72" s="25">
        <v>2.62</v>
      </c>
      <c r="BC72" s="25">
        <v>2.6390909090909092</v>
      </c>
      <c r="BD72">
        <v>2.6390909090909092</v>
      </c>
      <c r="BE72">
        <v>5.9791810459090904</v>
      </c>
      <c r="BF72" s="75"/>
      <c r="BG72" s="75"/>
      <c r="BH72" s="75">
        <v>0.53381265134868672</v>
      </c>
      <c r="BL72">
        <v>4.2542405601397527E-2</v>
      </c>
      <c r="BM72">
        <v>8.5084811202795069E-2</v>
      </c>
      <c r="BN72">
        <v>4.2542405601397527E-2</v>
      </c>
      <c r="BO72">
        <v>0.53381265134868672</v>
      </c>
      <c r="BP72" s="79" t="s">
        <v>1264</v>
      </c>
      <c r="BQ72" s="79">
        <v>1373</v>
      </c>
      <c r="BR72" s="79">
        <v>10</v>
      </c>
      <c r="BT72" s="79" t="s">
        <v>464</v>
      </c>
      <c r="BU72" s="79" t="s">
        <v>464</v>
      </c>
      <c r="BV72" s="79">
        <v>0</v>
      </c>
      <c r="BW72" s="79" t="s">
        <v>464</v>
      </c>
      <c r="BX72" s="79">
        <v>1</v>
      </c>
      <c r="BY72" s="79">
        <v>0</v>
      </c>
      <c r="BZ72" s="79" t="s">
        <v>464</v>
      </c>
      <c r="CA72" s="79" t="s">
        <v>464</v>
      </c>
      <c r="CB72" s="79" t="s">
        <v>1266</v>
      </c>
      <c r="CC72" s="79">
        <v>400</v>
      </c>
      <c r="CE72" s="79" t="s">
        <v>1287</v>
      </c>
      <c r="CG72" s="81">
        <v>4.5</v>
      </c>
    </row>
    <row r="73" spans="1:85" x14ac:dyDescent="0.3">
      <c r="A73" s="2" t="s">
        <v>12</v>
      </c>
      <c r="B73" s="13" t="s">
        <v>697</v>
      </c>
      <c r="C73" s="13"/>
      <c r="D73" s="2">
        <v>3.8</v>
      </c>
      <c r="E73" s="2" t="s">
        <v>134</v>
      </c>
      <c r="F73" s="9">
        <v>-1</v>
      </c>
      <c r="G73">
        <v>-1</v>
      </c>
      <c r="H73" s="32" t="s">
        <v>1144</v>
      </c>
      <c r="I73" s="32"/>
      <c r="J73" s="32"/>
      <c r="K73" s="119" t="s">
        <v>1585</v>
      </c>
      <c r="L73" t="b">
        <v>0</v>
      </c>
      <c r="M73" t="b">
        <v>0</v>
      </c>
      <c r="N73" t="b">
        <v>0</v>
      </c>
      <c r="O73" s="5" t="b">
        <v>1</v>
      </c>
      <c r="P73" s="2">
        <v>1</v>
      </c>
      <c r="Q73" s="25">
        <v>0</v>
      </c>
      <c r="R73">
        <v>0</v>
      </c>
      <c r="S73">
        <v>1</v>
      </c>
      <c r="T73" s="2">
        <v>3.8460000000000001</v>
      </c>
      <c r="U73" s="2">
        <v>3.8460000000000001</v>
      </c>
      <c r="V73" s="2">
        <v>11.1</v>
      </c>
      <c r="W73" s="2" t="s">
        <v>439</v>
      </c>
      <c r="X73" s="2">
        <v>11.1</v>
      </c>
      <c r="Y73" s="25">
        <v>0</v>
      </c>
      <c r="Z73" s="25"/>
      <c r="AA73" s="25"/>
      <c r="AB73">
        <v>0</v>
      </c>
      <c r="AE73">
        <v>3.8445</v>
      </c>
      <c r="AF73">
        <v>3.8445</v>
      </c>
      <c r="AG73">
        <v>11.03</v>
      </c>
      <c r="AH73" s="2">
        <v>2</v>
      </c>
      <c r="AI73">
        <v>14</v>
      </c>
      <c r="AJ73" s="55">
        <f t="shared" si="1"/>
        <v>164.1880476</v>
      </c>
      <c r="AK73" s="57">
        <v>0</v>
      </c>
      <c r="AL73" s="55">
        <v>0</v>
      </c>
      <c r="AM73" s="55">
        <v>163.0253881575</v>
      </c>
      <c r="AN73" s="52"/>
      <c r="AO73" s="51"/>
      <c r="AP73" s="52"/>
      <c r="AQ73" s="52">
        <v>8.5876194856683907E-2</v>
      </c>
      <c r="AR73" s="28">
        <v>1.9090909090909089</v>
      </c>
      <c r="AS73" s="28">
        <v>2.545454545454545</v>
      </c>
      <c r="AT73" s="28">
        <v>0.54545454545454541</v>
      </c>
      <c r="AU73" s="28">
        <v>2.9090909090909092</v>
      </c>
      <c r="AV73" s="28">
        <v>0.2413793103448276</v>
      </c>
      <c r="AW73" s="28">
        <v>0.32183908045977011</v>
      </c>
      <c r="AX73" s="28">
        <v>6.8965517241379309E-2</v>
      </c>
      <c r="AY73" s="28">
        <v>0.36781609195402298</v>
      </c>
      <c r="AZ73" s="25">
        <v>0.82</v>
      </c>
      <c r="BA73" s="25">
        <v>3.44</v>
      </c>
      <c r="BB73" s="25">
        <v>2.62</v>
      </c>
      <c r="BC73" s="25">
        <v>2.64</v>
      </c>
      <c r="BD73">
        <v>2.64</v>
      </c>
      <c r="BE73">
        <v>5.9811382595454541</v>
      </c>
      <c r="BF73" s="75"/>
      <c r="BG73" s="75"/>
      <c r="BH73" s="75">
        <v>0.53809297903977493</v>
      </c>
      <c r="BL73">
        <v>4.2938097428341947E-2</v>
      </c>
      <c r="BM73">
        <v>8.5876194856683907E-2</v>
      </c>
      <c r="BN73">
        <v>4.2938097428341947E-2</v>
      </c>
      <c r="BO73">
        <v>0.53809297903977493</v>
      </c>
      <c r="BP73" s="79" t="s">
        <v>1264</v>
      </c>
      <c r="BQ73" s="79">
        <v>1373</v>
      </c>
      <c r="BR73" s="79">
        <v>10</v>
      </c>
      <c r="BT73" s="79" t="s">
        <v>464</v>
      </c>
      <c r="BU73" s="79" t="s">
        <v>464</v>
      </c>
      <c r="BV73" s="79">
        <v>0</v>
      </c>
      <c r="BW73" s="79" t="s">
        <v>464</v>
      </c>
      <c r="BX73" s="79">
        <v>1</v>
      </c>
      <c r="BY73" s="79">
        <v>0</v>
      </c>
      <c r="BZ73" s="79" t="s">
        <v>464</v>
      </c>
      <c r="CA73" s="79" t="s">
        <v>464</v>
      </c>
      <c r="CB73" s="79" t="s">
        <v>1266</v>
      </c>
      <c r="CC73" s="79">
        <v>400</v>
      </c>
      <c r="CE73" s="79" t="s">
        <v>1287</v>
      </c>
      <c r="CG73" s="81">
        <v>235</v>
      </c>
    </row>
    <row r="74" spans="1:85" x14ac:dyDescent="0.3">
      <c r="A74" s="2" t="s">
        <v>13</v>
      </c>
      <c r="B74" s="13" t="s">
        <v>698</v>
      </c>
      <c r="C74" s="13"/>
      <c r="D74" s="2">
        <v>3.8</v>
      </c>
      <c r="E74" s="2" t="s">
        <v>134</v>
      </c>
      <c r="F74" s="9">
        <v>-1</v>
      </c>
      <c r="G74">
        <v>-1</v>
      </c>
      <c r="H74" s="32" t="s">
        <v>1144</v>
      </c>
      <c r="I74" s="32"/>
      <c r="J74" s="32"/>
      <c r="K74" s="119" t="s">
        <v>1586</v>
      </c>
      <c r="L74" t="b">
        <v>0</v>
      </c>
      <c r="M74" t="b">
        <v>0</v>
      </c>
      <c r="N74" t="b">
        <v>0</v>
      </c>
      <c r="O74" s="5" t="b">
        <v>1</v>
      </c>
      <c r="P74" s="2">
        <v>1</v>
      </c>
      <c r="Q74" s="25">
        <v>0</v>
      </c>
      <c r="R74">
        <v>0</v>
      </c>
      <c r="S74">
        <v>1</v>
      </c>
      <c r="T74" s="2">
        <v>3.8420000000000001</v>
      </c>
      <c r="U74" s="2">
        <v>3.8420000000000001</v>
      </c>
      <c r="V74" s="2">
        <v>11.11</v>
      </c>
      <c r="W74" s="2" t="s">
        <v>439</v>
      </c>
      <c r="X74" s="2">
        <v>11.11</v>
      </c>
      <c r="Y74" s="25">
        <v>0</v>
      </c>
      <c r="Z74" s="25"/>
      <c r="AA74" s="25"/>
      <c r="AB74">
        <v>0</v>
      </c>
      <c r="AE74">
        <v>3.8252000000000002</v>
      </c>
      <c r="AF74">
        <v>3.8252000000000002</v>
      </c>
      <c r="AG74">
        <v>11.013500000000001</v>
      </c>
      <c r="AH74" s="2">
        <v>2</v>
      </c>
      <c r="AI74">
        <v>14</v>
      </c>
      <c r="AJ74" s="55">
        <f t="shared" si="1"/>
        <v>163.99431004000002</v>
      </c>
      <c r="AK74" s="57">
        <v>0</v>
      </c>
      <c r="AL74" s="55">
        <v>0</v>
      </c>
      <c r="AM74" s="55">
        <v>161.15123953304001</v>
      </c>
      <c r="AN74" s="52"/>
      <c r="AO74" s="51"/>
      <c r="AP74" s="52"/>
      <c r="AQ74" s="52">
        <v>8.6874913531953646E-2</v>
      </c>
      <c r="AR74" s="28">
        <v>1.9090909090909089</v>
      </c>
      <c r="AS74" s="28">
        <v>2.545454545454545</v>
      </c>
      <c r="AT74" s="28">
        <v>0.54545454545454541</v>
      </c>
      <c r="AU74" s="28">
        <v>3.0909090909090908</v>
      </c>
      <c r="AV74" s="28">
        <v>0.2359550561797753</v>
      </c>
      <c r="AW74" s="28">
        <v>0.3146067415730337</v>
      </c>
      <c r="AX74" s="28">
        <v>6.7415730337078636E-2</v>
      </c>
      <c r="AY74" s="28">
        <v>0.38202247191011229</v>
      </c>
      <c r="AZ74" s="25">
        <v>0.82</v>
      </c>
      <c r="BA74" s="25">
        <v>3.44</v>
      </c>
      <c r="BB74" s="25">
        <v>2.62</v>
      </c>
      <c r="BC74" s="25">
        <v>2.642727272727273</v>
      </c>
      <c r="BD74">
        <v>2.642727272727273</v>
      </c>
      <c r="BE74">
        <v>5.9894662913636356</v>
      </c>
      <c r="BF74" s="75"/>
      <c r="BG74" s="75"/>
      <c r="BH74" s="75">
        <v>0.54194665977883461</v>
      </c>
      <c r="BL74">
        <v>4.3437456765976823E-2</v>
      </c>
      <c r="BM74">
        <v>8.6874913531953646E-2</v>
      </c>
      <c r="BN74">
        <v>4.3437456765976823E-2</v>
      </c>
      <c r="BO74">
        <v>0.54194665977883461</v>
      </c>
      <c r="BP74" s="79" t="s">
        <v>1264</v>
      </c>
      <c r="BQ74" s="79">
        <v>1373</v>
      </c>
      <c r="BR74" s="79">
        <v>10</v>
      </c>
      <c r="BT74" s="79" t="s">
        <v>464</v>
      </c>
      <c r="BU74" s="79" t="s">
        <v>464</v>
      </c>
      <c r="BV74" s="79">
        <v>0</v>
      </c>
      <c r="BW74" s="79" t="s">
        <v>464</v>
      </c>
      <c r="BX74" s="79">
        <v>1</v>
      </c>
      <c r="BY74" s="79">
        <v>0</v>
      </c>
      <c r="BZ74" s="79" t="s">
        <v>464</v>
      </c>
      <c r="CA74" s="79" t="s">
        <v>464</v>
      </c>
      <c r="CB74" s="79" t="s">
        <v>1266</v>
      </c>
      <c r="CC74" s="79">
        <v>400</v>
      </c>
      <c r="CE74" s="79" t="s">
        <v>1287</v>
      </c>
      <c r="CG74" s="81">
        <f>10.6*5</f>
        <v>53</v>
      </c>
    </row>
    <row r="75" spans="1:85" x14ac:dyDescent="0.3">
      <c r="A75" s="2" t="s">
        <v>1288</v>
      </c>
      <c r="B75" s="13"/>
      <c r="C75" s="13"/>
      <c r="D75" s="69">
        <v>3.7</v>
      </c>
      <c r="E75" s="2" t="s">
        <v>134</v>
      </c>
      <c r="F75" s="9">
        <v>-1</v>
      </c>
      <c r="G75">
        <v>-1</v>
      </c>
      <c r="H75" t="s">
        <v>1291</v>
      </c>
      <c r="L75" t="b">
        <v>0</v>
      </c>
      <c r="M75" t="b">
        <v>0</v>
      </c>
      <c r="N75" t="b">
        <v>1</v>
      </c>
      <c r="O75" t="b">
        <v>0</v>
      </c>
      <c r="P75" s="2"/>
      <c r="Q75" s="25"/>
      <c r="T75" s="2"/>
      <c r="U75" s="2"/>
      <c r="V75" s="2"/>
      <c r="W75" s="2"/>
      <c r="X75" s="2">
        <v>0</v>
      </c>
      <c r="Y75" s="25"/>
      <c r="Z75" s="25"/>
      <c r="AA75" s="25"/>
      <c r="AH75" s="2"/>
      <c r="AJ75" s="55"/>
      <c r="AK75" s="57"/>
      <c r="AL75" s="55"/>
      <c r="AM75" s="55"/>
      <c r="AN75" s="52"/>
      <c r="AO75" s="51"/>
      <c r="AP75" s="52"/>
      <c r="AQ75" s="52"/>
      <c r="AR75" s="28"/>
      <c r="AS75" s="28"/>
      <c r="AT75" s="28"/>
      <c r="AU75" s="28"/>
      <c r="AV75" s="28"/>
      <c r="AW75" s="28"/>
      <c r="AX75" s="28"/>
      <c r="AY75" s="28"/>
      <c r="AZ75" s="25"/>
      <c r="BA75" s="25"/>
      <c r="BB75" s="25"/>
      <c r="BC75" s="25"/>
      <c r="BF75" s="75"/>
      <c r="BG75" s="75"/>
      <c r="BH75" s="75"/>
      <c r="BP75" s="79" t="s">
        <v>1290</v>
      </c>
      <c r="BT75" s="79" t="s">
        <v>464</v>
      </c>
      <c r="BU75" s="79" t="s">
        <v>464</v>
      </c>
      <c r="BV75" s="79">
        <v>0</v>
      </c>
      <c r="BW75" s="79" t="s">
        <v>464</v>
      </c>
      <c r="BX75" s="79">
        <v>1</v>
      </c>
      <c r="BY75" s="79">
        <v>0</v>
      </c>
      <c r="BZ75" s="79" t="s">
        <v>464</v>
      </c>
      <c r="CA75" s="79" t="s">
        <v>464</v>
      </c>
      <c r="CB75" s="79" t="s">
        <v>1266</v>
      </c>
      <c r="CC75" s="79">
        <v>400</v>
      </c>
      <c r="CE75" s="79" t="s">
        <v>1287</v>
      </c>
      <c r="CG75" s="81">
        <f>0.7*5</f>
        <v>3.5</v>
      </c>
    </row>
    <row r="76" spans="1:85" x14ac:dyDescent="0.3">
      <c r="A76" s="2" t="s">
        <v>1289</v>
      </c>
      <c r="B76" s="13"/>
      <c r="C76" s="13"/>
      <c r="D76" s="69">
        <v>3</v>
      </c>
      <c r="E76" s="2" t="s">
        <v>134</v>
      </c>
      <c r="F76" s="9">
        <v>-1</v>
      </c>
      <c r="G76">
        <v>-1</v>
      </c>
      <c r="H76" t="s">
        <v>1292</v>
      </c>
      <c r="L76" t="b">
        <v>0</v>
      </c>
      <c r="M76" t="b">
        <v>0</v>
      </c>
      <c r="N76" t="b">
        <v>1</v>
      </c>
      <c r="O76" t="b">
        <v>0</v>
      </c>
      <c r="P76" s="2"/>
      <c r="Q76" s="25"/>
      <c r="T76" s="2"/>
      <c r="U76" s="2"/>
      <c r="V76" s="2"/>
      <c r="W76" s="2"/>
      <c r="X76" s="2"/>
      <c r="Y76" s="25"/>
      <c r="Z76" s="25"/>
      <c r="AA76" s="25"/>
      <c r="AH76" s="2"/>
      <c r="AJ76" s="55"/>
      <c r="AK76" s="57"/>
      <c r="AL76" s="55"/>
      <c r="AM76" s="55"/>
      <c r="AN76" s="52"/>
      <c r="AO76" s="51"/>
      <c r="AP76" s="52"/>
      <c r="AQ76" s="52"/>
      <c r="AR76" s="28"/>
      <c r="AS76" s="28"/>
      <c r="AT76" s="28"/>
      <c r="AU76" s="28"/>
      <c r="AV76" s="28"/>
      <c r="AW76" s="28"/>
      <c r="AX76" s="28"/>
      <c r="AY76" s="28"/>
      <c r="AZ76" s="25"/>
      <c r="BA76" s="25"/>
      <c r="BB76" s="25"/>
      <c r="BC76" s="25"/>
      <c r="BF76" s="75"/>
      <c r="BG76" s="75"/>
      <c r="BH76" s="75"/>
      <c r="BP76" s="79" t="s">
        <v>1290</v>
      </c>
      <c r="BT76" s="79" t="s">
        <v>464</v>
      </c>
      <c r="BU76" s="79" t="s">
        <v>464</v>
      </c>
      <c r="BV76" s="79">
        <v>0</v>
      </c>
      <c r="BW76" s="79" t="s">
        <v>464</v>
      </c>
      <c r="BX76" s="79">
        <v>1</v>
      </c>
      <c r="BY76" s="79">
        <v>0</v>
      </c>
      <c r="BZ76" s="79" t="s">
        <v>464</v>
      </c>
      <c r="CA76" s="79" t="s">
        <v>464</v>
      </c>
      <c r="CB76" s="79" t="s">
        <v>1266</v>
      </c>
      <c r="CC76" s="79">
        <v>400</v>
      </c>
      <c r="CE76" s="79" t="s">
        <v>1287</v>
      </c>
      <c r="CG76" s="81">
        <f>0.4*5</f>
        <v>2</v>
      </c>
    </row>
    <row r="77" spans="1:85" x14ac:dyDescent="0.3">
      <c r="A77" s="2" t="s">
        <v>30</v>
      </c>
      <c r="B77" s="13" t="s">
        <v>709</v>
      </c>
      <c r="C77" s="13"/>
      <c r="D77" s="2">
        <v>3.36</v>
      </c>
      <c r="E77" s="2" t="s">
        <v>29</v>
      </c>
      <c r="F77" s="9">
        <v>-1</v>
      </c>
      <c r="G77" t="s">
        <v>622</v>
      </c>
      <c r="L77" t="b">
        <v>0</v>
      </c>
      <c r="M77" t="b">
        <v>1</v>
      </c>
      <c r="N77" t="b">
        <v>0</v>
      </c>
      <c r="O77" t="b">
        <v>0</v>
      </c>
      <c r="P77" s="2"/>
      <c r="Q77" s="25">
        <v>0</v>
      </c>
      <c r="R77">
        <v>4</v>
      </c>
      <c r="S77">
        <v>0</v>
      </c>
      <c r="T77" s="2">
        <v>5.4324000000000003</v>
      </c>
      <c r="U77" s="2">
        <v>5.4151999999999996</v>
      </c>
      <c r="V77" s="2">
        <v>40.78</v>
      </c>
      <c r="W77" s="2"/>
      <c r="X77" s="2">
        <v>10.195</v>
      </c>
      <c r="Y77" s="25">
        <v>0</v>
      </c>
      <c r="Z77" s="25"/>
      <c r="AA77" s="25"/>
      <c r="AB77">
        <v>5.4234</v>
      </c>
      <c r="AC77">
        <v>5.4020999999999999</v>
      </c>
      <c r="AD77">
        <v>40.593499999999999</v>
      </c>
      <c r="AE77">
        <v>0</v>
      </c>
      <c r="AH77" s="2" t="s">
        <v>464</v>
      </c>
      <c r="AI77">
        <v>30</v>
      </c>
      <c r="AJ77" s="55">
        <f t="shared" si="1"/>
        <v>1199.6469745344</v>
      </c>
      <c r="AK77" s="57">
        <v>0</v>
      </c>
      <c r="AL77" s="55">
        <v>1189.2981797145901</v>
      </c>
      <c r="AM77" s="55">
        <v>0</v>
      </c>
      <c r="AN77" s="52"/>
      <c r="AO77" s="51"/>
      <c r="AP77" s="52">
        <v>0.1008998433250758</v>
      </c>
      <c r="AQ77" s="52"/>
      <c r="AR77" s="28">
        <v>2</v>
      </c>
      <c r="AS77" s="28">
        <v>3</v>
      </c>
      <c r="AT77" s="28">
        <v>2</v>
      </c>
      <c r="AU77" s="28">
        <v>2.333333333333333</v>
      </c>
      <c r="AV77" s="28">
        <v>0.2142857142857143</v>
      </c>
      <c r="AW77" s="28">
        <v>0.3214285714285714</v>
      </c>
      <c r="AX77" s="28">
        <v>0.2142857142857143</v>
      </c>
      <c r="AY77" s="28">
        <v>0.25</v>
      </c>
      <c r="AZ77" s="25">
        <v>1</v>
      </c>
      <c r="BA77" s="25">
        <v>3.44</v>
      </c>
      <c r="BB77" s="25">
        <v>2.44</v>
      </c>
      <c r="BC77" s="25">
        <v>2.7850000000000001</v>
      </c>
      <c r="BD77">
        <v>2.7850000000000001</v>
      </c>
      <c r="BE77">
        <v>6.1010684060416667</v>
      </c>
      <c r="BF77" s="75"/>
      <c r="BG77" s="75"/>
      <c r="BH77" s="75"/>
      <c r="BK77">
        <v>5.0449921662537908E-2</v>
      </c>
      <c r="BM77">
        <v>0.1008998433250758</v>
      </c>
      <c r="BN77">
        <v>5.0449921662537908E-2</v>
      </c>
      <c r="BO77">
        <v>0</v>
      </c>
      <c r="BP77" s="79" t="s">
        <v>1264</v>
      </c>
      <c r="BQ77" s="79">
        <v>1373</v>
      </c>
      <c r="BR77" s="79">
        <v>48</v>
      </c>
      <c r="BT77" s="79" t="s">
        <v>1275</v>
      </c>
      <c r="BU77" s="79" t="s">
        <v>863</v>
      </c>
      <c r="BV77" s="79">
        <v>0.1</v>
      </c>
      <c r="BX77" s="79">
        <v>1.5</v>
      </c>
      <c r="BY77" s="79">
        <v>15</v>
      </c>
      <c r="BZ77" s="79" t="s">
        <v>464</v>
      </c>
      <c r="CA77" s="79" t="s">
        <v>464</v>
      </c>
      <c r="CB77" s="79" t="s">
        <v>1271</v>
      </c>
      <c r="CC77" s="79">
        <v>450</v>
      </c>
      <c r="CD77" s="79">
        <v>400</v>
      </c>
      <c r="CG77" s="81">
        <v>0</v>
      </c>
    </row>
    <row r="78" spans="1:85" ht="15.6" customHeight="1" x14ac:dyDescent="0.3">
      <c r="A78" s="2" t="s">
        <v>31</v>
      </c>
      <c r="B78" s="13" t="s">
        <v>710</v>
      </c>
      <c r="C78" s="13"/>
      <c r="D78" s="2">
        <v>3.02</v>
      </c>
      <c r="E78" s="2" t="s">
        <v>29</v>
      </c>
      <c r="F78" s="9">
        <v>-1</v>
      </c>
      <c r="G78">
        <v>-1</v>
      </c>
      <c r="H78" t="s">
        <v>1148</v>
      </c>
      <c r="L78" t="b">
        <v>0</v>
      </c>
      <c r="M78" t="b">
        <v>0</v>
      </c>
      <c r="N78" t="b">
        <v>1</v>
      </c>
      <c r="O78" t="b">
        <v>0</v>
      </c>
      <c r="P78" s="2"/>
      <c r="Q78" s="25">
        <v>0</v>
      </c>
      <c r="R78">
        <v>0</v>
      </c>
      <c r="S78">
        <v>4</v>
      </c>
      <c r="T78" s="2" t="s">
        <v>464</v>
      </c>
      <c r="U78" s="2" t="s">
        <v>464</v>
      </c>
      <c r="V78" s="2" t="s">
        <v>464</v>
      </c>
      <c r="W78" s="2"/>
      <c r="X78" s="2"/>
      <c r="Y78" s="25">
        <v>0</v>
      </c>
      <c r="Z78" s="25"/>
      <c r="AA78" s="25"/>
      <c r="AB78">
        <v>0</v>
      </c>
      <c r="AE78">
        <v>41.36</v>
      </c>
      <c r="AF78">
        <v>5.4370000000000003</v>
      </c>
      <c r="AG78">
        <v>5.55</v>
      </c>
      <c r="AH78" s="2" t="s">
        <v>464</v>
      </c>
      <c r="AI78">
        <v>30</v>
      </c>
      <c r="AJ78" s="55" t="e">
        <f t="shared" si="1"/>
        <v>#VALUE!</v>
      </c>
      <c r="AK78" s="57">
        <v>0</v>
      </c>
      <c r="AL78" s="55">
        <v>0</v>
      </c>
      <c r="AM78" s="55">
        <v>1248.0524760000001</v>
      </c>
      <c r="AN78" s="52"/>
      <c r="AO78" s="51"/>
      <c r="AP78" s="52"/>
      <c r="AQ78" s="52">
        <v>9.6149803239523393E-2</v>
      </c>
      <c r="AR78" s="28">
        <v>2</v>
      </c>
      <c r="AS78" s="28">
        <v>3.083333333333333</v>
      </c>
      <c r="AT78" s="28">
        <v>2.416666666666667</v>
      </c>
      <c r="AU78" s="28">
        <v>2.916666666666667</v>
      </c>
      <c r="AV78" s="28">
        <v>0.192</v>
      </c>
      <c r="AW78" s="28">
        <v>0.29599999999999999</v>
      </c>
      <c r="AX78" s="28">
        <v>0.23200000000000001</v>
      </c>
      <c r="AY78" s="28">
        <v>0.28000000000000003</v>
      </c>
      <c r="AZ78" s="25">
        <v>1.54</v>
      </c>
      <c r="BA78" s="25">
        <v>3.44</v>
      </c>
      <c r="BB78" s="25">
        <v>1.9</v>
      </c>
      <c r="BC78" s="25">
        <v>2.840416666666667</v>
      </c>
      <c r="BD78">
        <v>2.840416666666667</v>
      </c>
      <c r="BE78">
        <v>6.1351453775000007</v>
      </c>
      <c r="BF78" s="75"/>
      <c r="BG78" s="75"/>
      <c r="BH78" s="75"/>
      <c r="BL78">
        <v>4.8074901619761697E-2</v>
      </c>
      <c r="BM78">
        <v>9.6149803239523393E-2</v>
      </c>
      <c r="BN78">
        <v>4.8074901619761697E-2</v>
      </c>
      <c r="BO78">
        <v>0</v>
      </c>
      <c r="BP78" s="79" t="s">
        <v>1264</v>
      </c>
      <c r="BQ78" s="79">
        <v>1373</v>
      </c>
      <c r="BR78" s="79">
        <v>48</v>
      </c>
      <c r="BT78" s="79" t="s">
        <v>1275</v>
      </c>
      <c r="BU78" s="79" t="s">
        <v>863</v>
      </c>
      <c r="BV78" s="79">
        <v>0.1</v>
      </c>
      <c r="BX78" s="79">
        <v>1.5</v>
      </c>
      <c r="BY78" s="79">
        <v>15</v>
      </c>
      <c r="BZ78" s="79" t="s">
        <v>464</v>
      </c>
      <c r="CA78" s="79" t="s">
        <v>464</v>
      </c>
      <c r="CB78" s="79" t="s">
        <v>1271</v>
      </c>
      <c r="CC78" s="79">
        <v>450</v>
      </c>
      <c r="CD78" s="79">
        <v>400</v>
      </c>
      <c r="CG78" s="81">
        <v>37.33</v>
      </c>
    </row>
    <row r="79" spans="1:85" x14ac:dyDescent="0.3">
      <c r="A79" s="2" t="s">
        <v>25</v>
      </c>
      <c r="B79" s="13" t="s">
        <v>708</v>
      </c>
      <c r="C79" s="13"/>
      <c r="D79" s="2">
        <v>2.88</v>
      </c>
      <c r="E79" s="2" t="s">
        <v>29</v>
      </c>
      <c r="F79" s="9" t="s">
        <v>541</v>
      </c>
      <c r="G79" t="s">
        <v>621</v>
      </c>
      <c r="L79" t="b">
        <v>1</v>
      </c>
      <c r="M79" t="b">
        <v>1</v>
      </c>
      <c r="N79" t="b">
        <v>0</v>
      </c>
      <c r="O79" t="b">
        <v>0</v>
      </c>
      <c r="P79" s="1">
        <v>4</v>
      </c>
      <c r="Q79" s="25">
        <v>1</v>
      </c>
      <c r="R79">
        <v>4</v>
      </c>
      <c r="S79">
        <v>0</v>
      </c>
      <c r="T79" s="1">
        <v>5.4960000000000004</v>
      </c>
      <c r="U79" s="1">
        <v>5.4960000000000004</v>
      </c>
      <c r="V79" s="1">
        <v>25.55</v>
      </c>
      <c r="W79" s="2"/>
      <c r="X79" s="1">
        <v>12.775</v>
      </c>
      <c r="Y79" s="25">
        <v>12.868820120000001</v>
      </c>
      <c r="Z79" s="25">
        <v>12.868820120000001</v>
      </c>
      <c r="AA79" s="25">
        <v>12.868820120000001</v>
      </c>
      <c r="AB79">
        <v>5.5453000000000001</v>
      </c>
      <c r="AC79">
        <v>5.5453000000000001</v>
      </c>
      <c r="AD79">
        <v>25.686699999999998</v>
      </c>
      <c r="AE79">
        <v>0</v>
      </c>
      <c r="AH79" s="2">
        <v>2</v>
      </c>
      <c r="AI79">
        <v>18</v>
      </c>
      <c r="AJ79" s="55">
        <f t="shared" si="1"/>
        <v>771.76370880000013</v>
      </c>
      <c r="AK79" s="57">
        <v>197.4403766939285</v>
      </c>
      <c r="AL79" s="55">
        <v>789.87506903020289</v>
      </c>
      <c r="AM79" s="55">
        <v>0</v>
      </c>
      <c r="AN79" s="52"/>
      <c r="AO79" s="51">
        <v>9.1166762854710051E-2</v>
      </c>
      <c r="AP79" s="52">
        <v>9.1153655588092616E-2</v>
      </c>
      <c r="AQ79" s="52"/>
      <c r="AR79" s="28">
        <v>1.857142857142857</v>
      </c>
      <c r="AS79" s="28">
        <v>3.1428571428571428</v>
      </c>
      <c r="AT79" s="28">
        <v>2.714285714285714</v>
      </c>
      <c r="AU79" s="28">
        <v>3</v>
      </c>
      <c r="AV79" s="28">
        <v>0.17333333333333331</v>
      </c>
      <c r="AW79" s="28">
        <v>0.29333333333333328</v>
      </c>
      <c r="AX79" s="28">
        <v>0.25333333333333341</v>
      </c>
      <c r="AY79" s="28">
        <v>0.28000000000000003</v>
      </c>
      <c r="AZ79" s="25">
        <v>1.6</v>
      </c>
      <c r="BA79" s="25">
        <v>3.44</v>
      </c>
      <c r="BB79" s="25">
        <v>1.84</v>
      </c>
      <c r="BC79" s="25">
        <v>2.895</v>
      </c>
      <c r="BD79">
        <v>2.895</v>
      </c>
      <c r="BE79">
        <v>6.260504073571429</v>
      </c>
      <c r="BF79" s="75">
        <v>0.51995616258071919</v>
      </c>
      <c r="BG79" s="75">
        <v>0.51988140722208986</v>
      </c>
      <c r="BH79" s="75"/>
      <c r="BJ79">
        <v>4.5583381427355033E-2</v>
      </c>
      <c r="BK79">
        <v>4.5576827794046308E-2</v>
      </c>
      <c r="BM79">
        <v>9.1160209221401334E-2</v>
      </c>
      <c r="BN79">
        <v>4.5580104610700667E-2</v>
      </c>
      <c r="BO79">
        <v>0.51991878490140453</v>
      </c>
      <c r="BP79" s="79" t="s">
        <v>1264</v>
      </c>
      <c r="BQ79" s="79">
        <v>1373</v>
      </c>
      <c r="BR79" s="79">
        <v>48</v>
      </c>
      <c r="BT79" s="79" t="s">
        <v>1275</v>
      </c>
      <c r="BU79" s="79" t="s">
        <v>863</v>
      </c>
      <c r="BV79" s="79">
        <v>0.1</v>
      </c>
      <c r="BX79" s="79">
        <v>1.5</v>
      </c>
      <c r="BY79" s="79">
        <v>15</v>
      </c>
      <c r="BZ79" s="79" t="s">
        <v>464</v>
      </c>
      <c r="CA79" s="79" t="s">
        <v>464</v>
      </c>
      <c r="CB79" s="79" t="s">
        <v>1271</v>
      </c>
      <c r="CC79" s="79">
        <v>450</v>
      </c>
      <c r="CD79" s="79">
        <v>420</v>
      </c>
      <c r="CG79" s="81">
        <v>10.67</v>
      </c>
    </row>
    <row r="80" spans="1:85" x14ac:dyDescent="0.3">
      <c r="A80" s="2" t="s">
        <v>32</v>
      </c>
      <c r="B80" s="13" t="s">
        <v>881</v>
      </c>
      <c r="C80" s="13"/>
      <c r="D80" s="2">
        <v>3.44</v>
      </c>
      <c r="E80" s="2" t="s">
        <v>29</v>
      </c>
      <c r="F80" s="9">
        <v>-1</v>
      </c>
      <c r="G80">
        <v>-1</v>
      </c>
      <c r="H80">
        <v>-1</v>
      </c>
      <c r="L80" t="b">
        <v>0</v>
      </c>
      <c r="M80" t="b">
        <v>0</v>
      </c>
      <c r="N80" t="b">
        <v>0</v>
      </c>
      <c r="O80" s="5" t="b">
        <v>1</v>
      </c>
      <c r="P80" s="2">
        <v>2</v>
      </c>
      <c r="Q80" s="25">
        <v>0</v>
      </c>
      <c r="R80">
        <v>0</v>
      </c>
      <c r="S80">
        <v>2</v>
      </c>
      <c r="T80" s="2">
        <v>3.9</v>
      </c>
      <c r="U80" s="2">
        <v>3.9</v>
      </c>
      <c r="V80" s="2">
        <v>29.65</v>
      </c>
      <c r="W80" s="2" t="s">
        <v>472</v>
      </c>
      <c r="X80" s="2">
        <v>14.824999999999999</v>
      </c>
      <c r="Y80" s="25">
        <v>0</v>
      </c>
      <c r="Z80" s="25"/>
      <c r="AA80" s="25"/>
      <c r="AB80">
        <v>0</v>
      </c>
      <c r="AH80" s="2" t="s">
        <v>464</v>
      </c>
      <c r="AI80">
        <v>20</v>
      </c>
      <c r="AJ80" s="55">
        <f t="shared" si="1"/>
        <v>450.97649999999993</v>
      </c>
      <c r="AK80" s="57">
        <v>0</v>
      </c>
      <c r="AL80" s="55">
        <v>0</v>
      </c>
      <c r="AM80" s="55">
        <v>451.2</v>
      </c>
      <c r="AN80" s="52"/>
      <c r="AO80" s="51"/>
      <c r="AP80" s="52"/>
      <c r="AQ80" s="67">
        <f>S80*AI80/AM80</f>
        <v>8.8652482269503549E-2</v>
      </c>
      <c r="AR80" s="28">
        <v>1.774193548387097</v>
      </c>
      <c r="AS80" s="28">
        <v>2.580645161290323</v>
      </c>
      <c r="AT80" s="28">
        <v>0.80645161290322576</v>
      </c>
      <c r="AU80" s="28">
        <v>0</v>
      </c>
      <c r="AV80" s="28">
        <v>0.34375</v>
      </c>
      <c r="AW80" s="28">
        <v>0.5</v>
      </c>
      <c r="AX80" s="28">
        <v>0.15625</v>
      </c>
      <c r="AY80" s="28">
        <v>0</v>
      </c>
      <c r="AZ80" s="25">
        <v>0.82</v>
      </c>
      <c r="BA80" s="25">
        <v>3.44</v>
      </c>
      <c r="BB80" s="25">
        <v>2.62</v>
      </c>
      <c r="BC80" s="25">
        <v>2.6877419354838712</v>
      </c>
      <c r="BD80">
        <v>2.6877419354838712</v>
      </c>
      <c r="BE80">
        <v>6.0811360720967738</v>
      </c>
      <c r="BF80" s="75"/>
      <c r="BG80" s="75"/>
      <c r="BH80" s="75">
        <v>0</v>
      </c>
      <c r="BL80">
        <v>4.4326241134751768E-2</v>
      </c>
      <c r="BM80">
        <v>8.8652482269503549E-2</v>
      </c>
      <c r="BN80">
        <v>4.4326241134751768E-2</v>
      </c>
      <c r="BO80">
        <v>0</v>
      </c>
      <c r="BP80" s="79" t="s">
        <v>1264</v>
      </c>
      <c r="BQ80" s="79">
        <v>1373</v>
      </c>
      <c r="BR80" s="79">
        <v>48</v>
      </c>
      <c r="BT80" s="79" t="s">
        <v>1275</v>
      </c>
      <c r="BU80" s="79" t="s">
        <v>863</v>
      </c>
      <c r="BV80" s="79">
        <v>0.1</v>
      </c>
      <c r="BX80" s="79">
        <v>1.5</v>
      </c>
      <c r="BY80" s="79">
        <v>15</v>
      </c>
      <c r="BZ80" s="79" t="s">
        <v>464</v>
      </c>
      <c r="CA80" s="79" t="s">
        <v>464</v>
      </c>
      <c r="CB80" s="79" t="s">
        <v>1271</v>
      </c>
      <c r="CC80" s="79">
        <v>450</v>
      </c>
      <c r="CD80" s="79">
        <v>400</v>
      </c>
      <c r="CG80" s="81">
        <v>0</v>
      </c>
    </row>
    <row r="81" spans="1:87" x14ac:dyDescent="0.3">
      <c r="A81" s="5" t="s">
        <v>1507</v>
      </c>
      <c r="B81" s="43" t="s">
        <v>975</v>
      </c>
      <c r="C81" s="39"/>
      <c r="D81" s="5">
        <v>3.09</v>
      </c>
      <c r="E81" s="5" t="s">
        <v>29</v>
      </c>
      <c r="F81" s="40">
        <v>-2</v>
      </c>
      <c r="G81" s="5">
        <v>-1</v>
      </c>
      <c r="H81" s="5"/>
      <c r="I81" s="5"/>
      <c r="J81" s="5"/>
      <c r="K81" s="5"/>
      <c r="L81" t="b">
        <v>0</v>
      </c>
      <c r="M81" t="b">
        <v>0</v>
      </c>
      <c r="N81" t="b">
        <v>0</v>
      </c>
      <c r="O81" s="5" t="b">
        <v>1</v>
      </c>
      <c r="P81" s="5">
        <v>2</v>
      </c>
      <c r="Q81" s="41">
        <v>0</v>
      </c>
      <c r="R81">
        <v>0</v>
      </c>
      <c r="S81">
        <v>0</v>
      </c>
      <c r="T81" s="5">
        <v>3.9</v>
      </c>
      <c r="U81" s="5">
        <v>3.9</v>
      </c>
      <c r="V81" s="5">
        <v>29.65</v>
      </c>
      <c r="W81" s="5"/>
      <c r="X81" s="5">
        <v>14.824999999999999</v>
      </c>
      <c r="Y81" s="41">
        <v>0</v>
      </c>
      <c r="Z81" s="41"/>
      <c r="AA81" s="41"/>
      <c r="AB81">
        <v>0</v>
      </c>
      <c r="AE81">
        <v>0</v>
      </c>
      <c r="AH81" s="5" t="s">
        <v>464</v>
      </c>
      <c r="AI81" s="5">
        <v>20</v>
      </c>
      <c r="AJ81" s="55">
        <f t="shared" si="1"/>
        <v>450.97649999999993</v>
      </c>
      <c r="AK81" s="57">
        <v>0</v>
      </c>
      <c r="AL81" s="55">
        <v>0</v>
      </c>
      <c r="AM81" s="55">
        <v>0</v>
      </c>
      <c r="AN81" s="52"/>
      <c r="AO81" s="51"/>
      <c r="AP81" s="52"/>
      <c r="AQ81" s="52"/>
      <c r="AR81" s="5">
        <v>1.774193548387097</v>
      </c>
      <c r="AS81" s="5">
        <v>2.67741935483871</v>
      </c>
      <c r="AT81" s="5">
        <v>1.290322580645161</v>
      </c>
      <c r="AU81" s="5">
        <v>0.67741935483870963</v>
      </c>
      <c r="AV81" s="5">
        <v>0.27638190954773872</v>
      </c>
      <c r="AW81" s="5">
        <v>0.41708542713567842</v>
      </c>
      <c r="AX81" s="5">
        <v>0.20100502512562821</v>
      </c>
      <c r="AY81" s="5">
        <v>0.1055276381909548</v>
      </c>
      <c r="AZ81" s="41">
        <v>0.82</v>
      </c>
      <c r="BA81" s="41">
        <v>3.44</v>
      </c>
      <c r="BB81" s="41">
        <v>2.62</v>
      </c>
      <c r="BC81" s="41">
        <v>2.7520967741935478</v>
      </c>
      <c r="BD81" s="5">
        <v>2.7520967741935478</v>
      </c>
      <c r="BE81" s="5">
        <v>6.1207093292741934</v>
      </c>
      <c r="BF81" s="75"/>
      <c r="BG81" s="75"/>
      <c r="BH81" s="75"/>
      <c r="BM81">
        <v>0</v>
      </c>
      <c r="BN81">
        <v>0</v>
      </c>
      <c r="BO81">
        <v>0</v>
      </c>
      <c r="BP81" s="79" t="s">
        <v>1264</v>
      </c>
      <c r="BQ81" s="79">
        <v>1373</v>
      </c>
      <c r="BR81" s="79">
        <v>48</v>
      </c>
      <c r="BT81" s="79" t="s">
        <v>1275</v>
      </c>
      <c r="BU81" s="79" t="s">
        <v>863</v>
      </c>
      <c r="BV81" s="79">
        <v>0.1</v>
      </c>
      <c r="BX81" s="79">
        <v>1.5</v>
      </c>
      <c r="BY81" s="79">
        <v>15</v>
      </c>
      <c r="BZ81" s="79" t="s">
        <v>464</v>
      </c>
      <c r="CA81" s="79" t="s">
        <v>464</v>
      </c>
      <c r="CB81" s="79" t="s">
        <v>1271</v>
      </c>
      <c r="CC81" s="79">
        <v>450</v>
      </c>
      <c r="CD81" s="79">
        <v>400</v>
      </c>
      <c r="CG81" s="81">
        <v>0</v>
      </c>
    </row>
    <row r="82" spans="1:87" x14ac:dyDescent="0.3">
      <c r="A82" s="5" t="s">
        <v>33</v>
      </c>
      <c r="B82" s="39" t="s">
        <v>882</v>
      </c>
      <c r="C82" s="39"/>
      <c r="D82" s="5">
        <v>3.06</v>
      </c>
      <c r="E82" s="5" t="s">
        <v>29</v>
      </c>
      <c r="F82" s="40">
        <v>-2</v>
      </c>
      <c r="G82" s="5">
        <v>-1</v>
      </c>
      <c r="H82" s="5"/>
      <c r="I82" s="5"/>
      <c r="J82" s="5"/>
      <c r="K82" s="5"/>
      <c r="L82" t="b">
        <v>0</v>
      </c>
      <c r="M82" t="b">
        <v>0</v>
      </c>
      <c r="N82" t="b">
        <v>0</v>
      </c>
      <c r="O82" s="5" t="b">
        <v>1</v>
      </c>
      <c r="P82" s="5">
        <v>2</v>
      </c>
      <c r="Q82" s="41">
        <v>0</v>
      </c>
      <c r="R82">
        <v>0</v>
      </c>
      <c r="S82">
        <v>0</v>
      </c>
      <c r="T82" s="5">
        <v>3.9</v>
      </c>
      <c r="U82" s="5">
        <v>3.9</v>
      </c>
      <c r="V82" s="5">
        <v>29.65</v>
      </c>
      <c r="W82" s="5"/>
      <c r="X82" s="5">
        <v>14.824999999999999</v>
      </c>
      <c r="Y82" s="41">
        <v>0</v>
      </c>
      <c r="Z82" s="41"/>
      <c r="AA82" s="41"/>
      <c r="AB82">
        <v>0</v>
      </c>
      <c r="AE82">
        <v>0</v>
      </c>
      <c r="AH82" s="5" t="s">
        <v>464</v>
      </c>
      <c r="AI82" s="5">
        <v>20</v>
      </c>
      <c r="AJ82" s="55">
        <f t="shared" si="1"/>
        <v>450.97649999999993</v>
      </c>
      <c r="AK82" s="57">
        <v>0</v>
      </c>
      <c r="AL82" s="55">
        <v>0</v>
      </c>
      <c r="AM82" s="55">
        <v>0</v>
      </c>
      <c r="AN82" s="52"/>
      <c r="AO82" s="51"/>
      <c r="AP82" s="52"/>
      <c r="AQ82" s="52"/>
      <c r="AR82" s="5">
        <v>1.774193548387097</v>
      </c>
      <c r="AS82" s="5">
        <v>2.725806451612903</v>
      </c>
      <c r="AT82" s="5">
        <v>1.435483870967742</v>
      </c>
      <c r="AU82" s="5">
        <v>0.90322580645161288</v>
      </c>
      <c r="AV82" s="5">
        <v>0.25943396226415089</v>
      </c>
      <c r="AW82" s="5">
        <v>0.3985849056603773</v>
      </c>
      <c r="AX82" s="5">
        <v>0.2099056603773585</v>
      </c>
      <c r="AY82" s="5">
        <v>0.13207547169811321</v>
      </c>
      <c r="AZ82" s="41">
        <v>0.82</v>
      </c>
      <c r="BA82" s="41">
        <v>3.44</v>
      </c>
      <c r="BB82" s="41">
        <v>2.62</v>
      </c>
      <c r="BC82" s="41">
        <v>2.7669354838709679</v>
      </c>
      <c r="BD82" s="5">
        <v>2.7669354838709679</v>
      </c>
      <c r="BE82" s="5">
        <v>6.1375918448387097</v>
      </c>
      <c r="BF82" s="75"/>
      <c r="BG82" s="75"/>
      <c r="BH82" s="75"/>
      <c r="BM82">
        <v>0</v>
      </c>
      <c r="BN82">
        <v>0</v>
      </c>
      <c r="BO82">
        <v>0</v>
      </c>
      <c r="BP82" s="79" t="s">
        <v>1264</v>
      </c>
      <c r="BQ82" s="79">
        <v>1373</v>
      </c>
      <c r="BR82" s="79">
        <v>48</v>
      </c>
      <c r="BT82" s="79" t="s">
        <v>1275</v>
      </c>
      <c r="BU82" s="79" t="s">
        <v>863</v>
      </c>
      <c r="BV82" s="79">
        <v>0.1</v>
      </c>
      <c r="BX82" s="79">
        <v>1.5</v>
      </c>
      <c r="BY82" s="79">
        <v>15</v>
      </c>
      <c r="BZ82" s="79" t="s">
        <v>464</v>
      </c>
      <c r="CA82" s="79" t="s">
        <v>464</v>
      </c>
      <c r="CB82" s="79" t="s">
        <v>1271</v>
      </c>
      <c r="CC82" s="79">
        <v>450</v>
      </c>
      <c r="CD82" s="79">
        <v>400</v>
      </c>
      <c r="CG82" s="81">
        <v>0</v>
      </c>
    </row>
    <row r="83" spans="1:87" x14ac:dyDescent="0.3">
      <c r="A83" s="2" t="s">
        <v>34</v>
      </c>
      <c r="B83" s="13" t="s">
        <v>711</v>
      </c>
      <c r="C83" s="13"/>
      <c r="D83" s="2">
        <v>3.31</v>
      </c>
      <c r="E83" s="2" t="s">
        <v>29</v>
      </c>
      <c r="F83" s="9" t="s">
        <v>542</v>
      </c>
      <c r="G83" t="s">
        <v>623</v>
      </c>
      <c r="L83" t="b">
        <v>1</v>
      </c>
      <c r="M83" t="b">
        <v>1</v>
      </c>
      <c r="N83" t="b">
        <v>0</v>
      </c>
      <c r="O83" t="b">
        <v>0</v>
      </c>
      <c r="P83" s="2">
        <v>4</v>
      </c>
      <c r="Q83" s="25">
        <v>1</v>
      </c>
      <c r="R83">
        <v>2</v>
      </c>
      <c r="S83">
        <v>0</v>
      </c>
      <c r="T83" s="2">
        <v>3.9</v>
      </c>
      <c r="U83" s="2">
        <v>3.9</v>
      </c>
      <c r="V83" s="2">
        <v>29.65</v>
      </c>
      <c r="W83" s="2" t="s">
        <v>440</v>
      </c>
      <c r="X83" s="1">
        <v>0</v>
      </c>
      <c r="Y83" s="25">
        <v>3.9086759899999999</v>
      </c>
      <c r="Z83" s="25">
        <v>3.908676100000001</v>
      </c>
      <c r="AA83" s="25">
        <v>10.552604730000001</v>
      </c>
      <c r="AB83">
        <v>3.899</v>
      </c>
      <c r="AC83">
        <v>3.899</v>
      </c>
      <c r="AD83">
        <v>20.399989999999999</v>
      </c>
      <c r="AE83">
        <v>0</v>
      </c>
      <c r="AH83" s="2" t="s">
        <v>464</v>
      </c>
      <c r="AI83">
        <v>14</v>
      </c>
      <c r="AJ83" s="55">
        <f t="shared" si="1"/>
        <v>450.97649999999993</v>
      </c>
      <c r="AK83" s="57">
        <v>155.59136328639269</v>
      </c>
      <c r="AL83" s="55">
        <v>310.12474837798999</v>
      </c>
      <c r="AM83" s="55">
        <v>0</v>
      </c>
      <c r="AN83" s="52"/>
      <c r="AO83" s="51">
        <v>8.9979287437893268E-2</v>
      </c>
      <c r="AP83" s="52">
        <v>9.0286248183820222E-2</v>
      </c>
      <c r="AQ83" s="52"/>
      <c r="AR83" s="28">
        <v>2</v>
      </c>
      <c r="AS83" s="28">
        <v>2.333333333333333</v>
      </c>
      <c r="AT83" s="28">
        <v>0.33333333333333331</v>
      </c>
      <c r="AU83" s="28">
        <v>0</v>
      </c>
      <c r="AV83" s="28">
        <v>0.42857142857142849</v>
      </c>
      <c r="AW83" s="28">
        <v>0.5</v>
      </c>
      <c r="AX83" s="28">
        <v>7.1428571428571425E-2</v>
      </c>
      <c r="AY83" s="28">
        <v>0</v>
      </c>
      <c r="AZ83" s="25">
        <v>0.95</v>
      </c>
      <c r="BA83" s="25">
        <v>3.44</v>
      </c>
      <c r="BB83" s="25">
        <v>2.4900000000000002</v>
      </c>
      <c r="BC83" s="25">
        <v>2.500833333333333</v>
      </c>
      <c r="BD83">
        <v>2.500833333333333</v>
      </c>
      <c r="BE83">
        <v>5.6917605187500007</v>
      </c>
      <c r="BF83" s="75">
        <v>0.58499657192886345</v>
      </c>
      <c r="BG83" s="75">
        <v>0.58699226437317098</v>
      </c>
      <c r="BH83" s="75"/>
      <c r="BJ83">
        <v>4.4989643718946627E-2</v>
      </c>
      <c r="BK83">
        <v>4.5143124091910111E-2</v>
      </c>
      <c r="BM83">
        <v>9.0132767810856745E-2</v>
      </c>
      <c r="BN83">
        <v>4.5066383905428373E-2</v>
      </c>
      <c r="BO83">
        <v>0.58599441815101727</v>
      </c>
      <c r="BP83" s="79" t="s">
        <v>1264</v>
      </c>
      <c r="BQ83" s="79">
        <v>1373</v>
      </c>
      <c r="BR83" s="79">
        <v>48</v>
      </c>
      <c r="BT83" s="79" t="s">
        <v>1275</v>
      </c>
      <c r="BU83" s="79" t="s">
        <v>863</v>
      </c>
      <c r="BV83" s="79">
        <v>0.1</v>
      </c>
      <c r="BX83" s="79">
        <v>1.5</v>
      </c>
      <c r="BY83" s="79">
        <v>15</v>
      </c>
      <c r="BZ83" s="79" t="s">
        <v>464</v>
      </c>
      <c r="CA83" s="79" t="s">
        <v>464</v>
      </c>
      <c r="CB83" s="79" t="s">
        <v>1271</v>
      </c>
      <c r="CC83" s="79">
        <v>450</v>
      </c>
      <c r="CD83" s="79">
        <v>400</v>
      </c>
      <c r="CG83" s="81">
        <v>0</v>
      </c>
    </row>
    <row r="84" spans="1:87" x14ac:dyDescent="0.3">
      <c r="A84" s="2" t="s">
        <v>35</v>
      </c>
      <c r="B84" s="13" t="s">
        <v>712</v>
      </c>
      <c r="C84" s="13"/>
      <c r="D84" s="2">
        <v>2.98</v>
      </c>
      <c r="E84" s="2" t="s">
        <v>29</v>
      </c>
      <c r="F84" s="9" t="s">
        <v>543</v>
      </c>
      <c r="G84" t="s">
        <v>624</v>
      </c>
      <c r="L84" t="b">
        <v>1</v>
      </c>
      <c r="M84" t="b">
        <v>1</v>
      </c>
      <c r="N84" t="b">
        <v>0</v>
      </c>
      <c r="O84" t="b">
        <v>0</v>
      </c>
      <c r="P84" s="2"/>
      <c r="Q84" s="25">
        <v>1</v>
      </c>
      <c r="R84">
        <v>1</v>
      </c>
      <c r="S84">
        <v>0</v>
      </c>
      <c r="T84" s="2" t="s">
        <v>464</v>
      </c>
      <c r="U84" s="2" t="s">
        <v>464</v>
      </c>
      <c r="V84" s="2" t="s">
        <v>464</v>
      </c>
      <c r="W84" s="2" t="s">
        <v>440</v>
      </c>
      <c r="X84" s="2"/>
      <c r="Y84" s="25">
        <v>3.969049</v>
      </c>
      <c r="Z84" s="25">
        <v>3.969049</v>
      </c>
      <c r="AA84" s="25">
        <v>3.969049</v>
      </c>
      <c r="AB84">
        <v>4</v>
      </c>
      <c r="AC84">
        <v>4.2110000000000003</v>
      </c>
      <c r="AD84">
        <v>3.875</v>
      </c>
      <c r="AE84">
        <v>0</v>
      </c>
      <c r="AH84" s="2" t="s">
        <v>464</v>
      </c>
      <c r="AI84">
        <v>6</v>
      </c>
      <c r="AJ84" s="55" t="e">
        <f t="shared" si="1"/>
        <v>#VALUE!</v>
      </c>
      <c r="AK84" s="57">
        <v>62.525817922855822</v>
      </c>
      <c r="AL84" s="55">
        <v>65.270499999999998</v>
      </c>
      <c r="AM84" s="55">
        <v>0</v>
      </c>
      <c r="AN84" s="52"/>
      <c r="AO84" s="51">
        <v>9.5960360045234158E-2</v>
      </c>
      <c r="AP84" s="52">
        <v>9.1925142292459849E-2</v>
      </c>
      <c r="AQ84" s="52"/>
      <c r="AR84" s="28">
        <v>2</v>
      </c>
      <c r="AS84" s="28">
        <v>2.8</v>
      </c>
      <c r="AT84" s="28">
        <v>2.4</v>
      </c>
      <c r="AU84" s="28">
        <v>2.8</v>
      </c>
      <c r="AV84" s="28">
        <v>0.2</v>
      </c>
      <c r="AW84" s="28">
        <v>0.28000000000000003</v>
      </c>
      <c r="AX84" s="28">
        <v>0.24</v>
      </c>
      <c r="AY84" s="28">
        <v>0.28000000000000003</v>
      </c>
      <c r="AZ84" s="25">
        <v>1.54</v>
      </c>
      <c r="BA84" s="25">
        <v>3.44</v>
      </c>
      <c r="BB84" s="25">
        <v>1.9</v>
      </c>
      <c r="BC84" s="25">
        <v>2.8380000000000001</v>
      </c>
      <c r="BD84">
        <v>2.8380000000000001</v>
      </c>
      <c r="BE84">
        <v>5.9914547000000002</v>
      </c>
      <c r="BF84" s="75">
        <v>0.58734468850194366</v>
      </c>
      <c r="BG84" s="75">
        <v>0.56264632646033053</v>
      </c>
      <c r="BH84" s="75"/>
      <c r="BJ84">
        <v>4.7980180022617079E-2</v>
      </c>
      <c r="BK84">
        <v>4.5962571146229918E-2</v>
      </c>
      <c r="BM84">
        <v>9.3942751168847011E-2</v>
      </c>
      <c r="BN84">
        <v>4.6971375584423498E-2</v>
      </c>
      <c r="BO84">
        <v>0.57499550748113704</v>
      </c>
      <c r="BP84" s="79" t="s">
        <v>1264</v>
      </c>
      <c r="BQ84" s="79">
        <v>1373</v>
      </c>
      <c r="BR84" s="79">
        <v>48</v>
      </c>
      <c r="BT84" s="79" t="s">
        <v>1275</v>
      </c>
      <c r="BU84" s="79" t="s">
        <v>863</v>
      </c>
      <c r="BV84" s="79">
        <v>0.1</v>
      </c>
      <c r="BX84" s="79">
        <v>1.5</v>
      </c>
      <c r="BY84" s="79">
        <v>15</v>
      </c>
      <c r="BZ84" s="79" t="s">
        <v>464</v>
      </c>
      <c r="CA84" s="79" t="s">
        <v>464</v>
      </c>
      <c r="CB84" s="79" t="s">
        <v>1271</v>
      </c>
      <c r="CC84" s="79">
        <v>450</v>
      </c>
      <c r="CD84" s="79">
        <v>400</v>
      </c>
      <c r="CG84" s="81">
        <v>45.3</v>
      </c>
    </row>
    <row r="85" spans="1:87" x14ac:dyDescent="0.3">
      <c r="A85" s="2" t="s">
        <v>41</v>
      </c>
      <c r="B85" s="13" t="s">
        <v>717</v>
      </c>
      <c r="C85" s="13"/>
      <c r="D85" s="2">
        <v>3.95</v>
      </c>
      <c r="E85" s="2" t="s">
        <v>36</v>
      </c>
      <c r="F85" s="9" t="s">
        <v>547</v>
      </c>
      <c r="G85" t="s">
        <v>628</v>
      </c>
      <c r="L85" t="b">
        <v>1</v>
      </c>
      <c r="M85" t="b">
        <v>1</v>
      </c>
      <c r="N85" t="b">
        <v>0</v>
      </c>
      <c r="O85" t="b">
        <v>0</v>
      </c>
      <c r="P85" s="2"/>
      <c r="Q85" s="25">
        <v>1</v>
      </c>
      <c r="R85">
        <v>3</v>
      </c>
      <c r="S85">
        <v>0</v>
      </c>
      <c r="T85" s="2"/>
      <c r="U85" s="2"/>
      <c r="V85" s="2"/>
      <c r="W85" s="2"/>
      <c r="X85" s="2"/>
      <c r="Y85" s="25">
        <v>9.3662349099999993</v>
      </c>
      <c r="Z85" s="25">
        <v>9.3662349099999993</v>
      </c>
      <c r="AA85" s="25">
        <v>9.3662351000000008</v>
      </c>
      <c r="AB85">
        <v>5.5609999999999999</v>
      </c>
      <c r="AC85">
        <v>5.5609999999999999</v>
      </c>
      <c r="AD85">
        <v>26.24</v>
      </c>
      <c r="AE85">
        <v>0</v>
      </c>
      <c r="AH85" s="2" t="s">
        <v>464</v>
      </c>
      <c r="AI85">
        <v>24</v>
      </c>
      <c r="AJ85" s="55">
        <f t="shared" si="1"/>
        <v>0</v>
      </c>
      <c r="AK85" s="57">
        <v>238.908881754341</v>
      </c>
      <c r="AL85" s="55">
        <v>702.74902632242595</v>
      </c>
      <c r="AM85" s="55">
        <v>0</v>
      </c>
      <c r="AN85" s="52"/>
      <c r="AO85" s="51">
        <v>0.10045670895014321</v>
      </c>
      <c r="AP85" s="52">
        <v>0.1024547844296349</v>
      </c>
      <c r="AQ85" s="52"/>
      <c r="AR85" s="28">
        <v>2</v>
      </c>
      <c r="AS85" s="28">
        <v>2.5263157894736841</v>
      </c>
      <c r="AT85" s="28">
        <v>0.52631578947368418</v>
      </c>
      <c r="AU85" s="28">
        <v>0</v>
      </c>
      <c r="AV85" s="28">
        <v>0.39583333333333343</v>
      </c>
      <c r="AW85" s="28">
        <v>0.5</v>
      </c>
      <c r="AX85" s="28">
        <v>0.1041666666666667</v>
      </c>
      <c r="AY85" s="28">
        <v>0</v>
      </c>
      <c r="AZ85" s="25">
        <v>1.1000000000000001</v>
      </c>
      <c r="BA85" s="25">
        <v>3.44</v>
      </c>
      <c r="BB85" s="25">
        <v>2.34</v>
      </c>
      <c r="BC85" s="25">
        <v>2.647368421052632</v>
      </c>
      <c r="BD85">
        <v>2.6473684210526311</v>
      </c>
      <c r="BE85">
        <v>5.9525974578947363</v>
      </c>
      <c r="BF85" s="75">
        <v>0.55552189395192297</v>
      </c>
      <c r="BG85" s="75">
        <v>0.56657117763069742</v>
      </c>
      <c r="BH85" s="75"/>
      <c r="BJ85">
        <v>5.0228354475071582E-2</v>
      </c>
      <c r="BK85">
        <v>5.1227392214817473E-2</v>
      </c>
      <c r="BM85">
        <v>0.10145574668988901</v>
      </c>
      <c r="BN85">
        <v>5.0727873344944517E-2</v>
      </c>
      <c r="BO85">
        <v>0.56104653579131014</v>
      </c>
      <c r="BP85" s="79" t="s">
        <v>1293</v>
      </c>
      <c r="BQ85" s="79">
        <v>1473</v>
      </c>
      <c r="BR85" s="79">
        <v>10</v>
      </c>
      <c r="BT85" s="79" t="s">
        <v>464</v>
      </c>
      <c r="BU85" s="79" t="s">
        <v>464</v>
      </c>
      <c r="BV85" s="79">
        <v>0</v>
      </c>
      <c r="BW85" s="79">
        <v>3.4</v>
      </c>
      <c r="BX85" s="79">
        <v>1.32</v>
      </c>
      <c r="BY85" s="79">
        <v>0</v>
      </c>
      <c r="BZ85" s="79" t="s">
        <v>464</v>
      </c>
      <c r="CA85" s="79" t="s">
        <v>464</v>
      </c>
      <c r="CB85" s="79" t="s">
        <v>1266</v>
      </c>
      <c r="CC85" s="79">
        <v>300</v>
      </c>
      <c r="CE85" s="79" t="s">
        <v>1287</v>
      </c>
      <c r="CG85" s="81">
        <v>18</v>
      </c>
      <c r="CI85" s="13"/>
    </row>
    <row r="86" spans="1:87" x14ac:dyDescent="0.3">
      <c r="A86" s="2" t="s">
        <v>39</v>
      </c>
      <c r="B86" s="13" t="s">
        <v>715</v>
      </c>
      <c r="C86" s="13"/>
      <c r="D86" s="2">
        <v>3.79</v>
      </c>
      <c r="E86" s="2" t="s">
        <v>36</v>
      </c>
      <c r="F86" s="9">
        <v>-1</v>
      </c>
      <c r="G86">
        <v>-1</v>
      </c>
      <c r="H86" t="s">
        <v>1150</v>
      </c>
      <c r="L86" t="b">
        <v>0</v>
      </c>
      <c r="M86" t="b">
        <v>0</v>
      </c>
      <c r="N86" t="b">
        <v>1</v>
      </c>
      <c r="O86" t="b">
        <v>0</v>
      </c>
      <c r="P86" s="2"/>
      <c r="Q86" s="25">
        <v>0</v>
      </c>
      <c r="R86">
        <v>0</v>
      </c>
      <c r="S86">
        <v>1</v>
      </c>
      <c r="T86" s="2"/>
      <c r="U86" s="2"/>
      <c r="V86" s="2"/>
      <c r="W86" s="2"/>
      <c r="X86" s="2"/>
      <c r="Y86" s="25">
        <v>0</v>
      </c>
      <c r="Z86" s="25"/>
      <c r="AA86" s="25"/>
      <c r="AB86">
        <v>0</v>
      </c>
      <c r="AE86">
        <v>5.532</v>
      </c>
      <c r="AF86">
        <v>5.532</v>
      </c>
      <c r="AG86">
        <v>11.016</v>
      </c>
      <c r="AH86" s="2" t="s">
        <v>464</v>
      </c>
      <c r="AI86">
        <v>30</v>
      </c>
      <c r="AJ86" s="55">
        <f t="shared" si="1"/>
        <v>0</v>
      </c>
      <c r="AK86" s="57">
        <v>0</v>
      </c>
      <c r="AL86" s="55">
        <v>0</v>
      </c>
      <c r="AM86" s="55">
        <v>291.95700632233962</v>
      </c>
      <c r="AN86" s="52"/>
      <c r="AO86" s="51"/>
      <c r="AP86" s="52"/>
      <c r="AQ86" s="52">
        <v>0.1027548555107393</v>
      </c>
      <c r="AR86" s="28">
        <v>2</v>
      </c>
      <c r="AS86" s="28">
        <v>2.5</v>
      </c>
      <c r="AT86" s="28">
        <v>0.5</v>
      </c>
      <c r="AU86" s="28">
        <v>0</v>
      </c>
      <c r="AV86" s="28">
        <v>0.4</v>
      </c>
      <c r="AW86" s="28">
        <v>0.5</v>
      </c>
      <c r="AX86" s="28">
        <v>0.1</v>
      </c>
      <c r="AY86" s="28">
        <v>0</v>
      </c>
      <c r="AZ86" s="25">
        <v>1</v>
      </c>
      <c r="BA86" s="25">
        <v>3.44</v>
      </c>
      <c r="BB86" s="25">
        <v>2.44</v>
      </c>
      <c r="BC86" s="25">
        <v>2.6316666666666659</v>
      </c>
      <c r="BD86">
        <v>2.6316666666666668</v>
      </c>
      <c r="BE86">
        <v>5.9266157452083332</v>
      </c>
      <c r="BF86" s="75"/>
      <c r="BG86" s="75"/>
      <c r="BH86" s="75">
        <v>0</v>
      </c>
      <c r="BL86">
        <v>5.1377427755369638E-2</v>
      </c>
      <c r="BM86">
        <v>0.1027548555107393</v>
      </c>
      <c r="BN86">
        <v>5.1377427755369638E-2</v>
      </c>
      <c r="BO86">
        <v>0</v>
      </c>
      <c r="BP86" s="79" t="s">
        <v>1293</v>
      </c>
      <c r="BQ86" s="79">
        <v>1373</v>
      </c>
      <c r="BR86" s="79">
        <v>10</v>
      </c>
      <c r="BT86" s="79" t="s">
        <v>464</v>
      </c>
      <c r="BU86" s="79" t="s">
        <v>464</v>
      </c>
      <c r="BV86" s="79">
        <v>0</v>
      </c>
      <c r="BW86" s="79">
        <v>6.2</v>
      </c>
      <c r="BX86" s="79">
        <v>1.32</v>
      </c>
      <c r="BY86" s="79">
        <v>0</v>
      </c>
      <c r="BZ86" s="79" t="s">
        <v>464</v>
      </c>
      <c r="CA86" s="79" t="s">
        <v>464</v>
      </c>
      <c r="CB86" s="79" t="s">
        <v>1266</v>
      </c>
      <c r="CC86" s="79">
        <v>300</v>
      </c>
      <c r="CE86" s="79" t="s">
        <v>1287</v>
      </c>
      <c r="CG86" s="81">
        <v>6</v>
      </c>
      <c r="CI86" s="13"/>
    </row>
    <row r="87" spans="1:87" x14ac:dyDescent="0.3">
      <c r="A87" s="2" t="s">
        <v>42</v>
      </c>
      <c r="B87" s="13" t="s">
        <v>718</v>
      </c>
      <c r="C87" s="13"/>
      <c r="D87" s="2">
        <v>3.82</v>
      </c>
      <c r="E87" s="2" t="s">
        <v>36</v>
      </c>
      <c r="F87" s="9">
        <v>-1</v>
      </c>
      <c r="G87">
        <v>-1</v>
      </c>
      <c r="H87" t="s">
        <v>1151</v>
      </c>
      <c r="L87" t="b">
        <v>0</v>
      </c>
      <c r="M87" t="b">
        <v>0</v>
      </c>
      <c r="N87" t="b">
        <v>1</v>
      </c>
      <c r="O87" t="b">
        <v>0</v>
      </c>
      <c r="P87" s="2"/>
      <c r="Q87" s="25">
        <v>0</v>
      </c>
      <c r="R87">
        <v>0</v>
      </c>
      <c r="S87">
        <v>1</v>
      </c>
      <c r="T87" s="2"/>
      <c r="U87" s="2"/>
      <c r="V87" s="2"/>
      <c r="W87" s="2"/>
      <c r="X87" s="2"/>
      <c r="Y87" s="25">
        <v>0</v>
      </c>
      <c r="Z87" s="25"/>
      <c r="AA87" s="25"/>
      <c r="AB87">
        <v>0</v>
      </c>
      <c r="AE87">
        <v>5.55</v>
      </c>
      <c r="AF87">
        <v>5.55</v>
      </c>
      <c r="AG87">
        <v>11.066000000000001</v>
      </c>
      <c r="AH87" s="2" t="s">
        <v>464</v>
      </c>
      <c r="AI87">
        <v>30</v>
      </c>
      <c r="AJ87" s="55">
        <f t="shared" si="1"/>
        <v>0</v>
      </c>
      <c r="AK87" s="57">
        <v>0</v>
      </c>
      <c r="AL87" s="55">
        <v>0</v>
      </c>
      <c r="AM87" s="55">
        <v>295.19382183577648</v>
      </c>
      <c r="AN87" s="52"/>
      <c r="AO87" s="51"/>
      <c r="AP87" s="52"/>
      <c r="AQ87" s="52">
        <v>0.1016281432092089</v>
      </c>
      <c r="AR87" s="28">
        <v>2</v>
      </c>
      <c r="AS87" s="28">
        <v>2.5</v>
      </c>
      <c r="AT87" s="28">
        <v>0.5</v>
      </c>
      <c r="AU87" s="28">
        <v>0</v>
      </c>
      <c r="AV87" s="28">
        <v>0.4</v>
      </c>
      <c r="AW87" s="28">
        <v>0.5</v>
      </c>
      <c r="AX87" s="28">
        <v>0.1</v>
      </c>
      <c r="AY87" s="28">
        <v>0</v>
      </c>
      <c r="AZ87" s="25">
        <v>0.95</v>
      </c>
      <c r="BA87" s="25">
        <v>3.44</v>
      </c>
      <c r="BB87" s="25">
        <v>2.4900000000000002</v>
      </c>
      <c r="BC87" s="25">
        <v>2.6295833333333332</v>
      </c>
      <c r="BD87">
        <v>2.6295833333333332</v>
      </c>
      <c r="BE87">
        <v>5.9184746406250008</v>
      </c>
      <c r="BF87" s="75"/>
      <c r="BG87" s="75"/>
      <c r="BH87" s="75">
        <v>0</v>
      </c>
      <c r="BL87">
        <v>5.0814071604604473E-2</v>
      </c>
      <c r="BM87">
        <v>0.1016281432092089</v>
      </c>
      <c r="BN87">
        <v>5.0814071604604473E-2</v>
      </c>
      <c r="BO87">
        <v>0</v>
      </c>
      <c r="BP87" s="79" t="s">
        <v>1293</v>
      </c>
      <c r="BQ87" s="79">
        <v>1373</v>
      </c>
      <c r="BR87" s="79">
        <v>10</v>
      </c>
      <c r="BT87" s="79" t="s">
        <v>464</v>
      </c>
      <c r="BU87" s="79" t="s">
        <v>464</v>
      </c>
      <c r="BV87" s="79">
        <v>0</v>
      </c>
      <c r="BW87" s="79">
        <v>6.2</v>
      </c>
      <c r="BX87" s="79">
        <v>1.32</v>
      </c>
      <c r="BY87" s="79">
        <v>0</v>
      </c>
      <c r="BZ87" s="79" t="s">
        <v>464</v>
      </c>
      <c r="CA87" s="79" t="s">
        <v>464</v>
      </c>
      <c r="CB87" s="79" t="s">
        <v>1266</v>
      </c>
      <c r="CC87" s="79">
        <v>300</v>
      </c>
      <c r="CE87" s="79" t="s">
        <v>1287</v>
      </c>
      <c r="CG87" s="81">
        <v>4</v>
      </c>
      <c r="CI87" s="13"/>
    </row>
    <row r="88" spans="1:87" x14ac:dyDescent="0.3">
      <c r="A88" s="2" t="s">
        <v>40</v>
      </c>
      <c r="B88" s="13" t="s">
        <v>716</v>
      </c>
      <c r="C88" s="13"/>
      <c r="D88" s="2">
        <v>3.85</v>
      </c>
      <c r="E88" s="2" t="s">
        <v>36</v>
      </c>
      <c r="F88" s="9" t="s">
        <v>546</v>
      </c>
      <c r="G88" t="s">
        <v>627</v>
      </c>
      <c r="L88" t="b">
        <v>1</v>
      </c>
      <c r="M88" t="b">
        <v>1</v>
      </c>
      <c r="N88" t="b">
        <v>0</v>
      </c>
      <c r="O88" t="b">
        <v>0</v>
      </c>
      <c r="P88" s="2"/>
      <c r="Q88" s="25">
        <v>2</v>
      </c>
      <c r="R88">
        <v>2</v>
      </c>
      <c r="S88">
        <v>0</v>
      </c>
      <c r="T88" s="2"/>
      <c r="U88" s="2"/>
      <c r="V88" s="2"/>
      <c r="W88" s="2"/>
      <c r="X88" s="2"/>
      <c r="Y88" s="25">
        <v>5.6269875200000001</v>
      </c>
      <c r="Z88" s="25">
        <v>5.6269875200000001</v>
      </c>
      <c r="AA88" s="25">
        <v>22.749475</v>
      </c>
      <c r="AB88">
        <v>5.5670999999999999</v>
      </c>
      <c r="AC88">
        <v>5.5670999999999999</v>
      </c>
      <c r="AD88">
        <v>22.4603</v>
      </c>
      <c r="AE88">
        <v>0</v>
      </c>
      <c r="AH88" s="2" t="s">
        <v>464</v>
      </c>
      <c r="AI88">
        <v>30</v>
      </c>
      <c r="AJ88" s="55">
        <f t="shared" si="1"/>
        <v>0</v>
      </c>
      <c r="AK88" s="57">
        <v>623.81230762201892</v>
      </c>
      <c r="AL88" s="55">
        <v>602.84300974379039</v>
      </c>
      <c r="AM88" s="55">
        <v>0</v>
      </c>
      <c r="AN88" s="52"/>
      <c r="AO88" s="51">
        <v>9.6182776881592519E-2</v>
      </c>
      <c r="AP88" s="52">
        <v>9.9528399650018556E-2</v>
      </c>
      <c r="AQ88" s="52"/>
      <c r="AR88" s="28">
        <v>2</v>
      </c>
      <c r="AS88" s="28">
        <v>2.5</v>
      </c>
      <c r="AT88" s="28">
        <v>0.5</v>
      </c>
      <c r="AU88" s="28">
        <v>0</v>
      </c>
      <c r="AV88" s="28">
        <v>0.4</v>
      </c>
      <c r="AW88" s="28">
        <v>0.5</v>
      </c>
      <c r="AX88" s="28">
        <v>0.1</v>
      </c>
      <c r="AY88" s="28">
        <v>0</v>
      </c>
      <c r="AZ88" s="25">
        <v>0.89</v>
      </c>
      <c r="BA88" s="25">
        <v>3.44</v>
      </c>
      <c r="BB88" s="25">
        <v>2.5499999999999998</v>
      </c>
      <c r="BC88" s="25">
        <v>2.6270833333333332</v>
      </c>
      <c r="BD88">
        <v>2.6270833333333332</v>
      </c>
      <c r="BE88">
        <v>5.9103362479166668</v>
      </c>
      <c r="BF88" s="75">
        <v>0.55608047790729209</v>
      </c>
      <c r="BG88" s="75">
        <v>0</v>
      </c>
      <c r="BH88" s="75"/>
      <c r="BJ88">
        <v>4.8091388440796259E-2</v>
      </c>
      <c r="BK88">
        <v>4.9764199825009278E-2</v>
      </c>
      <c r="BM88">
        <v>9.7855588265805538E-2</v>
      </c>
      <c r="BN88">
        <v>4.8927794132902769E-2</v>
      </c>
      <c r="BO88">
        <v>0.27804023895364599</v>
      </c>
      <c r="BP88" s="79" t="s">
        <v>1293</v>
      </c>
      <c r="BQ88" s="79">
        <v>1373</v>
      </c>
      <c r="BR88" s="79">
        <v>10</v>
      </c>
      <c r="BT88" s="79" t="s">
        <v>464</v>
      </c>
      <c r="BU88" s="79" t="s">
        <v>464</v>
      </c>
      <c r="BV88" s="79">
        <v>0</v>
      </c>
      <c r="BW88" s="79">
        <v>6.1</v>
      </c>
      <c r="BX88" s="79">
        <v>1.32</v>
      </c>
      <c r="BY88" s="79">
        <v>0</v>
      </c>
      <c r="BZ88" s="79" t="s">
        <v>464</v>
      </c>
      <c r="CA88" s="79" t="s">
        <v>464</v>
      </c>
      <c r="CB88" s="79" t="s">
        <v>1266</v>
      </c>
      <c r="CC88" s="79">
        <v>300</v>
      </c>
      <c r="CE88" s="79" t="s">
        <v>1287</v>
      </c>
      <c r="CG88" s="81">
        <v>10</v>
      </c>
      <c r="CI88" s="13"/>
    </row>
    <row r="89" spans="1:87" x14ac:dyDescent="0.3">
      <c r="A89" s="2" t="s">
        <v>43</v>
      </c>
      <c r="B89" s="13" t="s">
        <v>719</v>
      </c>
      <c r="C89" s="13"/>
      <c r="D89" s="2">
        <v>4.07</v>
      </c>
      <c r="E89" s="2" t="s">
        <v>36</v>
      </c>
      <c r="F89" s="9" t="s">
        <v>548</v>
      </c>
      <c r="G89">
        <v>-1</v>
      </c>
      <c r="L89" t="b">
        <v>1</v>
      </c>
      <c r="M89" t="b">
        <v>0</v>
      </c>
      <c r="N89" t="b">
        <v>0</v>
      </c>
      <c r="O89" t="b">
        <v>0</v>
      </c>
      <c r="P89" s="2"/>
      <c r="Q89" s="25">
        <v>1</v>
      </c>
      <c r="R89">
        <v>0</v>
      </c>
      <c r="S89">
        <v>0</v>
      </c>
      <c r="T89" s="2"/>
      <c r="U89" s="2"/>
      <c r="V89" s="2"/>
      <c r="W89" s="2"/>
      <c r="X89" s="2"/>
      <c r="Y89" s="25">
        <v>9.9321903099999993</v>
      </c>
      <c r="Z89" s="25">
        <v>9.9321903099999993</v>
      </c>
      <c r="AA89" s="25">
        <v>9.9321899499999997</v>
      </c>
      <c r="AB89">
        <v>0</v>
      </c>
      <c r="AE89">
        <v>0</v>
      </c>
      <c r="AH89" s="2" t="s">
        <v>464</v>
      </c>
      <c r="AI89">
        <v>24</v>
      </c>
      <c r="AJ89" s="55">
        <f t="shared" si="1"/>
        <v>0</v>
      </c>
      <c r="AK89" s="57">
        <v>275.17611786249188</v>
      </c>
      <c r="AL89" s="55">
        <v>0</v>
      </c>
      <c r="AM89" s="55">
        <v>0</v>
      </c>
      <c r="AN89" s="52"/>
      <c r="AO89" s="51">
        <v>8.7216871094871057E-2</v>
      </c>
      <c r="AP89" s="52"/>
      <c r="AQ89" s="52"/>
      <c r="AR89" s="28">
        <v>1.8421052631578949</v>
      </c>
      <c r="AS89" s="28">
        <v>2.5263157894736841</v>
      </c>
      <c r="AT89" s="28">
        <v>0.68421052631578949</v>
      </c>
      <c r="AU89" s="28">
        <v>0</v>
      </c>
      <c r="AV89" s="28">
        <v>0.36458333333333343</v>
      </c>
      <c r="AW89" s="28">
        <v>0.5</v>
      </c>
      <c r="AX89" s="28">
        <v>0.13541666666666671</v>
      </c>
      <c r="AY89" s="28">
        <v>0</v>
      </c>
      <c r="AZ89" s="25">
        <v>0.89</v>
      </c>
      <c r="BA89" s="25">
        <v>3.44</v>
      </c>
      <c r="BB89" s="25">
        <v>2.5499999999999998</v>
      </c>
      <c r="BC89" s="25">
        <v>2.6236842105263158</v>
      </c>
      <c r="BD89">
        <v>2.623684210526315</v>
      </c>
      <c r="BE89">
        <v>5.9521582263157891</v>
      </c>
      <c r="BF89" s="75">
        <v>0.56264133404440497</v>
      </c>
      <c r="BG89" s="75"/>
      <c r="BH89" s="75"/>
      <c r="BJ89">
        <v>4.3608435547435528E-2</v>
      </c>
      <c r="BM89">
        <v>8.7216871094871057E-2</v>
      </c>
      <c r="BN89">
        <v>4.3608435547435528E-2</v>
      </c>
      <c r="BO89">
        <v>0.56264133404440497</v>
      </c>
      <c r="BP89" s="79" t="s">
        <v>1293</v>
      </c>
      <c r="BQ89" s="79">
        <v>1073</v>
      </c>
      <c r="BR89" s="79">
        <v>10</v>
      </c>
      <c r="BT89" s="79" t="s">
        <v>464</v>
      </c>
      <c r="BU89" s="79" t="s">
        <v>464</v>
      </c>
      <c r="BV89" s="79">
        <v>0</v>
      </c>
      <c r="BW89" s="79">
        <v>5.8</v>
      </c>
      <c r="BX89" s="79">
        <v>1.32</v>
      </c>
      <c r="BY89" s="79">
        <v>0</v>
      </c>
      <c r="BZ89" s="79" t="s">
        <v>464</v>
      </c>
      <c r="CA89" s="79" t="s">
        <v>464</v>
      </c>
      <c r="CB89" s="79" t="s">
        <v>1266</v>
      </c>
      <c r="CC89" s="79">
        <v>300</v>
      </c>
      <c r="CE89" s="79" t="s">
        <v>1287</v>
      </c>
      <c r="CG89" s="81">
        <v>4</v>
      </c>
      <c r="CI89" s="13"/>
    </row>
    <row r="90" spans="1:87" x14ac:dyDescent="0.3">
      <c r="A90" s="2" t="s">
        <v>37</v>
      </c>
      <c r="B90" s="13" t="s">
        <v>713</v>
      </c>
      <c r="C90" s="13"/>
      <c r="D90" s="2">
        <v>4.04</v>
      </c>
      <c r="E90" s="2" t="s">
        <v>36</v>
      </c>
      <c r="F90" s="9" t="s">
        <v>544</v>
      </c>
      <c r="G90" t="s">
        <v>625</v>
      </c>
      <c r="L90" t="b">
        <v>1</v>
      </c>
      <c r="M90" t="b">
        <v>1</v>
      </c>
      <c r="N90" t="b">
        <v>0</v>
      </c>
      <c r="O90" t="b">
        <v>0</v>
      </c>
      <c r="P90" s="2"/>
      <c r="Q90" s="25">
        <v>1</v>
      </c>
      <c r="R90">
        <v>2</v>
      </c>
      <c r="S90">
        <v>0</v>
      </c>
      <c r="T90" s="2"/>
      <c r="U90" s="2"/>
      <c r="V90" s="2"/>
      <c r="W90" s="2"/>
      <c r="X90" s="1">
        <v>0</v>
      </c>
      <c r="Y90" s="25">
        <v>5.7458564399999998</v>
      </c>
      <c r="Z90" s="25">
        <v>5.7458564399999998</v>
      </c>
      <c r="AA90" s="25">
        <v>11.67169612</v>
      </c>
      <c r="AB90">
        <v>5.6660000000000004</v>
      </c>
      <c r="AC90">
        <v>5.6659999999999986</v>
      </c>
      <c r="AD90">
        <v>22.968</v>
      </c>
      <c r="AE90">
        <v>0</v>
      </c>
      <c r="AH90" s="2" t="s">
        <v>464</v>
      </c>
      <c r="AI90">
        <v>30</v>
      </c>
      <c r="AJ90" s="55">
        <f t="shared" si="1"/>
        <v>0</v>
      </c>
      <c r="AK90" s="57">
        <v>333.30247418302179</v>
      </c>
      <c r="AL90" s="55">
        <v>638.56770625824583</v>
      </c>
      <c r="AM90" s="55">
        <v>0</v>
      </c>
      <c r="AN90" s="52"/>
      <c r="AO90" s="51">
        <v>9.0008332742008132E-2</v>
      </c>
      <c r="AP90" s="52">
        <v>9.3960279249911127E-2</v>
      </c>
      <c r="AQ90" s="52"/>
      <c r="AR90" s="28">
        <v>1.833333333333333</v>
      </c>
      <c r="AS90" s="28">
        <v>2.5</v>
      </c>
      <c r="AT90" s="28">
        <v>0.66666666666666663</v>
      </c>
      <c r="AU90" s="28">
        <v>0</v>
      </c>
      <c r="AV90" s="28">
        <v>0.36666666666666659</v>
      </c>
      <c r="AW90" s="28">
        <v>0.5</v>
      </c>
      <c r="AX90" s="28">
        <v>0.1333333333333333</v>
      </c>
      <c r="AY90" s="28">
        <v>0</v>
      </c>
      <c r="AZ90" s="25">
        <v>0.95</v>
      </c>
      <c r="BA90" s="25">
        <v>3.44</v>
      </c>
      <c r="BB90" s="25">
        <v>2.4900000000000002</v>
      </c>
      <c r="BC90" s="25">
        <v>2.614583333333333</v>
      </c>
      <c r="BD90">
        <v>2.614583333333333</v>
      </c>
      <c r="BE90">
        <v>5.9505645781250003</v>
      </c>
      <c r="BF90" s="75">
        <v>0.54547732833861384</v>
      </c>
      <c r="BG90" s="75">
        <v>0.56942730227099381</v>
      </c>
      <c r="BH90" s="75"/>
      <c r="BJ90">
        <v>4.5004166371004073E-2</v>
      </c>
      <c r="BK90">
        <v>4.6980139624955557E-2</v>
      </c>
      <c r="BM90">
        <v>9.1984305995959637E-2</v>
      </c>
      <c r="BN90">
        <v>4.5992152997979818E-2</v>
      </c>
      <c r="BO90">
        <v>0.55745231530480388</v>
      </c>
      <c r="BP90" s="79" t="s">
        <v>1293</v>
      </c>
      <c r="BQ90" s="79">
        <v>1073</v>
      </c>
      <c r="BR90" s="79">
        <v>10</v>
      </c>
      <c r="BT90" s="79" t="s">
        <v>464</v>
      </c>
      <c r="BU90" s="79" t="s">
        <v>464</v>
      </c>
      <c r="BV90" s="79">
        <v>0</v>
      </c>
      <c r="BW90" s="79">
        <v>7.9</v>
      </c>
      <c r="BX90" s="79">
        <v>1.32</v>
      </c>
      <c r="BY90" s="79">
        <v>0</v>
      </c>
      <c r="BZ90" s="79" t="s">
        <v>464</v>
      </c>
      <c r="CA90" s="79" t="s">
        <v>464</v>
      </c>
      <c r="CB90" s="79" t="s">
        <v>1266</v>
      </c>
      <c r="CC90" s="79">
        <v>300</v>
      </c>
      <c r="CE90" s="79" t="s">
        <v>1287</v>
      </c>
      <c r="CG90" s="81">
        <v>6</v>
      </c>
      <c r="CI90" s="13"/>
    </row>
    <row r="91" spans="1:87" x14ac:dyDescent="0.3">
      <c r="A91" s="2" t="s">
        <v>38</v>
      </c>
      <c r="B91" s="13" t="s">
        <v>714</v>
      </c>
      <c r="C91" s="13"/>
      <c r="D91" s="2">
        <v>3.87</v>
      </c>
      <c r="E91" s="2" t="s">
        <v>36</v>
      </c>
      <c r="F91" s="9" t="s">
        <v>545</v>
      </c>
      <c r="G91" t="s">
        <v>626</v>
      </c>
      <c r="L91" t="b">
        <v>1</v>
      </c>
      <c r="M91" t="b">
        <v>1</v>
      </c>
      <c r="N91" t="b">
        <v>0</v>
      </c>
      <c r="O91" t="b">
        <v>0</v>
      </c>
      <c r="P91" s="2"/>
      <c r="Q91" s="25">
        <v>1</v>
      </c>
      <c r="R91">
        <v>1</v>
      </c>
      <c r="S91">
        <v>0</v>
      </c>
      <c r="T91" s="2"/>
      <c r="U91" s="2"/>
      <c r="V91" s="2"/>
      <c r="W91" s="2"/>
      <c r="X91" s="2"/>
      <c r="Y91" s="25">
        <v>5.8532381300000003</v>
      </c>
      <c r="Z91" s="25">
        <v>5.8532371599999999</v>
      </c>
      <c r="AA91" s="25">
        <v>11.912811489999999</v>
      </c>
      <c r="AB91">
        <v>5.7946</v>
      </c>
      <c r="AC91">
        <v>5.7946</v>
      </c>
      <c r="AD91">
        <v>11.787599999999999</v>
      </c>
      <c r="AE91">
        <v>0</v>
      </c>
      <c r="AH91" s="2" t="s">
        <v>464</v>
      </c>
      <c r="AI91">
        <v>30</v>
      </c>
      <c r="AJ91" s="55">
        <f t="shared" si="1"/>
        <v>0</v>
      </c>
      <c r="AK91" s="57">
        <v>353.45760058531442</v>
      </c>
      <c r="AL91" s="55">
        <v>342.77011164986573</v>
      </c>
      <c r="AM91" s="55">
        <v>0</v>
      </c>
      <c r="AN91" s="52"/>
      <c r="AO91" s="51">
        <v>8.487580957467307E-2</v>
      </c>
      <c r="AP91" s="52">
        <v>8.752221672887435E-2</v>
      </c>
      <c r="AQ91" s="52"/>
      <c r="AR91" s="28">
        <v>1.833333333333333</v>
      </c>
      <c r="AS91" s="28">
        <v>2.5</v>
      </c>
      <c r="AT91" s="28">
        <v>0.66666666666666663</v>
      </c>
      <c r="AU91" s="28">
        <v>0</v>
      </c>
      <c r="AV91" s="28">
        <v>0.36666666666666659</v>
      </c>
      <c r="AW91" s="28">
        <v>0.5</v>
      </c>
      <c r="AX91" s="28">
        <v>0.1333333333333333</v>
      </c>
      <c r="AY91" s="28">
        <v>0</v>
      </c>
      <c r="AZ91" s="25">
        <v>0.89</v>
      </c>
      <c r="BA91" s="25">
        <v>3.44</v>
      </c>
      <c r="BB91" s="25">
        <v>2.5499999999999998</v>
      </c>
      <c r="BC91" s="25">
        <v>2.6020833333333329</v>
      </c>
      <c r="BD91">
        <v>2.6020833333333329</v>
      </c>
      <c r="BE91">
        <v>5.9098726145833336</v>
      </c>
      <c r="BF91" s="75">
        <v>0.57410011132036598</v>
      </c>
      <c r="BG91" s="75">
        <v>0.59200041353179045</v>
      </c>
      <c r="BH91" s="75"/>
      <c r="BJ91">
        <v>4.2437904787336528E-2</v>
      </c>
      <c r="BK91">
        <v>4.3761108364437168E-2</v>
      </c>
      <c r="BM91">
        <v>8.619901315177371E-2</v>
      </c>
      <c r="BN91">
        <v>4.3099506575886848E-2</v>
      </c>
      <c r="BO91">
        <v>0.58305026242607827</v>
      </c>
      <c r="BP91" s="79" t="s">
        <v>1293</v>
      </c>
      <c r="BQ91" s="79">
        <v>1073</v>
      </c>
      <c r="BR91" s="79">
        <v>10</v>
      </c>
      <c r="BT91" s="79" t="s">
        <v>464</v>
      </c>
      <c r="BU91" s="79" t="s">
        <v>464</v>
      </c>
      <c r="BV91" s="79">
        <v>0</v>
      </c>
      <c r="BW91" s="79">
        <v>1.9</v>
      </c>
      <c r="BX91" s="79">
        <v>1.32</v>
      </c>
      <c r="BY91" s="79">
        <v>0</v>
      </c>
      <c r="BZ91" s="79" t="s">
        <v>464</v>
      </c>
      <c r="CA91" s="79" t="s">
        <v>464</v>
      </c>
      <c r="CB91" s="79" t="s">
        <v>1266</v>
      </c>
      <c r="CC91" s="79">
        <v>300</v>
      </c>
      <c r="CE91" s="79" t="s">
        <v>1287</v>
      </c>
      <c r="CG91" s="81">
        <v>6</v>
      </c>
      <c r="CI91" s="13"/>
    </row>
    <row r="92" spans="1:87" x14ac:dyDescent="0.3">
      <c r="A92" s="2" t="s">
        <v>41</v>
      </c>
      <c r="B92" s="13" t="s">
        <v>717</v>
      </c>
      <c r="C92" s="13"/>
      <c r="D92" s="2">
        <v>3.95</v>
      </c>
      <c r="E92" s="2" t="s">
        <v>36</v>
      </c>
      <c r="F92" s="9" t="s">
        <v>547</v>
      </c>
      <c r="G92" t="s">
        <v>628</v>
      </c>
      <c r="L92" t="b">
        <v>1</v>
      </c>
      <c r="M92" t="b">
        <v>1</v>
      </c>
      <c r="N92" t="b">
        <v>0</v>
      </c>
      <c r="O92" t="b">
        <v>0</v>
      </c>
      <c r="P92" s="2"/>
      <c r="Q92" s="25">
        <v>1</v>
      </c>
      <c r="R92">
        <v>3</v>
      </c>
      <c r="S92">
        <v>0</v>
      </c>
      <c r="T92" s="2"/>
      <c r="U92" s="2"/>
      <c r="V92" s="2"/>
      <c r="W92" s="2"/>
      <c r="X92" s="2"/>
      <c r="Y92" s="25">
        <v>9.3662349099999993</v>
      </c>
      <c r="Z92" s="25">
        <v>9.3662349099999993</v>
      </c>
      <c r="AA92" s="25">
        <v>9.3662351000000008</v>
      </c>
      <c r="AB92">
        <v>5.5609999999999999</v>
      </c>
      <c r="AC92">
        <v>5.5609999999999999</v>
      </c>
      <c r="AD92">
        <v>26.24</v>
      </c>
      <c r="AE92">
        <v>0</v>
      </c>
      <c r="AH92" s="2" t="s">
        <v>464</v>
      </c>
      <c r="AI92">
        <v>24</v>
      </c>
      <c r="AJ92" s="55">
        <f t="shared" ref="AJ92:AJ95" si="8">T92*U92*V92</f>
        <v>0</v>
      </c>
      <c r="AK92" s="57">
        <v>238.908881754341</v>
      </c>
      <c r="AL92" s="55">
        <v>702.74902632242595</v>
      </c>
      <c r="AM92" s="55">
        <v>0</v>
      </c>
      <c r="AN92" s="52"/>
      <c r="AO92" s="51">
        <v>0.10045670895014321</v>
      </c>
      <c r="AP92" s="52">
        <v>0.1024547844296349</v>
      </c>
      <c r="AQ92" s="52"/>
      <c r="AR92" s="28">
        <v>2</v>
      </c>
      <c r="AS92" s="28">
        <v>2.5263157894736841</v>
      </c>
      <c r="AT92" s="28">
        <v>0.52631578947368418</v>
      </c>
      <c r="AU92" s="28">
        <v>0</v>
      </c>
      <c r="AV92" s="28">
        <v>0.39583333333333343</v>
      </c>
      <c r="AW92" s="28">
        <v>0.5</v>
      </c>
      <c r="AX92" s="28">
        <v>0.1041666666666667</v>
      </c>
      <c r="AY92" s="28">
        <v>0</v>
      </c>
      <c r="AZ92" s="25">
        <v>1.1000000000000001</v>
      </c>
      <c r="BA92" s="25">
        <v>3.44</v>
      </c>
      <c r="BB92" s="25">
        <v>2.34</v>
      </c>
      <c r="BC92" s="25">
        <v>2.647368421052632</v>
      </c>
      <c r="BD92">
        <v>2.6473684210526311</v>
      </c>
      <c r="BE92">
        <v>5.9525974578947363</v>
      </c>
      <c r="BF92" s="75">
        <v>0.55552189395192297</v>
      </c>
      <c r="BG92" s="75">
        <v>0.56657117763069742</v>
      </c>
      <c r="BH92" s="75"/>
      <c r="BJ92">
        <v>5.0228354475071582E-2</v>
      </c>
      <c r="BK92">
        <v>5.1227392214817473E-2</v>
      </c>
      <c r="BM92">
        <v>0.10145574668988901</v>
      </c>
      <c r="BN92">
        <v>5.0727873344944517E-2</v>
      </c>
      <c r="BO92">
        <v>0.56104653579131014</v>
      </c>
      <c r="BP92" s="79" t="s">
        <v>1293</v>
      </c>
      <c r="BQ92" s="79">
        <v>1473</v>
      </c>
      <c r="BR92" s="79">
        <v>10</v>
      </c>
      <c r="BT92" s="79" t="s">
        <v>1275</v>
      </c>
      <c r="BU92" s="79" t="s">
        <v>56</v>
      </c>
      <c r="BV92" s="79">
        <v>0.6</v>
      </c>
      <c r="BW92" s="79">
        <v>3.4</v>
      </c>
      <c r="BX92" s="79">
        <v>1.32</v>
      </c>
      <c r="BY92" s="79">
        <v>0</v>
      </c>
      <c r="BZ92" s="79" t="s">
        <v>464</v>
      </c>
      <c r="CA92" s="79" t="s">
        <v>464</v>
      </c>
      <c r="CB92" s="79" t="s">
        <v>1266</v>
      </c>
      <c r="CC92" s="79">
        <v>300</v>
      </c>
      <c r="CE92" s="79" t="s">
        <v>1287</v>
      </c>
      <c r="CG92" s="81">
        <f>357*2</f>
        <v>714</v>
      </c>
      <c r="CI92" s="13"/>
    </row>
    <row r="93" spans="1:87" x14ac:dyDescent="0.3">
      <c r="A93" s="2" t="s">
        <v>39</v>
      </c>
      <c r="B93" s="13" t="s">
        <v>715</v>
      </c>
      <c r="C93" s="13"/>
      <c r="D93" s="2">
        <v>3.79</v>
      </c>
      <c r="E93" s="2" t="s">
        <v>36</v>
      </c>
      <c r="F93" s="9">
        <v>-1</v>
      </c>
      <c r="G93">
        <v>-1</v>
      </c>
      <c r="H93" t="s">
        <v>1150</v>
      </c>
      <c r="L93" t="b">
        <v>0</v>
      </c>
      <c r="M93" t="b">
        <v>0</v>
      </c>
      <c r="N93" t="b">
        <v>1</v>
      </c>
      <c r="O93" t="b">
        <v>0</v>
      </c>
      <c r="P93" s="2"/>
      <c r="Q93" s="25">
        <v>0</v>
      </c>
      <c r="R93">
        <v>0</v>
      </c>
      <c r="S93">
        <v>1</v>
      </c>
      <c r="T93" s="2"/>
      <c r="U93" s="2"/>
      <c r="V93" s="2"/>
      <c r="W93" s="2"/>
      <c r="X93" s="2"/>
      <c r="Y93" s="25">
        <v>0</v>
      </c>
      <c r="Z93" s="25"/>
      <c r="AA93" s="25"/>
      <c r="AB93">
        <v>0</v>
      </c>
      <c r="AE93">
        <v>5.532</v>
      </c>
      <c r="AF93">
        <v>5.532</v>
      </c>
      <c r="AG93">
        <v>11.016</v>
      </c>
      <c r="AH93" s="2" t="s">
        <v>464</v>
      </c>
      <c r="AI93">
        <v>30</v>
      </c>
      <c r="AJ93" s="55">
        <f t="shared" si="8"/>
        <v>0</v>
      </c>
      <c r="AK93" s="57">
        <v>0</v>
      </c>
      <c r="AL93" s="55">
        <v>0</v>
      </c>
      <c r="AM93" s="55">
        <v>291.95700632233962</v>
      </c>
      <c r="AN93" s="52"/>
      <c r="AO93" s="51"/>
      <c r="AP93" s="52"/>
      <c r="AQ93" s="52">
        <v>0.1027548555107393</v>
      </c>
      <c r="AR93" s="28">
        <v>2</v>
      </c>
      <c r="AS93" s="28">
        <v>2.5</v>
      </c>
      <c r="AT93" s="28">
        <v>0.5</v>
      </c>
      <c r="AU93" s="28">
        <v>0</v>
      </c>
      <c r="AV93" s="28">
        <v>0.4</v>
      </c>
      <c r="AW93" s="28">
        <v>0.5</v>
      </c>
      <c r="AX93" s="28">
        <v>0.1</v>
      </c>
      <c r="AY93" s="28">
        <v>0</v>
      </c>
      <c r="AZ93" s="25">
        <v>1</v>
      </c>
      <c r="BA93" s="25">
        <v>3.44</v>
      </c>
      <c r="BB93" s="25">
        <v>2.44</v>
      </c>
      <c r="BC93" s="25">
        <v>2.6316666666666659</v>
      </c>
      <c r="BD93">
        <v>2.6316666666666668</v>
      </c>
      <c r="BE93">
        <v>5.9266157452083332</v>
      </c>
      <c r="BF93" s="75"/>
      <c r="BG93" s="75"/>
      <c r="BH93" s="75">
        <v>0</v>
      </c>
      <c r="BL93">
        <v>5.1377427755369638E-2</v>
      </c>
      <c r="BM93">
        <v>0.1027548555107393</v>
      </c>
      <c r="BN93">
        <v>5.1377427755369638E-2</v>
      </c>
      <c r="BO93">
        <v>0</v>
      </c>
      <c r="BP93" s="79" t="s">
        <v>1293</v>
      </c>
      <c r="BQ93" s="79">
        <v>1373</v>
      </c>
      <c r="BR93" s="79">
        <v>10</v>
      </c>
      <c r="BT93" s="79" t="s">
        <v>1275</v>
      </c>
      <c r="BU93" s="79" t="s">
        <v>56</v>
      </c>
      <c r="BV93" s="79">
        <v>0.2</v>
      </c>
      <c r="BW93" s="79">
        <v>6.2</v>
      </c>
      <c r="BX93" s="79">
        <v>1.32</v>
      </c>
      <c r="BY93" s="79">
        <v>0</v>
      </c>
      <c r="BZ93" s="79" t="s">
        <v>464</v>
      </c>
      <c r="CA93" s="79" t="s">
        <v>464</v>
      </c>
      <c r="CB93" s="79" t="s">
        <v>1266</v>
      </c>
      <c r="CC93" s="79">
        <v>300</v>
      </c>
      <c r="CE93" s="79" t="s">
        <v>1287</v>
      </c>
      <c r="CG93" s="81">
        <f>11*2</f>
        <v>22</v>
      </c>
      <c r="CI93" s="13"/>
    </row>
    <row r="94" spans="1:87" x14ac:dyDescent="0.3">
      <c r="A94" s="2" t="s">
        <v>42</v>
      </c>
      <c r="B94" s="13" t="s">
        <v>718</v>
      </c>
      <c r="C94" s="13"/>
      <c r="D94" s="2">
        <v>3.82</v>
      </c>
      <c r="E94" s="2" t="s">
        <v>36</v>
      </c>
      <c r="F94" s="9">
        <v>-1</v>
      </c>
      <c r="G94">
        <v>-1</v>
      </c>
      <c r="H94" t="s">
        <v>1151</v>
      </c>
      <c r="L94" t="b">
        <v>0</v>
      </c>
      <c r="M94" t="b">
        <v>0</v>
      </c>
      <c r="N94" t="b">
        <v>1</v>
      </c>
      <c r="O94" t="b">
        <v>0</v>
      </c>
      <c r="P94" s="2"/>
      <c r="Q94" s="25">
        <v>0</v>
      </c>
      <c r="R94">
        <v>0</v>
      </c>
      <c r="S94">
        <v>1</v>
      </c>
      <c r="T94" s="2"/>
      <c r="U94" s="2"/>
      <c r="V94" s="2"/>
      <c r="W94" s="2"/>
      <c r="X94" s="2"/>
      <c r="Y94" s="25">
        <v>0</v>
      </c>
      <c r="Z94" s="25"/>
      <c r="AA94" s="25"/>
      <c r="AB94">
        <v>0</v>
      </c>
      <c r="AE94">
        <v>5.55</v>
      </c>
      <c r="AF94">
        <v>5.55</v>
      </c>
      <c r="AG94">
        <v>11.066000000000001</v>
      </c>
      <c r="AH94" s="2" t="s">
        <v>464</v>
      </c>
      <c r="AI94">
        <v>30</v>
      </c>
      <c r="AJ94" s="55">
        <f t="shared" si="8"/>
        <v>0</v>
      </c>
      <c r="AK94" s="57">
        <v>0</v>
      </c>
      <c r="AL94" s="55">
        <v>0</v>
      </c>
      <c r="AM94" s="55">
        <v>295.19382183577648</v>
      </c>
      <c r="AN94" s="52"/>
      <c r="AO94" s="51"/>
      <c r="AP94" s="52"/>
      <c r="AQ94" s="52">
        <v>0.1016281432092089</v>
      </c>
      <c r="AR94" s="28">
        <v>2</v>
      </c>
      <c r="AS94" s="28">
        <v>2.5</v>
      </c>
      <c r="AT94" s="28">
        <v>0.5</v>
      </c>
      <c r="AU94" s="28">
        <v>0</v>
      </c>
      <c r="AV94" s="28">
        <v>0.4</v>
      </c>
      <c r="AW94" s="28">
        <v>0.5</v>
      </c>
      <c r="AX94" s="28">
        <v>0.1</v>
      </c>
      <c r="AY94" s="28">
        <v>0</v>
      </c>
      <c r="AZ94" s="25">
        <v>0.95</v>
      </c>
      <c r="BA94" s="25">
        <v>3.44</v>
      </c>
      <c r="BB94" s="25">
        <v>2.4900000000000002</v>
      </c>
      <c r="BC94" s="25">
        <v>2.6295833333333332</v>
      </c>
      <c r="BD94">
        <v>2.6295833333333332</v>
      </c>
      <c r="BE94">
        <v>5.9184746406250008</v>
      </c>
      <c r="BF94" s="75"/>
      <c r="BG94" s="75"/>
      <c r="BH94" s="75">
        <v>0</v>
      </c>
      <c r="BL94">
        <v>5.0814071604604473E-2</v>
      </c>
      <c r="BM94">
        <v>0.1016281432092089</v>
      </c>
      <c r="BN94">
        <v>5.0814071604604473E-2</v>
      </c>
      <c r="BO94">
        <v>0</v>
      </c>
      <c r="BP94" s="79" t="s">
        <v>1293</v>
      </c>
      <c r="BQ94" s="79">
        <v>1373</v>
      </c>
      <c r="BR94" s="79">
        <v>10</v>
      </c>
      <c r="BT94" s="79" t="s">
        <v>1275</v>
      </c>
      <c r="BU94" s="79" t="s">
        <v>56</v>
      </c>
      <c r="BV94" s="79">
        <v>0.7</v>
      </c>
      <c r="BW94" s="79">
        <v>6.2</v>
      </c>
      <c r="BX94" s="79">
        <v>1.32</v>
      </c>
      <c r="BY94" s="79">
        <v>0</v>
      </c>
      <c r="BZ94" s="79" t="s">
        <v>464</v>
      </c>
      <c r="CA94" s="79" t="s">
        <v>464</v>
      </c>
      <c r="CB94" s="79" t="s">
        <v>1266</v>
      </c>
      <c r="CC94" s="79">
        <v>300</v>
      </c>
      <c r="CE94" s="79" t="s">
        <v>1287</v>
      </c>
      <c r="CG94" s="81">
        <f>23*2</f>
        <v>46</v>
      </c>
      <c r="CI94" s="13"/>
    </row>
    <row r="95" spans="1:87" ht="15" customHeight="1" x14ac:dyDescent="0.3">
      <c r="A95" s="2" t="s">
        <v>39</v>
      </c>
      <c r="B95" s="13" t="s">
        <v>716</v>
      </c>
      <c r="C95" s="13"/>
      <c r="D95" s="2">
        <v>3.85</v>
      </c>
      <c r="E95" s="2" t="s">
        <v>36</v>
      </c>
      <c r="F95" s="9" t="s">
        <v>546</v>
      </c>
      <c r="G95" t="s">
        <v>627</v>
      </c>
      <c r="H95" t="s">
        <v>1150</v>
      </c>
      <c r="L95" t="b">
        <v>0</v>
      </c>
      <c r="M95" t="b">
        <v>0</v>
      </c>
      <c r="N95" t="b">
        <v>1</v>
      </c>
      <c r="O95" t="b">
        <v>0</v>
      </c>
      <c r="P95" s="2"/>
      <c r="Q95" s="25">
        <v>2</v>
      </c>
      <c r="R95">
        <v>2</v>
      </c>
      <c r="S95">
        <v>0</v>
      </c>
      <c r="T95" s="2"/>
      <c r="U95" s="2"/>
      <c r="V95" s="2"/>
      <c r="W95" s="2"/>
      <c r="X95" s="2"/>
      <c r="Y95" s="25">
        <v>5.6269875200000001</v>
      </c>
      <c r="Z95" s="25">
        <v>5.6269875200000001</v>
      </c>
      <c r="AA95" s="25">
        <v>22.749475</v>
      </c>
      <c r="AB95">
        <v>5.5670999999999999</v>
      </c>
      <c r="AC95">
        <v>5.5670999999999999</v>
      </c>
      <c r="AD95">
        <v>22.4603</v>
      </c>
      <c r="AE95">
        <v>0</v>
      </c>
      <c r="AH95" s="2" t="s">
        <v>464</v>
      </c>
      <c r="AI95">
        <v>30</v>
      </c>
      <c r="AJ95" s="55">
        <f t="shared" si="8"/>
        <v>0</v>
      </c>
      <c r="AK95" s="57">
        <v>623.81230762201892</v>
      </c>
      <c r="AL95" s="55">
        <v>602.84300974379039</v>
      </c>
      <c r="AM95" s="55">
        <v>0</v>
      </c>
      <c r="AN95" s="52"/>
      <c r="AO95" s="51">
        <v>9.6182776881592519E-2</v>
      </c>
      <c r="AP95" s="52">
        <v>9.9528399650018556E-2</v>
      </c>
      <c r="AQ95" s="52"/>
      <c r="AR95" s="28">
        <v>2</v>
      </c>
      <c r="AS95" s="28">
        <v>2.5</v>
      </c>
      <c r="AT95" s="28">
        <v>0.5</v>
      </c>
      <c r="AU95" s="28">
        <v>0</v>
      </c>
      <c r="AV95" s="28">
        <v>0.4</v>
      </c>
      <c r="AW95" s="28">
        <v>0.5</v>
      </c>
      <c r="AX95" s="28">
        <v>0.1</v>
      </c>
      <c r="AY95" s="28">
        <v>0</v>
      </c>
      <c r="AZ95" s="25">
        <v>0.89</v>
      </c>
      <c r="BA95" s="25">
        <v>3.44</v>
      </c>
      <c r="BB95" s="25">
        <v>2.5499999999999998</v>
      </c>
      <c r="BC95" s="25">
        <v>2.6270833333333332</v>
      </c>
      <c r="BD95">
        <v>2.6270833333333332</v>
      </c>
      <c r="BE95">
        <v>5.9103362479166668</v>
      </c>
      <c r="BF95" s="75">
        <v>0.55608047790729209</v>
      </c>
      <c r="BG95" s="75">
        <v>0</v>
      </c>
      <c r="BH95" s="75"/>
      <c r="BJ95">
        <v>4.8091388440796259E-2</v>
      </c>
      <c r="BK95">
        <v>4.9764199825009278E-2</v>
      </c>
      <c r="BM95">
        <v>9.7855588265805538E-2</v>
      </c>
      <c r="BN95">
        <v>4.8927794132902769E-2</v>
      </c>
      <c r="BO95">
        <v>0.27804023895364599</v>
      </c>
      <c r="BP95" s="79" t="s">
        <v>1293</v>
      </c>
      <c r="BQ95" s="79">
        <v>1373</v>
      </c>
      <c r="BR95" s="79">
        <v>10</v>
      </c>
      <c r="BT95" s="79" t="s">
        <v>1275</v>
      </c>
      <c r="BU95" s="79" t="s">
        <v>56</v>
      </c>
      <c r="BV95" s="79">
        <v>0.5</v>
      </c>
      <c r="BW95" s="79">
        <v>6.1</v>
      </c>
      <c r="BX95" s="79">
        <v>1.32</v>
      </c>
      <c r="BY95" s="79">
        <v>0</v>
      </c>
      <c r="BZ95" s="79" t="s">
        <v>464</v>
      </c>
      <c r="CA95" s="79" t="s">
        <v>464</v>
      </c>
      <c r="CB95" s="79" t="s">
        <v>1266</v>
      </c>
      <c r="CC95" s="79">
        <v>300</v>
      </c>
      <c r="CE95" s="79" t="s">
        <v>1287</v>
      </c>
      <c r="CG95" s="81">
        <f>118*2</f>
        <v>236</v>
      </c>
      <c r="CI95" s="13"/>
    </row>
    <row r="96" spans="1:87" x14ac:dyDescent="0.3">
      <c r="A96" s="2" t="s">
        <v>185</v>
      </c>
      <c r="B96" s="13" t="s">
        <v>729</v>
      </c>
      <c r="C96" s="13"/>
      <c r="D96" s="2">
        <v>4.5999999999999996</v>
      </c>
      <c r="E96" s="2" t="s">
        <v>57</v>
      </c>
      <c r="F96" s="9" t="s">
        <v>556</v>
      </c>
      <c r="G96" t="s">
        <v>633</v>
      </c>
      <c r="L96" t="b">
        <v>1</v>
      </c>
      <c r="M96" t="b">
        <v>1</v>
      </c>
      <c r="N96" t="b">
        <v>0</v>
      </c>
      <c r="O96" t="b">
        <v>0</v>
      </c>
      <c r="P96" s="2"/>
      <c r="Q96" s="25">
        <v>2</v>
      </c>
      <c r="R96">
        <v>4</v>
      </c>
      <c r="S96">
        <v>0</v>
      </c>
      <c r="T96" s="2"/>
      <c r="U96" s="2"/>
      <c r="V96" s="2"/>
      <c r="W96" s="2"/>
      <c r="X96" s="1">
        <v>0</v>
      </c>
      <c r="Y96" s="25">
        <v>13.81974189</v>
      </c>
      <c r="Z96" s="25">
        <v>13.81974189</v>
      </c>
      <c r="AA96" s="25">
        <v>5.7110870199999999</v>
      </c>
      <c r="AB96">
        <v>3.94</v>
      </c>
      <c r="AC96">
        <v>27.15</v>
      </c>
      <c r="AD96">
        <v>5.6920000000000002</v>
      </c>
      <c r="AE96">
        <v>0</v>
      </c>
      <c r="AH96" s="2"/>
      <c r="AI96">
        <v>14</v>
      </c>
      <c r="AJ96" s="55">
        <f t="shared" ref="AJ96:AJ211" si="9">T96*U96*V96</f>
        <v>0</v>
      </c>
      <c r="AK96" s="57">
        <v>309.44138863753989</v>
      </c>
      <c r="AL96" s="55">
        <v>608.87893199999996</v>
      </c>
      <c r="AM96" s="55">
        <v>0</v>
      </c>
      <c r="AN96" s="52"/>
      <c r="AO96" s="51">
        <v>9.0485633235046756E-2</v>
      </c>
      <c r="AP96" s="52">
        <v>9.1972306901891634E-2</v>
      </c>
      <c r="AQ96" s="52"/>
      <c r="AR96" s="28">
        <v>2</v>
      </c>
      <c r="AS96" s="28">
        <v>2.545454545454545</v>
      </c>
      <c r="AT96" s="28">
        <v>0.54545454545454541</v>
      </c>
      <c r="AU96" s="28">
        <v>2.545454545454545</v>
      </c>
      <c r="AV96" s="28">
        <v>0.26190476190476192</v>
      </c>
      <c r="AW96" s="28">
        <v>0.33333333333333331</v>
      </c>
      <c r="AX96" s="28">
        <v>7.1428571428571425E-2</v>
      </c>
      <c r="AY96" s="28">
        <v>0.33333333333333331</v>
      </c>
      <c r="AZ96" s="25">
        <v>0.95</v>
      </c>
      <c r="BA96" s="25">
        <v>3.44</v>
      </c>
      <c r="BB96" s="25">
        <v>2.4900000000000002</v>
      </c>
      <c r="BC96" s="25">
        <v>2.6345454545454539</v>
      </c>
      <c r="BD96">
        <v>2.6345454545454552</v>
      </c>
      <c r="BE96">
        <v>6.036062318181818</v>
      </c>
      <c r="BF96" s="75">
        <v>0.52932707238284982</v>
      </c>
      <c r="BG96" s="75">
        <v>0.53802388525275069</v>
      </c>
      <c r="BH96" s="75"/>
      <c r="BJ96">
        <v>4.5242816617523378E-2</v>
      </c>
      <c r="BK96">
        <v>4.5986153450945817E-2</v>
      </c>
      <c r="BM96">
        <v>9.1228970068469195E-2</v>
      </c>
      <c r="BN96">
        <v>4.5614485034234598E-2</v>
      </c>
      <c r="BO96">
        <v>0.5336754788178002</v>
      </c>
      <c r="BP96" s="79" t="s">
        <v>1264</v>
      </c>
      <c r="BQ96" s="79">
        <v>1450</v>
      </c>
      <c r="BR96" s="79">
        <v>200</v>
      </c>
      <c r="BT96" s="79" t="s">
        <v>464</v>
      </c>
      <c r="BU96" s="79" t="s">
        <v>464</v>
      </c>
      <c r="BV96" s="79">
        <v>0</v>
      </c>
      <c r="BW96" s="79">
        <v>0.9</v>
      </c>
      <c r="BX96" s="79">
        <v>2.63</v>
      </c>
      <c r="BY96" s="79">
        <v>0</v>
      </c>
      <c r="BZ96" s="79" t="s">
        <v>464</v>
      </c>
      <c r="CA96" s="79" t="s">
        <v>464</v>
      </c>
      <c r="CB96" s="79" t="s">
        <v>1271</v>
      </c>
      <c r="CC96" s="79">
        <v>300</v>
      </c>
      <c r="CE96" s="79" t="s">
        <v>1287</v>
      </c>
      <c r="CG96" s="81">
        <v>52</v>
      </c>
    </row>
    <row r="97" spans="1:85" x14ac:dyDescent="0.3">
      <c r="A97" s="2" t="s">
        <v>49</v>
      </c>
      <c r="B97" s="13" t="s">
        <v>725</v>
      </c>
      <c r="C97" s="13"/>
      <c r="D97" s="2">
        <v>3.9</v>
      </c>
      <c r="E97" s="2" t="s">
        <v>57</v>
      </c>
      <c r="F97" s="9" t="s">
        <v>553</v>
      </c>
      <c r="G97" t="s">
        <v>631</v>
      </c>
      <c r="L97" t="b">
        <v>1</v>
      </c>
      <c r="M97" t="b">
        <v>1</v>
      </c>
      <c r="N97" t="b">
        <v>0</v>
      </c>
      <c r="O97" t="b">
        <v>0</v>
      </c>
      <c r="P97" s="2"/>
      <c r="Q97" s="25">
        <v>8</v>
      </c>
      <c r="R97">
        <v>8</v>
      </c>
      <c r="S97">
        <v>0</v>
      </c>
      <c r="T97" s="2"/>
      <c r="U97" s="2"/>
      <c r="V97" s="2"/>
      <c r="W97" s="2"/>
      <c r="X97" s="1">
        <v>0</v>
      </c>
      <c r="Y97" s="25">
        <v>5.8017180100000001</v>
      </c>
      <c r="Z97" s="25">
        <v>7.9756520899999996</v>
      </c>
      <c r="AA97" s="25">
        <v>27.352093400000001</v>
      </c>
      <c r="AB97">
        <v>26.646989999999999</v>
      </c>
      <c r="AC97">
        <v>7.9359999999999999</v>
      </c>
      <c r="AD97">
        <v>5.7050000000000001</v>
      </c>
      <c r="AE97">
        <v>0</v>
      </c>
      <c r="AH97" s="2"/>
      <c r="AI97">
        <v>14</v>
      </c>
      <c r="AJ97" s="55">
        <f t="shared" si="9"/>
        <v>0</v>
      </c>
      <c r="AK97" s="57">
        <v>1265.6493143942739</v>
      </c>
      <c r="AL97" s="55">
        <v>1206.4392746112001</v>
      </c>
      <c r="AM97" s="55">
        <v>0</v>
      </c>
      <c r="AN97" s="52"/>
      <c r="AO97" s="51">
        <v>8.8492127105210025E-2</v>
      </c>
      <c r="AP97" s="52">
        <v>9.2835174017436004E-2</v>
      </c>
      <c r="AQ97" s="52"/>
      <c r="AR97" s="28">
        <v>1.8181818181818179</v>
      </c>
      <c r="AS97" s="28">
        <v>2.545454545454545</v>
      </c>
      <c r="AT97" s="28">
        <v>0.72727272727272729</v>
      </c>
      <c r="AU97" s="28">
        <v>0</v>
      </c>
      <c r="AV97" s="28">
        <v>0.35714285714285721</v>
      </c>
      <c r="AW97" s="28">
        <v>0.5</v>
      </c>
      <c r="AX97" s="28">
        <v>0.1428571428571429</v>
      </c>
      <c r="AY97" s="28">
        <v>0</v>
      </c>
      <c r="AZ97" s="25">
        <v>0.95</v>
      </c>
      <c r="BA97" s="25">
        <v>3.44</v>
      </c>
      <c r="BB97" s="25">
        <v>2.4900000000000002</v>
      </c>
      <c r="BC97" s="25">
        <v>2.6527272727272719</v>
      </c>
      <c r="BD97">
        <v>2.6527272727272728</v>
      </c>
      <c r="BE97">
        <v>6.0182046818181814</v>
      </c>
      <c r="BF97" s="75">
        <v>0.5176653673612065</v>
      </c>
      <c r="BG97" s="75">
        <v>0.54307152550012683</v>
      </c>
      <c r="BH97" s="75"/>
      <c r="BJ97">
        <v>4.4246063552605013E-2</v>
      </c>
      <c r="BK97">
        <v>4.6417587008717988E-2</v>
      </c>
      <c r="BM97">
        <v>9.0663650561323014E-2</v>
      </c>
      <c r="BN97">
        <v>4.53318252806615E-2</v>
      </c>
      <c r="BO97">
        <v>0.53036844643066661</v>
      </c>
      <c r="BP97" s="79" t="s">
        <v>1264</v>
      </c>
      <c r="BQ97" s="79">
        <v>1370</v>
      </c>
      <c r="BR97" s="79">
        <v>150</v>
      </c>
      <c r="BT97" s="79" t="s">
        <v>464</v>
      </c>
      <c r="BU97" s="79" t="s">
        <v>464</v>
      </c>
      <c r="BV97" s="79">
        <v>0</v>
      </c>
      <c r="BW97" s="79">
        <v>0.7</v>
      </c>
      <c r="BX97" s="79">
        <v>2.63</v>
      </c>
      <c r="BY97" s="79">
        <v>0</v>
      </c>
      <c r="BZ97" s="79" t="s">
        <v>464</v>
      </c>
      <c r="CA97" s="79" t="s">
        <v>464</v>
      </c>
      <c r="CB97" s="79" t="s">
        <v>1271</v>
      </c>
      <c r="CC97" s="79">
        <v>300</v>
      </c>
      <c r="CE97" s="79" t="s">
        <v>1287</v>
      </c>
      <c r="CG97" s="81">
        <v>5.9</v>
      </c>
    </row>
    <row r="98" spans="1:85" x14ac:dyDescent="0.3">
      <c r="A98" s="2" t="s">
        <v>185</v>
      </c>
      <c r="B98" s="13" t="s">
        <v>729</v>
      </c>
      <c r="C98" s="13"/>
      <c r="D98" s="2">
        <v>4.5999999999999996</v>
      </c>
      <c r="E98" s="2" t="s">
        <v>57</v>
      </c>
      <c r="F98" s="9" t="s">
        <v>556</v>
      </c>
      <c r="G98" t="s">
        <v>633</v>
      </c>
      <c r="L98" t="b">
        <v>1</v>
      </c>
      <c r="M98" t="b">
        <v>1</v>
      </c>
      <c r="N98" t="b">
        <v>0</v>
      </c>
      <c r="O98" t="b">
        <v>0</v>
      </c>
      <c r="P98" s="2"/>
      <c r="Q98" s="25">
        <v>2</v>
      </c>
      <c r="R98">
        <v>4</v>
      </c>
      <c r="S98">
        <v>0</v>
      </c>
      <c r="T98" s="2"/>
      <c r="U98" s="2"/>
      <c r="V98" s="2"/>
      <c r="W98" s="2"/>
      <c r="X98" s="1">
        <v>0</v>
      </c>
      <c r="Y98" s="25">
        <v>13.81974189</v>
      </c>
      <c r="Z98" s="25">
        <v>13.81974189</v>
      </c>
      <c r="AA98" s="25">
        <v>5.7110870199999999</v>
      </c>
      <c r="AB98">
        <v>3.94</v>
      </c>
      <c r="AC98">
        <v>27.15</v>
      </c>
      <c r="AD98">
        <v>5.6920000000000002</v>
      </c>
      <c r="AE98">
        <v>0</v>
      </c>
      <c r="AH98" s="2"/>
      <c r="AI98">
        <v>14</v>
      </c>
      <c r="AJ98" s="55">
        <f t="shared" ref="AJ98:AJ100" si="10">T98*U98*V98</f>
        <v>0</v>
      </c>
      <c r="AK98" s="57">
        <v>309.44138863753989</v>
      </c>
      <c r="AL98" s="55">
        <v>608.87893199999996</v>
      </c>
      <c r="AM98" s="55">
        <v>0</v>
      </c>
      <c r="AN98" s="52"/>
      <c r="AO98" s="51">
        <v>9.0485633235046756E-2</v>
      </c>
      <c r="AP98" s="52">
        <v>9.1972306901891634E-2</v>
      </c>
      <c r="AQ98" s="52"/>
      <c r="AR98" s="28">
        <v>2</v>
      </c>
      <c r="AS98" s="28">
        <v>2.545454545454545</v>
      </c>
      <c r="AT98" s="28">
        <v>0.54545454545454541</v>
      </c>
      <c r="AU98" s="28">
        <v>2.545454545454545</v>
      </c>
      <c r="AV98" s="28">
        <v>0.26190476190476192</v>
      </c>
      <c r="AW98" s="28">
        <v>0.33333333333333331</v>
      </c>
      <c r="AX98" s="28">
        <v>7.1428571428571425E-2</v>
      </c>
      <c r="AY98" s="28">
        <v>0.33333333333333331</v>
      </c>
      <c r="AZ98" s="25">
        <v>0.95</v>
      </c>
      <c r="BA98" s="25">
        <v>3.44</v>
      </c>
      <c r="BB98" s="25">
        <v>2.4900000000000002</v>
      </c>
      <c r="BC98" s="25">
        <v>2.6345454545454539</v>
      </c>
      <c r="BD98">
        <v>2.6345454545454552</v>
      </c>
      <c r="BE98">
        <v>6.036062318181818</v>
      </c>
      <c r="BF98" s="75">
        <v>0.52932707238284982</v>
      </c>
      <c r="BG98" s="75">
        <v>0.53802388525275069</v>
      </c>
      <c r="BH98" s="75"/>
      <c r="BJ98">
        <v>4.5242816617523378E-2</v>
      </c>
      <c r="BK98">
        <v>4.5986153450945817E-2</v>
      </c>
      <c r="BM98">
        <v>9.1228970068469195E-2</v>
      </c>
      <c r="BN98">
        <v>4.5614485034234598E-2</v>
      </c>
      <c r="BO98">
        <v>0.5336754788178002</v>
      </c>
      <c r="BP98" s="79" t="s">
        <v>1264</v>
      </c>
      <c r="BQ98" s="79">
        <v>1450</v>
      </c>
      <c r="BR98" s="79">
        <v>200</v>
      </c>
      <c r="BT98" s="79" t="s">
        <v>1275</v>
      </c>
      <c r="BU98" s="79" t="s">
        <v>56</v>
      </c>
      <c r="BV98" s="79">
        <v>0.15</v>
      </c>
      <c r="BW98" s="79">
        <v>0.9</v>
      </c>
      <c r="BX98" s="79">
        <v>2.63</v>
      </c>
      <c r="BY98" s="79">
        <v>0</v>
      </c>
      <c r="BZ98" s="79" t="s">
        <v>464</v>
      </c>
      <c r="CA98" s="79" t="s">
        <v>464</v>
      </c>
      <c r="CB98" s="79" t="s">
        <v>1271</v>
      </c>
      <c r="CC98" s="79">
        <v>300</v>
      </c>
      <c r="CE98" s="79" t="s">
        <v>1287</v>
      </c>
      <c r="CG98" s="81">
        <v>1000</v>
      </c>
    </row>
    <row r="99" spans="1:85" x14ac:dyDescent="0.3">
      <c r="A99" s="2" t="s">
        <v>49</v>
      </c>
      <c r="B99" s="13" t="s">
        <v>725</v>
      </c>
      <c r="C99" s="13"/>
      <c r="D99" s="2">
        <v>3.9</v>
      </c>
      <c r="E99" s="2" t="s">
        <v>57</v>
      </c>
      <c r="F99" s="9" t="s">
        <v>553</v>
      </c>
      <c r="G99" t="s">
        <v>631</v>
      </c>
      <c r="L99" t="b">
        <v>1</v>
      </c>
      <c r="M99" t="b">
        <v>1</v>
      </c>
      <c r="N99" t="b">
        <v>0</v>
      </c>
      <c r="O99" t="b">
        <v>0</v>
      </c>
      <c r="P99" s="2"/>
      <c r="Q99" s="25">
        <v>8</v>
      </c>
      <c r="R99">
        <v>8</v>
      </c>
      <c r="S99">
        <v>0</v>
      </c>
      <c r="T99" s="2"/>
      <c r="U99" s="2"/>
      <c r="V99" s="2"/>
      <c r="W99" s="2"/>
      <c r="X99" s="1">
        <v>0</v>
      </c>
      <c r="Y99" s="25">
        <v>5.8017180100000001</v>
      </c>
      <c r="Z99" s="25">
        <v>7.9756520899999996</v>
      </c>
      <c r="AA99" s="25">
        <v>27.352093400000001</v>
      </c>
      <c r="AB99">
        <v>26.646989999999999</v>
      </c>
      <c r="AC99">
        <v>7.9359999999999999</v>
      </c>
      <c r="AD99">
        <v>5.7050000000000001</v>
      </c>
      <c r="AE99">
        <v>0</v>
      </c>
      <c r="AH99" s="2"/>
      <c r="AI99">
        <v>14</v>
      </c>
      <c r="AJ99" s="55">
        <f t="shared" si="10"/>
        <v>0</v>
      </c>
      <c r="AK99" s="57">
        <v>1265.6493143942739</v>
      </c>
      <c r="AL99" s="55">
        <v>1206.4392746112001</v>
      </c>
      <c r="AM99" s="55">
        <v>0</v>
      </c>
      <c r="AN99" s="52"/>
      <c r="AO99" s="51">
        <v>8.8492127105210025E-2</v>
      </c>
      <c r="AP99" s="52">
        <v>9.2835174017436004E-2</v>
      </c>
      <c r="AQ99" s="52"/>
      <c r="AR99" s="28">
        <v>1.8181818181818179</v>
      </c>
      <c r="AS99" s="28">
        <v>2.545454545454545</v>
      </c>
      <c r="AT99" s="28">
        <v>0.72727272727272729</v>
      </c>
      <c r="AU99" s="28">
        <v>0</v>
      </c>
      <c r="AV99" s="28">
        <v>0.35714285714285721</v>
      </c>
      <c r="AW99" s="28">
        <v>0.5</v>
      </c>
      <c r="AX99" s="28">
        <v>0.1428571428571429</v>
      </c>
      <c r="AY99" s="28">
        <v>0</v>
      </c>
      <c r="AZ99" s="25">
        <v>0.95</v>
      </c>
      <c r="BA99" s="25">
        <v>3.44</v>
      </c>
      <c r="BB99" s="25">
        <v>2.4900000000000002</v>
      </c>
      <c r="BC99" s="25">
        <v>2.6527272727272719</v>
      </c>
      <c r="BD99">
        <v>2.6527272727272728</v>
      </c>
      <c r="BE99">
        <v>6.0182046818181814</v>
      </c>
      <c r="BF99" s="75">
        <v>0.5176653673612065</v>
      </c>
      <c r="BG99" s="75">
        <v>0.54307152550012683</v>
      </c>
      <c r="BH99" s="75"/>
      <c r="BJ99">
        <v>4.4246063552605013E-2</v>
      </c>
      <c r="BK99">
        <v>4.6417587008717988E-2</v>
      </c>
      <c r="BM99">
        <v>9.0663650561323014E-2</v>
      </c>
      <c r="BN99">
        <v>4.53318252806615E-2</v>
      </c>
      <c r="BO99">
        <v>0.53036844643066661</v>
      </c>
      <c r="BP99" s="79" t="s">
        <v>1264</v>
      </c>
      <c r="BQ99" s="79">
        <v>1370</v>
      </c>
      <c r="BR99" s="79">
        <v>150</v>
      </c>
      <c r="BT99" s="79" t="s">
        <v>1275</v>
      </c>
      <c r="BU99" s="79" t="s">
        <v>56</v>
      </c>
      <c r="BV99" s="79">
        <v>0.5</v>
      </c>
      <c r="BW99" s="79">
        <v>0.7</v>
      </c>
      <c r="BX99" s="79">
        <v>2.63</v>
      </c>
      <c r="BY99" s="79">
        <v>0</v>
      </c>
      <c r="BZ99" s="79" t="s">
        <v>464</v>
      </c>
      <c r="CA99" s="79" t="s">
        <v>464</v>
      </c>
      <c r="CB99" s="79" t="s">
        <v>1271</v>
      </c>
      <c r="CC99" s="79">
        <v>300</v>
      </c>
      <c r="CE99" s="79" t="s">
        <v>1287</v>
      </c>
      <c r="CG99" s="81">
        <v>10</v>
      </c>
    </row>
    <row r="100" spans="1:85" x14ac:dyDescent="0.3">
      <c r="A100" s="2" t="s">
        <v>0</v>
      </c>
      <c r="B100" s="13"/>
      <c r="C100" s="13"/>
      <c r="D100" s="69">
        <v>3.3</v>
      </c>
      <c r="E100" s="2" t="s">
        <v>1294</v>
      </c>
      <c r="F100" s="9" t="s">
        <v>523</v>
      </c>
      <c r="G100" t="s">
        <v>606</v>
      </c>
      <c r="H100" t="s">
        <v>1153</v>
      </c>
      <c r="L100" t="b">
        <v>1</v>
      </c>
      <c r="M100" t="b">
        <v>1</v>
      </c>
      <c r="N100" t="b">
        <v>0</v>
      </c>
      <c r="O100" t="b">
        <v>0</v>
      </c>
      <c r="P100" s="103">
        <v>4</v>
      </c>
      <c r="Q100" s="25">
        <v>0</v>
      </c>
      <c r="R100">
        <v>0</v>
      </c>
      <c r="S100">
        <v>4</v>
      </c>
      <c r="T100" s="1">
        <v>6.6</v>
      </c>
      <c r="U100" s="1">
        <v>7.94</v>
      </c>
      <c r="V100" s="1">
        <v>33.700000000000003</v>
      </c>
      <c r="W100" s="2"/>
      <c r="X100" s="1">
        <v>16.850000000000001</v>
      </c>
      <c r="Y100" s="25">
        <v>0</v>
      </c>
      <c r="Z100" s="25"/>
      <c r="AA100" s="25"/>
      <c r="AB100">
        <v>0</v>
      </c>
      <c r="AE100">
        <v>34.1</v>
      </c>
      <c r="AF100">
        <v>7.85</v>
      </c>
      <c r="AG100">
        <v>6.52</v>
      </c>
      <c r="AH100" s="2"/>
      <c r="AI100">
        <v>34</v>
      </c>
      <c r="AJ100" s="55">
        <f t="shared" si="10"/>
        <v>1766.0147999999999</v>
      </c>
      <c r="AK100" s="57">
        <v>0</v>
      </c>
      <c r="AL100" s="55">
        <v>0</v>
      </c>
      <c r="AM100" s="55">
        <v>1745.3062</v>
      </c>
      <c r="AN100" s="52"/>
      <c r="AO100" s="51"/>
      <c r="AP100" s="52"/>
      <c r="AQ100" s="52">
        <v>7.7923289334559179E-2</v>
      </c>
      <c r="AR100" s="28">
        <v>1.62962962962963</v>
      </c>
      <c r="AS100" s="28">
        <v>2.518518518518519</v>
      </c>
      <c r="AT100" s="28">
        <v>0.88888888888888884</v>
      </c>
      <c r="AU100" s="28">
        <v>0</v>
      </c>
      <c r="AV100" s="28">
        <v>0.32352941176470579</v>
      </c>
      <c r="AW100" s="28">
        <v>0.5</v>
      </c>
      <c r="AX100" s="28">
        <v>0.1764705882352941</v>
      </c>
      <c r="AY100" s="28">
        <v>0</v>
      </c>
      <c r="AZ100" s="25">
        <v>0.82</v>
      </c>
      <c r="BA100" s="25">
        <v>3.44</v>
      </c>
      <c r="BB100" s="25">
        <v>2.62</v>
      </c>
      <c r="BC100" s="25">
        <v>2.642962962962963</v>
      </c>
      <c r="BD100">
        <v>2.642962962962963</v>
      </c>
      <c r="BE100">
        <v>5.9454711914814808</v>
      </c>
      <c r="BF100" s="75"/>
      <c r="BG100" s="75"/>
      <c r="BH100" s="75">
        <v>0.52945551775309363</v>
      </c>
      <c r="BL100">
        <v>3.8961644667279589E-2</v>
      </c>
      <c r="BM100">
        <v>7.7923289334559179E-2</v>
      </c>
      <c r="BN100">
        <v>3.8961644667279589E-2</v>
      </c>
      <c r="BO100">
        <v>0.52945551775309363</v>
      </c>
      <c r="BP100" s="79" t="s">
        <v>1264</v>
      </c>
      <c r="BQ100" s="79">
        <v>1673</v>
      </c>
      <c r="BR100" s="79">
        <v>0.25</v>
      </c>
      <c r="BT100" s="79" t="s">
        <v>1275</v>
      </c>
      <c r="BU100" s="79" t="s">
        <v>56</v>
      </c>
      <c r="BV100" s="79">
        <v>0.1</v>
      </c>
      <c r="BX100" s="79">
        <v>2.85</v>
      </c>
      <c r="BY100" s="79">
        <v>0</v>
      </c>
      <c r="BZ100" s="79" t="s">
        <v>464</v>
      </c>
      <c r="CA100" s="79" t="s">
        <v>464</v>
      </c>
      <c r="CB100" s="79" t="s">
        <v>1266</v>
      </c>
      <c r="CC100" s="79">
        <v>400</v>
      </c>
      <c r="CE100" s="79" t="s">
        <v>1287</v>
      </c>
      <c r="CF100" s="79">
        <v>293</v>
      </c>
      <c r="CG100" s="81">
        <v>403</v>
      </c>
    </row>
    <row r="101" spans="1:85" x14ac:dyDescent="0.3">
      <c r="A101" s="2" t="s">
        <v>1299</v>
      </c>
      <c r="B101" s="13"/>
      <c r="C101" s="13"/>
      <c r="D101" s="69">
        <v>3.1</v>
      </c>
      <c r="E101" s="2" t="s">
        <v>1294</v>
      </c>
      <c r="F101" s="9"/>
      <c r="H101" s="1" t="s">
        <v>1153</v>
      </c>
      <c r="I101" s="1"/>
      <c r="J101" s="1"/>
      <c r="K101" s="1" t="s">
        <v>1587</v>
      </c>
      <c r="L101" t="b">
        <v>0</v>
      </c>
      <c r="M101" t="b">
        <v>0</v>
      </c>
      <c r="N101" t="b">
        <v>0</v>
      </c>
      <c r="O101" s="5" t="b">
        <v>1</v>
      </c>
      <c r="P101" s="2"/>
      <c r="Q101" s="25"/>
      <c r="T101" s="2"/>
      <c r="U101" s="2"/>
      <c r="V101" s="2"/>
      <c r="W101" s="2"/>
      <c r="X101" s="2"/>
      <c r="Y101" s="25"/>
      <c r="Z101" s="25"/>
      <c r="AA101" s="25"/>
      <c r="AH101" s="2"/>
      <c r="AJ101" s="55"/>
      <c r="AK101" s="57"/>
      <c r="AL101" s="55"/>
      <c r="AM101" s="55"/>
      <c r="AN101" s="52"/>
      <c r="AO101" s="51"/>
      <c r="AP101" s="52"/>
      <c r="AQ101" s="52"/>
      <c r="AR101" s="28"/>
      <c r="AS101" s="28"/>
      <c r="AT101" s="28"/>
      <c r="AU101" s="28"/>
      <c r="AV101" s="28"/>
      <c r="AW101" s="28"/>
      <c r="AX101" s="28"/>
      <c r="AY101" s="28"/>
      <c r="AZ101" s="25"/>
      <c r="BA101" s="25"/>
      <c r="BB101" s="25"/>
      <c r="BC101" s="25"/>
      <c r="BF101" s="75"/>
      <c r="BG101" s="75"/>
      <c r="BH101" s="75"/>
      <c r="BP101" s="79" t="s">
        <v>1264</v>
      </c>
      <c r="BQ101" s="79">
        <v>1673</v>
      </c>
      <c r="BR101" s="79">
        <v>0.25</v>
      </c>
      <c r="BT101" s="79" t="s">
        <v>1275</v>
      </c>
      <c r="BU101" s="79" t="s">
        <v>56</v>
      </c>
      <c r="BV101" s="79">
        <v>0.1</v>
      </c>
      <c r="BX101" s="79">
        <v>2.85</v>
      </c>
      <c r="BY101" s="79">
        <v>0</v>
      </c>
      <c r="BZ101" s="79" t="s">
        <v>464</v>
      </c>
      <c r="CA101" s="79" t="s">
        <v>464</v>
      </c>
      <c r="CB101" s="79" t="s">
        <v>1266</v>
      </c>
      <c r="CC101" s="79">
        <v>400</v>
      </c>
      <c r="CE101" s="79" t="s">
        <v>1287</v>
      </c>
      <c r="CF101" s="79">
        <v>293</v>
      </c>
      <c r="CG101" s="81">
        <v>409</v>
      </c>
    </row>
    <row r="102" spans="1:85" x14ac:dyDescent="0.3">
      <c r="A102" s="2" t="s">
        <v>1300</v>
      </c>
      <c r="B102" s="13"/>
      <c r="C102" s="13"/>
      <c r="D102" s="69">
        <v>3.1</v>
      </c>
      <c r="E102" s="2" t="s">
        <v>1294</v>
      </c>
      <c r="F102" s="9"/>
      <c r="H102" s="1" t="s">
        <v>1153</v>
      </c>
      <c r="I102" s="1"/>
      <c r="J102" s="1"/>
      <c r="K102" s="1" t="s">
        <v>1588</v>
      </c>
      <c r="L102" t="b">
        <v>0</v>
      </c>
      <c r="M102" t="b">
        <v>0</v>
      </c>
      <c r="N102" t="b">
        <v>0</v>
      </c>
      <c r="O102" s="5" t="b">
        <v>1</v>
      </c>
      <c r="P102" s="2"/>
      <c r="Q102" s="25"/>
      <c r="T102" s="2"/>
      <c r="U102" s="2"/>
      <c r="V102" s="2"/>
      <c r="W102" s="2"/>
      <c r="X102" s="2"/>
      <c r="Y102" s="25"/>
      <c r="Z102" s="25"/>
      <c r="AA102" s="25"/>
      <c r="AH102" s="2"/>
      <c r="AJ102" s="55"/>
      <c r="AK102" s="57"/>
      <c r="AL102" s="55"/>
      <c r="AM102" s="55"/>
      <c r="AN102" s="52"/>
      <c r="AO102" s="51"/>
      <c r="AP102" s="52"/>
      <c r="AQ102" s="52"/>
      <c r="AR102" s="28"/>
      <c r="AS102" s="28"/>
      <c r="AT102" s="28"/>
      <c r="AU102" s="28"/>
      <c r="AV102" s="28"/>
      <c r="AW102" s="28"/>
      <c r="AX102" s="28"/>
      <c r="AY102" s="28"/>
      <c r="AZ102" s="25"/>
      <c r="BA102" s="25"/>
      <c r="BB102" s="25"/>
      <c r="BC102" s="25"/>
      <c r="BF102" s="75"/>
      <c r="BG102" s="75"/>
      <c r="BH102" s="75"/>
      <c r="BP102" s="79" t="s">
        <v>1264</v>
      </c>
      <c r="BQ102" s="79">
        <v>1673</v>
      </c>
      <c r="BR102" s="79">
        <v>0.25</v>
      </c>
      <c r="BT102" s="79" t="s">
        <v>1275</v>
      </c>
      <c r="BU102" s="79" t="s">
        <v>56</v>
      </c>
      <c r="BV102" s="79">
        <v>0.1</v>
      </c>
      <c r="BX102" s="79">
        <v>2.85</v>
      </c>
      <c r="BY102" s="79">
        <v>0</v>
      </c>
      <c r="BZ102" s="79" t="s">
        <v>464</v>
      </c>
      <c r="CA102" s="79" t="s">
        <v>464</v>
      </c>
      <c r="CB102" s="79" t="s">
        <v>1266</v>
      </c>
      <c r="CC102" s="79">
        <v>400</v>
      </c>
      <c r="CE102" s="79" t="s">
        <v>1287</v>
      </c>
      <c r="CF102" s="79">
        <v>293</v>
      </c>
      <c r="CG102" s="81">
        <v>233</v>
      </c>
    </row>
    <row r="103" spans="1:85" x14ac:dyDescent="0.3">
      <c r="A103" s="2" t="s">
        <v>1301</v>
      </c>
      <c r="B103" s="13"/>
      <c r="C103" s="13"/>
      <c r="D103" s="69">
        <v>3.02</v>
      </c>
      <c r="E103" s="2" t="s">
        <v>1294</v>
      </c>
      <c r="F103" s="9"/>
      <c r="H103" s="1" t="s">
        <v>1153</v>
      </c>
      <c r="I103" s="1"/>
      <c r="J103" s="1"/>
      <c r="K103" s="1" t="s">
        <v>1589</v>
      </c>
      <c r="L103" t="b">
        <v>0</v>
      </c>
      <c r="M103" t="b">
        <v>0</v>
      </c>
      <c r="N103" t="b">
        <v>0</v>
      </c>
      <c r="O103" s="5" t="b">
        <v>1</v>
      </c>
      <c r="P103" s="2"/>
      <c r="Q103" s="25"/>
      <c r="T103" s="2"/>
      <c r="U103" s="2"/>
      <c r="V103" s="2"/>
      <c r="W103" s="2"/>
      <c r="X103" s="2"/>
      <c r="Y103" s="25"/>
      <c r="Z103" s="25"/>
      <c r="AA103" s="25"/>
      <c r="AH103" s="2"/>
      <c r="AJ103" s="55"/>
      <c r="AK103" s="57"/>
      <c r="AL103" s="55"/>
      <c r="AM103" s="55"/>
      <c r="AN103" s="52"/>
      <c r="AO103" s="51"/>
      <c r="AP103" s="52"/>
      <c r="AQ103" s="52"/>
      <c r="AR103" s="28"/>
      <c r="AS103" s="28"/>
      <c r="AT103" s="28"/>
      <c r="AU103" s="28"/>
      <c r="AV103" s="28"/>
      <c r="AW103" s="28"/>
      <c r="AX103" s="28"/>
      <c r="AY103" s="28"/>
      <c r="AZ103" s="25"/>
      <c r="BA103" s="25"/>
      <c r="BB103" s="25"/>
      <c r="BC103" s="25"/>
      <c r="BF103" s="75"/>
      <c r="BG103" s="75"/>
      <c r="BH103" s="75"/>
      <c r="BP103" s="79" t="s">
        <v>1264</v>
      </c>
      <c r="BQ103" s="79">
        <v>1673</v>
      </c>
      <c r="BR103" s="79">
        <v>0.25</v>
      </c>
      <c r="BT103" s="79" t="s">
        <v>1275</v>
      </c>
      <c r="BU103" s="79" t="s">
        <v>56</v>
      </c>
      <c r="BV103" s="79">
        <v>0.1</v>
      </c>
      <c r="BX103" s="79">
        <v>2.85</v>
      </c>
      <c r="BY103" s="79">
        <v>0</v>
      </c>
      <c r="BZ103" s="79" t="s">
        <v>464</v>
      </c>
      <c r="CA103" s="79" t="s">
        <v>464</v>
      </c>
      <c r="CB103" s="79" t="s">
        <v>1266</v>
      </c>
      <c r="CC103" s="79">
        <v>400</v>
      </c>
      <c r="CE103" s="79" t="s">
        <v>1287</v>
      </c>
      <c r="CF103" s="79">
        <v>293</v>
      </c>
      <c r="CG103" s="81">
        <v>31</v>
      </c>
    </row>
    <row r="104" spans="1:85" x14ac:dyDescent="0.3">
      <c r="A104" s="2" t="s">
        <v>1302</v>
      </c>
      <c r="B104" s="13"/>
      <c r="C104" s="13"/>
      <c r="D104" s="69">
        <v>3.5</v>
      </c>
      <c r="E104" s="2" t="s">
        <v>1294</v>
      </c>
      <c r="F104" s="9" t="s">
        <v>523</v>
      </c>
      <c r="G104" t="s">
        <v>606</v>
      </c>
      <c r="H104" s="1" t="s">
        <v>1153</v>
      </c>
      <c r="I104" s="1" t="s">
        <v>1566</v>
      </c>
      <c r="J104" s="1" t="s">
        <v>1566</v>
      </c>
      <c r="K104" s="1" t="s">
        <v>1566</v>
      </c>
      <c r="L104" t="b">
        <v>1</v>
      </c>
      <c r="M104" t="b">
        <v>1</v>
      </c>
      <c r="N104" t="b">
        <v>0</v>
      </c>
      <c r="O104" t="b">
        <v>0</v>
      </c>
      <c r="P104" s="2"/>
      <c r="Q104" s="25"/>
      <c r="T104" s="2"/>
      <c r="U104" s="2"/>
      <c r="V104" s="2"/>
      <c r="W104" s="2"/>
      <c r="X104" s="2"/>
      <c r="Y104" s="25"/>
      <c r="Z104" s="25"/>
      <c r="AA104" s="25"/>
      <c r="AH104" s="2"/>
      <c r="AJ104" s="55"/>
      <c r="AK104" s="57"/>
      <c r="AL104" s="55"/>
      <c r="AM104" s="55"/>
      <c r="AN104" s="52"/>
      <c r="AO104" s="51"/>
      <c r="AP104" s="52"/>
      <c r="AQ104" s="52"/>
      <c r="AR104" s="28"/>
      <c r="AS104" s="28"/>
      <c r="AT104" s="28"/>
      <c r="AU104" s="28"/>
      <c r="AV104" s="28"/>
      <c r="AW104" s="28"/>
      <c r="AX104" s="28"/>
      <c r="AY104" s="28"/>
      <c r="AZ104" s="25"/>
      <c r="BA104" s="25"/>
      <c r="BB104" s="25"/>
      <c r="BC104" s="25"/>
      <c r="BF104" s="75"/>
      <c r="BG104" s="75"/>
      <c r="BH104" s="75"/>
      <c r="BP104" s="79" t="s">
        <v>1264</v>
      </c>
      <c r="BQ104" s="79">
        <v>1673</v>
      </c>
      <c r="BR104" s="79">
        <v>0.25</v>
      </c>
      <c r="BT104" s="79" t="s">
        <v>1275</v>
      </c>
      <c r="BU104" s="79" t="s">
        <v>56</v>
      </c>
      <c r="BV104" s="79">
        <v>0.1</v>
      </c>
      <c r="BX104" s="79">
        <v>2.85</v>
      </c>
      <c r="BY104" s="79">
        <v>0</v>
      </c>
      <c r="BZ104" s="79" t="s">
        <v>464</v>
      </c>
      <c r="CA104" s="79" t="s">
        <v>464</v>
      </c>
      <c r="CB104" s="79" t="s">
        <v>1266</v>
      </c>
      <c r="CC104" s="79">
        <v>400</v>
      </c>
      <c r="CE104" s="79" t="s">
        <v>1287</v>
      </c>
      <c r="CF104" s="79">
        <v>293</v>
      </c>
      <c r="CG104" s="81">
        <v>11</v>
      </c>
    </row>
    <row r="105" spans="1:85" x14ac:dyDescent="0.3">
      <c r="A105" s="2" t="s">
        <v>59</v>
      </c>
      <c r="B105" s="13" t="s">
        <v>732</v>
      </c>
      <c r="C105" s="13"/>
      <c r="D105" s="2">
        <v>3.55</v>
      </c>
      <c r="E105" s="2" t="s">
        <v>1294</v>
      </c>
      <c r="F105" s="9">
        <v>-1</v>
      </c>
      <c r="G105">
        <v>-1</v>
      </c>
      <c r="H105" s="1" t="s">
        <v>1153</v>
      </c>
      <c r="I105" s="1"/>
      <c r="J105" s="1"/>
      <c r="K105" s="1" t="s">
        <v>1590</v>
      </c>
      <c r="L105" t="b">
        <v>0</v>
      </c>
      <c r="M105" t="b">
        <v>0</v>
      </c>
      <c r="N105" t="b">
        <v>1</v>
      </c>
      <c r="O105" t="b">
        <v>0</v>
      </c>
      <c r="P105" s="2"/>
      <c r="Q105" s="25">
        <v>0</v>
      </c>
      <c r="R105">
        <v>0</v>
      </c>
      <c r="S105">
        <v>4</v>
      </c>
      <c r="T105" s="2"/>
      <c r="U105" s="2"/>
      <c r="V105" s="2"/>
      <c r="W105" s="2"/>
      <c r="X105" s="2"/>
      <c r="Y105" s="25">
        <v>0</v>
      </c>
      <c r="Z105" s="25"/>
      <c r="AA105" s="25"/>
      <c r="AB105">
        <v>0</v>
      </c>
      <c r="AE105">
        <v>34.1</v>
      </c>
      <c r="AF105">
        <v>7.85</v>
      </c>
      <c r="AG105">
        <v>6.52</v>
      </c>
      <c r="AH105" s="2"/>
      <c r="AI105">
        <v>34</v>
      </c>
      <c r="AJ105" s="55">
        <f t="shared" ref="AJ105" si="11">T105*U105*V105</f>
        <v>0</v>
      </c>
      <c r="AK105" s="57">
        <v>0</v>
      </c>
      <c r="AL105" s="55">
        <v>0</v>
      </c>
      <c r="AM105" s="55">
        <v>1745.3062</v>
      </c>
      <c r="AN105" s="52"/>
      <c r="AO105" s="51"/>
      <c r="AP105" s="52"/>
      <c r="AQ105" s="52">
        <v>7.7923289334559179E-2</v>
      </c>
      <c r="AR105" s="28">
        <v>1.62962962962963</v>
      </c>
      <c r="AS105" s="28">
        <v>2.518518518518519</v>
      </c>
      <c r="AT105" s="28">
        <v>0.88888888888888884</v>
      </c>
      <c r="AU105" s="28">
        <v>0</v>
      </c>
      <c r="AV105" s="28">
        <v>0.32352941176470579</v>
      </c>
      <c r="AW105" s="28">
        <v>0.5</v>
      </c>
      <c r="AX105" s="28">
        <v>0.1764705882352941</v>
      </c>
      <c r="AY105" s="28">
        <v>0</v>
      </c>
      <c r="AZ105" s="25">
        <v>0.82</v>
      </c>
      <c r="BA105" s="25">
        <v>3.44</v>
      </c>
      <c r="BB105" s="25">
        <v>2.62</v>
      </c>
      <c r="BC105" s="25">
        <v>2.642962962962963</v>
      </c>
      <c r="BD105">
        <v>2.642962962962963</v>
      </c>
      <c r="BE105">
        <v>5.9454711914814808</v>
      </c>
      <c r="BF105" s="75"/>
      <c r="BG105" s="75"/>
      <c r="BH105" s="75">
        <v>0.52945551775309363</v>
      </c>
      <c r="BL105">
        <v>3.8961644667279589E-2</v>
      </c>
      <c r="BM105">
        <v>7.7923289334559179E-2</v>
      </c>
      <c r="BN105">
        <v>3.8961644667279589E-2</v>
      </c>
      <c r="BO105">
        <v>0.52945551775309363</v>
      </c>
      <c r="BP105" s="79" t="s">
        <v>1264</v>
      </c>
      <c r="BQ105" s="79">
        <v>1300</v>
      </c>
      <c r="BR105" s="79">
        <v>40</v>
      </c>
      <c r="BT105" s="79" t="s">
        <v>1275</v>
      </c>
      <c r="BU105" s="79" t="s">
        <v>56</v>
      </c>
      <c r="BV105" s="79">
        <v>0.1</v>
      </c>
      <c r="BX105" s="79">
        <v>2.85</v>
      </c>
      <c r="BY105" s="79">
        <v>0</v>
      </c>
      <c r="BZ105" s="79" t="s">
        <v>464</v>
      </c>
      <c r="CA105" s="79" t="s">
        <v>464</v>
      </c>
      <c r="CB105" s="79" t="s">
        <v>1266</v>
      </c>
      <c r="CC105" s="79">
        <v>400</v>
      </c>
      <c r="CE105" s="79" t="s">
        <v>1287</v>
      </c>
      <c r="CF105" s="79">
        <v>293</v>
      </c>
      <c r="CG105" s="81">
        <v>936</v>
      </c>
    </row>
    <row r="106" spans="1:85" x14ac:dyDescent="0.3">
      <c r="A106" s="2" t="s">
        <v>1296</v>
      </c>
      <c r="B106" s="13"/>
      <c r="C106" s="13"/>
      <c r="D106" s="69">
        <v>3.7</v>
      </c>
      <c r="E106" s="2" t="s">
        <v>1294</v>
      </c>
      <c r="F106" s="9"/>
      <c r="H106" s="1" t="s">
        <v>1153</v>
      </c>
      <c r="I106" s="1"/>
      <c r="J106" s="1"/>
      <c r="K106" s="1" t="s">
        <v>1591</v>
      </c>
      <c r="L106" t="b">
        <v>0</v>
      </c>
      <c r="M106" t="b">
        <v>0</v>
      </c>
      <c r="N106" t="b">
        <v>1</v>
      </c>
      <c r="O106" t="b">
        <v>0</v>
      </c>
      <c r="P106" s="2"/>
      <c r="Q106" s="25"/>
      <c r="T106" s="2"/>
      <c r="U106" s="2"/>
      <c r="V106" s="2"/>
      <c r="W106" s="2"/>
      <c r="X106" s="2"/>
      <c r="Y106" s="25"/>
      <c r="Z106" s="25"/>
      <c r="AA106" s="25"/>
      <c r="AH106" s="2"/>
      <c r="AJ106" s="55"/>
      <c r="AK106" s="57"/>
      <c r="AL106" s="55"/>
      <c r="AM106" s="55"/>
      <c r="AN106" s="52"/>
      <c r="AO106" s="51"/>
      <c r="AP106" s="52"/>
      <c r="AQ106" s="52"/>
      <c r="AR106" s="28"/>
      <c r="AS106" s="28"/>
      <c r="AT106" s="28"/>
      <c r="AU106" s="28"/>
      <c r="AV106" s="28"/>
      <c r="AW106" s="28"/>
      <c r="AX106" s="28"/>
      <c r="AY106" s="28"/>
      <c r="AZ106" s="25"/>
      <c r="BA106" s="25"/>
      <c r="BB106" s="25"/>
      <c r="BC106" s="25"/>
      <c r="BF106" s="75"/>
      <c r="BG106" s="75"/>
      <c r="BH106" s="75"/>
      <c r="BP106" s="79" t="s">
        <v>1264</v>
      </c>
      <c r="BQ106" s="79">
        <v>1300</v>
      </c>
      <c r="BR106" s="79">
        <v>40</v>
      </c>
      <c r="BT106" s="79" t="s">
        <v>1275</v>
      </c>
      <c r="BU106" s="79" t="s">
        <v>56</v>
      </c>
      <c r="BV106" s="79">
        <v>0.1</v>
      </c>
      <c r="BX106" s="79">
        <v>2.85</v>
      </c>
      <c r="BY106" s="79">
        <v>0</v>
      </c>
      <c r="BZ106" s="79" t="s">
        <v>464</v>
      </c>
      <c r="CA106" s="79" t="s">
        <v>464</v>
      </c>
      <c r="CB106" s="79" t="s">
        <v>1266</v>
      </c>
      <c r="CC106" s="79">
        <v>400</v>
      </c>
      <c r="CE106" s="79" t="s">
        <v>1287</v>
      </c>
      <c r="CF106" s="79">
        <v>293</v>
      </c>
      <c r="CG106" s="81">
        <v>362</v>
      </c>
    </row>
    <row r="107" spans="1:85" x14ac:dyDescent="0.3">
      <c r="A107" s="2" t="s">
        <v>1297</v>
      </c>
      <c r="B107" s="13"/>
      <c r="C107" s="13"/>
      <c r="D107" s="69">
        <v>3.65</v>
      </c>
      <c r="E107" s="2" t="s">
        <v>1294</v>
      </c>
      <c r="F107" s="9"/>
      <c r="H107" s="1" t="s">
        <v>1153</v>
      </c>
      <c r="I107" s="1"/>
      <c r="J107" s="1"/>
      <c r="K107" s="1" t="s">
        <v>1592</v>
      </c>
      <c r="L107" t="b">
        <v>0</v>
      </c>
      <c r="M107" t="b">
        <v>0</v>
      </c>
      <c r="N107" t="b">
        <v>0</v>
      </c>
      <c r="O107" s="5" t="b">
        <v>1</v>
      </c>
      <c r="P107" s="2"/>
      <c r="Q107" s="25"/>
      <c r="T107" s="2"/>
      <c r="U107" s="2"/>
      <c r="V107" s="2"/>
      <c r="W107" s="2"/>
      <c r="X107" s="2"/>
      <c r="Y107" s="25"/>
      <c r="Z107" s="25"/>
      <c r="AA107" s="25"/>
      <c r="AH107" s="2"/>
      <c r="AJ107" s="55"/>
      <c r="AK107" s="57"/>
      <c r="AL107" s="55"/>
      <c r="AM107" s="55"/>
      <c r="AN107" s="52"/>
      <c r="AO107" s="51"/>
      <c r="AP107" s="52"/>
      <c r="AQ107" s="52"/>
      <c r="AR107" s="28"/>
      <c r="AS107" s="28"/>
      <c r="AT107" s="28"/>
      <c r="AU107" s="28"/>
      <c r="AV107" s="28"/>
      <c r="AW107" s="28"/>
      <c r="AX107" s="28"/>
      <c r="AY107" s="28"/>
      <c r="AZ107" s="25"/>
      <c r="BA107" s="25"/>
      <c r="BB107" s="25"/>
      <c r="BC107" s="25"/>
      <c r="BF107" s="75"/>
      <c r="BG107" s="75"/>
      <c r="BH107" s="75"/>
      <c r="BP107" s="79" t="s">
        <v>1264</v>
      </c>
      <c r="BQ107" s="79">
        <v>1300</v>
      </c>
      <c r="BR107" s="79">
        <v>40</v>
      </c>
      <c r="BT107" s="79" t="s">
        <v>1275</v>
      </c>
      <c r="BU107" s="79" t="s">
        <v>56</v>
      </c>
      <c r="BV107" s="79">
        <v>0.1</v>
      </c>
      <c r="BX107" s="79">
        <v>2.85</v>
      </c>
      <c r="BY107" s="79">
        <v>0</v>
      </c>
      <c r="BZ107" s="79" t="s">
        <v>464</v>
      </c>
      <c r="CA107" s="79" t="s">
        <v>464</v>
      </c>
      <c r="CB107" s="79" t="s">
        <v>1266</v>
      </c>
      <c r="CC107" s="79">
        <v>400</v>
      </c>
      <c r="CE107" s="79" t="s">
        <v>1287</v>
      </c>
      <c r="CF107" s="79">
        <v>293</v>
      </c>
      <c r="CG107" s="81">
        <v>126</v>
      </c>
    </row>
    <row r="108" spans="1:85" x14ac:dyDescent="0.3">
      <c r="A108" s="2" t="s">
        <v>1298</v>
      </c>
      <c r="B108" s="13"/>
      <c r="C108" s="13"/>
      <c r="D108" s="69">
        <v>3.6</v>
      </c>
      <c r="E108" s="2" t="s">
        <v>1294</v>
      </c>
      <c r="F108" s="9"/>
      <c r="H108" s="1" t="s">
        <v>1153</v>
      </c>
      <c r="I108" s="1"/>
      <c r="J108" s="1"/>
      <c r="K108" s="1" t="s">
        <v>1593</v>
      </c>
      <c r="L108" t="b">
        <v>0</v>
      </c>
      <c r="M108" t="b">
        <v>0</v>
      </c>
      <c r="N108" t="b">
        <v>0</v>
      </c>
      <c r="O108" s="5" t="b">
        <v>1</v>
      </c>
      <c r="P108" s="2"/>
      <c r="Q108" s="25"/>
      <c r="T108" s="2"/>
      <c r="U108" s="2"/>
      <c r="V108" s="2"/>
      <c r="W108" s="2"/>
      <c r="X108" s="2"/>
      <c r="Y108" s="25"/>
      <c r="Z108" s="25"/>
      <c r="AA108" s="25"/>
      <c r="AH108" s="2"/>
      <c r="AJ108" s="55"/>
      <c r="AK108" s="57"/>
      <c r="AL108" s="55"/>
      <c r="AM108" s="55"/>
      <c r="AN108" s="52"/>
      <c r="AO108" s="51"/>
      <c r="AP108" s="52"/>
      <c r="AQ108" s="52"/>
      <c r="AR108" s="28"/>
      <c r="AS108" s="28"/>
      <c r="AT108" s="28"/>
      <c r="AU108" s="28"/>
      <c r="AV108" s="28"/>
      <c r="AW108" s="28"/>
      <c r="AX108" s="28"/>
      <c r="AY108" s="28"/>
      <c r="AZ108" s="25"/>
      <c r="BA108" s="25"/>
      <c r="BB108" s="25"/>
      <c r="BC108" s="25"/>
      <c r="BF108" s="75"/>
      <c r="BG108" s="75"/>
      <c r="BH108" s="75"/>
      <c r="BP108" s="79" t="s">
        <v>1264</v>
      </c>
      <c r="BQ108" s="79">
        <v>1300</v>
      </c>
      <c r="BR108" s="79">
        <v>40</v>
      </c>
      <c r="BT108" s="79" t="s">
        <v>1275</v>
      </c>
      <c r="BU108" s="79" t="s">
        <v>56</v>
      </c>
      <c r="BV108" s="79">
        <v>0.1</v>
      </c>
      <c r="BX108" s="79">
        <v>2.85</v>
      </c>
      <c r="BY108" s="79">
        <v>0</v>
      </c>
      <c r="BZ108" s="79" t="s">
        <v>464</v>
      </c>
      <c r="CA108" s="79" t="s">
        <v>464</v>
      </c>
      <c r="CB108" s="79" t="s">
        <v>1266</v>
      </c>
      <c r="CC108" s="79">
        <v>400</v>
      </c>
      <c r="CE108" s="79" t="s">
        <v>1287</v>
      </c>
      <c r="CF108" s="79">
        <v>293</v>
      </c>
      <c r="CG108" s="81">
        <v>101</v>
      </c>
    </row>
    <row r="109" spans="1:85" x14ac:dyDescent="0.3">
      <c r="A109" s="2" t="s">
        <v>58</v>
      </c>
      <c r="B109" s="13"/>
      <c r="C109" s="13"/>
      <c r="D109" s="2">
        <v>4.0999999999999996</v>
      </c>
      <c r="E109" s="2" t="s">
        <v>1294</v>
      </c>
      <c r="F109" s="9"/>
      <c r="H109" s="1" t="s">
        <v>1153</v>
      </c>
      <c r="I109" s="1"/>
      <c r="J109" s="1"/>
      <c r="K109" s="1" t="s">
        <v>1594</v>
      </c>
      <c r="L109" t="b">
        <v>0</v>
      </c>
      <c r="M109" t="b">
        <v>0</v>
      </c>
      <c r="N109" t="b">
        <v>0</v>
      </c>
      <c r="O109" s="5" t="b">
        <v>1</v>
      </c>
      <c r="P109" s="2"/>
      <c r="Q109" s="25"/>
      <c r="T109" s="2"/>
      <c r="U109" s="2"/>
      <c r="V109" s="2"/>
      <c r="W109" s="2"/>
      <c r="X109" s="2"/>
      <c r="Y109" s="25"/>
      <c r="Z109" s="25"/>
      <c r="AA109" s="25"/>
      <c r="AH109" s="2"/>
      <c r="AJ109" s="55"/>
      <c r="AK109" s="57"/>
      <c r="AL109" s="55"/>
      <c r="AM109" s="55"/>
      <c r="AN109" s="52"/>
      <c r="AO109" s="51"/>
      <c r="AP109" s="52"/>
      <c r="AQ109" s="52"/>
      <c r="AR109" s="28"/>
      <c r="AS109" s="28"/>
      <c r="AT109" s="28"/>
      <c r="AU109" s="28"/>
      <c r="AV109" s="28"/>
      <c r="AW109" s="28"/>
      <c r="AX109" s="28"/>
      <c r="AY109" s="28"/>
      <c r="AZ109" s="25"/>
      <c r="BA109" s="25"/>
      <c r="BB109" s="25"/>
      <c r="BC109" s="25"/>
      <c r="BF109" s="75"/>
      <c r="BG109" s="75"/>
      <c r="BH109" s="75"/>
      <c r="BP109" s="79" t="s">
        <v>1264</v>
      </c>
      <c r="BQ109" s="79">
        <v>1300</v>
      </c>
      <c r="BR109" s="79">
        <v>40</v>
      </c>
      <c r="BT109" s="79" t="s">
        <v>1275</v>
      </c>
      <c r="BU109" s="79" t="s">
        <v>56</v>
      </c>
      <c r="BV109" s="79">
        <v>0.1</v>
      </c>
      <c r="BX109" s="79">
        <v>2.85</v>
      </c>
      <c r="BY109" s="79">
        <v>0</v>
      </c>
      <c r="BZ109" s="79" t="s">
        <v>464</v>
      </c>
      <c r="CA109" s="79" t="s">
        <v>464</v>
      </c>
      <c r="CB109" s="79" t="s">
        <v>1266</v>
      </c>
      <c r="CC109" s="79">
        <v>400</v>
      </c>
      <c r="CE109" s="79" t="s">
        <v>1287</v>
      </c>
      <c r="CF109" s="79">
        <v>293</v>
      </c>
      <c r="CG109" s="81">
        <v>92</v>
      </c>
    </row>
    <row r="110" spans="1:85" x14ac:dyDescent="0.3">
      <c r="A110" s="2" t="s">
        <v>1289</v>
      </c>
      <c r="B110" s="13"/>
      <c r="C110" s="13"/>
      <c r="D110" s="69">
        <v>3</v>
      </c>
      <c r="E110" s="2" t="s">
        <v>1294</v>
      </c>
      <c r="F110" s="9"/>
      <c r="H110" t="s">
        <v>1292</v>
      </c>
      <c r="L110" t="b">
        <v>0</v>
      </c>
      <c r="M110" t="b">
        <v>0</v>
      </c>
      <c r="N110" t="b">
        <v>1</v>
      </c>
      <c r="O110" t="b">
        <v>0</v>
      </c>
      <c r="P110" s="2"/>
      <c r="Q110" s="25"/>
      <c r="T110" s="2"/>
      <c r="U110" s="2"/>
      <c r="V110" s="2"/>
      <c r="W110" s="2"/>
      <c r="X110" s="2"/>
      <c r="Y110" s="25"/>
      <c r="Z110" s="25"/>
      <c r="AA110" s="25"/>
      <c r="AH110" s="2"/>
      <c r="AJ110" s="55"/>
      <c r="AK110" s="57"/>
      <c r="AL110" s="55"/>
      <c r="AM110" s="55"/>
      <c r="AN110" s="52"/>
      <c r="AO110" s="51"/>
      <c r="AP110" s="52"/>
      <c r="AQ110" s="52"/>
      <c r="AR110" s="28"/>
      <c r="AS110" s="28"/>
      <c r="AT110" s="28"/>
      <c r="AU110" s="28"/>
      <c r="AV110" s="28"/>
      <c r="AW110" s="28"/>
      <c r="AX110" s="28"/>
      <c r="AY110" s="28"/>
      <c r="AZ110" s="25"/>
      <c r="BA110" s="25"/>
      <c r="BB110" s="25"/>
      <c r="BC110" s="25"/>
      <c r="BF110" s="75"/>
      <c r="BG110" s="75"/>
      <c r="BH110" s="75"/>
      <c r="BP110" s="79" t="s">
        <v>1290</v>
      </c>
      <c r="BT110" s="79" t="s">
        <v>1275</v>
      </c>
      <c r="BU110" s="79" t="s">
        <v>56</v>
      </c>
      <c r="BV110" s="79">
        <v>0.1</v>
      </c>
      <c r="BX110" s="79">
        <v>2.85</v>
      </c>
      <c r="BY110" s="79">
        <v>0</v>
      </c>
      <c r="BZ110" s="79" t="s">
        <v>464</v>
      </c>
      <c r="CA110" s="79" t="s">
        <v>464</v>
      </c>
      <c r="CB110" s="79" t="s">
        <v>1266</v>
      </c>
      <c r="CC110" s="79">
        <v>400</v>
      </c>
      <c r="CE110" s="79" t="s">
        <v>1287</v>
      </c>
      <c r="CF110" s="79">
        <v>293</v>
      </c>
      <c r="CG110" s="81">
        <v>1</v>
      </c>
    </row>
    <row r="111" spans="1:85" x14ac:dyDescent="0.3">
      <c r="A111" s="2" t="s">
        <v>1273</v>
      </c>
      <c r="B111" s="13"/>
      <c r="C111" s="13"/>
      <c r="D111" s="2"/>
      <c r="E111" s="2" t="s">
        <v>1294</v>
      </c>
      <c r="F111" s="9"/>
      <c r="H111" t="s">
        <v>1274</v>
      </c>
      <c r="L111" t="b">
        <v>0</v>
      </c>
      <c r="M111" t="b">
        <v>0</v>
      </c>
      <c r="N111" t="b">
        <v>1</v>
      </c>
      <c r="O111" t="b">
        <v>0</v>
      </c>
      <c r="P111" s="2"/>
      <c r="Q111" s="25"/>
      <c r="T111" s="2"/>
      <c r="U111" s="2"/>
      <c r="V111" s="2"/>
      <c r="W111" s="2"/>
      <c r="X111" s="2"/>
      <c r="Y111" s="25"/>
      <c r="Z111" s="25"/>
      <c r="AA111" s="25"/>
      <c r="AH111" s="2"/>
      <c r="AJ111" s="55"/>
      <c r="AK111" s="57"/>
      <c r="AL111" s="55"/>
      <c r="AM111" s="55"/>
      <c r="AN111" s="52"/>
      <c r="AO111" s="51"/>
      <c r="AP111" s="52"/>
      <c r="AQ111" s="52"/>
      <c r="AR111" s="28"/>
      <c r="AS111" s="28"/>
      <c r="AT111" s="28"/>
      <c r="AU111" s="28"/>
      <c r="AV111" s="28"/>
      <c r="AW111" s="28"/>
      <c r="AX111" s="28"/>
      <c r="AY111" s="28"/>
      <c r="AZ111" s="25"/>
      <c r="BA111" s="25"/>
      <c r="BB111" s="25"/>
      <c r="BC111" s="25"/>
      <c r="BF111" s="75"/>
      <c r="BG111" s="75"/>
      <c r="BH111" s="75"/>
      <c r="BP111" s="79" t="s">
        <v>1264</v>
      </c>
      <c r="BQ111" s="79">
        <v>1673</v>
      </c>
      <c r="BR111" s="79">
        <v>0.25</v>
      </c>
      <c r="BT111" s="79" t="s">
        <v>1275</v>
      </c>
      <c r="BU111" s="79" t="s">
        <v>56</v>
      </c>
      <c r="BV111" s="79">
        <v>0.1</v>
      </c>
      <c r="BX111" s="79">
        <v>2.85</v>
      </c>
      <c r="BY111" s="79">
        <v>0</v>
      </c>
      <c r="BZ111" s="79" t="s">
        <v>464</v>
      </c>
      <c r="CA111" s="79" t="s">
        <v>464</v>
      </c>
      <c r="CB111" s="79" t="s">
        <v>1266</v>
      </c>
      <c r="CC111" s="79">
        <v>400</v>
      </c>
      <c r="CE111" s="79" t="s">
        <v>1287</v>
      </c>
      <c r="CF111" s="79">
        <v>293</v>
      </c>
      <c r="CG111" s="81">
        <v>1</v>
      </c>
    </row>
    <row r="112" spans="1:85" x14ac:dyDescent="0.3">
      <c r="A112" s="2" t="s">
        <v>1303</v>
      </c>
      <c r="B112" s="13"/>
      <c r="C112" s="13"/>
      <c r="D112" s="2"/>
      <c r="E112" s="2" t="s">
        <v>1294</v>
      </c>
      <c r="F112" s="9"/>
      <c r="H112" s="2" t="s">
        <v>1304</v>
      </c>
      <c r="I112" s="2"/>
      <c r="J112" s="2"/>
      <c r="K112" s="2"/>
      <c r="L112" t="b">
        <v>0</v>
      </c>
      <c r="M112" t="b">
        <v>0</v>
      </c>
      <c r="N112" t="b">
        <v>1</v>
      </c>
      <c r="O112" t="b">
        <v>0</v>
      </c>
      <c r="P112" s="2"/>
      <c r="Q112" s="25"/>
      <c r="T112" s="2"/>
      <c r="U112" s="2"/>
      <c r="V112" s="2"/>
      <c r="W112" s="2"/>
      <c r="X112" s="2"/>
      <c r="Y112" s="25"/>
      <c r="Z112" s="25"/>
      <c r="AA112" s="25"/>
      <c r="AH112" s="2"/>
      <c r="AJ112" s="55"/>
      <c r="AK112" s="57"/>
      <c r="AL112" s="55"/>
      <c r="AM112" s="55"/>
      <c r="AN112" s="52"/>
      <c r="AO112" s="51"/>
      <c r="AP112" s="52"/>
      <c r="AQ112" s="52"/>
      <c r="AR112" s="28"/>
      <c r="AS112" s="28"/>
      <c r="AT112" s="28"/>
      <c r="AU112" s="28"/>
      <c r="AV112" s="28"/>
      <c r="AW112" s="28"/>
      <c r="AX112" s="28"/>
      <c r="AY112" s="28"/>
      <c r="AZ112" s="25"/>
      <c r="BA112" s="25"/>
      <c r="BB112" s="25"/>
      <c r="BC112" s="25"/>
      <c r="BF112" s="75"/>
      <c r="BG112" s="75"/>
      <c r="BH112" s="75"/>
      <c r="BP112" s="79" t="s">
        <v>1264</v>
      </c>
      <c r="BQ112" s="79">
        <v>1673</v>
      </c>
      <c r="BR112" s="79">
        <v>0.25</v>
      </c>
      <c r="BT112" s="79" t="s">
        <v>1275</v>
      </c>
      <c r="BU112" s="79" t="s">
        <v>56</v>
      </c>
      <c r="BV112" s="79">
        <v>0.1</v>
      </c>
      <c r="BX112" s="79">
        <v>2.85</v>
      </c>
      <c r="BY112" s="79">
        <v>0</v>
      </c>
      <c r="BZ112" s="79" t="s">
        <v>464</v>
      </c>
      <c r="CA112" s="79" t="s">
        <v>464</v>
      </c>
      <c r="CB112" s="79" t="s">
        <v>1266</v>
      </c>
      <c r="CC112" s="79">
        <v>400</v>
      </c>
      <c r="CE112" s="79" t="s">
        <v>1287</v>
      </c>
      <c r="CF112" s="79">
        <v>293</v>
      </c>
      <c r="CG112" s="81">
        <v>1</v>
      </c>
    </row>
    <row r="113" spans="1:86" x14ac:dyDescent="0.3">
      <c r="A113" s="2" t="s">
        <v>1288</v>
      </c>
      <c r="B113" s="13"/>
      <c r="C113" s="13"/>
      <c r="D113" s="69">
        <v>3.7</v>
      </c>
      <c r="E113" s="2" t="s">
        <v>1294</v>
      </c>
      <c r="F113" s="9"/>
      <c r="H113" t="s">
        <v>1291</v>
      </c>
      <c r="L113" t="b">
        <v>0</v>
      </c>
      <c r="M113" t="b">
        <v>0</v>
      </c>
      <c r="N113" t="b">
        <v>1</v>
      </c>
      <c r="O113" t="b">
        <v>0</v>
      </c>
      <c r="P113" s="2"/>
      <c r="Q113" s="25"/>
      <c r="T113" s="2"/>
      <c r="U113" s="2"/>
      <c r="V113" s="2"/>
      <c r="W113" s="2"/>
      <c r="X113" s="2">
        <v>0</v>
      </c>
      <c r="Y113" s="25"/>
      <c r="Z113" s="25"/>
      <c r="AA113" s="25"/>
      <c r="AH113" s="2"/>
      <c r="AJ113" s="55"/>
      <c r="AK113" s="57"/>
      <c r="AL113" s="55"/>
      <c r="AM113" s="55"/>
      <c r="AN113" s="52"/>
      <c r="AO113" s="51"/>
      <c r="AP113" s="52"/>
      <c r="AQ113" s="52"/>
      <c r="AR113" s="28"/>
      <c r="AS113" s="28"/>
      <c r="AT113" s="28"/>
      <c r="AU113" s="28"/>
      <c r="AV113" s="28"/>
      <c r="AW113" s="28"/>
      <c r="AX113" s="28"/>
      <c r="AY113" s="28"/>
      <c r="AZ113" s="25"/>
      <c r="BA113" s="25"/>
      <c r="BB113" s="25"/>
      <c r="BC113" s="25"/>
      <c r="BF113" s="75"/>
      <c r="BG113" s="75"/>
      <c r="BH113" s="75"/>
      <c r="BP113" s="79" t="s">
        <v>1290</v>
      </c>
      <c r="BR113" s="79">
        <v>0.25</v>
      </c>
      <c r="BT113" s="79" t="s">
        <v>1275</v>
      </c>
      <c r="BU113" s="79" t="s">
        <v>56</v>
      </c>
      <c r="BV113" s="79">
        <v>0.1</v>
      </c>
      <c r="BX113" s="79">
        <v>2.85</v>
      </c>
      <c r="BY113" s="79">
        <v>0</v>
      </c>
      <c r="BZ113" s="79" t="s">
        <v>464</v>
      </c>
      <c r="CA113" s="79" t="s">
        <v>464</v>
      </c>
      <c r="CB113" s="79" t="s">
        <v>1266</v>
      </c>
      <c r="CC113" s="79">
        <v>400</v>
      </c>
      <c r="CE113" s="79" t="s">
        <v>1287</v>
      </c>
      <c r="CF113" s="79">
        <v>293</v>
      </c>
      <c r="CG113" s="81">
        <v>4</v>
      </c>
    </row>
    <row r="114" spans="1:86" x14ac:dyDescent="0.3">
      <c r="A114" s="2" t="s">
        <v>27</v>
      </c>
      <c r="B114" s="13"/>
      <c r="C114" s="13"/>
      <c r="D114" s="2"/>
      <c r="E114" s="2" t="s">
        <v>1294</v>
      </c>
      <c r="F114" s="9" t="s">
        <v>563</v>
      </c>
      <c r="G114" t="s">
        <v>641</v>
      </c>
      <c r="H114" s="2"/>
      <c r="I114" s="2"/>
      <c r="J114" s="2"/>
      <c r="K114" s="2"/>
      <c r="L114" t="b">
        <v>1</v>
      </c>
      <c r="M114" t="b">
        <v>1</v>
      </c>
      <c r="N114" t="b">
        <v>0</v>
      </c>
      <c r="O114" t="b">
        <v>0</v>
      </c>
      <c r="P114" s="2"/>
      <c r="Q114" s="25"/>
      <c r="T114" s="2"/>
      <c r="U114" s="2"/>
      <c r="V114" s="2"/>
      <c r="W114" s="2"/>
      <c r="X114" s="2"/>
      <c r="Y114" s="25"/>
      <c r="Z114" s="25"/>
      <c r="AA114" s="25"/>
      <c r="AH114" s="2"/>
      <c r="AJ114" s="55"/>
      <c r="AK114" s="57"/>
      <c r="AL114" s="55"/>
      <c r="AM114" s="55"/>
      <c r="AN114" s="52"/>
      <c r="AO114" s="51"/>
      <c r="AP114" s="52"/>
      <c r="AQ114" s="52"/>
      <c r="AR114" s="28"/>
      <c r="AS114" s="28"/>
      <c r="AT114" s="28"/>
      <c r="AU114" s="28"/>
      <c r="AV114" s="28"/>
      <c r="AW114" s="28"/>
      <c r="AX114" s="28"/>
      <c r="AY114" s="28"/>
      <c r="AZ114" s="25"/>
      <c r="BA114" s="25"/>
      <c r="BB114" s="25"/>
      <c r="BC114" s="25"/>
      <c r="BF114" s="75"/>
      <c r="BG114" s="75"/>
      <c r="BH114" s="75"/>
      <c r="BP114" s="79" t="s">
        <v>1264</v>
      </c>
      <c r="BQ114" s="79">
        <v>1673</v>
      </c>
      <c r="BR114" s="79">
        <v>0.25</v>
      </c>
      <c r="BT114" s="79" t="s">
        <v>1275</v>
      </c>
      <c r="BU114" s="79" t="s">
        <v>56</v>
      </c>
      <c r="BV114" s="79">
        <v>0.1</v>
      </c>
      <c r="BX114" s="79">
        <v>2.85</v>
      </c>
      <c r="BY114" s="79">
        <v>0</v>
      </c>
      <c r="BZ114" s="79" t="s">
        <v>464</v>
      </c>
      <c r="CA114" s="79" t="s">
        <v>464</v>
      </c>
      <c r="CB114" s="79" t="s">
        <v>1266</v>
      </c>
      <c r="CC114" s="79">
        <v>400</v>
      </c>
      <c r="CE114" s="79" t="s">
        <v>1287</v>
      </c>
      <c r="CF114" s="79">
        <v>293</v>
      </c>
      <c r="CG114" s="81">
        <v>6</v>
      </c>
    </row>
    <row r="115" spans="1:86" x14ac:dyDescent="0.3">
      <c r="A115" s="2" t="s">
        <v>60</v>
      </c>
      <c r="B115" s="13" t="s">
        <v>733</v>
      </c>
      <c r="C115" s="13"/>
      <c r="D115" s="2">
        <v>2.54</v>
      </c>
      <c r="E115" s="2" t="s">
        <v>62</v>
      </c>
      <c r="F115" s="9" t="s">
        <v>558</v>
      </c>
      <c r="G115" t="s">
        <v>635</v>
      </c>
      <c r="L115" t="b">
        <v>1</v>
      </c>
      <c r="M115" t="b">
        <v>1</v>
      </c>
      <c r="N115" t="b">
        <v>0</v>
      </c>
      <c r="O115" t="b">
        <v>0</v>
      </c>
      <c r="P115" s="2">
        <v>2</v>
      </c>
      <c r="Q115" s="25">
        <v>1</v>
      </c>
      <c r="R115">
        <v>2</v>
      </c>
      <c r="S115">
        <v>0</v>
      </c>
      <c r="T115" s="2">
        <v>3.8860999999999999</v>
      </c>
      <c r="U115" s="2">
        <v>3.8860999999999999</v>
      </c>
      <c r="V115" s="2">
        <v>12.5922</v>
      </c>
      <c r="W115" s="2" t="s">
        <v>440</v>
      </c>
      <c r="X115" s="2"/>
      <c r="Y115" s="25">
        <v>3.8962357000000001</v>
      </c>
      <c r="Z115" s="25">
        <v>3.8962353200000002</v>
      </c>
      <c r="AA115" s="25">
        <v>6.87349342</v>
      </c>
      <c r="AB115">
        <v>3.8839999999999999</v>
      </c>
      <c r="AC115">
        <v>3.8839999999999999</v>
      </c>
      <c r="AD115">
        <v>12.6</v>
      </c>
      <c r="AE115">
        <v>0</v>
      </c>
      <c r="AH115" s="2"/>
      <c r="AI115">
        <v>8</v>
      </c>
      <c r="AJ115" s="55">
        <f t="shared" si="9"/>
        <v>190.164548614962</v>
      </c>
      <c r="AK115" s="57">
        <v>95.595427689592043</v>
      </c>
      <c r="AL115" s="55">
        <v>190.07674560000001</v>
      </c>
      <c r="AM115" s="55">
        <v>0</v>
      </c>
      <c r="AN115" s="52"/>
      <c r="AO115" s="51">
        <v>8.3686010862117841E-2</v>
      </c>
      <c r="AP115" s="52">
        <v>8.4176525379230829E-2</v>
      </c>
      <c r="AQ115" s="52"/>
      <c r="AR115" s="28">
        <v>2</v>
      </c>
      <c r="AS115" s="28">
        <v>2.285714285714286</v>
      </c>
      <c r="AT115" s="28">
        <v>0.2857142857142857</v>
      </c>
      <c r="AU115" s="28">
        <v>0</v>
      </c>
      <c r="AV115" s="28">
        <v>0.4375</v>
      </c>
      <c r="AW115" s="28">
        <v>0.5</v>
      </c>
      <c r="AX115" s="28">
        <v>6.25E-2</v>
      </c>
      <c r="AY115" s="28">
        <v>0</v>
      </c>
      <c r="AZ115" s="25">
        <v>0.95</v>
      </c>
      <c r="BA115" s="25">
        <v>3.44</v>
      </c>
      <c r="BB115" s="25">
        <v>2.4900000000000002</v>
      </c>
      <c r="BC115" s="25">
        <v>2.4571428571428569</v>
      </c>
      <c r="BD115">
        <v>2.4571428571428569</v>
      </c>
      <c r="BE115">
        <v>5.6224409357142857</v>
      </c>
      <c r="BF115" s="75">
        <v>0.57028696666713652</v>
      </c>
      <c r="BG115" s="75">
        <v>0.57362962851932398</v>
      </c>
      <c r="BH115" s="75"/>
      <c r="BJ115">
        <v>4.184300543105892E-2</v>
      </c>
      <c r="BK115">
        <v>4.2088262689615408E-2</v>
      </c>
      <c r="BM115">
        <v>8.3931268120674335E-2</v>
      </c>
      <c r="BN115">
        <v>4.1965634060337167E-2</v>
      </c>
      <c r="BO115">
        <v>0.57195829759323025</v>
      </c>
      <c r="BP115" s="79" t="s">
        <v>1305</v>
      </c>
      <c r="BQ115" s="79">
        <v>823</v>
      </c>
      <c r="BR115" s="79">
        <v>5</v>
      </c>
      <c r="BS115" s="79" t="s">
        <v>1307</v>
      </c>
      <c r="BT115" s="79" t="s">
        <v>1275</v>
      </c>
      <c r="BU115" s="79" t="s">
        <v>863</v>
      </c>
      <c r="BV115" s="79" t="s">
        <v>464</v>
      </c>
      <c r="BW115" s="79">
        <v>0.4</v>
      </c>
      <c r="BX115" s="79">
        <v>1</v>
      </c>
      <c r="BY115" s="79">
        <v>0</v>
      </c>
      <c r="BZ115" s="79" t="s">
        <v>1308</v>
      </c>
      <c r="CA115" s="79" t="s">
        <v>464</v>
      </c>
      <c r="CB115" s="79" t="s">
        <v>1271</v>
      </c>
      <c r="CC115" s="79">
        <v>300</v>
      </c>
      <c r="CD115" s="79">
        <v>400</v>
      </c>
      <c r="CF115" s="79">
        <v>293</v>
      </c>
      <c r="CG115" s="81">
        <v>0</v>
      </c>
    </row>
    <row r="116" spans="1:86" x14ac:dyDescent="0.3">
      <c r="A116" s="2" t="s">
        <v>61</v>
      </c>
      <c r="B116" s="17" t="s">
        <v>894</v>
      </c>
      <c r="C116" s="13"/>
      <c r="D116" s="2">
        <v>2.3199999999999998</v>
      </c>
      <c r="E116" s="2" t="s">
        <v>62</v>
      </c>
      <c r="F116" s="32" t="s">
        <v>558</v>
      </c>
      <c r="G116" s="1" t="s">
        <v>635</v>
      </c>
      <c r="L116" t="b">
        <v>1</v>
      </c>
      <c r="M116" t="b">
        <v>1</v>
      </c>
      <c r="N116" t="b">
        <v>0</v>
      </c>
      <c r="O116" t="b">
        <v>0</v>
      </c>
      <c r="P116" s="2">
        <v>2</v>
      </c>
      <c r="Q116" s="25">
        <v>0</v>
      </c>
      <c r="R116">
        <v>2</v>
      </c>
      <c r="S116">
        <v>0</v>
      </c>
      <c r="T116" s="2">
        <v>3.8915000000000002</v>
      </c>
      <c r="U116" s="2">
        <v>3.8915000000000002</v>
      </c>
      <c r="V116" s="2">
        <v>12.589499999999999</v>
      </c>
      <c r="W116" s="2" t="s">
        <v>440</v>
      </c>
      <c r="X116" s="1">
        <v>0</v>
      </c>
      <c r="Y116" s="25">
        <v>0</v>
      </c>
      <c r="Z116" s="25"/>
      <c r="AA116" s="25"/>
      <c r="AB116">
        <v>3.8839999999999999</v>
      </c>
      <c r="AC116">
        <v>3.8839999999999999</v>
      </c>
      <c r="AD116">
        <v>12.6</v>
      </c>
      <c r="AE116">
        <v>0</v>
      </c>
      <c r="AH116" s="2"/>
      <c r="AI116">
        <v>8</v>
      </c>
      <c r="AJ116" s="55">
        <f t="shared" si="9"/>
        <v>190.65252074137501</v>
      </c>
      <c r="AK116" s="57">
        <v>0</v>
      </c>
      <c r="AL116" s="55">
        <v>190.07674560000001</v>
      </c>
      <c r="AM116" s="55">
        <v>0</v>
      </c>
      <c r="AN116" s="52"/>
      <c r="AO116" s="51"/>
      <c r="AP116" s="52">
        <v>8.4176525379230829E-2</v>
      </c>
      <c r="AQ116" s="52"/>
      <c r="AR116" s="28">
        <v>2</v>
      </c>
      <c r="AS116" s="28">
        <v>2.285714285714286</v>
      </c>
      <c r="AT116" s="28">
        <v>0.3</v>
      </c>
      <c r="AU116" s="28">
        <v>0</v>
      </c>
      <c r="AV116" s="28">
        <v>0.43613707165109028</v>
      </c>
      <c r="AW116" s="28">
        <v>0.49844236760124599</v>
      </c>
      <c r="AX116" s="28">
        <v>6.5420560747663545E-2</v>
      </c>
      <c r="AY116" s="28">
        <v>0</v>
      </c>
      <c r="AZ116" s="25">
        <v>0.95</v>
      </c>
      <c r="BA116" s="25">
        <v>3.44</v>
      </c>
      <c r="BB116" s="25">
        <v>2.4900000000000002</v>
      </c>
      <c r="BC116" s="25">
        <v>2.4592857142857141</v>
      </c>
      <c r="BD116">
        <v>2.459285714285715</v>
      </c>
      <c r="BE116">
        <v>5.625208883928571</v>
      </c>
      <c r="BF116" s="75">
        <v>0.57028696666713652</v>
      </c>
      <c r="BG116" s="75">
        <v>0.57362962851932398</v>
      </c>
      <c r="BH116" s="75"/>
      <c r="BK116">
        <v>4.2088262689615408E-2</v>
      </c>
      <c r="BM116">
        <v>8.4176525379230829E-2</v>
      </c>
      <c r="BN116">
        <v>4.2088262689615408E-2</v>
      </c>
      <c r="BO116">
        <v>0.57195829759323025</v>
      </c>
      <c r="BP116" s="79" t="s">
        <v>1305</v>
      </c>
      <c r="BQ116" s="79">
        <v>823</v>
      </c>
      <c r="BR116" s="79">
        <v>5</v>
      </c>
      <c r="BS116" s="79" t="s">
        <v>1307</v>
      </c>
      <c r="BT116" s="79" t="s">
        <v>1275</v>
      </c>
      <c r="BU116" s="79" t="s">
        <v>863</v>
      </c>
      <c r="BV116" s="79" t="s">
        <v>464</v>
      </c>
      <c r="BW116" s="79">
        <v>1.3</v>
      </c>
      <c r="BX116" s="79">
        <v>1</v>
      </c>
      <c r="BY116" s="79">
        <v>0</v>
      </c>
      <c r="BZ116" s="79" t="s">
        <v>1308</v>
      </c>
      <c r="CA116" s="79" t="s">
        <v>464</v>
      </c>
      <c r="CB116" s="79" t="s">
        <v>1271</v>
      </c>
      <c r="CC116" s="79">
        <v>300</v>
      </c>
      <c r="CD116" s="79">
        <v>400</v>
      </c>
      <c r="CF116" s="79">
        <v>293</v>
      </c>
      <c r="CG116" s="81">
        <v>40</v>
      </c>
    </row>
    <row r="117" spans="1:86" x14ac:dyDescent="0.3">
      <c r="A117" s="2" t="s">
        <v>883</v>
      </c>
      <c r="B117" s="17" t="s">
        <v>895</v>
      </c>
      <c r="C117" s="13"/>
      <c r="D117" s="2">
        <v>2.2200000000000002</v>
      </c>
      <c r="E117" s="2" t="s">
        <v>62</v>
      </c>
      <c r="F117" s="32" t="s">
        <v>558</v>
      </c>
      <c r="G117" s="1" t="s">
        <v>635</v>
      </c>
      <c r="L117" t="b">
        <v>1</v>
      </c>
      <c r="M117" t="b">
        <v>1</v>
      </c>
      <c r="N117" t="b">
        <v>0</v>
      </c>
      <c r="O117" t="b">
        <v>0</v>
      </c>
      <c r="P117" s="2">
        <v>2</v>
      </c>
      <c r="Q117" s="25">
        <v>0</v>
      </c>
      <c r="R117">
        <v>2</v>
      </c>
      <c r="S117">
        <v>0</v>
      </c>
      <c r="T117" s="2">
        <v>3.8965000000000001</v>
      </c>
      <c r="U117" s="2">
        <v>3.8965000000000001</v>
      </c>
      <c r="V117" s="2">
        <v>12.6137</v>
      </c>
      <c r="W117" s="2" t="s">
        <v>440</v>
      </c>
      <c r="X117" s="1">
        <v>0</v>
      </c>
      <c r="Y117" s="25">
        <v>0</v>
      </c>
      <c r="Z117" s="25"/>
      <c r="AA117" s="25"/>
      <c r="AB117">
        <v>3.8839999999999999</v>
      </c>
      <c r="AC117">
        <v>3.8839999999999999</v>
      </c>
      <c r="AD117">
        <v>12.6</v>
      </c>
      <c r="AE117">
        <v>0</v>
      </c>
      <c r="AH117" s="2"/>
      <c r="AI117">
        <v>8</v>
      </c>
      <c r="AJ117" s="55">
        <f t="shared" si="9"/>
        <v>191.51017750782501</v>
      </c>
      <c r="AK117" s="57">
        <v>0</v>
      </c>
      <c r="AL117" s="55">
        <v>190.07674560000001</v>
      </c>
      <c r="AM117" s="55">
        <v>0</v>
      </c>
      <c r="AN117" s="52"/>
      <c r="AO117" s="51"/>
      <c r="AP117" s="52">
        <v>8.4176525379230829E-2</v>
      </c>
      <c r="AQ117" s="52"/>
      <c r="AR117" s="28">
        <v>2</v>
      </c>
      <c r="AS117" s="28">
        <v>2.285714285714286</v>
      </c>
      <c r="AT117" s="28">
        <v>0.31428571428571428</v>
      </c>
      <c r="AU117" s="28">
        <v>0</v>
      </c>
      <c r="AV117" s="28">
        <v>0.43478260869565211</v>
      </c>
      <c r="AW117" s="28">
        <v>0.49689440993788808</v>
      </c>
      <c r="AX117" s="28">
        <v>6.8322981366459631E-2</v>
      </c>
      <c r="AY117" s="28">
        <v>0</v>
      </c>
      <c r="AZ117" s="25">
        <v>0.95</v>
      </c>
      <c r="BA117" s="25">
        <v>3.44</v>
      </c>
      <c r="BB117" s="25">
        <v>2.4900000000000002</v>
      </c>
      <c r="BC117" s="25">
        <v>2.4614285714285709</v>
      </c>
      <c r="BD117">
        <v>2.4614285714285709</v>
      </c>
      <c r="BE117">
        <v>5.627976832142858</v>
      </c>
      <c r="BF117" s="75">
        <v>0.57028696666713652</v>
      </c>
      <c r="BG117" s="75">
        <v>0.57362962851932398</v>
      </c>
      <c r="BH117" s="75"/>
      <c r="BK117">
        <v>4.2088262689615408E-2</v>
      </c>
      <c r="BM117">
        <v>8.4176525379230829E-2</v>
      </c>
      <c r="BN117">
        <v>4.2088262689615408E-2</v>
      </c>
      <c r="BO117">
        <v>0.57195829759323025</v>
      </c>
      <c r="BP117" s="79" t="s">
        <v>1305</v>
      </c>
      <c r="BQ117" s="79">
        <v>823</v>
      </c>
      <c r="BR117" s="79">
        <v>5</v>
      </c>
      <c r="BS117" s="79" t="s">
        <v>1307</v>
      </c>
      <c r="BT117" s="79" t="s">
        <v>1275</v>
      </c>
      <c r="BU117" s="79" t="s">
        <v>863</v>
      </c>
      <c r="BV117" s="79" t="s">
        <v>464</v>
      </c>
      <c r="BW117" s="79">
        <v>3.2</v>
      </c>
      <c r="BX117" s="79">
        <v>1</v>
      </c>
      <c r="BY117" s="79">
        <v>0</v>
      </c>
      <c r="BZ117" s="79" t="s">
        <v>1308</v>
      </c>
      <c r="CA117" s="79" t="s">
        <v>464</v>
      </c>
      <c r="CB117" s="79" t="s">
        <v>1271</v>
      </c>
      <c r="CC117" s="79">
        <v>300</v>
      </c>
      <c r="CD117" s="79">
        <v>400</v>
      </c>
      <c r="CF117" s="79">
        <v>293</v>
      </c>
      <c r="CG117" s="81">
        <v>170</v>
      </c>
    </row>
    <row r="118" spans="1:86" x14ac:dyDescent="0.3">
      <c r="A118" s="2" t="s">
        <v>884</v>
      </c>
      <c r="B118" s="17" t="s">
        <v>896</v>
      </c>
      <c r="C118" s="13"/>
      <c r="D118" s="2">
        <v>2.16</v>
      </c>
      <c r="E118" s="2" t="s">
        <v>62</v>
      </c>
      <c r="F118" s="32" t="s">
        <v>558</v>
      </c>
      <c r="G118" s="1" t="s">
        <v>635</v>
      </c>
      <c r="L118" t="b">
        <v>0</v>
      </c>
      <c r="M118" t="b">
        <v>1</v>
      </c>
      <c r="N118" t="b">
        <v>0</v>
      </c>
      <c r="O118" t="b">
        <v>0</v>
      </c>
      <c r="P118" s="2">
        <v>2</v>
      </c>
      <c r="Q118" s="25">
        <v>0</v>
      </c>
      <c r="R118">
        <v>2</v>
      </c>
      <c r="S118">
        <v>0</v>
      </c>
      <c r="T118" s="2">
        <v>3.9016999999999999</v>
      </c>
      <c r="U118" s="2">
        <v>3.9016999999999999</v>
      </c>
      <c r="V118" s="2">
        <v>12.593500000000001</v>
      </c>
      <c r="W118" s="2" t="s">
        <v>440</v>
      </c>
      <c r="X118" s="1">
        <v>0</v>
      </c>
      <c r="Y118" s="25">
        <v>0</v>
      </c>
      <c r="Z118" s="25"/>
      <c r="AA118" s="25"/>
      <c r="AB118">
        <v>3.8839999999999999</v>
      </c>
      <c r="AC118">
        <v>3.8839999999999999</v>
      </c>
      <c r="AD118">
        <v>12.6</v>
      </c>
      <c r="AE118">
        <v>0</v>
      </c>
      <c r="AH118" s="2"/>
      <c r="AI118">
        <v>8</v>
      </c>
      <c r="AJ118" s="55">
        <f t="shared" si="9"/>
        <v>191.71416120521499</v>
      </c>
      <c r="AK118" s="57">
        <v>0</v>
      </c>
      <c r="AL118" s="55">
        <v>190.07674560000001</v>
      </c>
      <c r="AM118" s="55">
        <v>0</v>
      </c>
      <c r="AN118" s="52"/>
      <c r="AO118" s="51"/>
      <c r="AP118" s="52">
        <v>8.4176525379230829E-2</v>
      </c>
      <c r="AQ118" s="52"/>
      <c r="AR118" s="28">
        <v>2</v>
      </c>
      <c r="AS118" s="28">
        <v>2.285714285714286</v>
      </c>
      <c r="AT118" s="28">
        <v>0.32857142857142863</v>
      </c>
      <c r="AU118" s="28">
        <v>0</v>
      </c>
      <c r="AV118" s="28">
        <v>0.43343653250774</v>
      </c>
      <c r="AW118" s="28">
        <v>0.49535603715170279</v>
      </c>
      <c r="AX118" s="28">
        <v>7.1207430340557279E-2</v>
      </c>
      <c r="AY118" s="28">
        <v>0</v>
      </c>
      <c r="AZ118" s="25">
        <v>0.95</v>
      </c>
      <c r="BA118" s="25">
        <v>3.44</v>
      </c>
      <c r="BB118" s="25">
        <v>2.4900000000000002</v>
      </c>
      <c r="BC118" s="25">
        <v>2.463571428571429</v>
      </c>
      <c r="BD118">
        <v>2.463571428571429</v>
      </c>
      <c r="BE118">
        <v>5.6307447803571433</v>
      </c>
      <c r="BF118" s="75">
        <v>0.57028696666713652</v>
      </c>
      <c r="BG118" s="75">
        <v>0.57362962851932398</v>
      </c>
      <c r="BH118" s="75"/>
      <c r="BK118">
        <v>4.2088262689615408E-2</v>
      </c>
      <c r="BM118">
        <v>8.4176525379230829E-2</v>
      </c>
      <c r="BN118">
        <v>4.2088262689615408E-2</v>
      </c>
      <c r="BO118">
        <v>0.57195829759323025</v>
      </c>
      <c r="BP118" s="79" t="s">
        <v>1305</v>
      </c>
      <c r="BQ118" s="79">
        <v>823</v>
      </c>
      <c r="BR118" s="79">
        <v>5</v>
      </c>
      <c r="BS118" s="79" t="s">
        <v>1307</v>
      </c>
      <c r="BT118" s="79" t="s">
        <v>1275</v>
      </c>
      <c r="BU118" s="79" t="s">
        <v>863</v>
      </c>
      <c r="BV118" s="79" t="s">
        <v>464</v>
      </c>
      <c r="BW118" s="79">
        <v>3.4</v>
      </c>
      <c r="BX118" s="79">
        <v>1</v>
      </c>
      <c r="BY118" s="79">
        <v>0</v>
      </c>
      <c r="BZ118" s="79" t="s">
        <v>1308</v>
      </c>
      <c r="CA118" s="79" t="s">
        <v>464</v>
      </c>
      <c r="CB118" s="79" t="s">
        <v>1271</v>
      </c>
      <c r="CC118" s="79">
        <v>300</v>
      </c>
      <c r="CD118" s="79">
        <v>400</v>
      </c>
      <c r="CF118" s="79">
        <v>293</v>
      </c>
      <c r="CG118" s="81">
        <v>75</v>
      </c>
    </row>
    <row r="119" spans="1:86" x14ac:dyDescent="0.3">
      <c r="A119" s="2" t="s">
        <v>885</v>
      </c>
      <c r="B119" s="17" t="s">
        <v>897</v>
      </c>
      <c r="C119" s="13"/>
      <c r="D119" s="2">
        <v>2.1</v>
      </c>
      <c r="E119" s="2" t="s">
        <v>62</v>
      </c>
      <c r="F119" s="32" t="s">
        <v>558</v>
      </c>
      <c r="G119" s="1" t="s">
        <v>635</v>
      </c>
      <c r="L119" t="b">
        <v>0</v>
      </c>
      <c r="M119" t="b">
        <v>1</v>
      </c>
      <c r="N119" t="b">
        <v>0</v>
      </c>
      <c r="O119" t="b">
        <v>0</v>
      </c>
      <c r="P119" s="2">
        <v>2</v>
      </c>
      <c r="Q119" s="25">
        <v>0</v>
      </c>
      <c r="R119">
        <v>2</v>
      </c>
      <c r="S119">
        <v>0</v>
      </c>
      <c r="T119" s="2">
        <v>3.9022000000000001</v>
      </c>
      <c r="U119" s="2">
        <v>3.9022000000000001</v>
      </c>
      <c r="V119" s="2">
        <v>12.6189</v>
      </c>
      <c r="W119" s="2" t="s">
        <v>440</v>
      </c>
      <c r="X119" s="1">
        <v>0</v>
      </c>
      <c r="Y119" s="25">
        <v>0</v>
      </c>
      <c r="Z119" s="25"/>
      <c r="AA119" s="25"/>
      <c r="AB119">
        <v>3.8839999999999999</v>
      </c>
      <c r="AC119">
        <v>3.8839999999999999</v>
      </c>
      <c r="AD119">
        <v>12.6</v>
      </c>
      <c r="AE119">
        <v>0</v>
      </c>
      <c r="AH119" s="2"/>
      <c r="AI119">
        <v>8</v>
      </c>
      <c r="AJ119" s="55">
        <f t="shared" si="9"/>
        <v>192.15007039947599</v>
      </c>
      <c r="AK119" s="57">
        <v>0</v>
      </c>
      <c r="AL119" s="55">
        <v>190.07674560000001</v>
      </c>
      <c r="AM119" s="55">
        <v>0</v>
      </c>
      <c r="AN119" s="52"/>
      <c r="AO119" s="51"/>
      <c r="AP119" s="52">
        <v>8.4176525379230829E-2</v>
      </c>
      <c r="AQ119" s="52"/>
      <c r="AR119" s="28">
        <v>2</v>
      </c>
      <c r="AS119" s="28">
        <v>2.285714285714286</v>
      </c>
      <c r="AT119" s="28">
        <v>0.34285714285714292</v>
      </c>
      <c r="AU119" s="28">
        <v>0</v>
      </c>
      <c r="AV119" s="28">
        <v>0.4320987654320988</v>
      </c>
      <c r="AW119" s="28">
        <v>0.49382716049382719</v>
      </c>
      <c r="AX119" s="28">
        <v>7.4074074074074084E-2</v>
      </c>
      <c r="AY119" s="28">
        <v>0</v>
      </c>
      <c r="AZ119" s="25">
        <v>0.95</v>
      </c>
      <c r="BA119" s="25">
        <v>3.44</v>
      </c>
      <c r="BB119" s="25">
        <v>2.4900000000000002</v>
      </c>
      <c r="BC119" s="25">
        <v>2.4657142857142849</v>
      </c>
      <c r="BD119">
        <v>2.4657142857142862</v>
      </c>
      <c r="BE119">
        <v>5.6335127285714286</v>
      </c>
      <c r="BF119" s="75">
        <v>0.57028696666713652</v>
      </c>
      <c r="BG119" s="75">
        <v>0.57362962851932398</v>
      </c>
      <c r="BH119" s="75"/>
      <c r="BK119">
        <v>4.2088262689615408E-2</v>
      </c>
      <c r="BM119">
        <v>8.4176525379230829E-2</v>
      </c>
      <c r="BN119">
        <v>4.2088262689615408E-2</v>
      </c>
      <c r="BO119">
        <v>0.57195829759323025</v>
      </c>
      <c r="BP119" s="79" t="s">
        <v>1305</v>
      </c>
      <c r="BQ119" s="79">
        <v>823</v>
      </c>
      <c r="BR119" s="79">
        <v>5</v>
      </c>
      <c r="BS119" s="79" t="s">
        <v>1307</v>
      </c>
      <c r="BT119" s="79" t="s">
        <v>1275</v>
      </c>
      <c r="BU119" s="79" t="s">
        <v>863</v>
      </c>
      <c r="BV119" s="79" t="s">
        <v>464</v>
      </c>
      <c r="BW119" s="79">
        <v>3.8</v>
      </c>
      <c r="BX119" s="79">
        <v>1</v>
      </c>
      <c r="BY119" s="79">
        <v>0</v>
      </c>
      <c r="BZ119" s="79" t="s">
        <v>1308</v>
      </c>
      <c r="CA119" s="79" t="s">
        <v>464</v>
      </c>
      <c r="CB119" s="79" t="s">
        <v>1271</v>
      </c>
      <c r="CC119" s="79">
        <v>300</v>
      </c>
      <c r="CD119" s="79">
        <v>400</v>
      </c>
      <c r="CF119" s="79">
        <v>293</v>
      </c>
      <c r="CG119" s="81">
        <v>45</v>
      </c>
    </row>
    <row r="120" spans="1:86" s="2" customFormat="1" x14ac:dyDescent="0.3">
      <c r="A120" s="2" t="s">
        <v>886</v>
      </c>
      <c r="B120" s="33" t="s">
        <v>898</v>
      </c>
      <c r="C120" s="34"/>
      <c r="D120" s="2">
        <v>2.08</v>
      </c>
      <c r="E120" s="2" t="s">
        <v>62</v>
      </c>
      <c r="F120" s="32" t="s">
        <v>558</v>
      </c>
      <c r="G120" s="1" t="s">
        <v>635</v>
      </c>
      <c r="L120" t="b">
        <v>0</v>
      </c>
      <c r="M120" t="b">
        <v>1</v>
      </c>
      <c r="N120" t="b">
        <v>0</v>
      </c>
      <c r="O120" t="b">
        <v>0</v>
      </c>
      <c r="P120" s="2">
        <v>2</v>
      </c>
      <c r="Q120" s="29">
        <v>0</v>
      </c>
      <c r="R120" s="2">
        <v>2</v>
      </c>
      <c r="S120" s="2">
        <v>0</v>
      </c>
      <c r="T120" s="2">
        <v>3.9043999999999999</v>
      </c>
      <c r="U120" s="2">
        <v>3.9043999999999999</v>
      </c>
      <c r="V120" s="2">
        <v>12.6092</v>
      </c>
      <c r="W120" s="2" t="s">
        <v>440</v>
      </c>
      <c r="X120" s="1">
        <v>0</v>
      </c>
      <c r="Y120" s="29">
        <v>0</v>
      </c>
      <c r="Z120" s="29"/>
      <c r="AA120" s="29"/>
      <c r="AB120" s="2">
        <v>3.8839999999999999</v>
      </c>
      <c r="AC120" s="2">
        <v>3.8839999999999999</v>
      </c>
      <c r="AD120" s="2">
        <v>12.6</v>
      </c>
      <c r="AE120" s="2">
        <v>0</v>
      </c>
      <c r="AI120" s="2">
        <v>8</v>
      </c>
      <c r="AJ120" s="2">
        <f t="shared" si="9"/>
        <v>192.21892385811199</v>
      </c>
      <c r="AK120" s="29">
        <v>0</v>
      </c>
      <c r="AL120" s="2">
        <v>190.07674560000001</v>
      </c>
      <c r="AM120" s="2">
        <v>0</v>
      </c>
      <c r="AO120" s="29"/>
      <c r="AP120" s="2">
        <v>8.4176525379230829E-2</v>
      </c>
      <c r="AR120" s="2">
        <v>2</v>
      </c>
      <c r="AS120" s="2">
        <v>2.285714285714286</v>
      </c>
      <c r="AT120" s="2">
        <v>0.35714285714285721</v>
      </c>
      <c r="AU120" s="2">
        <v>0</v>
      </c>
      <c r="AV120" s="2">
        <v>0.43076923076923068</v>
      </c>
      <c r="AW120" s="2">
        <v>0.49230769230769222</v>
      </c>
      <c r="AX120" s="2">
        <v>7.6923076923076913E-2</v>
      </c>
      <c r="AY120" s="2">
        <v>0</v>
      </c>
      <c r="AZ120" s="29">
        <v>0.95</v>
      </c>
      <c r="BA120" s="29">
        <v>3.44</v>
      </c>
      <c r="BB120" s="29">
        <v>2.4900000000000002</v>
      </c>
      <c r="BC120" s="29">
        <v>2.467857142857143</v>
      </c>
      <c r="BD120" s="2">
        <v>2.467857142857143</v>
      </c>
      <c r="BE120" s="2">
        <v>5.6362806767857148</v>
      </c>
      <c r="BF120" s="2">
        <v>0.57028696666713652</v>
      </c>
      <c r="BG120" s="2">
        <v>0.57362962851932398</v>
      </c>
      <c r="BK120" s="2">
        <v>4.2088262689615408E-2</v>
      </c>
      <c r="BM120" s="2">
        <v>8.4176525379230829E-2</v>
      </c>
      <c r="BN120" s="2">
        <v>4.2088262689615408E-2</v>
      </c>
      <c r="BO120" s="2">
        <v>0.57195829759323025</v>
      </c>
      <c r="BP120" s="86" t="s">
        <v>1305</v>
      </c>
      <c r="BQ120" s="86">
        <v>823</v>
      </c>
      <c r="BR120" s="86">
        <v>5</v>
      </c>
      <c r="BS120" s="86" t="s">
        <v>1307</v>
      </c>
      <c r="BT120" s="86" t="s">
        <v>1275</v>
      </c>
      <c r="BU120" s="86" t="s">
        <v>863</v>
      </c>
      <c r="BV120" s="86" t="s">
        <v>464</v>
      </c>
      <c r="BW120" s="86">
        <v>4.2</v>
      </c>
      <c r="BX120" s="86">
        <v>1</v>
      </c>
      <c r="BY120" s="86">
        <v>0</v>
      </c>
      <c r="BZ120" s="86" t="s">
        <v>1308</v>
      </c>
      <c r="CA120" s="86" t="s">
        <v>464</v>
      </c>
      <c r="CB120" s="86" t="s">
        <v>1271</v>
      </c>
      <c r="CC120" s="86">
        <v>300</v>
      </c>
      <c r="CD120" s="86">
        <v>400</v>
      </c>
      <c r="CE120" s="86"/>
      <c r="CF120" s="86">
        <v>293</v>
      </c>
      <c r="CG120" s="86">
        <v>50</v>
      </c>
      <c r="CH120"/>
    </row>
    <row r="121" spans="1:86" x14ac:dyDescent="0.3">
      <c r="A121" s="2" t="s">
        <v>215</v>
      </c>
      <c r="B121" s="17" t="s">
        <v>734</v>
      </c>
      <c r="C121" s="13"/>
      <c r="D121" s="2">
        <v>4.0999999999999996</v>
      </c>
      <c r="E121" s="2" t="s">
        <v>64</v>
      </c>
      <c r="F121" s="9" t="s">
        <v>587</v>
      </c>
      <c r="G121" t="s">
        <v>636</v>
      </c>
      <c r="L121" t="b">
        <v>1</v>
      </c>
      <c r="M121" t="b">
        <v>1</v>
      </c>
      <c r="N121" t="b">
        <v>0</v>
      </c>
      <c r="O121" t="b">
        <v>0</v>
      </c>
      <c r="P121" s="2">
        <v>1</v>
      </c>
      <c r="Q121" s="25">
        <v>1</v>
      </c>
      <c r="R121">
        <v>1</v>
      </c>
      <c r="S121">
        <v>0</v>
      </c>
      <c r="T121" s="2">
        <v>3.87</v>
      </c>
      <c r="U121" s="2">
        <v>3.87</v>
      </c>
      <c r="V121" s="2">
        <v>15.1</v>
      </c>
      <c r="W121" s="2" t="s">
        <v>439</v>
      </c>
      <c r="X121" s="2">
        <v>15.1</v>
      </c>
      <c r="Y121" s="25">
        <v>3.950634</v>
      </c>
      <c r="Z121" s="25">
        <v>3.950634</v>
      </c>
      <c r="AA121" s="25">
        <v>15.513552000000001</v>
      </c>
      <c r="AB121">
        <v>3.8658999999999999</v>
      </c>
      <c r="AC121">
        <v>3.8658999999999999</v>
      </c>
      <c r="AD121">
        <v>15.2538</v>
      </c>
      <c r="AE121">
        <v>0</v>
      </c>
      <c r="AH121" s="2"/>
      <c r="AI121">
        <v>20</v>
      </c>
      <c r="AJ121" s="55">
        <f t="shared" si="9"/>
        <v>226.15119000000001</v>
      </c>
      <c r="AK121" s="57">
        <v>242.1279024923125</v>
      </c>
      <c r="AL121" s="55">
        <v>227.970829547178</v>
      </c>
      <c r="AM121" s="55">
        <v>0</v>
      </c>
      <c r="AN121" s="52"/>
      <c r="AO121" s="51">
        <v>8.2600971611006269E-2</v>
      </c>
      <c r="AP121" s="52">
        <v>8.7730522539775438E-2</v>
      </c>
      <c r="AQ121" s="52"/>
      <c r="AR121" s="28">
        <v>1.9375</v>
      </c>
      <c r="AS121" s="28">
        <v>2.5</v>
      </c>
      <c r="AT121" s="28">
        <v>0.5625</v>
      </c>
      <c r="AU121" s="28">
        <v>2.625</v>
      </c>
      <c r="AV121" s="28">
        <v>0.25409836065573771</v>
      </c>
      <c r="AW121" s="28">
        <v>0.32786885245901642</v>
      </c>
      <c r="AX121" s="28">
        <v>7.3770491803278687E-2</v>
      </c>
      <c r="AY121" s="28">
        <v>0.34426229508196721</v>
      </c>
      <c r="AZ121" s="25">
        <v>0.79</v>
      </c>
      <c r="BA121" s="25">
        <v>3.44</v>
      </c>
      <c r="BB121" s="25">
        <v>2.65</v>
      </c>
      <c r="BC121" s="25">
        <v>2.6056249999999999</v>
      </c>
      <c r="BD121">
        <v>2.6056249999999999</v>
      </c>
      <c r="BE121">
        <v>5.9703320286696879</v>
      </c>
      <c r="BF121" s="75">
        <v>0.52453741991489755</v>
      </c>
      <c r="BG121" s="75">
        <v>0.55711138795694093</v>
      </c>
      <c r="BH121" s="75"/>
      <c r="BJ121">
        <v>4.1300485805503127E-2</v>
      </c>
      <c r="BK121">
        <v>4.3865261269887712E-2</v>
      </c>
      <c r="BM121">
        <v>8.5165747075390846E-2</v>
      </c>
      <c r="BN121">
        <v>4.2582873537695423E-2</v>
      </c>
      <c r="BO121">
        <v>0.54082440393591924</v>
      </c>
      <c r="BP121" s="79" t="s">
        <v>1264</v>
      </c>
      <c r="BQ121" s="79">
        <v>1273</v>
      </c>
      <c r="BR121" s="79">
        <v>10</v>
      </c>
      <c r="BT121" s="79" t="s">
        <v>464</v>
      </c>
      <c r="BU121" s="79" t="s">
        <v>464</v>
      </c>
      <c r="BV121" s="79">
        <v>0</v>
      </c>
      <c r="BX121" s="79">
        <v>1</v>
      </c>
      <c r="BY121" s="79">
        <v>0</v>
      </c>
      <c r="BZ121" s="79" t="s">
        <v>464</v>
      </c>
      <c r="CA121" s="79" t="s">
        <v>464</v>
      </c>
      <c r="CB121" s="79" t="s">
        <v>1266</v>
      </c>
      <c r="CC121" s="79">
        <v>400</v>
      </c>
      <c r="CE121" s="79" t="s">
        <v>1287</v>
      </c>
      <c r="CG121" s="81">
        <f>7.6*5</f>
        <v>38</v>
      </c>
    </row>
    <row r="122" spans="1:86" x14ac:dyDescent="0.3">
      <c r="A122" s="2" t="s">
        <v>1539</v>
      </c>
      <c r="B122" s="17" t="s">
        <v>899</v>
      </c>
      <c r="C122" s="2" t="s">
        <v>681</v>
      </c>
      <c r="D122" s="2">
        <v>4.3</v>
      </c>
      <c r="E122" s="2" t="s">
        <v>64</v>
      </c>
      <c r="F122" s="114" t="s">
        <v>683</v>
      </c>
      <c r="G122">
        <v>7221084</v>
      </c>
      <c r="I122" t="s">
        <v>1541</v>
      </c>
      <c r="L122" t="b">
        <v>1</v>
      </c>
      <c r="M122" t="b">
        <v>1</v>
      </c>
      <c r="N122" t="b">
        <v>0</v>
      </c>
      <c r="O122" t="b">
        <v>0</v>
      </c>
      <c r="P122" s="2">
        <v>1</v>
      </c>
      <c r="Q122" s="25">
        <v>0</v>
      </c>
      <c r="R122">
        <v>2</v>
      </c>
      <c r="S122">
        <v>0</v>
      </c>
      <c r="T122" s="1">
        <v>3.87</v>
      </c>
      <c r="U122" s="1">
        <v>3.87</v>
      </c>
      <c r="V122" s="2">
        <v>17.2</v>
      </c>
      <c r="W122" s="2" t="s">
        <v>439</v>
      </c>
      <c r="X122" s="2">
        <v>17.2</v>
      </c>
      <c r="Y122" s="25">
        <v>0</v>
      </c>
      <c r="Z122" s="25"/>
      <c r="AA122" s="25"/>
      <c r="AB122">
        <v>3.8607</v>
      </c>
      <c r="AC122">
        <v>3.8607</v>
      </c>
      <c r="AD122">
        <v>29.216000000000001</v>
      </c>
      <c r="AE122">
        <v>0</v>
      </c>
      <c r="AH122" s="2"/>
      <c r="AI122">
        <v>20</v>
      </c>
      <c r="AJ122" s="55">
        <f t="shared" si="9"/>
        <v>257.60268000000002</v>
      </c>
      <c r="AK122" s="57">
        <v>0</v>
      </c>
      <c r="AL122" s="55">
        <v>435.46461117984001</v>
      </c>
      <c r="AM122" s="55">
        <v>0</v>
      </c>
      <c r="AN122" s="52"/>
      <c r="AO122" s="51"/>
      <c r="AP122" s="52">
        <v>9.1855914288016927E-2</v>
      </c>
      <c r="AQ122" s="52"/>
      <c r="AR122" s="28">
        <v>1.940917661847894</v>
      </c>
      <c r="AS122" s="28">
        <v>2.5141420490257702</v>
      </c>
      <c r="AT122" s="28">
        <v>0.56568196103079826</v>
      </c>
      <c r="AU122" s="28">
        <v>2.6398491514770579</v>
      </c>
      <c r="AV122" s="28">
        <v>0.2533639645553003</v>
      </c>
      <c r="AW122" s="28">
        <v>0.32819166393173621</v>
      </c>
      <c r="AX122" s="28">
        <v>7.3843124384640635E-2</v>
      </c>
      <c r="AY122" s="28">
        <v>0.34460124712832302</v>
      </c>
      <c r="AZ122" s="25">
        <v>0.79</v>
      </c>
      <c r="BA122" s="25">
        <v>3.44</v>
      </c>
      <c r="BB122" s="25">
        <v>2.65</v>
      </c>
      <c r="BC122" s="25">
        <v>2.62350722815839</v>
      </c>
      <c r="BD122">
        <v>2.6235072281583909</v>
      </c>
      <c r="BE122">
        <v>6.0278785903935539</v>
      </c>
      <c r="BF122" s="75"/>
      <c r="BG122" s="75">
        <v>0</v>
      </c>
      <c r="BH122" s="75"/>
      <c r="BK122">
        <v>4.5927957144008463E-2</v>
      </c>
      <c r="BM122">
        <v>9.1855914288016927E-2</v>
      </c>
      <c r="BN122">
        <v>4.5927957144008463E-2</v>
      </c>
      <c r="BO122">
        <v>0</v>
      </c>
      <c r="BP122" s="79" t="s">
        <v>1264</v>
      </c>
      <c r="BQ122" s="79">
        <v>1273</v>
      </c>
      <c r="BR122" s="79">
        <v>10</v>
      </c>
      <c r="BT122" s="79" t="s">
        <v>464</v>
      </c>
      <c r="BU122" s="79" t="s">
        <v>464</v>
      </c>
      <c r="BV122" s="79">
        <v>0</v>
      </c>
      <c r="BX122" s="79">
        <v>1</v>
      </c>
      <c r="BY122" s="79">
        <v>0</v>
      </c>
      <c r="BZ122" s="79" t="s">
        <v>464</v>
      </c>
      <c r="CA122" s="79" t="s">
        <v>464</v>
      </c>
      <c r="CB122" s="79" t="s">
        <v>1266</v>
      </c>
      <c r="CC122" s="79">
        <v>400</v>
      </c>
      <c r="CE122" s="79" t="s">
        <v>1287</v>
      </c>
      <c r="CG122" s="81">
        <f>12.2*5</f>
        <v>61</v>
      </c>
    </row>
    <row r="123" spans="1:86" x14ac:dyDescent="0.3">
      <c r="A123" s="2" t="s">
        <v>1538</v>
      </c>
      <c r="B123" s="17" t="s">
        <v>900</v>
      </c>
      <c r="C123" s="2" t="s">
        <v>682</v>
      </c>
      <c r="D123" s="2">
        <v>4.2</v>
      </c>
      <c r="E123" s="2" t="s">
        <v>64</v>
      </c>
      <c r="F123" s="114" t="s">
        <v>683</v>
      </c>
      <c r="I123" t="s">
        <v>1540</v>
      </c>
      <c r="L123" t="b">
        <v>1</v>
      </c>
      <c r="M123" t="b">
        <v>0</v>
      </c>
      <c r="N123" t="b">
        <v>0</v>
      </c>
      <c r="O123" t="b">
        <v>0</v>
      </c>
      <c r="P123" s="2">
        <v>1</v>
      </c>
      <c r="Q123" s="25">
        <v>0</v>
      </c>
      <c r="R123">
        <v>0</v>
      </c>
      <c r="S123">
        <v>0</v>
      </c>
      <c r="T123" s="1">
        <v>3.87</v>
      </c>
      <c r="U123" s="1">
        <v>3.87</v>
      </c>
      <c r="V123" s="2">
        <v>14.4</v>
      </c>
      <c r="W123" s="2" t="s">
        <v>439</v>
      </c>
      <c r="X123" s="2">
        <v>14.4</v>
      </c>
      <c r="Y123" s="25">
        <v>0</v>
      </c>
      <c r="Z123" s="25"/>
      <c r="AA123" s="25"/>
      <c r="AB123">
        <v>0</v>
      </c>
      <c r="AE123">
        <v>0</v>
      </c>
      <c r="AH123" s="2"/>
      <c r="AI123">
        <v>20</v>
      </c>
      <c r="AJ123" s="55">
        <f t="shared" si="9"/>
        <v>215.66736</v>
      </c>
      <c r="AK123" s="57">
        <v>0</v>
      </c>
      <c r="AL123" s="55">
        <v>0</v>
      </c>
      <c r="AM123" s="55">
        <v>0</v>
      </c>
      <c r="AN123" s="52">
        <f>P123*AI123/AJ123</f>
        <v>9.2735405116471964E-2</v>
      </c>
      <c r="AO123" s="51"/>
      <c r="AP123" s="52"/>
      <c r="AQ123" s="52"/>
      <c r="AR123" s="28">
        <v>1.937926753569212</v>
      </c>
      <c r="AS123" s="28">
        <v>2.4829298572315328</v>
      </c>
      <c r="AT123" s="28">
        <v>0.55865921787709494</v>
      </c>
      <c r="AU123" s="28">
        <v>2.6070763500931098</v>
      </c>
      <c r="AV123" s="28">
        <v>0.25544100801832759</v>
      </c>
      <c r="AW123" s="28">
        <v>0.32727867779414171</v>
      </c>
      <c r="AX123" s="28">
        <v>7.3637702503681887E-2</v>
      </c>
      <c r="AY123" s="28">
        <v>0.3436426116838488</v>
      </c>
      <c r="AZ123" s="25">
        <v>0.79</v>
      </c>
      <c r="BA123" s="25">
        <v>3.44</v>
      </c>
      <c r="BB123" s="25">
        <v>2.65</v>
      </c>
      <c r="BC123" s="25">
        <v>2.671675977653631</v>
      </c>
      <c r="BD123">
        <v>2.671675977653631</v>
      </c>
      <c r="BE123">
        <v>6.2243029613210306</v>
      </c>
      <c r="BF123" s="75"/>
      <c r="BG123" s="75"/>
      <c r="BH123" s="75"/>
      <c r="BI123">
        <v>4.6367702558235982E-2</v>
      </c>
      <c r="BM123">
        <v>9.2735405116471964E-2</v>
      </c>
      <c r="BN123">
        <v>4.6367702558235982E-2</v>
      </c>
      <c r="BO123">
        <v>0</v>
      </c>
      <c r="BP123" s="79" t="s">
        <v>1264</v>
      </c>
      <c r="BQ123" s="79">
        <v>1273</v>
      </c>
      <c r="BR123" s="79">
        <v>10</v>
      </c>
      <c r="BT123" s="79" t="s">
        <v>464</v>
      </c>
      <c r="BU123" s="79" t="s">
        <v>464</v>
      </c>
      <c r="BV123" s="79">
        <v>0</v>
      </c>
      <c r="BX123" s="79">
        <v>1</v>
      </c>
      <c r="BY123" s="79">
        <v>0</v>
      </c>
      <c r="BZ123" s="79" t="s">
        <v>464</v>
      </c>
      <c r="CA123" s="79" t="s">
        <v>464</v>
      </c>
      <c r="CB123" s="79" t="s">
        <v>1266</v>
      </c>
      <c r="CC123" s="79">
        <v>400</v>
      </c>
      <c r="CE123" s="79" t="s">
        <v>1287</v>
      </c>
      <c r="CG123" s="81">
        <f>2.6*5</f>
        <v>13</v>
      </c>
    </row>
    <row r="124" spans="1:86" x14ac:dyDescent="0.3">
      <c r="A124" s="2" t="s">
        <v>1309</v>
      </c>
      <c r="B124" s="17" t="s">
        <v>901</v>
      </c>
      <c r="C124" s="2" t="s">
        <v>854</v>
      </c>
      <c r="D124" s="2">
        <v>4</v>
      </c>
      <c r="E124" s="2" t="s">
        <v>64</v>
      </c>
      <c r="F124" s="9">
        <v>-1</v>
      </c>
      <c r="G124">
        <v>-1</v>
      </c>
      <c r="L124" t="b">
        <v>0</v>
      </c>
      <c r="M124" t="b">
        <v>0</v>
      </c>
      <c r="N124" t="b">
        <v>0</v>
      </c>
      <c r="O124" s="5" t="b">
        <v>1</v>
      </c>
      <c r="P124" s="2">
        <v>2</v>
      </c>
      <c r="Q124" s="25">
        <v>0</v>
      </c>
      <c r="R124">
        <v>0</v>
      </c>
      <c r="S124">
        <v>0</v>
      </c>
      <c r="T124" s="1">
        <v>3.87</v>
      </c>
      <c r="U124" s="1">
        <v>3.87</v>
      </c>
      <c r="V124" s="2">
        <v>28.5</v>
      </c>
      <c r="W124" s="2" t="s">
        <v>439</v>
      </c>
      <c r="X124" s="2">
        <v>14.25</v>
      </c>
      <c r="Y124" s="25">
        <v>0</v>
      </c>
      <c r="Z124" s="25"/>
      <c r="AA124" s="25"/>
      <c r="AB124">
        <v>0</v>
      </c>
      <c r="AE124">
        <v>0</v>
      </c>
      <c r="AH124" s="2"/>
      <c r="AI124">
        <v>20</v>
      </c>
      <c r="AJ124" s="55">
        <f t="shared" si="9"/>
        <v>426.84165000000002</v>
      </c>
      <c r="AK124" s="57">
        <v>0</v>
      </c>
      <c r="AL124" s="55">
        <v>0</v>
      </c>
      <c r="AM124" s="55">
        <v>0</v>
      </c>
      <c r="AN124" s="52">
        <f>P124*AI124/AJ124</f>
        <v>9.3711567275592711E-2</v>
      </c>
      <c r="AO124" s="51"/>
      <c r="AP124" s="52"/>
      <c r="AQ124" s="52"/>
      <c r="AR124" s="28">
        <v>1.9375</v>
      </c>
      <c r="AS124" s="28">
        <v>2.5</v>
      </c>
      <c r="AT124" s="28">
        <v>0.5625</v>
      </c>
      <c r="AU124" s="28">
        <v>2.625</v>
      </c>
      <c r="AV124" s="28">
        <v>0.25409836065573771</v>
      </c>
      <c r="AW124" s="28">
        <v>0.32786885245901642</v>
      </c>
      <c r="AX124" s="28">
        <v>7.3770491803278687E-2</v>
      </c>
      <c r="AY124" s="28">
        <v>0.34426229508196721</v>
      </c>
      <c r="AZ124" s="25">
        <v>1</v>
      </c>
      <c r="BA124" s="25">
        <v>3.44</v>
      </c>
      <c r="BB124" s="25">
        <v>2.44</v>
      </c>
      <c r="BC124" s="25">
        <v>2.6937500000000001</v>
      </c>
      <c r="BD124">
        <v>2.6937500000000001</v>
      </c>
      <c r="BE124">
        <v>6.2824412981156881</v>
      </c>
      <c r="BF124" s="75"/>
      <c r="BG124" s="75"/>
      <c r="BH124" s="75"/>
      <c r="BI124">
        <v>4.6855783637796362E-2</v>
      </c>
      <c r="BM124">
        <v>9.3711567275592711E-2</v>
      </c>
      <c r="BN124">
        <v>4.6855783637796362E-2</v>
      </c>
      <c r="BO124">
        <v>0</v>
      </c>
      <c r="BP124" s="79" t="s">
        <v>1264</v>
      </c>
      <c r="BQ124" s="79">
        <v>1273</v>
      </c>
      <c r="BR124" s="79">
        <v>10</v>
      </c>
      <c r="BT124" s="79" t="s">
        <v>464</v>
      </c>
      <c r="BU124" s="79" t="s">
        <v>464</v>
      </c>
      <c r="BV124" s="79">
        <v>0</v>
      </c>
      <c r="BX124" s="79">
        <v>1</v>
      </c>
      <c r="BY124" s="79">
        <v>0</v>
      </c>
      <c r="BZ124" s="79" t="s">
        <v>464</v>
      </c>
      <c r="CA124" s="79" t="s">
        <v>464</v>
      </c>
      <c r="CB124" s="79" t="s">
        <v>1266</v>
      </c>
      <c r="CC124" s="79">
        <v>400</v>
      </c>
      <c r="CE124" s="79" t="s">
        <v>1287</v>
      </c>
      <c r="CG124" s="81">
        <f>110.3*5</f>
        <v>551.5</v>
      </c>
    </row>
    <row r="125" spans="1:86" x14ac:dyDescent="0.3">
      <c r="A125" s="2" t="s">
        <v>215</v>
      </c>
      <c r="B125" s="17" t="s">
        <v>734</v>
      </c>
      <c r="C125" s="13"/>
      <c r="D125" s="2">
        <v>4.0999999999999996</v>
      </c>
      <c r="E125" s="2" t="s">
        <v>64</v>
      </c>
      <c r="F125" s="9" t="s">
        <v>587</v>
      </c>
      <c r="G125" t="s">
        <v>636</v>
      </c>
      <c r="L125" t="b">
        <v>1</v>
      </c>
      <c r="M125" t="b">
        <v>1</v>
      </c>
      <c r="N125" t="b">
        <v>0</v>
      </c>
      <c r="O125" t="b">
        <v>0</v>
      </c>
      <c r="P125" s="2">
        <v>1</v>
      </c>
      <c r="Q125" s="25">
        <v>1</v>
      </c>
      <c r="R125">
        <v>1</v>
      </c>
      <c r="S125">
        <v>0</v>
      </c>
      <c r="T125" s="2">
        <v>3.87</v>
      </c>
      <c r="U125" s="2">
        <v>3.87</v>
      </c>
      <c r="V125" s="2">
        <v>15.1</v>
      </c>
      <c r="W125" s="2" t="s">
        <v>439</v>
      </c>
      <c r="X125" s="2">
        <v>15.1</v>
      </c>
      <c r="Y125" s="25">
        <v>3.950634</v>
      </c>
      <c r="Z125" s="25">
        <v>3.950634</v>
      </c>
      <c r="AA125" s="25">
        <v>15.513552000000001</v>
      </c>
      <c r="AB125">
        <v>3.8658999999999999</v>
      </c>
      <c r="AC125">
        <v>3.8658999999999999</v>
      </c>
      <c r="AD125">
        <v>15.2538</v>
      </c>
      <c r="AE125">
        <v>0</v>
      </c>
      <c r="AH125" s="2"/>
      <c r="AI125">
        <v>20</v>
      </c>
      <c r="AJ125" s="55">
        <f t="shared" ref="AJ125:AJ127" si="12">T125*U125*V125</f>
        <v>226.15119000000001</v>
      </c>
      <c r="AK125" s="57">
        <v>242.1279024923125</v>
      </c>
      <c r="AL125" s="55">
        <v>227.970829547178</v>
      </c>
      <c r="AM125" s="55">
        <v>0</v>
      </c>
      <c r="AN125" s="52"/>
      <c r="AO125" s="51">
        <v>8.2600971611006269E-2</v>
      </c>
      <c r="AP125" s="52">
        <v>8.7730522539775438E-2</v>
      </c>
      <c r="AQ125" s="52"/>
      <c r="AR125" s="28">
        <v>1.9375</v>
      </c>
      <c r="AS125" s="28">
        <v>2.5</v>
      </c>
      <c r="AT125" s="28">
        <v>0.5625</v>
      </c>
      <c r="AU125" s="28">
        <v>2.625</v>
      </c>
      <c r="AV125" s="28">
        <v>0.25409836065573771</v>
      </c>
      <c r="AW125" s="28">
        <v>0.32786885245901642</v>
      </c>
      <c r="AX125" s="28">
        <v>7.3770491803278687E-2</v>
      </c>
      <c r="AY125" s="28">
        <v>0.34426229508196721</v>
      </c>
      <c r="AZ125" s="25">
        <v>0.79</v>
      </c>
      <c r="BA125" s="25">
        <v>3.44</v>
      </c>
      <c r="BB125" s="25">
        <v>2.65</v>
      </c>
      <c r="BC125" s="25">
        <v>2.6056249999999999</v>
      </c>
      <c r="BD125">
        <v>2.6056249999999999</v>
      </c>
      <c r="BE125">
        <v>5.9703320286696879</v>
      </c>
      <c r="BF125" s="75">
        <v>0.52453741991489755</v>
      </c>
      <c r="BG125" s="75">
        <v>0.55711138795694093</v>
      </c>
      <c r="BH125" s="75"/>
      <c r="BJ125">
        <v>4.1300485805503127E-2</v>
      </c>
      <c r="BK125">
        <v>4.3865261269887712E-2</v>
      </c>
      <c r="BM125">
        <v>8.5165747075390846E-2</v>
      </c>
      <c r="BN125">
        <v>4.2582873537695423E-2</v>
      </c>
      <c r="BO125">
        <v>0.54082440393591924</v>
      </c>
      <c r="BP125" s="79" t="s">
        <v>1264</v>
      </c>
      <c r="BQ125" s="79">
        <v>1273</v>
      </c>
      <c r="BR125" s="79">
        <v>10</v>
      </c>
      <c r="BT125" s="79" t="s">
        <v>1275</v>
      </c>
      <c r="BU125" s="79" t="s">
        <v>56</v>
      </c>
      <c r="BV125" s="79">
        <v>0.5</v>
      </c>
      <c r="BX125" s="79">
        <v>1</v>
      </c>
      <c r="BY125" s="79">
        <v>0</v>
      </c>
      <c r="BZ125" s="79" t="s">
        <v>464</v>
      </c>
      <c r="CA125" s="79" t="s">
        <v>464</v>
      </c>
      <c r="CB125" s="79" t="s">
        <v>1266</v>
      </c>
      <c r="CC125" s="79">
        <v>400</v>
      </c>
      <c r="CE125" s="79" t="s">
        <v>1287</v>
      </c>
      <c r="CG125" s="81">
        <f>5*23.9</f>
        <v>119.5</v>
      </c>
    </row>
    <row r="126" spans="1:86" x14ac:dyDescent="0.3">
      <c r="A126" s="2" t="s">
        <v>1539</v>
      </c>
      <c r="B126" s="17" t="s">
        <v>899</v>
      </c>
      <c r="C126" s="2" t="s">
        <v>681</v>
      </c>
      <c r="D126" s="2">
        <v>4.3</v>
      </c>
      <c r="E126" s="2" t="s">
        <v>64</v>
      </c>
      <c r="F126" s="114" t="s">
        <v>683</v>
      </c>
      <c r="G126">
        <v>7221084</v>
      </c>
      <c r="I126" t="s">
        <v>1541</v>
      </c>
      <c r="L126" t="b">
        <v>1</v>
      </c>
      <c r="M126" t="b">
        <v>1</v>
      </c>
      <c r="N126" t="b">
        <v>0</v>
      </c>
      <c r="O126" t="b">
        <v>0</v>
      </c>
      <c r="P126" s="2">
        <v>1</v>
      </c>
      <c r="Q126" s="25">
        <v>0</v>
      </c>
      <c r="R126">
        <v>2</v>
      </c>
      <c r="S126">
        <v>0</v>
      </c>
      <c r="T126" s="1">
        <v>3.87</v>
      </c>
      <c r="U126" s="1">
        <v>3.87</v>
      </c>
      <c r="V126" s="2">
        <v>17.2</v>
      </c>
      <c r="W126" s="2" t="s">
        <v>439</v>
      </c>
      <c r="X126" s="2">
        <v>17.2</v>
      </c>
      <c r="Y126" s="25">
        <v>0</v>
      </c>
      <c r="Z126" s="25"/>
      <c r="AA126" s="25"/>
      <c r="AB126">
        <v>3.8607</v>
      </c>
      <c r="AC126">
        <v>3.8607</v>
      </c>
      <c r="AD126">
        <v>29.216000000000001</v>
      </c>
      <c r="AE126">
        <v>0</v>
      </c>
      <c r="AH126" s="2"/>
      <c r="AI126">
        <v>20</v>
      </c>
      <c r="AJ126" s="55">
        <f t="shared" si="12"/>
        <v>257.60268000000002</v>
      </c>
      <c r="AK126" s="57">
        <v>0</v>
      </c>
      <c r="AL126" s="55">
        <v>435.46461117984001</v>
      </c>
      <c r="AM126" s="55">
        <v>0</v>
      </c>
      <c r="AN126" s="52"/>
      <c r="AO126" s="51"/>
      <c r="AP126" s="52">
        <v>9.1855914288016927E-2</v>
      </c>
      <c r="AQ126" s="52"/>
      <c r="AR126" s="28">
        <v>1.940917661847894</v>
      </c>
      <c r="AS126" s="28">
        <v>2.5141420490257702</v>
      </c>
      <c r="AT126" s="28">
        <v>0.56568196103079826</v>
      </c>
      <c r="AU126" s="28">
        <v>2.6398491514770579</v>
      </c>
      <c r="AV126" s="28">
        <v>0.2533639645553003</v>
      </c>
      <c r="AW126" s="28">
        <v>0.32819166393173621</v>
      </c>
      <c r="AX126" s="28">
        <v>7.3843124384640635E-2</v>
      </c>
      <c r="AY126" s="28">
        <v>0.34460124712832302</v>
      </c>
      <c r="AZ126" s="25">
        <v>0.79</v>
      </c>
      <c r="BA126" s="25">
        <v>3.44</v>
      </c>
      <c r="BB126" s="25">
        <v>2.65</v>
      </c>
      <c r="BC126" s="25">
        <v>2.62350722815839</v>
      </c>
      <c r="BD126">
        <v>2.6235072281583909</v>
      </c>
      <c r="BE126">
        <v>6.0278785903935539</v>
      </c>
      <c r="BF126" s="75"/>
      <c r="BG126" s="75">
        <v>0</v>
      </c>
      <c r="BH126" s="75"/>
      <c r="BK126">
        <v>4.5927957144008463E-2</v>
      </c>
      <c r="BM126">
        <v>9.1855914288016927E-2</v>
      </c>
      <c r="BN126">
        <v>4.5927957144008463E-2</v>
      </c>
      <c r="BO126">
        <v>0</v>
      </c>
      <c r="BP126" s="79" t="s">
        <v>1264</v>
      </c>
      <c r="BQ126" s="79">
        <v>1273</v>
      </c>
      <c r="BR126" s="79">
        <v>10</v>
      </c>
      <c r="BT126" s="79" t="s">
        <v>1275</v>
      </c>
      <c r="BU126" s="79" t="s">
        <v>56</v>
      </c>
      <c r="BV126" s="79">
        <v>0.5</v>
      </c>
      <c r="BX126" s="79">
        <v>1</v>
      </c>
      <c r="BY126" s="79">
        <v>0</v>
      </c>
      <c r="BZ126" s="79" t="s">
        <v>464</v>
      </c>
      <c r="CA126" s="79" t="s">
        <v>464</v>
      </c>
      <c r="CB126" s="79" t="s">
        <v>1266</v>
      </c>
      <c r="CC126" s="79">
        <v>400</v>
      </c>
      <c r="CE126" s="79" t="s">
        <v>1287</v>
      </c>
      <c r="CG126" s="81">
        <f>308.4*5</f>
        <v>1542</v>
      </c>
    </row>
    <row r="127" spans="1:86" x14ac:dyDescent="0.3">
      <c r="A127" s="2" t="s">
        <v>1538</v>
      </c>
      <c r="B127" s="17" t="s">
        <v>900</v>
      </c>
      <c r="C127" s="2" t="s">
        <v>682</v>
      </c>
      <c r="D127" s="2">
        <v>4.2</v>
      </c>
      <c r="E127" s="2" t="s">
        <v>64</v>
      </c>
      <c r="F127" s="114" t="s">
        <v>683</v>
      </c>
      <c r="G127">
        <v>-1</v>
      </c>
      <c r="I127" t="s">
        <v>1540</v>
      </c>
      <c r="L127" t="b">
        <v>1</v>
      </c>
      <c r="M127" t="b">
        <v>0</v>
      </c>
      <c r="N127" t="b">
        <v>0</v>
      </c>
      <c r="O127" t="b">
        <v>0</v>
      </c>
      <c r="P127" s="2">
        <v>1</v>
      </c>
      <c r="Q127" s="25">
        <v>0</v>
      </c>
      <c r="R127">
        <v>0</v>
      </c>
      <c r="S127">
        <v>0</v>
      </c>
      <c r="T127" s="1">
        <v>3.87</v>
      </c>
      <c r="U127" s="1">
        <v>3.87</v>
      </c>
      <c r="V127" s="2">
        <v>14.4</v>
      </c>
      <c r="W127" s="2" t="s">
        <v>439</v>
      </c>
      <c r="X127" s="2">
        <v>14.4</v>
      </c>
      <c r="Y127" s="25">
        <v>0</v>
      </c>
      <c r="Z127" s="25"/>
      <c r="AA127" s="25"/>
      <c r="AB127">
        <v>0</v>
      </c>
      <c r="AE127">
        <v>0</v>
      </c>
      <c r="AH127" s="2"/>
      <c r="AI127">
        <v>20</v>
      </c>
      <c r="AJ127" s="55">
        <f t="shared" si="12"/>
        <v>215.66736</v>
      </c>
      <c r="AK127" s="57">
        <v>0</v>
      </c>
      <c r="AL127" s="55">
        <v>0</v>
      </c>
      <c r="AM127" s="55">
        <v>0</v>
      </c>
      <c r="AN127" s="52">
        <f>P127*AI127/AJ127</f>
        <v>9.2735405116471964E-2</v>
      </c>
      <c r="AO127" s="51"/>
      <c r="AP127" s="52"/>
      <c r="AQ127" s="52"/>
      <c r="AR127" s="28">
        <v>1.937926753569212</v>
      </c>
      <c r="AS127" s="28">
        <v>2.4829298572315328</v>
      </c>
      <c r="AT127" s="28">
        <v>0.55865921787709494</v>
      </c>
      <c r="AU127" s="28">
        <v>2.6070763500931098</v>
      </c>
      <c r="AV127" s="28">
        <v>0.25544100801832759</v>
      </c>
      <c r="AW127" s="28">
        <v>0.32727867779414171</v>
      </c>
      <c r="AX127" s="28">
        <v>7.3637702503681887E-2</v>
      </c>
      <c r="AY127" s="28">
        <v>0.3436426116838488</v>
      </c>
      <c r="AZ127" s="25">
        <v>0.79</v>
      </c>
      <c r="BA127" s="25">
        <v>3.44</v>
      </c>
      <c r="BB127" s="25">
        <v>2.65</v>
      </c>
      <c r="BC127" s="25">
        <v>2.671675977653631</v>
      </c>
      <c r="BD127">
        <v>2.671675977653631</v>
      </c>
      <c r="BE127">
        <v>6.2243029613210306</v>
      </c>
      <c r="BF127" s="75"/>
      <c r="BG127" s="75"/>
      <c r="BH127" s="75"/>
      <c r="BI127">
        <v>4.6367702558235982E-2</v>
      </c>
      <c r="BM127">
        <v>9.2735405116471964E-2</v>
      </c>
      <c r="BN127">
        <v>4.6367702558235982E-2</v>
      </c>
      <c r="BO127">
        <v>0</v>
      </c>
      <c r="BP127" s="79" t="s">
        <v>1264</v>
      </c>
      <c r="BQ127" s="79">
        <v>1273</v>
      </c>
      <c r="BR127" s="79">
        <v>10</v>
      </c>
      <c r="BT127" s="79" t="s">
        <v>1275</v>
      </c>
      <c r="BU127" s="79" t="s">
        <v>56</v>
      </c>
      <c r="BV127" s="79">
        <v>0.5</v>
      </c>
      <c r="BX127" s="79">
        <v>1</v>
      </c>
      <c r="BY127" s="79">
        <v>0</v>
      </c>
      <c r="BZ127" s="79" t="s">
        <v>464</v>
      </c>
      <c r="CA127" s="79" t="s">
        <v>464</v>
      </c>
      <c r="CB127" s="79" t="s">
        <v>1266</v>
      </c>
      <c r="CC127" s="79">
        <v>400</v>
      </c>
      <c r="CE127" s="79" t="s">
        <v>1287</v>
      </c>
      <c r="CG127" s="81">
        <f>22.2*5</f>
        <v>111</v>
      </c>
    </row>
    <row r="128" spans="1:86" s="5" customFormat="1" x14ac:dyDescent="0.3">
      <c r="A128" s="5" t="s">
        <v>65</v>
      </c>
      <c r="B128" s="39" t="s">
        <v>735</v>
      </c>
      <c r="C128" s="39"/>
      <c r="D128" s="5">
        <v>2.62</v>
      </c>
      <c r="E128" s="5" t="s">
        <v>66</v>
      </c>
      <c r="F128" s="40" t="s">
        <v>559</v>
      </c>
      <c r="G128" s="5" t="s">
        <v>637</v>
      </c>
      <c r="H128"/>
      <c r="I128" s="120"/>
      <c r="L128" t="b">
        <v>1</v>
      </c>
      <c r="M128" t="b">
        <v>1</v>
      </c>
      <c r="N128" t="b">
        <v>0</v>
      </c>
      <c r="O128" t="b">
        <v>0</v>
      </c>
      <c r="P128" s="5">
        <v>4</v>
      </c>
      <c r="Q128" s="41">
        <v>2</v>
      </c>
      <c r="R128" s="5">
        <v>4</v>
      </c>
      <c r="S128" s="5">
        <v>0</v>
      </c>
      <c r="T128" s="5">
        <v>5.4580000000000002</v>
      </c>
      <c r="U128" s="5">
        <v>5.4210000000000003</v>
      </c>
      <c r="V128" s="5">
        <v>41.02</v>
      </c>
      <c r="W128" s="5" t="s">
        <v>450</v>
      </c>
      <c r="X128" s="5">
        <v>10.255000000000001</v>
      </c>
      <c r="Y128" s="41">
        <v>5.5344280000000001</v>
      </c>
      <c r="Z128" s="41">
        <v>5.4860709999999999</v>
      </c>
      <c r="AA128" s="41">
        <v>20.96113527</v>
      </c>
      <c r="AB128" s="5">
        <v>5.4676999999999998</v>
      </c>
      <c r="AC128" s="5">
        <v>5.4396000000000004</v>
      </c>
      <c r="AD128" s="5">
        <v>41.247500000000002</v>
      </c>
      <c r="AE128" s="5">
        <v>0</v>
      </c>
      <c r="AI128" s="5">
        <v>30</v>
      </c>
      <c r="AJ128" s="5">
        <f t="shared" si="9"/>
        <v>1213.6922943600002</v>
      </c>
      <c r="AK128" s="41">
        <v>630.95473618941708</v>
      </c>
      <c r="AL128" s="5">
        <v>1226.7873076977</v>
      </c>
      <c r="AM128" s="5">
        <v>0</v>
      </c>
      <c r="AO128" s="41">
        <v>9.5093984653104466E-2</v>
      </c>
      <c r="AP128" s="5">
        <v>9.781646683743643E-2</v>
      </c>
      <c r="AR128" s="5">
        <v>2</v>
      </c>
      <c r="AS128" s="5">
        <v>3.125</v>
      </c>
      <c r="AT128" s="5">
        <v>2.583333333333333</v>
      </c>
      <c r="AU128" s="5">
        <v>2.916666666666667</v>
      </c>
      <c r="AV128" s="5">
        <v>0.18823529411764711</v>
      </c>
      <c r="AW128" s="5">
        <v>0.29411764705882348</v>
      </c>
      <c r="AX128" s="5">
        <v>0.24313725490196081</v>
      </c>
      <c r="AY128" s="5">
        <v>0.2745098039215686</v>
      </c>
      <c r="AZ128" s="41">
        <v>1.54</v>
      </c>
      <c r="BA128" s="41">
        <v>3.44</v>
      </c>
      <c r="BB128" s="41">
        <v>1.9</v>
      </c>
      <c r="BC128" s="41">
        <v>2.839583333333334</v>
      </c>
      <c r="BD128" s="5">
        <v>2.8395833333333331</v>
      </c>
      <c r="BE128" s="5">
        <v>6.168614470625001</v>
      </c>
      <c r="BF128" s="5">
        <v>0.52762523515344584</v>
      </c>
      <c r="BG128" s="5">
        <v>0</v>
      </c>
      <c r="BJ128" s="5">
        <v>4.7546992326552233E-2</v>
      </c>
      <c r="BK128" s="5">
        <v>4.8908233418718222E-2</v>
      </c>
      <c r="BM128" s="5">
        <v>9.6455225745270448E-2</v>
      </c>
      <c r="BN128" s="5">
        <v>4.8227612872635231E-2</v>
      </c>
      <c r="BO128" s="5">
        <v>0.26381261757672292</v>
      </c>
      <c r="BP128" s="84"/>
      <c r="BQ128" s="84"/>
      <c r="BR128" s="84"/>
      <c r="BS128" s="84"/>
      <c r="BT128" s="84"/>
      <c r="BU128" s="84"/>
      <c r="BV128" s="84"/>
      <c r="BW128" s="84"/>
      <c r="BX128" s="84"/>
      <c r="BY128" s="84"/>
      <c r="BZ128" s="84" t="s">
        <v>464</v>
      </c>
      <c r="CA128" s="84" t="s">
        <v>464</v>
      </c>
      <c r="CB128" s="84"/>
      <c r="CC128" s="84"/>
      <c r="CD128" s="84"/>
      <c r="CE128" s="84"/>
      <c r="CF128" s="84"/>
      <c r="CG128" s="84"/>
      <c r="CH128"/>
    </row>
    <row r="129" spans="1:86" s="5" customFormat="1" x14ac:dyDescent="0.3">
      <c r="A129" s="5" t="s">
        <v>67</v>
      </c>
      <c r="B129" s="39" t="s">
        <v>736</v>
      </c>
      <c r="C129" s="39"/>
      <c r="D129" s="5">
        <v>2.67</v>
      </c>
      <c r="E129" s="5" t="s">
        <v>66</v>
      </c>
      <c r="F129" s="40" t="s">
        <v>559</v>
      </c>
      <c r="G129" s="5">
        <v>-1</v>
      </c>
      <c r="I129" s="120" t="s">
        <v>1596</v>
      </c>
      <c r="L129" t="b">
        <v>1</v>
      </c>
      <c r="M129" t="b">
        <v>0</v>
      </c>
      <c r="N129" t="b">
        <v>0</v>
      </c>
      <c r="O129" t="b">
        <v>0</v>
      </c>
      <c r="P129" s="5">
        <v>4</v>
      </c>
      <c r="Q129" s="41">
        <v>0</v>
      </c>
      <c r="R129" s="5">
        <v>0</v>
      </c>
      <c r="S129" s="5">
        <v>0</v>
      </c>
      <c r="T129" s="5">
        <v>5.4359999999999999</v>
      </c>
      <c r="U129" s="5">
        <v>5.42</v>
      </c>
      <c r="V129" s="5">
        <v>41.19</v>
      </c>
      <c r="W129" s="5" t="s">
        <v>450</v>
      </c>
      <c r="Y129" s="41">
        <v>0</v>
      </c>
      <c r="Z129" s="41"/>
      <c r="AA129" s="41"/>
      <c r="AB129" s="5">
        <v>0</v>
      </c>
      <c r="AE129" s="5">
        <v>0</v>
      </c>
      <c r="AI129" s="5">
        <v>30</v>
      </c>
      <c r="AJ129" s="5">
        <f t="shared" si="9"/>
        <v>1213.5859128</v>
      </c>
      <c r="AK129" s="41">
        <v>0</v>
      </c>
      <c r="AL129" s="5">
        <v>0</v>
      </c>
      <c r="AM129" s="5">
        <v>0</v>
      </c>
      <c r="AN129" s="5">
        <f>P129*AI129/AJ129</f>
        <v>9.8880514955166685E-2</v>
      </c>
      <c r="AO129" s="41"/>
      <c r="AR129" s="5">
        <v>2</v>
      </c>
      <c r="AS129" s="5">
        <v>3</v>
      </c>
      <c r="AT129" s="5">
        <v>2.208333333333333</v>
      </c>
      <c r="AU129" s="5">
        <v>2.333333333333333</v>
      </c>
      <c r="AV129" s="5">
        <v>0.20960698689956331</v>
      </c>
      <c r="AW129" s="5">
        <v>0.31441048034934499</v>
      </c>
      <c r="AX129" s="5">
        <v>0.23144104803493451</v>
      </c>
      <c r="AY129" s="5">
        <v>0.24454148471615719</v>
      </c>
      <c r="AZ129" s="41">
        <v>1.1000000000000001</v>
      </c>
      <c r="BA129" s="41">
        <v>3.44</v>
      </c>
      <c r="BB129" s="41">
        <v>2.34</v>
      </c>
      <c r="BC129" s="41">
        <v>2.80125</v>
      </c>
      <c r="BD129" s="5">
        <v>2.80125</v>
      </c>
      <c r="BE129" s="5">
        <v>6.1250013054166672</v>
      </c>
      <c r="BI129" s="5">
        <v>4.9440257477583342E-2</v>
      </c>
      <c r="BM129" s="5">
        <v>9.8880514955166685E-2</v>
      </c>
      <c r="BN129" s="5">
        <v>4.9440257477583342E-2</v>
      </c>
      <c r="BO129" s="5">
        <v>0</v>
      </c>
      <c r="BP129" s="84"/>
      <c r="BQ129" s="84"/>
      <c r="BR129" s="84"/>
      <c r="BS129" s="84"/>
      <c r="BT129" s="84"/>
      <c r="BU129" s="84"/>
      <c r="BV129" s="84"/>
      <c r="BW129" s="84"/>
      <c r="BX129" s="84"/>
      <c r="BY129" s="84"/>
      <c r="BZ129" s="84" t="s">
        <v>464</v>
      </c>
      <c r="CA129" s="84" t="s">
        <v>464</v>
      </c>
      <c r="CB129" s="84"/>
      <c r="CC129" s="84"/>
      <c r="CD129" s="84"/>
      <c r="CE129" s="84"/>
      <c r="CF129" s="84"/>
      <c r="CG129" s="84"/>
      <c r="CH129"/>
    </row>
    <row r="130" spans="1:86" s="5" customFormat="1" x14ac:dyDescent="0.3">
      <c r="A130" s="5" t="s">
        <v>68</v>
      </c>
      <c r="B130" s="39" t="s">
        <v>737</v>
      </c>
      <c r="C130" s="39"/>
      <c r="D130" s="5">
        <v>2.71</v>
      </c>
      <c r="E130" s="5" t="s">
        <v>66</v>
      </c>
      <c r="F130" s="40" t="s">
        <v>559</v>
      </c>
      <c r="G130" s="5">
        <v>-1</v>
      </c>
      <c r="I130" s="120" t="s">
        <v>1595</v>
      </c>
      <c r="L130" t="b">
        <v>0</v>
      </c>
      <c r="M130" t="b">
        <v>0</v>
      </c>
      <c r="N130" t="b">
        <v>0</v>
      </c>
      <c r="O130" s="5" t="b">
        <v>1</v>
      </c>
      <c r="P130" s="5">
        <v>4</v>
      </c>
      <c r="Q130" s="41">
        <v>0</v>
      </c>
      <c r="R130" s="5">
        <v>0</v>
      </c>
      <c r="S130" s="5">
        <v>0</v>
      </c>
      <c r="T130" s="5">
        <v>5.4370000000000003</v>
      </c>
      <c r="U130" s="5">
        <v>5.4359999999999999</v>
      </c>
      <c r="V130" s="5">
        <v>41.29</v>
      </c>
      <c r="W130" s="5" t="s">
        <v>450</v>
      </c>
      <c r="Y130" s="41">
        <v>0</v>
      </c>
      <c r="Z130" s="41"/>
      <c r="AA130" s="41"/>
      <c r="AB130" s="5">
        <v>0</v>
      </c>
      <c r="AE130" s="5">
        <v>0</v>
      </c>
      <c r="AI130" s="5">
        <v>30</v>
      </c>
      <c r="AJ130" s="5">
        <f t="shared" si="9"/>
        <v>1220.3479162799999</v>
      </c>
      <c r="AK130" s="41">
        <v>0</v>
      </c>
      <c r="AL130" s="5">
        <v>0</v>
      </c>
      <c r="AM130" s="5">
        <v>0</v>
      </c>
      <c r="AN130" s="5">
        <f>P130*AI130/AJ130</f>
        <v>9.8332613510577649E-2</v>
      </c>
      <c r="AO130" s="41"/>
      <c r="AR130" s="5">
        <v>2</v>
      </c>
      <c r="AS130" s="5">
        <v>2.875</v>
      </c>
      <c r="AT130" s="5">
        <v>1.833333333333333</v>
      </c>
      <c r="AU130" s="5">
        <v>1.75</v>
      </c>
      <c r="AV130" s="5">
        <v>0.23645320197044331</v>
      </c>
      <c r="AW130" s="5">
        <v>0.33990147783251229</v>
      </c>
      <c r="AX130" s="5">
        <v>0.21674876847290639</v>
      </c>
      <c r="AY130" s="5">
        <v>0.2068965517241379</v>
      </c>
      <c r="AZ130" s="41">
        <v>1.1000000000000001</v>
      </c>
      <c r="BA130" s="41">
        <v>3.44</v>
      </c>
      <c r="BB130" s="41">
        <v>2.34</v>
      </c>
      <c r="BC130" s="41">
        <v>2.7629166666666669</v>
      </c>
      <c r="BD130" s="5">
        <v>2.762916666666666</v>
      </c>
      <c r="BE130" s="5">
        <v>6.0813881402083334</v>
      </c>
      <c r="BI130" s="5">
        <v>4.9166306755288817E-2</v>
      </c>
      <c r="BM130" s="5">
        <v>9.8332613510577649E-2</v>
      </c>
      <c r="BN130" s="5">
        <v>4.9166306755288817E-2</v>
      </c>
      <c r="BO130" s="5">
        <v>0</v>
      </c>
      <c r="BP130" s="84"/>
      <c r="BQ130" s="84"/>
      <c r="BR130" s="84"/>
      <c r="BS130" s="84"/>
      <c r="BT130" s="84"/>
      <c r="BU130" s="84"/>
      <c r="BV130" s="84"/>
      <c r="BW130" s="84"/>
      <c r="BX130" s="84"/>
      <c r="BY130" s="84"/>
      <c r="BZ130" s="84" t="s">
        <v>464</v>
      </c>
      <c r="CA130" s="84" t="s">
        <v>464</v>
      </c>
      <c r="CB130" s="84"/>
      <c r="CC130" s="84"/>
      <c r="CD130" s="84"/>
      <c r="CE130" s="84"/>
      <c r="CF130" s="84"/>
      <c r="CG130" s="84"/>
      <c r="CH130"/>
    </row>
    <row r="131" spans="1:86" x14ac:dyDescent="0.3">
      <c r="A131" s="2" t="s">
        <v>71</v>
      </c>
      <c r="B131" s="13" t="s">
        <v>739</v>
      </c>
      <c r="C131" s="13"/>
      <c r="D131" s="2">
        <v>3.59</v>
      </c>
      <c r="E131" s="2" t="s">
        <v>77</v>
      </c>
      <c r="F131" s="9" t="s">
        <v>561</v>
      </c>
      <c r="G131" t="s">
        <v>639</v>
      </c>
      <c r="L131" t="b">
        <v>1</v>
      </c>
      <c r="M131" t="b">
        <v>1</v>
      </c>
      <c r="N131" t="b">
        <v>0</v>
      </c>
      <c r="O131" t="b">
        <v>0</v>
      </c>
      <c r="P131" s="2"/>
      <c r="Q131" s="25">
        <v>2</v>
      </c>
      <c r="R131">
        <v>2</v>
      </c>
      <c r="S131">
        <v>0</v>
      </c>
      <c r="T131" s="2"/>
      <c r="U131" s="2"/>
      <c r="V131" s="2"/>
      <c r="W131" s="2"/>
      <c r="X131" s="2"/>
      <c r="Y131" s="25">
        <v>3.8703880000000002</v>
      </c>
      <c r="Z131" s="25">
        <v>3.8703880000000002</v>
      </c>
      <c r="AA131" s="25">
        <v>13.604850000000001</v>
      </c>
      <c r="AB131">
        <v>3.8415499999999998</v>
      </c>
      <c r="AC131">
        <v>3.8415499999999998</v>
      </c>
      <c r="AD131">
        <v>13.4695</v>
      </c>
      <c r="AE131">
        <v>0</v>
      </c>
      <c r="AH131" s="2"/>
      <c r="AI131">
        <v>8</v>
      </c>
      <c r="AJ131" s="55">
        <f t="shared" si="9"/>
        <v>0</v>
      </c>
      <c r="AK131" s="57">
        <v>203.79933701026059</v>
      </c>
      <c r="AL131" s="55">
        <v>198.77623248847371</v>
      </c>
      <c r="AM131" s="55">
        <v>0</v>
      </c>
      <c r="AN131" s="52"/>
      <c r="AO131" s="51">
        <v>7.8508596910668346E-2</v>
      </c>
      <c r="AP131" s="52">
        <v>8.0492520658513728E-2</v>
      </c>
      <c r="AQ131" s="52"/>
      <c r="AR131" s="28">
        <v>1.857142857142857</v>
      </c>
      <c r="AS131" s="28">
        <v>2.285714285714286</v>
      </c>
      <c r="AT131" s="28">
        <v>0.42857142857142849</v>
      </c>
      <c r="AU131" s="28">
        <v>0</v>
      </c>
      <c r="AV131" s="28">
        <v>0.40625000000000011</v>
      </c>
      <c r="AW131" s="28">
        <v>0.5</v>
      </c>
      <c r="AX131" s="28">
        <v>9.375E-2</v>
      </c>
      <c r="AY131" s="28">
        <v>0</v>
      </c>
      <c r="AZ131" s="25">
        <v>0.82</v>
      </c>
      <c r="BA131" s="25">
        <v>3.44</v>
      </c>
      <c r="BB131" s="25">
        <v>2.62</v>
      </c>
      <c r="BC131" s="25">
        <v>2.46</v>
      </c>
      <c r="BD131">
        <v>2.46</v>
      </c>
      <c r="BE131">
        <v>5.5854910899999997</v>
      </c>
      <c r="BF131" s="75">
        <v>0.55645098073491572</v>
      </c>
      <c r="BG131" s="75">
        <v>0.57051257855519</v>
      </c>
      <c r="BH131" s="75"/>
      <c r="BJ131">
        <v>3.9254298455334173E-2</v>
      </c>
      <c r="BK131">
        <v>4.0246260329256871E-2</v>
      </c>
      <c r="BM131">
        <v>7.950055878459103E-2</v>
      </c>
      <c r="BN131">
        <v>3.9750279392295522E-2</v>
      </c>
      <c r="BO131">
        <v>0.56348177964505286</v>
      </c>
      <c r="BP131" s="79" t="s">
        <v>1264</v>
      </c>
      <c r="BQ131" s="79">
        <v>1223</v>
      </c>
      <c r="BR131" s="79">
        <v>0.5</v>
      </c>
      <c r="BT131" s="79" t="s">
        <v>464</v>
      </c>
      <c r="BU131" s="79" t="s">
        <v>464</v>
      </c>
      <c r="BV131" s="79">
        <v>0</v>
      </c>
      <c r="BW131" s="79">
        <v>3.59</v>
      </c>
      <c r="BX131" s="79">
        <v>0.6</v>
      </c>
      <c r="BY131" s="79">
        <v>0</v>
      </c>
      <c r="BZ131" s="79" t="s">
        <v>464</v>
      </c>
      <c r="CA131" s="79" t="s">
        <v>464</v>
      </c>
      <c r="CB131" s="79" t="s">
        <v>1266</v>
      </c>
      <c r="CC131" s="79">
        <v>450</v>
      </c>
      <c r="CE131" s="79" t="s">
        <v>1287</v>
      </c>
      <c r="CG131" s="81">
        <v>36</v>
      </c>
    </row>
    <row r="132" spans="1:86" x14ac:dyDescent="0.3">
      <c r="A132" s="2" t="s">
        <v>72</v>
      </c>
      <c r="B132" s="17" t="s">
        <v>902</v>
      </c>
      <c r="C132" s="13"/>
      <c r="D132" s="2">
        <v>3.74</v>
      </c>
      <c r="E132" s="2" t="s">
        <v>77</v>
      </c>
      <c r="F132" s="88" t="s">
        <v>561</v>
      </c>
      <c r="G132" s="1" t="s">
        <v>639</v>
      </c>
      <c r="I132" s="120" t="s">
        <v>1597</v>
      </c>
      <c r="L132" t="b">
        <v>1</v>
      </c>
      <c r="M132" t="b">
        <v>1</v>
      </c>
      <c r="N132" t="b">
        <v>0</v>
      </c>
      <c r="O132" t="b">
        <v>0</v>
      </c>
      <c r="P132" s="2"/>
      <c r="Q132" s="25">
        <v>0</v>
      </c>
      <c r="R132">
        <v>2</v>
      </c>
      <c r="S132">
        <v>0</v>
      </c>
      <c r="T132" s="2"/>
      <c r="U132" s="2"/>
      <c r="V132" s="2"/>
      <c r="W132" s="2"/>
      <c r="X132" s="2"/>
      <c r="Y132" s="25">
        <v>0</v>
      </c>
      <c r="Z132" s="25"/>
      <c r="AA132" s="25"/>
      <c r="AB132">
        <v>3.8415499999999998</v>
      </c>
      <c r="AC132">
        <v>3.8415499999999998</v>
      </c>
      <c r="AD132">
        <v>13.4695</v>
      </c>
      <c r="AE132">
        <v>0</v>
      </c>
      <c r="AH132" s="2"/>
      <c r="AI132">
        <v>8</v>
      </c>
      <c r="AJ132" s="55">
        <f t="shared" si="9"/>
        <v>0</v>
      </c>
      <c r="AK132" s="57">
        <v>0</v>
      </c>
      <c r="AL132" s="55">
        <v>198.77623248847371</v>
      </c>
      <c r="AM132" s="55">
        <v>0</v>
      </c>
      <c r="AN132" s="52"/>
      <c r="AO132" s="51"/>
      <c r="AP132" s="52">
        <v>8.0492520658513728E-2</v>
      </c>
      <c r="AQ132" s="52"/>
      <c r="AR132" s="28">
        <v>1.857142857142857</v>
      </c>
      <c r="AS132" s="28">
        <v>2.285714285714286</v>
      </c>
      <c r="AT132" s="28">
        <v>0.42857142857142849</v>
      </c>
      <c r="AU132" s="28">
        <v>0</v>
      </c>
      <c r="AV132" s="28">
        <v>0.40625000000000011</v>
      </c>
      <c r="AW132" s="28">
        <v>0.5</v>
      </c>
      <c r="AX132" s="28">
        <v>9.375E-2</v>
      </c>
      <c r="AY132" s="28">
        <v>0</v>
      </c>
      <c r="AZ132" s="25">
        <v>0.82</v>
      </c>
      <c r="BA132" s="25">
        <v>3.44</v>
      </c>
      <c r="BB132" s="25">
        <v>2.62</v>
      </c>
      <c r="BC132" s="25">
        <v>2.4569999999999999</v>
      </c>
      <c r="BD132">
        <v>2.4569999999999999</v>
      </c>
      <c r="BE132">
        <v>5.5866607328571423</v>
      </c>
      <c r="BF132" s="75">
        <v>0.55645098073491572</v>
      </c>
      <c r="BG132" s="75">
        <v>0.57051257855519</v>
      </c>
      <c r="BH132" s="75"/>
      <c r="BK132">
        <v>4.0246260329256871E-2</v>
      </c>
      <c r="BM132">
        <v>8.0492520658513728E-2</v>
      </c>
      <c r="BN132">
        <v>4.0246260329256871E-2</v>
      </c>
      <c r="BO132">
        <v>0.56348177964505286</v>
      </c>
      <c r="BP132" s="79" t="s">
        <v>1264</v>
      </c>
      <c r="BQ132" s="79">
        <v>1223</v>
      </c>
      <c r="BR132" s="79">
        <v>0.5</v>
      </c>
      <c r="BT132" s="79" t="s">
        <v>464</v>
      </c>
      <c r="BU132" s="79" t="s">
        <v>464</v>
      </c>
      <c r="BV132" s="79">
        <v>0</v>
      </c>
      <c r="BW132" s="79">
        <v>3.74</v>
      </c>
      <c r="BX132" s="79">
        <v>0.6</v>
      </c>
      <c r="BY132" s="79">
        <v>0</v>
      </c>
      <c r="BZ132" s="79" t="s">
        <v>464</v>
      </c>
      <c r="CA132" s="79" t="s">
        <v>464</v>
      </c>
      <c r="CB132" s="79" t="s">
        <v>1266</v>
      </c>
      <c r="CC132" s="79">
        <v>450</v>
      </c>
      <c r="CE132" s="79" t="s">
        <v>1287</v>
      </c>
      <c r="CG132" s="81">
        <v>65.400000000000006</v>
      </c>
    </row>
    <row r="133" spans="1:86" x14ac:dyDescent="0.3">
      <c r="A133" s="2" t="s">
        <v>76</v>
      </c>
      <c r="B133" s="17" t="s">
        <v>903</v>
      </c>
      <c r="C133" s="13"/>
      <c r="D133" s="2">
        <v>3.82</v>
      </c>
      <c r="E133" s="2" t="s">
        <v>77</v>
      </c>
      <c r="F133" s="88" t="s">
        <v>561</v>
      </c>
      <c r="G133" s="1" t="s">
        <v>639</v>
      </c>
      <c r="I133" s="120" t="s">
        <v>1598</v>
      </c>
      <c r="L133" t="b">
        <v>0</v>
      </c>
      <c r="M133" t="b">
        <v>0</v>
      </c>
      <c r="N133" t="b">
        <v>0</v>
      </c>
      <c r="O133" s="5" t="b">
        <v>1</v>
      </c>
      <c r="P133" s="2"/>
      <c r="Q133" s="25">
        <v>0</v>
      </c>
      <c r="R133">
        <v>1</v>
      </c>
      <c r="S133">
        <v>0</v>
      </c>
      <c r="T133" s="2"/>
      <c r="U133" s="2"/>
      <c r="V133" s="2"/>
      <c r="W133" s="2"/>
      <c r="X133" s="2"/>
      <c r="Y133" s="25">
        <v>0</v>
      </c>
      <c r="Z133" s="25"/>
      <c r="AA133" s="25"/>
      <c r="AB133">
        <v>6.7352999999999987</v>
      </c>
      <c r="AC133">
        <v>8.0756999999999994</v>
      </c>
      <c r="AD133">
        <v>15.016999999999999</v>
      </c>
      <c r="AE133">
        <v>0</v>
      </c>
      <c r="AH133" s="2"/>
      <c r="AI133">
        <v>8</v>
      </c>
      <c r="AJ133" s="55">
        <f t="shared" si="9"/>
        <v>0</v>
      </c>
      <c r="AK133" s="57">
        <v>0</v>
      </c>
      <c r="AL133" s="55">
        <v>801.31327174450405</v>
      </c>
      <c r="AM133" s="55">
        <v>0</v>
      </c>
      <c r="AN133" s="52"/>
      <c r="AO133" s="51"/>
      <c r="AP133" s="52">
        <v>9.9836110071951645E-3</v>
      </c>
      <c r="AQ133" s="52"/>
      <c r="AR133" s="28">
        <v>1.857142857142857</v>
      </c>
      <c r="AS133" s="28">
        <v>2.285714285714286</v>
      </c>
      <c r="AT133" s="28">
        <v>0.42857142857142849</v>
      </c>
      <c r="AU133" s="28">
        <v>0</v>
      </c>
      <c r="AV133" s="28">
        <v>0.40625000000000011</v>
      </c>
      <c r="AW133" s="28">
        <v>0.5</v>
      </c>
      <c r="AX133" s="28">
        <v>9.375E-2</v>
      </c>
      <c r="AY133" s="28">
        <v>0</v>
      </c>
      <c r="AZ133" s="25">
        <v>0.82</v>
      </c>
      <c r="BA133" s="25">
        <v>3.44</v>
      </c>
      <c r="BB133" s="25">
        <v>2.62</v>
      </c>
      <c r="BC133" s="25">
        <v>2.4510000000000001</v>
      </c>
      <c r="BD133">
        <v>2.4510000000000001</v>
      </c>
      <c r="BE133">
        <v>5.5890000185714284</v>
      </c>
      <c r="BF133" s="75"/>
      <c r="BG133" s="75">
        <v>0.26693366029414328</v>
      </c>
      <c r="BH133" s="75"/>
      <c r="BK133">
        <v>4.9918055035975822E-3</v>
      </c>
      <c r="BM133">
        <v>9.9836110071951645E-3</v>
      </c>
      <c r="BN133">
        <v>4.9918055035975822E-3</v>
      </c>
      <c r="BO133">
        <v>0.26693366029414328</v>
      </c>
      <c r="BP133" s="79" t="s">
        <v>1264</v>
      </c>
      <c r="BQ133" s="79">
        <v>1223</v>
      </c>
      <c r="BR133" s="79">
        <v>0.5</v>
      </c>
      <c r="BT133" s="79" t="s">
        <v>464</v>
      </c>
      <c r="BU133" s="79" t="s">
        <v>464</v>
      </c>
      <c r="BV133" s="79">
        <v>0</v>
      </c>
      <c r="BW133" s="79">
        <v>3.82</v>
      </c>
      <c r="BX133" s="79">
        <v>0.6</v>
      </c>
      <c r="BY133" s="79">
        <v>0</v>
      </c>
      <c r="BZ133" s="79" t="s">
        <v>464</v>
      </c>
      <c r="CA133" s="79" t="s">
        <v>464</v>
      </c>
      <c r="CB133" s="79" t="s">
        <v>1266</v>
      </c>
      <c r="CC133" s="79">
        <v>450</v>
      </c>
      <c r="CE133" s="79" t="s">
        <v>1287</v>
      </c>
      <c r="CG133" s="81">
        <v>84.2</v>
      </c>
    </row>
    <row r="134" spans="1:86" x14ac:dyDescent="0.3">
      <c r="A134" s="2" t="s">
        <v>75</v>
      </c>
      <c r="B134" s="17" t="s">
        <v>904</v>
      </c>
      <c r="C134" s="13"/>
      <c r="D134" s="2">
        <v>4.16</v>
      </c>
      <c r="E134" s="2" t="s">
        <v>77</v>
      </c>
      <c r="F134" s="88" t="s">
        <v>561</v>
      </c>
      <c r="G134" s="1" t="s">
        <v>639</v>
      </c>
      <c r="I134" s="120" t="s">
        <v>1599</v>
      </c>
      <c r="L134" t="b">
        <v>0</v>
      </c>
      <c r="M134" t="b">
        <v>0</v>
      </c>
      <c r="N134" t="b">
        <v>0</v>
      </c>
      <c r="O134" s="5" t="b">
        <v>1</v>
      </c>
      <c r="P134" s="2"/>
      <c r="Q134" s="25">
        <v>0</v>
      </c>
      <c r="R134">
        <v>4</v>
      </c>
      <c r="S134">
        <v>0</v>
      </c>
      <c r="T134" s="2"/>
      <c r="U134" s="2"/>
      <c r="V134" s="2"/>
      <c r="W134" s="2"/>
      <c r="X134" s="2"/>
      <c r="Y134" s="25">
        <v>0</v>
      </c>
      <c r="Z134" s="25"/>
      <c r="AA134" s="25"/>
      <c r="AB134">
        <v>18.184000000000001</v>
      </c>
      <c r="AC134">
        <v>13.009</v>
      </c>
      <c r="AD134">
        <v>13.112</v>
      </c>
      <c r="AE134">
        <v>0</v>
      </c>
      <c r="AH134" s="2"/>
      <c r="AI134">
        <v>8</v>
      </c>
      <c r="AJ134" s="55">
        <f t="shared" si="9"/>
        <v>0</v>
      </c>
      <c r="AK134" s="57">
        <v>0</v>
      </c>
      <c r="AL134" s="55">
        <v>2626.6697286954709</v>
      </c>
      <c r="AM134" s="55">
        <v>0</v>
      </c>
      <c r="AN134" s="52"/>
      <c r="AO134" s="51"/>
      <c r="AP134" s="52">
        <v>1.2182726914773829E-2</v>
      </c>
      <c r="AQ134" s="52"/>
      <c r="AR134" s="28">
        <v>1.857142857142857</v>
      </c>
      <c r="AS134" s="28">
        <v>2.285714285714286</v>
      </c>
      <c r="AT134" s="28">
        <v>0.42857142857142849</v>
      </c>
      <c r="AU134" s="28">
        <v>0</v>
      </c>
      <c r="AV134" s="28">
        <v>0.40625000000000011</v>
      </c>
      <c r="AW134" s="28">
        <v>0.5</v>
      </c>
      <c r="AX134" s="28">
        <v>9.375E-2</v>
      </c>
      <c r="AY134" s="28">
        <v>0</v>
      </c>
      <c r="AZ134" s="25">
        <v>0.82</v>
      </c>
      <c r="BA134" s="25">
        <v>3.44</v>
      </c>
      <c r="BB134" s="25">
        <v>2.62</v>
      </c>
      <c r="BC134" s="25">
        <v>2.4449999999999998</v>
      </c>
      <c r="BD134">
        <v>2.4449999999999998</v>
      </c>
      <c r="BE134">
        <v>5.5913393042857136</v>
      </c>
      <c r="BF134" s="75"/>
      <c r="BG134" s="75"/>
      <c r="BH134" s="75"/>
      <c r="BK134">
        <v>6.0913634573869172E-3</v>
      </c>
      <c r="BM134">
        <v>1.2182726914773829E-2</v>
      </c>
      <c r="BN134">
        <v>6.0913634573869172E-3</v>
      </c>
      <c r="BO134">
        <v>0</v>
      </c>
      <c r="BP134" s="79" t="s">
        <v>1264</v>
      </c>
      <c r="BQ134" s="79">
        <v>1223</v>
      </c>
      <c r="BR134" s="79">
        <v>0.5</v>
      </c>
      <c r="BT134" s="79" t="s">
        <v>464</v>
      </c>
      <c r="BU134" s="79" t="s">
        <v>464</v>
      </c>
      <c r="BV134" s="79">
        <v>0</v>
      </c>
      <c r="BW134" s="79">
        <v>4.16</v>
      </c>
      <c r="BX134" s="79">
        <v>0.6</v>
      </c>
      <c r="BY134" s="79">
        <v>0</v>
      </c>
      <c r="BZ134" s="79" t="s">
        <v>464</v>
      </c>
      <c r="CA134" s="79" t="s">
        <v>464</v>
      </c>
      <c r="CB134" s="79" t="s">
        <v>1266</v>
      </c>
      <c r="CC134" s="79">
        <v>450</v>
      </c>
      <c r="CE134" s="79" t="s">
        <v>1287</v>
      </c>
      <c r="CG134" s="81">
        <v>69.2</v>
      </c>
    </row>
    <row r="135" spans="1:86" x14ac:dyDescent="0.3">
      <c r="A135" s="2" t="s">
        <v>74</v>
      </c>
      <c r="B135" s="17" t="s">
        <v>905</v>
      </c>
      <c r="C135" s="13"/>
      <c r="D135" s="2">
        <v>3.52</v>
      </c>
      <c r="E135" s="2" t="s">
        <v>77</v>
      </c>
      <c r="F135" s="88" t="s">
        <v>561</v>
      </c>
      <c r="G135" s="1" t="s">
        <v>639</v>
      </c>
      <c r="I135" s="120" t="s">
        <v>1600</v>
      </c>
      <c r="L135" t="b">
        <v>0</v>
      </c>
      <c r="M135" t="b">
        <v>0</v>
      </c>
      <c r="N135" t="b">
        <v>0</v>
      </c>
      <c r="O135" s="5" t="b">
        <v>1</v>
      </c>
      <c r="P135" s="2"/>
      <c r="Q135" s="25">
        <v>0</v>
      </c>
      <c r="R135">
        <v>4</v>
      </c>
      <c r="S135">
        <v>0</v>
      </c>
      <c r="T135" s="2"/>
      <c r="U135" s="2"/>
      <c r="V135" s="2"/>
      <c r="W135" s="2"/>
      <c r="X135" s="2"/>
      <c r="Y135" s="25">
        <v>0</v>
      </c>
      <c r="Z135" s="25"/>
      <c r="AA135" s="25"/>
      <c r="AB135">
        <v>10.103899999999999</v>
      </c>
      <c r="AC135">
        <v>13.944800000000001</v>
      </c>
      <c r="AD135">
        <v>16.4237</v>
      </c>
      <c r="AE135">
        <v>0</v>
      </c>
      <c r="AH135" s="2"/>
      <c r="AI135">
        <v>8</v>
      </c>
      <c r="AJ135" s="55">
        <f t="shared" si="9"/>
        <v>0</v>
      </c>
      <c r="AK135" s="57">
        <v>0</v>
      </c>
      <c r="AL135" s="55">
        <v>2303.3090882103638</v>
      </c>
      <c r="AM135" s="55">
        <v>0</v>
      </c>
      <c r="AN135" s="52"/>
      <c r="AO135" s="51"/>
      <c r="AP135" s="52">
        <v>1.3893055067508771E-2</v>
      </c>
      <c r="AQ135" s="52"/>
      <c r="AR135" s="28">
        <v>1.857142857142857</v>
      </c>
      <c r="AS135" s="28">
        <v>2.285714285714286</v>
      </c>
      <c r="AT135" s="28">
        <v>0.42857142857142849</v>
      </c>
      <c r="AU135" s="28">
        <v>0</v>
      </c>
      <c r="AV135" s="28">
        <v>0.40625000000000011</v>
      </c>
      <c r="AW135" s="28">
        <v>0.5</v>
      </c>
      <c r="AX135" s="28">
        <v>9.375E-2</v>
      </c>
      <c r="AY135" s="28">
        <v>0</v>
      </c>
      <c r="AZ135" s="25">
        <v>0.82</v>
      </c>
      <c r="BA135" s="25">
        <v>3.44</v>
      </c>
      <c r="BB135" s="25">
        <v>2.62</v>
      </c>
      <c r="BC135" s="25">
        <v>2.4390000000000001</v>
      </c>
      <c r="BD135">
        <v>2.4390000000000001</v>
      </c>
      <c r="BE135">
        <v>5.5936785899999997</v>
      </c>
      <c r="BF135" s="75"/>
      <c r="BG135" s="75"/>
      <c r="BH135" s="75"/>
      <c r="BK135">
        <v>6.9465275337543854E-3</v>
      </c>
      <c r="BM135">
        <v>1.3893055067508771E-2</v>
      </c>
      <c r="BN135">
        <v>6.9465275337543854E-3</v>
      </c>
      <c r="BO135">
        <v>0</v>
      </c>
      <c r="BP135" s="79" t="s">
        <v>1264</v>
      </c>
      <c r="BQ135" s="79">
        <v>1223</v>
      </c>
      <c r="BR135" s="79">
        <v>0.5</v>
      </c>
      <c r="BT135" s="79" t="s">
        <v>464</v>
      </c>
      <c r="BU135" s="79" t="s">
        <v>464</v>
      </c>
      <c r="BV135" s="79">
        <v>0</v>
      </c>
      <c r="BW135" s="79">
        <v>3.52</v>
      </c>
      <c r="BX135" s="79">
        <v>0.6</v>
      </c>
      <c r="BY135" s="79">
        <v>0</v>
      </c>
      <c r="BZ135" s="79" t="s">
        <v>464</v>
      </c>
      <c r="CA135" s="79" t="s">
        <v>464</v>
      </c>
      <c r="CB135" s="79" t="s">
        <v>1266</v>
      </c>
      <c r="CC135" s="79">
        <v>450</v>
      </c>
      <c r="CE135" s="79" t="s">
        <v>1287</v>
      </c>
      <c r="CG135" s="81">
        <v>34</v>
      </c>
    </row>
    <row r="136" spans="1:86" x14ac:dyDescent="0.3">
      <c r="A136" s="2" t="s">
        <v>73</v>
      </c>
      <c r="B136" s="13" t="s">
        <v>740</v>
      </c>
      <c r="C136" s="13"/>
      <c r="D136" s="2">
        <v>3.43</v>
      </c>
      <c r="E136" s="2" t="s">
        <v>77</v>
      </c>
      <c r="F136" s="88" t="s">
        <v>561</v>
      </c>
      <c r="G136" s="1" t="s">
        <v>639</v>
      </c>
      <c r="I136" t="s">
        <v>1567</v>
      </c>
      <c r="J136" t="s">
        <v>1567</v>
      </c>
      <c r="L136" t="b">
        <v>1</v>
      </c>
      <c r="M136" t="b">
        <v>0</v>
      </c>
      <c r="N136" t="b">
        <v>0</v>
      </c>
      <c r="O136" t="b">
        <v>0</v>
      </c>
      <c r="P136" s="2"/>
      <c r="Q136" s="25">
        <v>0</v>
      </c>
      <c r="R136">
        <v>2</v>
      </c>
      <c r="S136">
        <v>0</v>
      </c>
      <c r="T136" s="2"/>
      <c r="U136" s="2"/>
      <c r="V136" s="2"/>
      <c r="W136" s="2"/>
      <c r="X136" s="2"/>
      <c r="Y136" s="25">
        <v>0</v>
      </c>
      <c r="Z136" s="25"/>
      <c r="AA136" s="25"/>
      <c r="AB136">
        <v>5.4507000000000003</v>
      </c>
      <c r="AC136">
        <v>9.7352000000000007</v>
      </c>
      <c r="AD136">
        <v>31.373799999999999</v>
      </c>
      <c r="AE136">
        <v>0</v>
      </c>
      <c r="AH136" s="2"/>
      <c r="AI136">
        <v>8</v>
      </c>
      <c r="AJ136" s="55">
        <f t="shared" si="9"/>
        <v>0</v>
      </c>
      <c r="AK136" s="57">
        <v>0</v>
      </c>
      <c r="AL136" s="55">
        <v>1647.0185271674609</v>
      </c>
      <c r="AM136" s="55">
        <v>0</v>
      </c>
      <c r="AN136" s="52"/>
      <c r="AO136" s="51"/>
      <c r="AP136" s="52">
        <v>9.714523386398553E-3</v>
      </c>
      <c r="AQ136" s="52"/>
      <c r="AR136" s="28">
        <v>1.857142857142857</v>
      </c>
      <c r="AS136" s="28">
        <v>2.285714285714286</v>
      </c>
      <c r="AT136" s="28">
        <v>0.42857142857142849</v>
      </c>
      <c r="AU136" s="28">
        <v>0</v>
      </c>
      <c r="AV136" s="28">
        <v>0.40625000000000011</v>
      </c>
      <c r="AW136" s="28">
        <v>0.5</v>
      </c>
      <c r="AX136" s="28">
        <v>9.375E-2</v>
      </c>
      <c r="AY136" s="28">
        <v>0</v>
      </c>
      <c r="AZ136" s="25">
        <v>0.82</v>
      </c>
      <c r="BA136" s="25">
        <v>3.44</v>
      </c>
      <c r="BB136" s="25">
        <v>2.62</v>
      </c>
      <c r="BC136" s="25">
        <v>2.4300000000000002</v>
      </c>
      <c r="BD136">
        <v>2.4300000000000002</v>
      </c>
      <c r="BE136">
        <v>5.5971875185714284</v>
      </c>
      <c r="BF136" s="75"/>
      <c r="BG136" s="75"/>
      <c r="BH136" s="75"/>
      <c r="BK136">
        <v>4.8572616931992756E-3</v>
      </c>
      <c r="BM136">
        <v>9.714523386398553E-3</v>
      </c>
      <c r="BN136">
        <v>4.8572616931992756E-3</v>
      </c>
      <c r="BO136">
        <v>0</v>
      </c>
      <c r="BP136" s="79" t="s">
        <v>1264</v>
      </c>
      <c r="BQ136" s="79">
        <v>1223</v>
      </c>
      <c r="BR136" s="79">
        <v>0.5</v>
      </c>
      <c r="BT136" s="79" t="s">
        <v>464</v>
      </c>
      <c r="BU136" s="79" t="s">
        <v>464</v>
      </c>
      <c r="BV136" s="79">
        <v>0</v>
      </c>
      <c r="BW136" s="79">
        <v>3.43</v>
      </c>
      <c r="BX136" s="79">
        <v>0.6</v>
      </c>
      <c r="BY136" s="79">
        <v>0</v>
      </c>
      <c r="BZ136" s="79" t="s">
        <v>464</v>
      </c>
      <c r="CA136" s="79" t="s">
        <v>464</v>
      </c>
      <c r="CB136" s="79" t="s">
        <v>1266</v>
      </c>
      <c r="CC136" s="79">
        <v>450</v>
      </c>
      <c r="CE136" s="79" t="s">
        <v>1287</v>
      </c>
      <c r="CG136" s="81">
        <v>12.5</v>
      </c>
    </row>
    <row r="137" spans="1:86" x14ac:dyDescent="0.3">
      <c r="A137" s="2" t="s">
        <v>71</v>
      </c>
      <c r="B137" s="13" t="s">
        <v>739</v>
      </c>
      <c r="C137" s="13"/>
      <c r="D137" s="2">
        <v>3.59</v>
      </c>
      <c r="E137" s="2" t="s">
        <v>77</v>
      </c>
      <c r="F137" s="9" t="s">
        <v>561</v>
      </c>
      <c r="G137" t="s">
        <v>639</v>
      </c>
      <c r="L137" t="b">
        <v>1</v>
      </c>
      <c r="M137" t="b">
        <v>1</v>
      </c>
      <c r="N137" t="b">
        <v>0</v>
      </c>
      <c r="O137" t="b">
        <v>0</v>
      </c>
      <c r="P137" s="2"/>
      <c r="Q137" s="25">
        <v>2</v>
      </c>
      <c r="R137">
        <v>2</v>
      </c>
      <c r="S137">
        <v>0</v>
      </c>
      <c r="T137" s="2"/>
      <c r="U137" s="2"/>
      <c r="V137" s="2"/>
      <c r="W137" s="2"/>
      <c r="X137" s="2"/>
      <c r="Y137" s="25">
        <v>3.8703880000000002</v>
      </c>
      <c r="Z137" s="25">
        <v>3.8703880000000002</v>
      </c>
      <c r="AA137" s="25">
        <v>13.604850000000001</v>
      </c>
      <c r="AB137">
        <v>3.8415499999999998</v>
      </c>
      <c r="AC137">
        <v>3.8415499999999998</v>
      </c>
      <c r="AD137">
        <v>13.4695</v>
      </c>
      <c r="AE137">
        <v>0</v>
      </c>
      <c r="AH137" s="2"/>
      <c r="AI137">
        <v>8</v>
      </c>
      <c r="AJ137" s="55">
        <f t="shared" ref="AJ137:AJ142" si="13">T137*U137*V137</f>
        <v>0</v>
      </c>
      <c r="AK137" s="57">
        <v>203.79933701026059</v>
      </c>
      <c r="AL137" s="55">
        <v>198.77623248847371</v>
      </c>
      <c r="AM137" s="55">
        <v>0</v>
      </c>
      <c r="AN137" s="52"/>
      <c r="AO137" s="51">
        <v>7.8508596910668346E-2</v>
      </c>
      <c r="AP137" s="52">
        <v>8.0492520658513728E-2</v>
      </c>
      <c r="AQ137" s="52"/>
      <c r="AR137" s="28">
        <v>1.857142857142857</v>
      </c>
      <c r="AS137" s="28">
        <v>2.285714285714286</v>
      </c>
      <c r="AT137" s="28">
        <v>0.42857142857142849</v>
      </c>
      <c r="AU137" s="28">
        <v>0</v>
      </c>
      <c r="AV137" s="28">
        <v>0.40625000000000011</v>
      </c>
      <c r="AW137" s="28">
        <v>0.5</v>
      </c>
      <c r="AX137" s="28">
        <v>9.375E-2</v>
      </c>
      <c r="AY137" s="28">
        <v>0</v>
      </c>
      <c r="AZ137" s="25">
        <v>0.82</v>
      </c>
      <c r="BA137" s="25">
        <v>3.44</v>
      </c>
      <c r="BB137" s="25">
        <v>2.62</v>
      </c>
      <c r="BC137" s="25">
        <v>2.46</v>
      </c>
      <c r="BD137">
        <v>2.46</v>
      </c>
      <c r="BE137">
        <v>5.5854910899999997</v>
      </c>
      <c r="BF137" s="75">
        <v>0.55645098073491572</v>
      </c>
      <c r="BG137" s="75">
        <v>0.57051257855519</v>
      </c>
      <c r="BH137" s="75"/>
      <c r="BJ137">
        <v>3.9254298455334173E-2</v>
      </c>
      <c r="BK137">
        <v>4.0246260329256871E-2</v>
      </c>
      <c r="BM137">
        <v>7.950055878459103E-2</v>
      </c>
      <c r="BN137">
        <v>3.9750279392295522E-2</v>
      </c>
      <c r="BO137">
        <v>0.56348177964505286</v>
      </c>
      <c r="BP137" s="79" t="s">
        <v>1264</v>
      </c>
      <c r="BQ137" s="79">
        <v>1223</v>
      </c>
      <c r="BR137" s="79">
        <v>0.5</v>
      </c>
      <c r="BT137" s="79" t="s">
        <v>1275</v>
      </c>
      <c r="BU137" s="79" t="s">
        <v>56</v>
      </c>
      <c r="BV137" s="79">
        <v>2</v>
      </c>
      <c r="BW137" s="79">
        <v>3.59</v>
      </c>
      <c r="BX137" s="79">
        <v>0.6</v>
      </c>
      <c r="BY137" s="79">
        <v>0</v>
      </c>
      <c r="BZ137" s="79" t="s">
        <v>464</v>
      </c>
      <c r="CA137" s="79" t="s">
        <v>464</v>
      </c>
      <c r="CB137" s="79" t="s">
        <v>1266</v>
      </c>
      <c r="CC137" s="79">
        <v>450</v>
      </c>
      <c r="CE137" s="79" t="s">
        <v>1287</v>
      </c>
      <c r="CG137" s="81">
        <v>36</v>
      </c>
    </row>
    <row r="138" spans="1:86" x14ac:dyDescent="0.3">
      <c r="A138" s="2" t="s">
        <v>72</v>
      </c>
      <c r="B138" s="17" t="s">
        <v>902</v>
      </c>
      <c r="C138" s="13"/>
      <c r="D138" s="2">
        <v>3.74</v>
      </c>
      <c r="E138" s="2" t="s">
        <v>77</v>
      </c>
      <c r="F138" s="88" t="s">
        <v>561</v>
      </c>
      <c r="G138" s="1" t="s">
        <v>639</v>
      </c>
      <c r="I138" s="120" t="s">
        <v>1597</v>
      </c>
      <c r="L138" t="b">
        <v>1</v>
      </c>
      <c r="M138" t="b">
        <v>1</v>
      </c>
      <c r="N138" t="b">
        <v>0</v>
      </c>
      <c r="O138" t="b">
        <v>0</v>
      </c>
      <c r="P138" s="2"/>
      <c r="Q138" s="25">
        <v>0</v>
      </c>
      <c r="R138">
        <v>2</v>
      </c>
      <c r="S138">
        <v>0</v>
      </c>
      <c r="T138" s="2"/>
      <c r="U138" s="2"/>
      <c r="V138" s="2"/>
      <c r="W138" s="2"/>
      <c r="X138" s="2"/>
      <c r="Y138" s="25">
        <v>0</v>
      </c>
      <c r="Z138" s="25"/>
      <c r="AA138" s="25"/>
      <c r="AB138">
        <v>3.8415499999999998</v>
      </c>
      <c r="AC138">
        <v>3.8415499999999998</v>
      </c>
      <c r="AD138">
        <v>13.4695</v>
      </c>
      <c r="AE138">
        <v>0</v>
      </c>
      <c r="AH138" s="2"/>
      <c r="AI138">
        <v>8</v>
      </c>
      <c r="AJ138" s="55">
        <f t="shared" si="13"/>
        <v>0</v>
      </c>
      <c r="AK138" s="57">
        <v>0</v>
      </c>
      <c r="AL138" s="55">
        <v>198.77623248847371</v>
      </c>
      <c r="AM138" s="55">
        <v>0</v>
      </c>
      <c r="AN138" s="52"/>
      <c r="AO138" s="51"/>
      <c r="AP138" s="52">
        <v>8.0492520658513728E-2</v>
      </c>
      <c r="AQ138" s="52"/>
      <c r="AR138" s="28">
        <v>1.857142857142857</v>
      </c>
      <c r="AS138" s="28">
        <v>2.285714285714286</v>
      </c>
      <c r="AT138" s="28">
        <v>0.42857142857142849</v>
      </c>
      <c r="AU138" s="28">
        <v>0</v>
      </c>
      <c r="AV138" s="28">
        <v>0.40625000000000011</v>
      </c>
      <c r="AW138" s="28">
        <v>0.5</v>
      </c>
      <c r="AX138" s="28">
        <v>9.375E-2</v>
      </c>
      <c r="AY138" s="28">
        <v>0</v>
      </c>
      <c r="AZ138" s="25">
        <v>0.82</v>
      </c>
      <c r="BA138" s="25">
        <v>3.44</v>
      </c>
      <c r="BB138" s="25">
        <v>2.62</v>
      </c>
      <c r="BC138" s="25">
        <v>2.4569999999999999</v>
      </c>
      <c r="BD138">
        <v>2.4569999999999999</v>
      </c>
      <c r="BE138">
        <v>5.5866607328571423</v>
      </c>
      <c r="BF138" s="75">
        <v>0.55645098073491572</v>
      </c>
      <c r="BG138" s="75">
        <v>0.57051257855519</v>
      </c>
      <c r="BH138" s="75"/>
      <c r="BK138">
        <v>4.0246260329256871E-2</v>
      </c>
      <c r="BM138">
        <v>8.0492520658513728E-2</v>
      </c>
      <c r="BN138">
        <v>4.0246260329256871E-2</v>
      </c>
      <c r="BO138">
        <v>0.56348177964505286</v>
      </c>
      <c r="BP138" s="79" t="s">
        <v>1264</v>
      </c>
      <c r="BQ138" s="79">
        <v>1223</v>
      </c>
      <c r="BR138" s="79">
        <v>0.5</v>
      </c>
      <c r="BT138" s="79" t="s">
        <v>1275</v>
      </c>
      <c r="BU138" s="79" t="s">
        <v>56</v>
      </c>
      <c r="BV138" s="79">
        <v>2</v>
      </c>
      <c r="BW138" s="79">
        <v>3.74</v>
      </c>
      <c r="BX138" s="79">
        <v>0.6</v>
      </c>
      <c r="BY138" s="79">
        <v>0</v>
      </c>
      <c r="BZ138" s="79" t="s">
        <v>464</v>
      </c>
      <c r="CA138" s="79" t="s">
        <v>464</v>
      </c>
      <c r="CB138" s="79" t="s">
        <v>1266</v>
      </c>
      <c r="CC138" s="79">
        <v>450</v>
      </c>
      <c r="CE138" s="79" t="s">
        <v>1287</v>
      </c>
      <c r="CG138" s="81">
        <v>65.400000000000006</v>
      </c>
    </row>
    <row r="139" spans="1:86" x14ac:dyDescent="0.3">
      <c r="A139" s="2" t="s">
        <v>76</v>
      </c>
      <c r="B139" s="17" t="s">
        <v>903</v>
      </c>
      <c r="C139" s="13"/>
      <c r="D139" s="2">
        <v>3.82</v>
      </c>
      <c r="E139" s="2" t="s">
        <v>77</v>
      </c>
      <c r="F139" s="88" t="s">
        <v>561</v>
      </c>
      <c r="G139" s="1" t="s">
        <v>639</v>
      </c>
      <c r="I139" s="120" t="s">
        <v>1598</v>
      </c>
      <c r="L139" t="b">
        <v>0</v>
      </c>
      <c r="M139" t="b">
        <v>0</v>
      </c>
      <c r="N139" t="b">
        <v>0</v>
      </c>
      <c r="O139" s="5" t="b">
        <v>1</v>
      </c>
      <c r="P139" s="2"/>
      <c r="Q139" s="25">
        <v>0</v>
      </c>
      <c r="R139">
        <v>1</v>
      </c>
      <c r="S139">
        <v>0</v>
      </c>
      <c r="T139" s="2"/>
      <c r="U139" s="2"/>
      <c r="V139" s="2"/>
      <c r="W139" s="2"/>
      <c r="X139" s="2"/>
      <c r="Y139" s="25">
        <v>0</v>
      </c>
      <c r="Z139" s="25"/>
      <c r="AA139" s="25"/>
      <c r="AB139">
        <v>6.7352999999999987</v>
      </c>
      <c r="AC139">
        <v>8.0756999999999994</v>
      </c>
      <c r="AD139">
        <v>15.016999999999999</v>
      </c>
      <c r="AE139">
        <v>0</v>
      </c>
      <c r="AH139" s="2"/>
      <c r="AI139">
        <v>8</v>
      </c>
      <c r="AJ139" s="55">
        <f t="shared" si="13"/>
        <v>0</v>
      </c>
      <c r="AK139" s="57">
        <v>0</v>
      </c>
      <c r="AL139" s="55">
        <v>801.31327174450405</v>
      </c>
      <c r="AM139" s="55">
        <v>0</v>
      </c>
      <c r="AN139" s="52"/>
      <c r="AO139" s="51"/>
      <c r="AP139" s="52">
        <v>9.9836110071951645E-3</v>
      </c>
      <c r="AQ139" s="52"/>
      <c r="AR139" s="28">
        <v>1.857142857142857</v>
      </c>
      <c r="AS139" s="28">
        <v>2.285714285714286</v>
      </c>
      <c r="AT139" s="28">
        <v>0.42857142857142849</v>
      </c>
      <c r="AU139" s="28">
        <v>0</v>
      </c>
      <c r="AV139" s="28">
        <v>0.40625000000000011</v>
      </c>
      <c r="AW139" s="28">
        <v>0.5</v>
      </c>
      <c r="AX139" s="28">
        <v>9.375E-2</v>
      </c>
      <c r="AY139" s="28">
        <v>0</v>
      </c>
      <c r="AZ139" s="25">
        <v>0.82</v>
      </c>
      <c r="BA139" s="25">
        <v>3.44</v>
      </c>
      <c r="BB139" s="25">
        <v>2.62</v>
      </c>
      <c r="BC139" s="25">
        <v>2.4510000000000001</v>
      </c>
      <c r="BD139">
        <v>2.4510000000000001</v>
      </c>
      <c r="BE139">
        <v>5.5890000185714284</v>
      </c>
      <c r="BF139" s="75"/>
      <c r="BG139" s="75">
        <v>0.26693366029414328</v>
      </c>
      <c r="BH139" s="75"/>
      <c r="BK139">
        <v>4.9918055035975822E-3</v>
      </c>
      <c r="BM139">
        <v>9.9836110071951645E-3</v>
      </c>
      <c r="BN139">
        <v>4.9918055035975822E-3</v>
      </c>
      <c r="BO139">
        <v>0.26693366029414328</v>
      </c>
      <c r="BP139" s="79" t="s">
        <v>1264</v>
      </c>
      <c r="BQ139" s="79">
        <v>1223</v>
      </c>
      <c r="BR139" s="79">
        <v>0.5</v>
      </c>
      <c r="BT139" s="79" t="s">
        <v>1275</v>
      </c>
      <c r="BU139" s="79" t="s">
        <v>56</v>
      </c>
      <c r="BV139" s="79">
        <v>2</v>
      </c>
      <c r="BW139" s="79">
        <v>3.82</v>
      </c>
      <c r="BX139" s="79">
        <v>0.6</v>
      </c>
      <c r="BY139" s="79">
        <v>0</v>
      </c>
      <c r="BZ139" s="79" t="s">
        <v>464</v>
      </c>
      <c r="CA139" s="79" t="s">
        <v>464</v>
      </c>
      <c r="CB139" s="79" t="s">
        <v>1266</v>
      </c>
      <c r="CC139" s="79">
        <v>450</v>
      </c>
      <c r="CE139" s="79" t="s">
        <v>1287</v>
      </c>
      <c r="CG139" s="81">
        <v>84.2</v>
      </c>
    </row>
    <row r="140" spans="1:86" x14ac:dyDescent="0.3">
      <c r="A140" s="2" t="s">
        <v>75</v>
      </c>
      <c r="B140" s="17" t="s">
        <v>904</v>
      </c>
      <c r="C140" s="13"/>
      <c r="D140" s="2">
        <v>4.16</v>
      </c>
      <c r="E140" s="2" t="s">
        <v>77</v>
      </c>
      <c r="F140" s="88" t="s">
        <v>561</v>
      </c>
      <c r="G140" s="1" t="s">
        <v>639</v>
      </c>
      <c r="I140" s="120" t="s">
        <v>1599</v>
      </c>
      <c r="L140" t="b">
        <v>0</v>
      </c>
      <c r="M140" t="b">
        <v>0</v>
      </c>
      <c r="N140" t="b">
        <v>0</v>
      </c>
      <c r="O140" s="5" t="b">
        <v>1</v>
      </c>
      <c r="P140" s="2"/>
      <c r="Q140" s="25">
        <v>0</v>
      </c>
      <c r="R140">
        <v>4</v>
      </c>
      <c r="S140">
        <v>0</v>
      </c>
      <c r="T140" s="2"/>
      <c r="U140" s="2"/>
      <c r="V140" s="2"/>
      <c r="W140" s="2"/>
      <c r="X140" s="2"/>
      <c r="Y140" s="25">
        <v>0</v>
      </c>
      <c r="Z140" s="25"/>
      <c r="AA140" s="25"/>
      <c r="AB140">
        <v>18.184000000000001</v>
      </c>
      <c r="AC140">
        <v>13.009</v>
      </c>
      <c r="AD140">
        <v>13.112</v>
      </c>
      <c r="AE140">
        <v>0</v>
      </c>
      <c r="AH140" s="2"/>
      <c r="AI140">
        <v>8</v>
      </c>
      <c r="AJ140" s="55">
        <f t="shared" si="13"/>
        <v>0</v>
      </c>
      <c r="AK140" s="57">
        <v>0</v>
      </c>
      <c r="AL140" s="55">
        <v>2626.6697286954709</v>
      </c>
      <c r="AM140" s="55">
        <v>0</v>
      </c>
      <c r="AN140" s="52"/>
      <c r="AO140" s="51"/>
      <c r="AP140" s="52">
        <v>1.2182726914773829E-2</v>
      </c>
      <c r="AQ140" s="52"/>
      <c r="AR140" s="28">
        <v>1.857142857142857</v>
      </c>
      <c r="AS140" s="28">
        <v>2.285714285714286</v>
      </c>
      <c r="AT140" s="28">
        <v>0.42857142857142849</v>
      </c>
      <c r="AU140" s="28">
        <v>0</v>
      </c>
      <c r="AV140" s="28">
        <v>0.40625000000000011</v>
      </c>
      <c r="AW140" s="28">
        <v>0.5</v>
      </c>
      <c r="AX140" s="28">
        <v>9.375E-2</v>
      </c>
      <c r="AY140" s="28">
        <v>0</v>
      </c>
      <c r="AZ140" s="25">
        <v>0.82</v>
      </c>
      <c r="BA140" s="25">
        <v>3.44</v>
      </c>
      <c r="BB140" s="25">
        <v>2.62</v>
      </c>
      <c r="BC140" s="25">
        <v>2.4449999999999998</v>
      </c>
      <c r="BD140">
        <v>2.4449999999999998</v>
      </c>
      <c r="BE140">
        <v>5.5913393042857136</v>
      </c>
      <c r="BF140" s="75"/>
      <c r="BG140" s="75"/>
      <c r="BH140" s="75"/>
      <c r="BK140">
        <v>6.0913634573869172E-3</v>
      </c>
      <c r="BM140">
        <v>1.2182726914773829E-2</v>
      </c>
      <c r="BN140">
        <v>6.0913634573869172E-3</v>
      </c>
      <c r="BO140">
        <v>0</v>
      </c>
      <c r="BP140" s="79" t="s">
        <v>1264</v>
      </c>
      <c r="BQ140" s="79">
        <v>1223</v>
      </c>
      <c r="BR140" s="79">
        <v>0.5</v>
      </c>
      <c r="BT140" s="79" t="s">
        <v>1275</v>
      </c>
      <c r="BU140" s="79" t="s">
        <v>56</v>
      </c>
      <c r="BV140" s="79">
        <v>2</v>
      </c>
      <c r="BW140" s="79">
        <v>4.16</v>
      </c>
      <c r="BX140" s="79">
        <v>0.6</v>
      </c>
      <c r="BY140" s="79">
        <v>0</v>
      </c>
      <c r="BZ140" s="79" t="s">
        <v>464</v>
      </c>
      <c r="CA140" s="79" t="s">
        <v>464</v>
      </c>
      <c r="CB140" s="79" t="s">
        <v>1266</v>
      </c>
      <c r="CC140" s="79">
        <v>450</v>
      </c>
      <c r="CE140" s="79" t="s">
        <v>1287</v>
      </c>
      <c r="CG140" s="81">
        <v>69.2</v>
      </c>
    </row>
    <row r="141" spans="1:86" x14ac:dyDescent="0.3">
      <c r="A141" s="2" t="s">
        <v>74</v>
      </c>
      <c r="B141" s="17" t="s">
        <v>905</v>
      </c>
      <c r="C141" s="13"/>
      <c r="D141" s="2">
        <v>3.52</v>
      </c>
      <c r="E141" s="2" t="s">
        <v>77</v>
      </c>
      <c r="F141" s="88" t="s">
        <v>561</v>
      </c>
      <c r="G141" s="1" t="s">
        <v>639</v>
      </c>
      <c r="I141" s="120" t="s">
        <v>1600</v>
      </c>
      <c r="L141" t="b">
        <v>0</v>
      </c>
      <c r="M141" t="b">
        <v>0</v>
      </c>
      <c r="N141" t="b">
        <v>0</v>
      </c>
      <c r="O141" s="5" t="b">
        <v>1</v>
      </c>
      <c r="P141" s="2"/>
      <c r="Q141" s="25">
        <v>0</v>
      </c>
      <c r="R141">
        <v>4</v>
      </c>
      <c r="S141">
        <v>0</v>
      </c>
      <c r="T141" s="2"/>
      <c r="U141" s="2"/>
      <c r="V141" s="2"/>
      <c r="W141" s="2"/>
      <c r="X141" s="2"/>
      <c r="Y141" s="25">
        <v>0</v>
      </c>
      <c r="Z141" s="25"/>
      <c r="AA141" s="25"/>
      <c r="AB141">
        <v>10.103899999999999</v>
      </c>
      <c r="AC141">
        <v>13.944800000000001</v>
      </c>
      <c r="AD141">
        <v>16.4237</v>
      </c>
      <c r="AE141">
        <v>0</v>
      </c>
      <c r="AH141" s="2"/>
      <c r="AI141">
        <v>8</v>
      </c>
      <c r="AJ141" s="55">
        <f t="shared" si="13"/>
        <v>0</v>
      </c>
      <c r="AK141" s="57">
        <v>0</v>
      </c>
      <c r="AL141" s="55">
        <v>2303.3090882103638</v>
      </c>
      <c r="AM141" s="55">
        <v>0</v>
      </c>
      <c r="AN141" s="52"/>
      <c r="AO141" s="51"/>
      <c r="AP141" s="52">
        <v>1.3893055067508771E-2</v>
      </c>
      <c r="AQ141" s="52"/>
      <c r="AR141" s="28">
        <v>1.857142857142857</v>
      </c>
      <c r="AS141" s="28">
        <v>2.285714285714286</v>
      </c>
      <c r="AT141" s="28">
        <v>0.42857142857142849</v>
      </c>
      <c r="AU141" s="28">
        <v>0</v>
      </c>
      <c r="AV141" s="28">
        <v>0.40625000000000011</v>
      </c>
      <c r="AW141" s="28">
        <v>0.5</v>
      </c>
      <c r="AX141" s="28">
        <v>9.375E-2</v>
      </c>
      <c r="AY141" s="28">
        <v>0</v>
      </c>
      <c r="AZ141" s="25">
        <v>0.82</v>
      </c>
      <c r="BA141" s="25">
        <v>3.44</v>
      </c>
      <c r="BB141" s="25">
        <v>2.62</v>
      </c>
      <c r="BC141" s="25">
        <v>2.4390000000000001</v>
      </c>
      <c r="BD141">
        <v>2.4390000000000001</v>
      </c>
      <c r="BE141">
        <v>5.5936785899999997</v>
      </c>
      <c r="BF141" s="75"/>
      <c r="BG141" s="75"/>
      <c r="BH141" s="75"/>
      <c r="BK141">
        <v>6.9465275337543854E-3</v>
      </c>
      <c r="BM141">
        <v>1.3893055067508771E-2</v>
      </c>
      <c r="BN141">
        <v>6.9465275337543854E-3</v>
      </c>
      <c r="BO141">
        <v>0</v>
      </c>
      <c r="BP141" s="79" t="s">
        <v>1264</v>
      </c>
      <c r="BQ141" s="79">
        <v>1223</v>
      </c>
      <c r="BR141" s="79">
        <v>0.5</v>
      </c>
      <c r="BT141" s="79" t="s">
        <v>1275</v>
      </c>
      <c r="BU141" s="79" t="s">
        <v>56</v>
      </c>
      <c r="BV141" s="79">
        <v>2</v>
      </c>
      <c r="BW141" s="79">
        <v>3.52</v>
      </c>
      <c r="BX141" s="79">
        <v>0.6</v>
      </c>
      <c r="BY141" s="79">
        <v>0</v>
      </c>
      <c r="BZ141" s="79" t="s">
        <v>464</v>
      </c>
      <c r="CA141" s="79" t="s">
        <v>464</v>
      </c>
      <c r="CB141" s="79" t="s">
        <v>1266</v>
      </c>
      <c r="CC141" s="79">
        <v>450</v>
      </c>
      <c r="CE141" s="79" t="s">
        <v>1287</v>
      </c>
      <c r="CG141" s="81">
        <v>34</v>
      </c>
    </row>
    <row r="142" spans="1:86" x14ac:dyDescent="0.3">
      <c r="A142" s="2" t="s">
        <v>73</v>
      </c>
      <c r="B142" s="13" t="s">
        <v>740</v>
      </c>
      <c r="C142" s="13"/>
      <c r="D142" s="2">
        <v>3.43</v>
      </c>
      <c r="E142" s="2" t="s">
        <v>77</v>
      </c>
      <c r="F142" s="88" t="s">
        <v>561</v>
      </c>
      <c r="G142" s="1" t="s">
        <v>639</v>
      </c>
      <c r="I142" t="s">
        <v>1567</v>
      </c>
      <c r="J142" t="s">
        <v>1567</v>
      </c>
      <c r="L142" t="b">
        <v>1</v>
      </c>
      <c r="M142" t="b">
        <v>0</v>
      </c>
      <c r="N142" t="b">
        <v>0</v>
      </c>
      <c r="O142" t="b">
        <v>0</v>
      </c>
      <c r="P142" s="2"/>
      <c r="Q142" s="25">
        <v>0</v>
      </c>
      <c r="R142">
        <v>2</v>
      </c>
      <c r="S142">
        <v>0</v>
      </c>
      <c r="T142" s="2"/>
      <c r="U142" s="2"/>
      <c r="V142" s="2"/>
      <c r="W142" s="2"/>
      <c r="X142" s="2"/>
      <c r="Y142" s="25">
        <v>0</v>
      </c>
      <c r="Z142" s="25"/>
      <c r="AA142" s="25"/>
      <c r="AB142">
        <v>5.4507000000000003</v>
      </c>
      <c r="AC142">
        <v>9.7352000000000007</v>
      </c>
      <c r="AD142">
        <v>31.373799999999999</v>
      </c>
      <c r="AE142">
        <v>0</v>
      </c>
      <c r="AH142" s="2"/>
      <c r="AI142">
        <v>8</v>
      </c>
      <c r="AJ142" s="55">
        <f t="shared" si="13"/>
        <v>0</v>
      </c>
      <c r="AK142" s="57">
        <v>0</v>
      </c>
      <c r="AL142" s="55">
        <v>1647.0185271674609</v>
      </c>
      <c r="AM142" s="55">
        <v>0</v>
      </c>
      <c r="AN142" s="52"/>
      <c r="AO142" s="51"/>
      <c r="AP142" s="52">
        <v>9.714523386398553E-3</v>
      </c>
      <c r="AQ142" s="52"/>
      <c r="AR142" s="28">
        <v>1.857142857142857</v>
      </c>
      <c r="AS142" s="28">
        <v>2.285714285714286</v>
      </c>
      <c r="AT142" s="28">
        <v>0.42857142857142849</v>
      </c>
      <c r="AU142" s="28">
        <v>0</v>
      </c>
      <c r="AV142" s="28">
        <v>0.40625000000000011</v>
      </c>
      <c r="AW142" s="28">
        <v>0.5</v>
      </c>
      <c r="AX142" s="28">
        <v>9.375E-2</v>
      </c>
      <c r="AY142" s="28">
        <v>0</v>
      </c>
      <c r="AZ142" s="25">
        <v>0.82</v>
      </c>
      <c r="BA142" s="25">
        <v>3.44</v>
      </c>
      <c r="BB142" s="25">
        <v>2.62</v>
      </c>
      <c r="BC142" s="25">
        <v>2.4300000000000002</v>
      </c>
      <c r="BD142">
        <v>2.4300000000000002</v>
      </c>
      <c r="BE142">
        <v>5.5971875185714284</v>
      </c>
      <c r="BF142" s="75"/>
      <c r="BG142" s="75"/>
      <c r="BH142" s="75"/>
      <c r="BK142">
        <v>4.8572616931992756E-3</v>
      </c>
      <c r="BM142">
        <v>9.714523386398553E-3</v>
      </c>
      <c r="BN142">
        <v>4.8572616931992756E-3</v>
      </c>
      <c r="BO142">
        <v>0</v>
      </c>
      <c r="BP142" s="79" t="s">
        <v>1264</v>
      </c>
      <c r="BQ142" s="79">
        <v>1223</v>
      </c>
      <c r="BR142" s="79">
        <v>0.5</v>
      </c>
      <c r="BT142" s="79" t="s">
        <v>1275</v>
      </c>
      <c r="BU142" s="79" t="s">
        <v>56</v>
      </c>
      <c r="BV142" s="79">
        <v>2</v>
      </c>
      <c r="BW142" s="79">
        <v>3.43</v>
      </c>
      <c r="BX142" s="79">
        <v>0.6</v>
      </c>
      <c r="BY142" s="79">
        <v>0</v>
      </c>
      <c r="BZ142" s="79" t="s">
        <v>464</v>
      </c>
      <c r="CA142" s="79" t="s">
        <v>464</v>
      </c>
      <c r="CB142" s="79" t="s">
        <v>1266</v>
      </c>
      <c r="CC142" s="79">
        <v>450</v>
      </c>
      <c r="CE142" s="79" t="s">
        <v>1287</v>
      </c>
      <c r="CG142" s="81">
        <v>12.5</v>
      </c>
    </row>
    <row r="143" spans="1:86" x14ac:dyDescent="0.3">
      <c r="A143" s="2" t="s">
        <v>44</v>
      </c>
      <c r="B143" s="13" t="s">
        <v>720</v>
      </c>
      <c r="C143" s="13"/>
      <c r="D143" s="2">
        <v>3.78</v>
      </c>
      <c r="E143" s="2" t="s">
        <v>80</v>
      </c>
      <c r="F143" s="113" t="s">
        <v>549</v>
      </c>
      <c r="G143">
        <v>-1</v>
      </c>
      <c r="H143" t="s">
        <v>1510</v>
      </c>
      <c r="L143" t="b">
        <v>1</v>
      </c>
      <c r="M143" t="b">
        <v>0</v>
      </c>
      <c r="N143" t="b">
        <v>0</v>
      </c>
      <c r="O143" t="b">
        <v>0</v>
      </c>
      <c r="P143" s="2">
        <v>2</v>
      </c>
      <c r="Q143" s="25">
        <v>1</v>
      </c>
      <c r="R143">
        <v>0</v>
      </c>
      <c r="S143">
        <v>0</v>
      </c>
      <c r="T143" s="2">
        <v>3.859</v>
      </c>
      <c r="U143" s="2">
        <v>3.859</v>
      </c>
      <c r="V143" s="2">
        <v>29.047999999999998</v>
      </c>
      <c r="W143" s="2" t="s">
        <v>440</v>
      </c>
      <c r="X143" s="2">
        <v>14.523999999999999</v>
      </c>
      <c r="Y143" s="25">
        <v>15.28115725</v>
      </c>
      <c r="Z143" s="25">
        <v>15.28115725</v>
      </c>
      <c r="AA143" s="25">
        <v>15.28115725</v>
      </c>
      <c r="AB143">
        <v>0</v>
      </c>
      <c r="AE143">
        <v>0</v>
      </c>
      <c r="AH143" s="2">
        <v>3</v>
      </c>
      <c r="AI143">
        <v>20</v>
      </c>
      <c r="AJ143" s="55">
        <f t="shared" si="9"/>
        <v>432.57935928799998</v>
      </c>
      <c r="AK143" s="57">
        <v>229.90248606119221</v>
      </c>
      <c r="AL143" s="55">
        <v>0</v>
      </c>
      <c r="AM143" s="55">
        <v>0</v>
      </c>
      <c r="AN143" s="52"/>
      <c r="AO143" s="51">
        <v>8.6993404650164072E-2</v>
      </c>
      <c r="AP143" s="52"/>
      <c r="AQ143" s="52"/>
      <c r="AR143" s="28">
        <v>1.882352941176471</v>
      </c>
      <c r="AS143" s="28">
        <v>2.3529411764705879</v>
      </c>
      <c r="AT143" s="28">
        <v>0.47058823529411759</v>
      </c>
      <c r="AU143" s="28">
        <v>0</v>
      </c>
      <c r="AV143" s="28">
        <v>0.4</v>
      </c>
      <c r="AW143" s="28">
        <v>0.5</v>
      </c>
      <c r="AX143" s="28">
        <v>9.9999999999999992E-2</v>
      </c>
      <c r="AY143" s="28">
        <v>0</v>
      </c>
      <c r="AZ143" s="25">
        <v>0.82</v>
      </c>
      <c r="BA143" s="25">
        <v>3.44</v>
      </c>
      <c r="BB143" s="25">
        <v>2.62</v>
      </c>
      <c r="BC143" s="25">
        <v>2.5211764705882351</v>
      </c>
      <c r="BD143">
        <v>2.521176470588236</v>
      </c>
      <c r="BE143">
        <v>5.6898745917647062</v>
      </c>
      <c r="BF143" s="75">
        <v>0.57369840599679445</v>
      </c>
      <c r="BG143" s="75"/>
      <c r="BH143" s="75"/>
      <c r="BJ143">
        <v>4.3496702325082043E-2</v>
      </c>
      <c r="BM143">
        <v>8.6993404650164072E-2</v>
      </c>
      <c r="BN143">
        <v>4.3496702325082043E-2</v>
      </c>
      <c r="BO143">
        <v>0.57369840599679445</v>
      </c>
      <c r="BP143" s="79" t="s">
        <v>1264</v>
      </c>
      <c r="BQ143" s="79">
        <f t="shared" ref="BQ143:BQ158" si="14">273+1050</f>
        <v>1323</v>
      </c>
      <c r="BR143" s="79">
        <v>48</v>
      </c>
      <c r="BT143" s="79" t="s">
        <v>464</v>
      </c>
      <c r="BU143" s="79" t="s">
        <v>464</v>
      </c>
      <c r="BV143" s="79">
        <v>0</v>
      </c>
      <c r="BX143" s="79">
        <v>2</v>
      </c>
      <c r="BY143" s="79">
        <v>0</v>
      </c>
      <c r="BZ143" s="79" t="s">
        <v>464</v>
      </c>
      <c r="CA143" s="79" t="s">
        <v>464</v>
      </c>
      <c r="CB143" s="79" t="s">
        <v>1266</v>
      </c>
      <c r="CC143" s="79">
        <v>1000</v>
      </c>
      <c r="CD143" s="79">
        <v>300</v>
      </c>
      <c r="CE143" s="79" t="s">
        <v>1310</v>
      </c>
      <c r="CF143" s="79">
        <v>298</v>
      </c>
      <c r="CG143" s="81">
        <v>4.37</v>
      </c>
    </row>
    <row r="144" spans="1:86" x14ac:dyDescent="0.3">
      <c r="A144" s="2" t="s">
        <v>79</v>
      </c>
      <c r="B144" s="17" t="s">
        <v>906</v>
      </c>
      <c r="C144" s="13"/>
      <c r="D144" s="2">
        <v>3.2</v>
      </c>
      <c r="E144" s="2" t="s">
        <v>80</v>
      </c>
      <c r="F144" s="32" t="s">
        <v>549</v>
      </c>
      <c r="G144">
        <v>-1</v>
      </c>
      <c r="H144" s="1" t="s">
        <v>1510</v>
      </c>
      <c r="I144" s="120" t="s">
        <v>1601</v>
      </c>
      <c r="J144" s="1"/>
      <c r="K144" s="1"/>
      <c r="L144" t="b">
        <v>1</v>
      </c>
      <c r="M144" t="b">
        <v>0</v>
      </c>
      <c r="N144" t="b">
        <v>0</v>
      </c>
      <c r="O144" t="b">
        <v>0</v>
      </c>
      <c r="P144" s="2">
        <v>2</v>
      </c>
      <c r="Q144" s="25">
        <v>0</v>
      </c>
      <c r="R144">
        <v>0</v>
      </c>
      <c r="S144">
        <v>0</v>
      </c>
      <c r="T144" s="2">
        <v>3.8650000000000002</v>
      </c>
      <c r="U144" s="2">
        <v>3.8650000000000002</v>
      </c>
      <c r="V144" s="2">
        <v>29.241</v>
      </c>
      <c r="X144">
        <v>14.6205</v>
      </c>
      <c r="Y144" s="25">
        <v>0</v>
      </c>
      <c r="Z144" s="25"/>
      <c r="AA144" s="25"/>
      <c r="AB144">
        <v>0</v>
      </c>
      <c r="AE144">
        <v>0</v>
      </c>
      <c r="AH144" s="2">
        <v>3</v>
      </c>
      <c r="AI144">
        <v>20</v>
      </c>
      <c r="AJ144" s="55">
        <f t="shared" si="9"/>
        <v>436.80863722500004</v>
      </c>
      <c r="AK144" s="57">
        <v>0</v>
      </c>
      <c r="AL144" s="55">
        <v>0</v>
      </c>
      <c r="AM144" s="55">
        <v>0</v>
      </c>
      <c r="AN144" s="52">
        <f>P144*AI144/AJ144</f>
        <v>9.1573280817238076E-2</v>
      </c>
      <c r="AO144" s="51"/>
      <c r="AP144" s="52"/>
      <c r="AQ144" s="52"/>
      <c r="AR144" s="28">
        <v>1.882352941176471</v>
      </c>
      <c r="AS144" s="28">
        <v>2.3529411764705879</v>
      </c>
      <c r="AT144" s="28">
        <v>0.49411764705882361</v>
      </c>
      <c r="AU144" s="28">
        <v>0</v>
      </c>
      <c r="AV144" s="28">
        <v>0.39800995024875629</v>
      </c>
      <c r="AW144" s="28">
        <v>0.4975124378109454</v>
      </c>
      <c r="AX144" s="28">
        <v>0.1044776119402985</v>
      </c>
      <c r="AY144" s="28">
        <v>0</v>
      </c>
      <c r="AZ144" s="25">
        <v>0.82</v>
      </c>
      <c r="BA144" s="25">
        <v>3.44</v>
      </c>
      <c r="BB144" s="25">
        <v>2.62</v>
      </c>
      <c r="BC144" s="25">
        <v>2.5228823529411768</v>
      </c>
      <c r="BD144">
        <v>2.5228823529411768</v>
      </c>
      <c r="BE144">
        <v>5.6932629430588237</v>
      </c>
      <c r="BF144" s="75"/>
      <c r="BG144" s="75"/>
      <c r="BH144" s="75"/>
      <c r="BI144">
        <v>4.5786640408619038E-2</v>
      </c>
      <c r="BM144">
        <v>9.1573280817238076E-2</v>
      </c>
      <c r="BN144">
        <v>4.5786640408619038E-2</v>
      </c>
      <c r="BO144">
        <v>0</v>
      </c>
      <c r="BP144" s="79" t="s">
        <v>1264</v>
      </c>
      <c r="BQ144" s="79">
        <f t="shared" si="14"/>
        <v>1323</v>
      </c>
      <c r="BR144" s="79">
        <v>48</v>
      </c>
      <c r="BT144" s="79" t="s">
        <v>464</v>
      </c>
      <c r="BU144" s="79" t="s">
        <v>464</v>
      </c>
      <c r="BV144" s="79">
        <v>0</v>
      </c>
      <c r="BX144" s="79">
        <v>2</v>
      </c>
      <c r="BY144" s="79">
        <v>0</v>
      </c>
      <c r="BZ144" s="79" t="s">
        <v>464</v>
      </c>
      <c r="CA144" s="79" t="s">
        <v>464</v>
      </c>
      <c r="CB144" s="79" t="s">
        <v>1266</v>
      </c>
      <c r="CC144" s="79">
        <v>1000</v>
      </c>
      <c r="CD144" s="79">
        <v>300</v>
      </c>
      <c r="CE144" s="79" t="s">
        <v>1310</v>
      </c>
      <c r="CF144" s="79">
        <v>298</v>
      </c>
      <c r="CG144" s="81">
        <v>6.27</v>
      </c>
    </row>
    <row r="145" spans="1:85" x14ac:dyDescent="0.3">
      <c r="A145" s="2" t="s">
        <v>81</v>
      </c>
      <c r="B145" s="17" t="s">
        <v>907</v>
      </c>
      <c r="C145" s="13"/>
      <c r="D145" s="2">
        <v>2.93</v>
      </c>
      <c r="E145" s="2" t="s">
        <v>80</v>
      </c>
      <c r="F145" s="32" t="s">
        <v>549</v>
      </c>
      <c r="G145">
        <v>-1</v>
      </c>
      <c r="H145" s="1" t="s">
        <v>1510</v>
      </c>
      <c r="I145" s="120" t="s">
        <v>1602</v>
      </c>
      <c r="J145" s="1"/>
      <c r="K145" s="1"/>
      <c r="L145" t="b">
        <v>1</v>
      </c>
      <c r="M145" t="b">
        <v>0</v>
      </c>
      <c r="N145" t="b">
        <v>0</v>
      </c>
      <c r="O145" t="b">
        <v>0</v>
      </c>
      <c r="P145" s="2">
        <v>2</v>
      </c>
      <c r="Q145" s="25">
        <v>0</v>
      </c>
      <c r="R145">
        <v>0</v>
      </c>
      <c r="S145">
        <v>0</v>
      </c>
      <c r="T145" s="2">
        <v>3.8660000000000001</v>
      </c>
      <c r="U145" s="2">
        <v>3.8660000000000001</v>
      </c>
      <c r="V145" s="2">
        <v>29.145</v>
      </c>
      <c r="W145" s="2"/>
      <c r="X145" s="2">
        <v>14.5725</v>
      </c>
      <c r="Y145" s="25">
        <v>0</v>
      </c>
      <c r="Z145" s="25"/>
      <c r="AA145" s="25"/>
      <c r="AB145">
        <v>0</v>
      </c>
      <c r="AE145">
        <v>0</v>
      </c>
      <c r="AH145" s="2">
        <v>3</v>
      </c>
      <c r="AI145">
        <v>20</v>
      </c>
      <c r="AJ145" s="55">
        <f t="shared" si="9"/>
        <v>435.59988762</v>
      </c>
      <c r="AK145" s="57">
        <v>0</v>
      </c>
      <c r="AL145" s="55">
        <v>0</v>
      </c>
      <c r="AM145" s="55">
        <v>0</v>
      </c>
      <c r="AN145" s="52">
        <f t="shared" ref="AN145:AN150" si="15">P145*AI145/AJ145</f>
        <v>9.1827388245091582E-2</v>
      </c>
      <c r="AO145" s="51"/>
      <c r="AP145" s="52"/>
      <c r="AQ145" s="52"/>
      <c r="AR145" s="28">
        <v>1.882352941176471</v>
      </c>
      <c r="AS145" s="28">
        <v>2.3529411764705879</v>
      </c>
      <c r="AT145" s="28">
        <v>0.51764705882352946</v>
      </c>
      <c r="AU145" s="28">
        <v>0</v>
      </c>
      <c r="AV145" s="28">
        <v>0.39603960396039611</v>
      </c>
      <c r="AW145" s="28">
        <v>0.49504950495049499</v>
      </c>
      <c r="AX145" s="28">
        <v>0.1089108910891089</v>
      </c>
      <c r="AY145" s="28">
        <v>0</v>
      </c>
      <c r="AZ145" s="25">
        <v>0.82</v>
      </c>
      <c r="BA145" s="25">
        <v>3.44</v>
      </c>
      <c r="BB145" s="25">
        <v>2.62</v>
      </c>
      <c r="BC145" s="25">
        <v>2.5245882352941171</v>
      </c>
      <c r="BD145">
        <v>2.524588235294118</v>
      </c>
      <c r="BE145">
        <v>5.6966512943529413</v>
      </c>
      <c r="BF145" s="75"/>
      <c r="BG145" s="75"/>
      <c r="BH145" s="75"/>
      <c r="BI145">
        <v>4.5913694122545791E-2</v>
      </c>
      <c r="BM145">
        <v>9.1827388245091582E-2</v>
      </c>
      <c r="BN145">
        <v>4.5913694122545791E-2</v>
      </c>
      <c r="BO145">
        <v>0</v>
      </c>
      <c r="BP145" s="79" t="s">
        <v>1264</v>
      </c>
      <c r="BQ145" s="79">
        <f t="shared" si="14"/>
        <v>1323</v>
      </c>
      <c r="BR145" s="79">
        <v>48</v>
      </c>
      <c r="BT145" s="79" t="s">
        <v>464</v>
      </c>
      <c r="BU145" s="79" t="s">
        <v>464</v>
      </c>
      <c r="BV145" s="79">
        <v>0</v>
      </c>
      <c r="BX145" s="79">
        <v>2</v>
      </c>
      <c r="BY145" s="79">
        <v>0</v>
      </c>
      <c r="BZ145" s="79" t="s">
        <v>464</v>
      </c>
      <c r="CA145" s="79" t="s">
        <v>464</v>
      </c>
      <c r="CB145" s="79" t="s">
        <v>1266</v>
      </c>
      <c r="CC145" s="79">
        <v>1000</v>
      </c>
      <c r="CD145" s="79">
        <v>300</v>
      </c>
      <c r="CE145" s="79" t="s">
        <v>1310</v>
      </c>
      <c r="CF145" s="79">
        <v>298</v>
      </c>
      <c r="CG145" s="81">
        <v>22.5</v>
      </c>
    </row>
    <row r="146" spans="1:85" x14ac:dyDescent="0.3">
      <c r="A146" s="2" t="s">
        <v>82</v>
      </c>
      <c r="B146" s="17" t="s">
        <v>908</v>
      </c>
      <c r="C146" s="13"/>
      <c r="D146" s="2">
        <v>2.69</v>
      </c>
      <c r="E146" s="2" t="s">
        <v>80</v>
      </c>
      <c r="F146" s="32" t="s">
        <v>549</v>
      </c>
      <c r="G146">
        <v>-1</v>
      </c>
      <c r="H146" s="1" t="s">
        <v>1510</v>
      </c>
      <c r="I146" s="120" t="s">
        <v>1603</v>
      </c>
      <c r="J146" s="1"/>
      <c r="K146" s="1"/>
      <c r="L146" t="b">
        <v>1</v>
      </c>
      <c r="M146" t="b">
        <v>0</v>
      </c>
      <c r="N146" t="b">
        <v>0</v>
      </c>
      <c r="O146" t="b">
        <v>0</v>
      </c>
      <c r="P146" s="2">
        <v>2</v>
      </c>
      <c r="Q146" s="25">
        <v>0</v>
      </c>
      <c r="R146">
        <v>0</v>
      </c>
      <c r="S146">
        <v>0</v>
      </c>
      <c r="T146" s="2">
        <v>3.871</v>
      </c>
      <c r="U146" s="2">
        <v>3.871</v>
      </c>
      <c r="V146" s="2">
        <v>29.241</v>
      </c>
      <c r="W146" s="2"/>
      <c r="X146" s="2">
        <v>14.6205</v>
      </c>
      <c r="Y146" s="25">
        <v>0</v>
      </c>
      <c r="Z146" s="25"/>
      <c r="AA146" s="25"/>
      <c r="AB146">
        <v>0</v>
      </c>
      <c r="AE146">
        <v>0</v>
      </c>
      <c r="AH146" s="2">
        <v>3</v>
      </c>
      <c r="AI146">
        <v>20</v>
      </c>
      <c r="AJ146" s="55">
        <f t="shared" si="9"/>
        <v>438.16588748099997</v>
      </c>
      <c r="AK146" s="57">
        <v>0</v>
      </c>
      <c r="AL146" s="55">
        <v>0</v>
      </c>
      <c r="AM146" s="55">
        <v>0</v>
      </c>
      <c r="AN146" s="52">
        <f t="shared" si="15"/>
        <v>9.1289626013468489E-2</v>
      </c>
      <c r="AO146" s="51"/>
      <c r="AP146" s="52"/>
      <c r="AQ146" s="52"/>
      <c r="AR146" s="28">
        <v>1.882352941176471</v>
      </c>
      <c r="AS146" s="28">
        <v>2.3529411764705879</v>
      </c>
      <c r="AT146" s="28">
        <v>0.54117647058823526</v>
      </c>
      <c r="AU146" s="28">
        <v>0</v>
      </c>
      <c r="AV146" s="28">
        <v>0.39408866995073888</v>
      </c>
      <c r="AW146" s="28">
        <v>0.49261083743842371</v>
      </c>
      <c r="AX146" s="28">
        <v>0.1133004926108374</v>
      </c>
      <c r="AY146" s="28">
        <v>0</v>
      </c>
      <c r="AZ146" s="25">
        <v>0.82</v>
      </c>
      <c r="BA146" s="25">
        <v>3.44</v>
      </c>
      <c r="BB146" s="25">
        <v>2.62</v>
      </c>
      <c r="BC146" s="25">
        <v>2.5262941176470588</v>
      </c>
      <c r="BD146">
        <v>2.5262941176470588</v>
      </c>
      <c r="BE146">
        <v>5.7000396456470588</v>
      </c>
      <c r="BF146" s="75"/>
      <c r="BG146" s="75"/>
      <c r="BH146" s="75"/>
      <c r="BI146">
        <v>4.5644813006734238E-2</v>
      </c>
      <c r="BM146">
        <v>9.1289626013468489E-2</v>
      </c>
      <c r="BN146">
        <v>4.5644813006734238E-2</v>
      </c>
      <c r="BO146">
        <v>0</v>
      </c>
      <c r="BP146" s="79" t="s">
        <v>1264</v>
      </c>
      <c r="BQ146" s="79">
        <f t="shared" si="14"/>
        <v>1323</v>
      </c>
      <c r="BR146" s="79">
        <v>48</v>
      </c>
      <c r="BT146" s="79" t="s">
        <v>464</v>
      </c>
      <c r="BU146" s="79" t="s">
        <v>464</v>
      </c>
      <c r="BV146" s="79">
        <v>0</v>
      </c>
      <c r="BX146" s="79">
        <v>2</v>
      </c>
      <c r="BY146" s="79">
        <v>0</v>
      </c>
      <c r="BZ146" s="79" t="s">
        <v>464</v>
      </c>
      <c r="CA146" s="79" t="s">
        <v>464</v>
      </c>
      <c r="CB146" s="79" t="s">
        <v>1266</v>
      </c>
      <c r="CC146" s="79">
        <v>1000</v>
      </c>
      <c r="CD146" s="79">
        <v>300</v>
      </c>
      <c r="CE146" s="79" t="s">
        <v>1310</v>
      </c>
      <c r="CF146" s="79">
        <v>298</v>
      </c>
      <c r="CG146" s="81">
        <v>8.75</v>
      </c>
    </row>
    <row r="147" spans="1:85" x14ac:dyDescent="0.3">
      <c r="A147" s="2" t="s">
        <v>83</v>
      </c>
      <c r="B147" s="17" t="s">
        <v>909</v>
      </c>
      <c r="C147" s="13"/>
      <c r="D147" s="2">
        <v>2.4300000000000002</v>
      </c>
      <c r="E147" s="2" t="s">
        <v>80</v>
      </c>
      <c r="F147" s="32" t="s">
        <v>549</v>
      </c>
      <c r="G147">
        <v>-1</v>
      </c>
      <c r="H147" s="1" t="s">
        <v>1510</v>
      </c>
      <c r="I147" s="120" t="s">
        <v>1604</v>
      </c>
      <c r="J147" s="1"/>
      <c r="K147" s="1"/>
      <c r="L147" t="b">
        <v>0</v>
      </c>
      <c r="M147" t="b">
        <v>0</v>
      </c>
      <c r="N147" t="b">
        <v>0</v>
      </c>
      <c r="O147" s="5" t="b">
        <v>1</v>
      </c>
      <c r="P147" s="2">
        <v>2</v>
      </c>
      <c r="Q147" s="25">
        <v>0</v>
      </c>
      <c r="R147">
        <v>0</v>
      </c>
      <c r="S147">
        <v>0</v>
      </c>
      <c r="T147" s="2">
        <v>3.8740000000000001</v>
      </c>
      <c r="U147" s="2">
        <v>3.8740000000000001</v>
      </c>
      <c r="V147" s="2">
        <v>32.945999999999998</v>
      </c>
      <c r="W147" s="2"/>
      <c r="X147" s="2">
        <v>16.472999999999999</v>
      </c>
      <c r="Y147" s="25">
        <v>0</v>
      </c>
      <c r="Z147" s="25"/>
      <c r="AA147" s="25"/>
      <c r="AB147">
        <v>0</v>
      </c>
      <c r="AE147">
        <v>0</v>
      </c>
      <c r="AH147" s="2">
        <v>3</v>
      </c>
      <c r="AI147">
        <v>20</v>
      </c>
      <c r="AJ147" s="55">
        <f t="shared" si="9"/>
        <v>494.44948269600002</v>
      </c>
      <c r="AK147" s="57">
        <v>0</v>
      </c>
      <c r="AL147" s="55">
        <v>0</v>
      </c>
      <c r="AM147" s="55">
        <v>0</v>
      </c>
      <c r="AN147" s="52">
        <f t="shared" si="15"/>
        <v>8.0898052075813381E-2</v>
      </c>
      <c r="AO147" s="51"/>
      <c r="AP147" s="52"/>
      <c r="AQ147" s="52"/>
      <c r="AR147" s="28">
        <v>1.882352941176471</v>
      </c>
      <c r="AS147" s="28">
        <v>2.3529411764705879</v>
      </c>
      <c r="AT147" s="28">
        <v>0.56470588235294128</v>
      </c>
      <c r="AU147" s="28">
        <v>0</v>
      </c>
      <c r="AV147" s="28">
        <v>0.39215686274509798</v>
      </c>
      <c r="AW147" s="28">
        <v>0.49019607843137247</v>
      </c>
      <c r="AX147" s="28">
        <v>0.1176470588235294</v>
      </c>
      <c r="AY147" s="28">
        <v>0</v>
      </c>
      <c r="AZ147" s="25">
        <v>0.82</v>
      </c>
      <c r="BA147" s="25">
        <v>3.44</v>
      </c>
      <c r="BB147" s="25">
        <v>2.62</v>
      </c>
      <c r="BC147" s="25">
        <v>2.528</v>
      </c>
      <c r="BD147">
        <v>2.528</v>
      </c>
      <c r="BE147">
        <v>5.7034279969411772</v>
      </c>
      <c r="BF147" s="75"/>
      <c r="BG147" s="75"/>
      <c r="BH147" s="75"/>
      <c r="BI147">
        <v>4.0449026037906691E-2</v>
      </c>
      <c r="BM147">
        <v>8.0898052075813381E-2</v>
      </c>
      <c r="BN147">
        <v>4.0449026037906691E-2</v>
      </c>
      <c r="BO147">
        <v>0</v>
      </c>
      <c r="BP147" s="79" t="s">
        <v>1264</v>
      </c>
      <c r="BQ147" s="79">
        <f t="shared" si="14"/>
        <v>1323</v>
      </c>
      <c r="BR147" s="79">
        <v>48</v>
      </c>
      <c r="BT147" s="79" t="s">
        <v>464</v>
      </c>
      <c r="BU147" s="79" t="s">
        <v>464</v>
      </c>
      <c r="BV147" s="79">
        <v>0</v>
      </c>
      <c r="BX147" s="79">
        <v>2</v>
      </c>
      <c r="BY147" s="79">
        <v>0</v>
      </c>
      <c r="BZ147" s="79" t="s">
        <v>464</v>
      </c>
      <c r="CA147" s="79" t="s">
        <v>464</v>
      </c>
      <c r="CB147" s="79" t="s">
        <v>1266</v>
      </c>
      <c r="CC147" s="79">
        <v>1000</v>
      </c>
      <c r="CD147" s="79">
        <v>300</v>
      </c>
      <c r="CE147" s="79" t="s">
        <v>1310</v>
      </c>
      <c r="CF147" s="79">
        <v>298</v>
      </c>
      <c r="CG147" s="81">
        <v>1.25</v>
      </c>
    </row>
    <row r="148" spans="1:85" x14ac:dyDescent="0.3">
      <c r="A148" s="5" t="s">
        <v>84</v>
      </c>
      <c r="B148" s="17" t="s">
        <v>910</v>
      </c>
      <c r="C148" s="13"/>
      <c r="D148" s="2">
        <v>2.41</v>
      </c>
      <c r="E148" s="2" t="s">
        <v>80</v>
      </c>
      <c r="F148" s="32" t="s">
        <v>549</v>
      </c>
      <c r="G148">
        <v>-1</v>
      </c>
      <c r="H148" s="1" t="s">
        <v>1510</v>
      </c>
      <c r="I148" s="120" t="s">
        <v>1605</v>
      </c>
      <c r="J148" s="1"/>
      <c r="K148" s="1"/>
      <c r="L148" t="b">
        <v>0</v>
      </c>
      <c r="M148" t="b">
        <v>0</v>
      </c>
      <c r="N148" t="b">
        <v>0</v>
      </c>
      <c r="O148" s="5" t="b">
        <v>1</v>
      </c>
      <c r="P148" s="2">
        <v>2</v>
      </c>
      <c r="Q148" s="25">
        <v>0</v>
      </c>
      <c r="R148">
        <v>0</v>
      </c>
      <c r="S148">
        <v>0</v>
      </c>
      <c r="T148" s="2">
        <v>3.8759999999999999</v>
      </c>
      <c r="U148" s="2">
        <v>3.8759999999999999</v>
      </c>
      <c r="V148" s="2">
        <f>AVERAGE(V144:V147)</f>
        <v>30.143249999999998</v>
      </c>
      <c r="W148" s="2"/>
      <c r="X148" s="2">
        <v>12.54</v>
      </c>
      <c r="Y148" s="25">
        <v>0</v>
      </c>
      <c r="Z148" s="25"/>
      <c r="AA148" s="25"/>
      <c r="AB148">
        <v>0</v>
      </c>
      <c r="AE148">
        <v>0</v>
      </c>
      <c r="AH148" s="2">
        <v>3</v>
      </c>
      <c r="AI148">
        <v>20</v>
      </c>
      <c r="AJ148" s="55">
        <f t="shared" si="9"/>
        <v>452.85337861199991</v>
      </c>
      <c r="AK148" s="57">
        <v>0</v>
      </c>
      <c r="AL148" s="55">
        <v>0</v>
      </c>
      <c r="AM148" s="55">
        <v>0</v>
      </c>
      <c r="AN148" s="52">
        <f t="shared" si="15"/>
        <v>8.8328809917683285E-2</v>
      </c>
      <c r="AO148" s="51"/>
      <c r="AP148" s="52"/>
      <c r="AQ148" s="52"/>
      <c r="AR148" s="28">
        <v>1.882352941176471</v>
      </c>
      <c r="AS148" s="28">
        <v>2.3529411764705879</v>
      </c>
      <c r="AT148" s="28">
        <v>0.58823529411764708</v>
      </c>
      <c r="AU148" s="28">
        <v>0</v>
      </c>
      <c r="AV148" s="28">
        <v>0.3902439024390244</v>
      </c>
      <c r="AW148" s="28">
        <v>0.48780487804878048</v>
      </c>
      <c r="AX148" s="28">
        <v>0.12195121951219511</v>
      </c>
      <c r="AY148" s="28">
        <v>0</v>
      </c>
      <c r="AZ148" s="25">
        <v>0.82</v>
      </c>
      <c r="BA148" s="25">
        <v>3.44</v>
      </c>
      <c r="BB148" s="25">
        <v>2.62</v>
      </c>
      <c r="BC148" s="25">
        <v>2.5297058823529408</v>
      </c>
      <c r="BD148">
        <v>2.5297058823529408</v>
      </c>
      <c r="BE148">
        <v>5.7068163482352947</v>
      </c>
      <c r="BF148" s="75"/>
      <c r="BG148" s="75"/>
      <c r="BH148" s="75"/>
      <c r="BI148">
        <v>4.4164404958841642E-2</v>
      </c>
      <c r="BM148">
        <v>8.8328809917683285E-2</v>
      </c>
      <c r="BN148">
        <v>4.4164404958841642E-2</v>
      </c>
      <c r="BO148">
        <v>0</v>
      </c>
      <c r="BP148" s="79" t="s">
        <v>1264</v>
      </c>
      <c r="BQ148" s="79">
        <f t="shared" si="14"/>
        <v>1323</v>
      </c>
      <c r="BR148" s="79">
        <v>48</v>
      </c>
      <c r="BT148" s="79" t="s">
        <v>464</v>
      </c>
      <c r="BU148" s="79" t="s">
        <v>464</v>
      </c>
      <c r="BV148" s="79">
        <v>0</v>
      </c>
      <c r="BX148" s="79">
        <v>2</v>
      </c>
      <c r="BY148" s="79">
        <v>0</v>
      </c>
      <c r="BZ148" s="79" t="s">
        <v>464</v>
      </c>
      <c r="CA148" s="79" t="s">
        <v>464</v>
      </c>
      <c r="CB148" s="79" t="s">
        <v>1266</v>
      </c>
      <c r="CC148" s="79">
        <v>1000</v>
      </c>
      <c r="CD148" s="79">
        <v>300</v>
      </c>
      <c r="CE148" s="79" t="s">
        <v>1310</v>
      </c>
      <c r="CF148" s="79">
        <v>298</v>
      </c>
      <c r="CG148" s="81">
        <v>0</v>
      </c>
    </row>
    <row r="149" spans="1:85" x14ac:dyDescent="0.3">
      <c r="A149" s="2" t="s">
        <v>85</v>
      </c>
      <c r="B149" s="17" t="s">
        <v>911</v>
      </c>
      <c r="C149" s="13"/>
      <c r="D149" s="2">
        <v>3.06</v>
      </c>
      <c r="E149" s="2" t="s">
        <v>80</v>
      </c>
      <c r="F149" s="32" t="s">
        <v>549</v>
      </c>
      <c r="G149">
        <v>-1</v>
      </c>
      <c r="H149" s="1" t="s">
        <v>1510</v>
      </c>
      <c r="I149" s="120" t="s">
        <v>1606</v>
      </c>
      <c r="J149" s="1"/>
      <c r="K149" s="1"/>
      <c r="L149" t="b">
        <v>1</v>
      </c>
      <c r="M149" t="b">
        <v>0</v>
      </c>
      <c r="N149" t="b">
        <v>0</v>
      </c>
      <c r="O149" t="b">
        <v>0</v>
      </c>
      <c r="P149" s="2">
        <v>2</v>
      </c>
      <c r="Q149" s="25">
        <v>0</v>
      </c>
      <c r="R149">
        <v>0</v>
      </c>
      <c r="S149">
        <v>0</v>
      </c>
      <c r="T149" s="2">
        <v>3.8660000000000001</v>
      </c>
      <c r="U149" s="2">
        <v>3.8660000000000001</v>
      </c>
      <c r="V149" s="2">
        <v>29.114000000000001</v>
      </c>
      <c r="W149" s="2"/>
      <c r="X149" s="2">
        <v>14.557</v>
      </c>
      <c r="Y149" s="25">
        <v>0</v>
      </c>
      <c r="Z149" s="25"/>
      <c r="AA149" s="25"/>
      <c r="AB149">
        <v>0</v>
      </c>
      <c r="AE149">
        <v>0</v>
      </c>
      <c r="AH149" s="2">
        <v>3</v>
      </c>
      <c r="AI149">
        <v>20</v>
      </c>
      <c r="AJ149" s="55">
        <f t="shared" si="9"/>
        <v>435.13656298400002</v>
      </c>
      <c r="AK149" s="57">
        <v>0</v>
      </c>
      <c r="AL149" s="55">
        <v>0</v>
      </c>
      <c r="AM149" s="55">
        <v>0</v>
      </c>
      <c r="AN149" s="52">
        <f t="shared" si="15"/>
        <v>9.1925164196029197E-2</v>
      </c>
      <c r="AO149" s="51"/>
      <c r="AP149" s="52"/>
      <c r="AQ149" s="52"/>
      <c r="AR149" s="28">
        <v>1.882352941176471</v>
      </c>
      <c r="AS149" s="28">
        <v>2.3529411764705879</v>
      </c>
      <c r="AT149" s="28">
        <v>0.49411764705882361</v>
      </c>
      <c r="AU149" s="28">
        <v>0.1647058823529412</v>
      </c>
      <c r="AV149" s="28">
        <v>0.38461538461538458</v>
      </c>
      <c r="AW149" s="28">
        <v>0.48076923076923073</v>
      </c>
      <c r="AX149" s="28">
        <v>0.10096153846153851</v>
      </c>
      <c r="AY149" s="28">
        <v>3.3653846153846159E-2</v>
      </c>
      <c r="AZ149" s="25">
        <v>0.82</v>
      </c>
      <c r="BA149" s="25">
        <v>3.44</v>
      </c>
      <c r="BB149" s="25">
        <v>2.62</v>
      </c>
      <c r="BC149" s="25">
        <v>2.530823529411764</v>
      </c>
      <c r="BD149">
        <v>2.5308235294117649</v>
      </c>
      <c r="BE149">
        <v>5.7003253741176483</v>
      </c>
      <c r="BF149" s="75"/>
      <c r="BG149" s="75"/>
      <c r="BH149" s="75"/>
      <c r="BI149">
        <v>4.5962582098014598E-2</v>
      </c>
      <c r="BM149">
        <v>9.1925164196029197E-2</v>
      </c>
      <c r="BN149">
        <v>4.5962582098014598E-2</v>
      </c>
      <c r="BO149">
        <v>0</v>
      </c>
      <c r="BP149" s="79" t="s">
        <v>1264</v>
      </c>
      <c r="BQ149" s="79">
        <f t="shared" si="14"/>
        <v>1323</v>
      </c>
      <c r="BR149" s="79">
        <v>48</v>
      </c>
      <c r="BT149" s="79" t="s">
        <v>464</v>
      </c>
      <c r="BU149" s="79" t="s">
        <v>464</v>
      </c>
      <c r="BV149" s="79">
        <v>0</v>
      </c>
      <c r="BX149" s="79">
        <v>2</v>
      </c>
      <c r="BY149" s="79">
        <v>0</v>
      </c>
      <c r="BZ149" s="79" t="s">
        <v>464</v>
      </c>
      <c r="CA149" s="79" t="s">
        <v>464</v>
      </c>
      <c r="CB149" s="79" t="s">
        <v>1266</v>
      </c>
      <c r="CC149" s="79">
        <v>1000</v>
      </c>
      <c r="CD149" s="79">
        <v>300</v>
      </c>
      <c r="CE149" s="79" t="s">
        <v>1310</v>
      </c>
      <c r="CF149" s="79">
        <v>298</v>
      </c>
      <c r="CG149" s="81">
        <v>10</v>
      </c>
    </row>
    <row r="150" spans="1:85" x14ac:dyDescent="0.3">
      <c r="A150" s="2" t="s">
        <v>86</v>
      </c>
      <c r="B150" s="17" t="s">
        <v>912</v>
      </c>
      <c r="C150" s="13"/>
      <c r="D150" s="2">
        <v>2.12</v>
      </c>
      <c r="E150" s="2" t="s">
        <v>80</v>
      </c>
      <c r="F150" s="32" t="s">
        <v>549</v>
      </c>
      <c r="G150">
        <v>-1</v>
      </c>
      <c r="H150" s="1" t="s">
        <v>1510</v>
      </c>
      <c r="I150" s="120" t="s">
        <v>1607</v>
      </c>
      <c r="J150" s="1"/>
      <c r="K150" s="1"/>
      <c r="L150" t="b">
        <v>1</v>
      </c>
      <c r="M150" t="b">
        <v>0</v>
      </c>
      <c r="N150" t="b">
        <v>0</v>
      </c>
      <c r="O150" t="b">
        <v>0</v>
      </c>
      <c r="P150" s="2">
        <v>2</v>
      </c>
      <c r="Q150" s="25">
        <v>0</v>
      </c>
      <c r="R150">
        <v>0</v>
      </c>
      <c r="S150">
        <v>0</v>
      </c>
      <c r="T150" s="2">
        <v>3.8570000000000002</v>
      </c>
      <c r="U150" s="2">
        <v>3.8570000000000002</v>
      </c>
      <c r="V150" s="2">
        <v>29.533999999999999</v>
      </c>
      <c r="W150" s="2"/>
      <c r="X150" s="2">
        <v>14.766999999999999</v>
      </c>
      <c r="Y150" s="25">
        <v>0</v>
      </c>
      <c r="Z150" s="25"/>
      <c r="AA150" s="25"/>
      <c r="AB150">
        <v>0</v>
      </c>
      <c r="AE150">
        <v>0</v>
      </c>
      <c r="AH150" s="2">
        <v>3</v>
      </c>
      <c r="AI150">
        <v>20</v>
      </c>
      <c r="AJ150" s="55">
        <f t="shared" si="9"/>
        <v>439.36104476600002</v>
      </c>
      <c r="AK150" s="57">
        <v>0</v>
      </c>
      <c r="AL150" s="55">
        <v>0</v>
      </c>
      <c r="AM150" s="55">
        <v>0</v>
      </c>
      <c r="AN150" s="52">
        <f t="shared" si="15"/>
        <v>9.1041298441248156E-2</v>
      </c>
      <c r="AO150" s="51"/>
      <c r="AP150" s="52"/>
      <c r="AQ150" s="52"/>
      <c r="AR150" s="28">
        <v>1.882352941176471</v>
      </c>
      <c r="AS150" s="28">
        <v>2.3529411764705879</v>
      </c>
      <c r="AT150" s="28">
        <v>0.54117647058823526</v>
      </c>
      <c r="AU150" s="28">
        <v>0</v>
      </c>
      <c r="AV150" s="28">
        <v>0.39408866995073888</v>
      </c>
      <c r="AW150" s="28">
        <v>0.49261083743842371</v>
      </c>
      <c r="AX150" s="28">
        <v>0.1133004926108374</v>
      </c>
      <c r="AY150" s="28">
        <v>0</v>
      </c>
      <c r="AZ150" s="25">
        <v>0.82</v>
      </c>
      <c r="BA150" s="25">
        <v>3.44</v>
      </c>
      <c r="BB150" s="25">
        <v>2.62</v>
      </c>
      <c r="BC150" s="25">
        <v>2.525529411764706</v>
      </c>
      <c r="BD150">
        <v>2.525529411764706</v>
      </c>
      <c r="BE150">
        <v>5.7010120870588246</v>
      </c>
      <c r="BF150" s="75"/>
      <c r="BG150" s="75"/>
      <c r="BH150" s="75"/>
      <c r="BI150">
        <v>4.5520649220624078E-2</v>
      </c>
      <c r="BM150">
        <v>9.1041298441248156E-2</v>
      </c>
      <c r="BN150">
        <v>4.5520649220624078E-2</v>
      </c>
      <c r="BO150">
        <v>0</v>
      </c>
      <c r="BP150" s="79" t="s">
        <v>1264</v>
      </c>
      <c r="BQ150" s="79">
        <f t="shared" si="14"/>
        <v>1323</v>
      </c>
      <c r="BR150" s="79">
        <v>48</v>
      </c>
      <c r="BT150" s="79" t="s">
        <v>464</v>
      </c>
      <c r="BU150" s="79" t="s">
        <v>464</v>
      </c>
      <c r="BV150" s="79">
        <v>0</v>
      </c>
      <c r="BX150" s="79">
        <v>2</v>
      </c>
      <c r="BY150" s="79">
        <v>0</v>
      </c>
      <c r="BZ150" s="79" t="s">
        <v>464</v>
      </c>
      <c r="CA150" s="79" t="s">
        <v>464</v>
      </c>
      <c r="CB150" s="79" t="s">
        <v>1266</v>
      </c>
      <c r="CC150" s="79">
        <v>1000</v>
      </c>
      <c r="CD150" s="79">
        <v>300</v>
      </c>
      <c r="CE150" s="79" t="s">
        <v>1310</v>
      </c>
      <c r="CF150" s="79">
        <v>298</v>
      </c>
      <c r="CG150" s="81">
        <v>2</v>
      </c>
    </row>
    <row r="151" spans="1:85" x14ac:dyDescent="0.3">
      <c r="A151" s="2" t="s">
        <v>44</v>
      </c>
      <c r="B151" s="13" t="s">
        <v>720</v>
      </c>
      <c r="C151" s="13"/>
      <c r="D151" s="2">
        <v>3.78</v>
      </c>
      <c r="E151" s="2" t="s">
        <v>80</v>
      </c>
      <c r="F151" s="9" t="s">
        <v>549</v>
      </c>
      <c r="G151">
        <v>-1</v>
      </c>
      <c r="H151" t="s">
        <v>1510</v>
      </c>
      <c r="L151" t="b">
        <v>1</v>
      </c>
      <c r="M151" t="b">
        <v>0</v>
      </c>
      <c r="N151" t="b">
        <v>0</v>
      </c>
      <c r="O151" t="b">
        <v>0</v>
      </c>
      <c r="P151" s="2">
        <v>2</v>
      </c>
      <c r="Q151" s="25">
        <v>1</v>
      </c>
      <c r="R151">
        <v>0</v>
      </c>
      <c r="S151">
        <v>0</v>
      </c>
      <c r="T151" s="2">
        <v>3.859</v>
      </c>
      <c r="U151" s="2">
        <v>3.859</v>
      </c>
      <c r="V151" s="2">
        <v>29.047999999999998</v>
      </c>
      <c r="W151" s="2" t="s">
        <v>440</v>
      </c>
      <c r="X151" s="2">
        <v>14.523999999999999</v>
      </c>
      <c r="Y151" s="25">
        <v>15.28115725</v>
      </c>
      <c r="Z151" s="25">
        <v>15.28115725</v>
      </c>
      <c r="AA151" s="25">
        <v>15.28115725</v>
      </c>
      <c r="AB151">
        <v>0</v>
      </c>
      <c r="AE151">
        <v>0</v>
      </c>
      <c r="AH151" s="2">
        <v>3</v>
      </c>
      <c r="AI151">
        <v>20</v>
      </c>
      <c r="AJ151" s="55">
        <f t="shared" ref="AJ151:AJ158" si="16">T151*U151*V151</f>
        <v>432.57935928799998</v>
      </c>
      <c r="AK151" s="57">
        <v>229.90248606119221</v>
      </c>
      <c r="AL151" s="55">
        <v>0</v>
      </c>
      <c r="AM151" s="55">
        <v>0</v>
      </c>
      <c r="AN151" s="52"/>
      <c r="AO151" s="51">
        <v>8.6993404650164072E-2</v>
      </c>
      <c r="AP151" s="52"/>
      <c r="AQ151" s="52"/>
      <c r="AR151" s="28">
        <v>1.882352941176471</v>
      </c>
      <c r="AS151" s="28">
        <v>2.3529411764705879</v>
      </c>
      <c r="AT151" s="28">
        <v>0.47058823529411759</v>
      </c>
      <c r="AU151" s="28">
        <v>0</v>
      </c>
      <c r="AV151" s="28">
        <v>0.4</v>
      </c>
      <c r="AW151" s="28">
        <v>0.5</v>
      </c>
      <c r="AX151" s="28">
        <v>9.9999999999999992E-2</v>
      </c>
      <c r="AY151" s="28">
        <v>0</v>
      </c>
      <c r="AZ151" s="25">
        <v>0.82</v>
      </c>
      <c r="BA151" s="25">
        <v>3.44</v>
      </c>
      <c r="BB151" s="25">
        <v>2.62</v>
      </c>
      <c r="BC151" s="25">
        <v>2.5211764705882351</v>
      </c>
      <c r="BD151">
        <v>2.521176470588236</v>
      </c>
      <c r="BE151">
        <v>5.6898745917647062</v>
      </c>
      <c r="BF151" s="75">
        <v>0.57369840599679445</v>
      </c>
      <c r="BG151" s="75"/>
      <c r="BH151" s="75"/>
      <c r="BJ151">
        <v>4.3496702325082043E-2</v>
      </c>
      <c r="BM151">
        <v>8.6993404650164072E-2</v>
      </c>
      <c r="BN151">
        <v>4.3496702325082043E-2</v>
      </c>
      <c r="BO151">
        <v>0.57369840599679445</v>
      </c>
      <c r="BP151" s="79" t="s">
        <v>1264</v>
      </c>
      <c r="BQ151" s="79">
        <f t="shared" si="14"/>
        <v>1323</v>
      </c>
      <c r="BR151" s="79">
        <v>48</v>
      </c>
      <c r="BT151" s="79" t="s">
        <v>464</v>
      </c>
      <c r="BU151" s="79" t="s">
        <v>464</v>
      </c>
      <c r="BV151" s="79">
        <v>0</v>
      </c>
      <c r="BX151" s="79">
        <v>2</v>
      </c>
      <c r="BY151" s="79">
        <v>0</v>
      </c>
      <c r="BZ151" s="79" t="s">
        <v>464</v>
      </c>
      <c r="CA151" s="79" t="s">
        <v>464</v>
      </c>
      <c r="CB151" s="79" t="s">
        <v>1271</v>
      </c>
      <c r="CC151" s="79">
        <v>500</v>
      </c>
      <c r="CD151" s="79">
        <v>300</v>
      </c>
      <c r="CE151" s="79" t="s">
        <v>1310</v>
      </c>
      <c r="CF151" s="79">
        <v>298</v>
      </c>
      <c r="CG151" s="81">
        <v>0</v>
      </c>
    </row>
    <row r="152" spans="1:85" x14ac:dyDescent="0.3">
      <c r="A152" s="2" t="s">
        <v>79</v>
      </c>
      <c r="B152" s="17" t="s">
        <v>906</v>
      </c>
      <c r="C152" s="13"/>
      <c r="D152" s="2">
        <v>3.2</v>
      </c>
      <c r="E152" s="2" t="s">
        <v>80</v>
      </c>
      <c r="F152" s="32" t="s">
        <v>549</v>
      </c>
      <c r="G152">
        <v>-1</v>
      </c>
      <c r="H152" s="1" t="s">
        <v>1510</v>
      </c>
      <c r="I152" s="120" t="s">
        <v>1601</v>
      </c>
      <c r="J152" s="1"/>
      <c r="K152" s="1"/>
      <c r="L152" t="b">
        <v>1</v>
      </c>
      <c r="M152" t="b">
        <v>0</v>
      </c>
      <c r="N152" t="b">
        <v>0</v>
      </c>
      <c r="O152" t="b">
        <v>0</v>
      </c>
      <c r="P152" s="2">
        <v>2</v>
      </c>
      <c r="Q152" s="25">
        <v>0</v>
      </c>
      <c r="R152">
        <v>0</v>
      </c>
      <c r="S152">
        <v>0</v>
      </c>
      <c r="T152" s="2">
        <v>3.8650000000000002</v>
      </c>
      <c r="U152" s="2">
        <v>3.8650000000000002</v>
      </c>
      <c r="V152" s="2">
        <v>29.241</v>
      </c>
      <c r="X152">
        <v>14.6205</v>
      </c>
      <c r="Y152" s="25">
        <v>0</v>
      </c>
      <c r="Z152" s="25"/>
      <c r="AA152" s="25"/>
      <c r="AB152">
        <v>0</v>
      </c>
      <c r="AE152">
        <v>0</v>
      </c>
      <c r="AH152" s="2">
        <v>3</v>
      </c>
      <c r="AI152">
        <v>20</v>
      </c>
      <c r="AJ152" s="55">
        <f t="shared" si="16"/>
        <v>436.80863722500004</v>
      </c>
      <c r="AK152" s="57">
        <v>0</v>
      </c>
      <c r="AL152" s="55">
        <v>0</v>
      </c>
      <c r="AM152" s="55">
        <v>0</v>
      </c>
      <c r="AN152" s="52">
        <f>P152*AI152/AJ152</f>
        <v>9.1573280817238076E-2</v>
      </c>
      <c r="AO152" s="51"/>
      <c r="AP152" s="52"/>
      <c r="AQ152" s="52"/>
      <c r="AR152" s="28">
        <v>1.882352941176471</v>
      </c>
      <c r="AS152" s="28">
        <v>2.3529411764705879</v>
      </c>
      <c r="AT152" s="28">
        <v>0.49411764705882361</v>
      </c>
      <c r="AU152" s="28">
        <v>0</v>
      </c>
      <c r="AV152" s="28">
        <v>0.39800995024875629</v>
      </c>
      <c r="AW152" s="28">
        <v>0.4975124378109454</v>
      </c>
      <c r="AX152" s="28">
        <v>0.1044776119402985</v>
      </c>
      <c r="AY152" s="28">
        <v>0</v>
      </c>
      <c r="AZ152" s="25">
        <v>0.82</v>
      </c>
      <c r="BA152" s="25">
        <v>3.44</v>
      </c>
      <c r="BB152" s="25">
        <v>2.62</v>
      </c>
      <c r="BC152" s="25">
        <v>2.5228823529411768</v>
      </c>
      <c r="BD152">
        <v>2.5228823529411768</v>
      </c>
      <c r="BE152">
        <v>5.6932629430588237</v>
      </c>
      <c r="BF152" s="75"/>
      <c r="BG152" s="75"/>
      <c r="BH152" s="75"/>
      <c r="BI152">
        <v>4.5786640408619038E-2</v>
      </c>
      <c r="BM152">
        <v>9.1573280817238076E-2</v>
      </c>
      <c r="BN152">
        <v>4.5786640408619038E-2</v>
      </c>
      <c r="BO152">
        <v>0</v>
      </c>
      <c r="BP152" s="79" t="s">
        <v>1264</v>
      </c>
      <c r="BQ152" s="79">
        <f t="shared" si="14"/>
        <v>1323</v>
      </c>
      <c r="BR152" s="79">
        <v>48</v>
      </c>
      <c r="BT152" s="79" t="s">
        <v>464</v>
      </c>
      <c r="BU152" s="79" t="s">
        <v>464</v>
      </c>
      <c r="BV152" s="79">
        <v>0</v>
      </c>
      <c r="BX152" s="79">
        <v>2</v>
      </c>
      <c r="BY152" s="79">
        <v>0</v>
      </c>
      <c r="BZ152" s="79" t="s">
        <v>464</v>
      </c>
      <c r="CA152" s="79" t="s">
        <v>464</v>
      </c>
      <c r="CB152" s="79" t="s">
        <v>1271</v>
      </c>
      <c r="CC152" s="79">
        <v>500</v>
      </c>
      <c r="CD152" s="79">
        <v>300</v>
      </c>
      <c r="CE152" s="79" t="s">
        <v>1310</v>
      </c>
      <c r="CF152" s="79">
        <v>298</v>
      </c>
      <c r="CG152" s="81">
        <v>0</v>
      </c>
    </row>
    <row r="153" spans="1:85" x14ac:dyDescent="0.3">
      <c r="A153" s="2" t="s">
        <v>81</v>
      </c>
      <c r="B153" s="17" t="s">
        <v>907</v>
      </c>
      <c r="C153" s="13"/>
      <c r="D153" s="2">
        <v>2.93</v>
      </c>
      <c r="E153" s="2" t="s">
        <v>80</v>
      </c>
      <c r="F153" s="32" t="s">
        <v>549</v>
      </c>
      <c r="G153">
        <v>-1</v>
      </c>
      <c r="H153" s="1" t="s">
        <v>1510</v>
      </c>
      <c r="I153" s="120" t="s">
        <v>1602</v>
      </c>
      <c r="J153" s="1"/>
      <c r="K153" s="1"/>
      <c r="L153" t="b">
        <v>1</v>
      </c>
      <c r="M153" t="b">
        <v>0</v>
      </c>
      <c r="N153" t="b">
        <v>0</v>
      </c>
      <c r="O153" t="b">
        <v>0</v>
      </c>
      <c r="P153" s="2">
        <v>2</v>
      </c>
      <c r="Q153" s="25">
        <v>0</v>
      </c>
      <c r="R153">
        <v>0</v>
      </c>
      <c r="S153">
        <v>0</v>
      </c>
      <c r="T153" s="2">
        <v>3.8660000000000001</v>
      </c>
      <c r="U153" s="2">
        <v>3.8660000000000001</v>
      </c>
      <c r="V153" s="2">
        <v>29.145</v>
      </c>
      <c r="W153" s="2"/>
      <c r="X153" s="2">
        <v>14.5725</v>
      </c>
      <c r="Y153" s="25">
        <v>0</v>
      </c>
      <c r="Z153" s="25"/>
      <c r="AA153" s="25"/>
      <c r="AB153">
        <v>0</v>
      </c>
      <c r="AE153">
        <v>0</v>
      </c>
      <c r="AH153" s="2">
        <v>3</v>
      </c>
      <c r="AI153">
        <v>20</v>
      </c>
      <c r="AJ153" s="55">
        <f t="shared" si="16"/>
        <v>435.59988762</v>
      </c>
      <c r="AK153" s="57">
        <v>0</v>
      </c>
      <c r="AL153" s="55">
        <v>0</v>
      </c>
      <c r="AM153" s="55">
        <v>0</v>
      </c>
      <c r="AN153" s="52">
        <f t="shared" ref="AN153:AN158" si="17">P153*AI153/AJ153</f>
        <v>9.1827388245091582E-2</v>
      </c>
      <c r="AO153" s="51"/>
      <c r="AP153" s="52"/>
      <c r="AQ153" s="52"/>
      <c r="AR153" s="28">
        <v>1.882352941176471</v>
      </c>
      <c r="AS153" s="28">
        <v>2.3529411764705879</v>
      </c>
      <c r="AT153" s="28">
        <v>0.51764705882352946</v>
      </c>
      <c r="AU153" s="28">
        <v>0</v>
      </c>
      <c r="AV153" s="28">
        <v>0.39603960396039611</v>
      </c>
      <c r="AW153" s="28">
        <v>0.49504950495049499</v>
      </c>
      <c r="AX153" s="28">
        <v>0.1089108910891089</v>
      </c>
      <c r="AY153" s="28">
        <v>0</v>
      </c>
      <c r="AZ153" s="25">
        <v>0.82</v>
      </c>
      <c r="BA153" s="25">
        <v>3.44</v>
      </c>
      <c r="BB153" s="25">
        <v>2.62</v>
      </c>
      <c r="BC153" s="25">
        <v>2.5245882352941171</v>
      </c>
      <c r="BD153">
        <v>2.524588235294118</v>
      </c>
      <c r="BE153">
        <v>5.6966512943529413</v>
      </c>
      <c r="BF153" s="75"/>
      <c r="BG153" s="75"/>
      <c r="BH153" s="75"/>
      <c r="BI153">
        <v>4.5913694122545791E-2</v>
      </c>
      <c r="BM153">
        <v>9.1827388245091582E-2</v>
      </c>
      <c r="BN153">
        <v>4.5913694122545791E-2</v>
      </c>
      <c r="BO153">
        <v>0</v>
      </c>
      <c r="BP153" s="79" t="s">
        <v>1264</v>
      </c>
      <c r="BQ153" s="79">
        <f t="shared" si="14"/>
        <v>1323</v>
      </c>
      <c r="BR153" s="79">
        <v>48</v>
      </c>
      <c r="BT153" s="79" t="s">
        <v>464</v>
      </c>
      <c r="BU153" s="79" t="s">
        <v>464</v>
      </c>
      <c r="BV153" s="79">
        <v>0</v>
      </c>
      <c r="BX153" s="79">
        <v>2</v>
      </c>
      <c r="BY153" s="79">
        <v>0</v>
      </c>
      <c r="BZ153" s="79" t="s">
        <v>464</v>
      </c>
      <c r="CA153" s="79" t="s">
        <v>464</v>
      </c>
      <c r="CB153" s="79" t="s">
        <v>1271</v>
      </c>
      <c r="CC153" s="79">
        <v>500</v>
      </c>
      <c r="CD153" s="79">
        <v>300</v>
      </c>
      <c r="CE153" s="79" t="s">
        <v>1310</v>
      </c>
      <c r="CF153" s="79">
        <v>298</v>
      </c>
      <c r="CG153" s="81">
        <v>0.26250000000000001</v>
      </c>
    </row>
    <row r="154" spans="1:85" x14ac:dyDescent="0.3">
      <c r="A154" s="2" t="s">
        <v>82</v>
      </c>
      <c r="B154" s="17" t="s">
        <v>908</v>
      </c>
      <c r="C154" s="13"/>
      <c r="D154" s="2">
        <v>2.69</v>
      </c>
      <c r="E154" s="2" t="s">
        <v>80</v>
      </c>
      <c r="F154" s="32" t="s">
        <v>549</v>
      </c>
      <c r="G154">
        <v>-1</v>
      </c>
      <c r="H154" s="1" t="s">
        <v>1510</v>
      </c>
      <c r="I154" s="120" t="s">
        <v>1603</v>
      </c>
      <c r="J154" s="1"/>
      <c r="K154" s="1"/>
      <c r="L154" t="b">
        <v>1</v>
      </c>
      <c r="M154" t="b">
        <v>0</v>
      </c>
      <c r="N154" t="b">
        <v>0</v>
      </c>
      <c r="O154" t="b">
        <v>0</v>
      </c>
      <c r="P154" s="2">
        <v>2</v>
      </c>
      <c r="Q154" s="25">
        <v>0</v>
      </c>
      <c r="R154">
        <v>0</v>
      </c>
      <c r="S154">
        <v>0</v>
      </c>
      <c r="T154" s="2">
        <v>3.871</v>
      </c>
      <c r="U154" s="2">
        <v>3.871</v>
      </c>
      <c r="V154" s="2">
        <v>29.241</v>
      </c>
      <c r="W154" s="2"/>
      <c r="X154" s="2">
        <v>14.6205</v>
      </c>
      <c r="Y154" s="25">
        <v>0</v>
      </c>
      <c r="Z154" s="25"/>
      <c r="AA154" s="25"/>
      <c r="AB154">
        <v>0</v>
      </c>
      <c r="AE154">
        <v>0</v>
      </c>
      <c r="AH154" s="2">
        <v>3</v>
      </c>
      <c r="AI154">
        <v>20</v>
      </c>
      <c r="AJ154" s="55">
        <f t="shared" si="16"/>
        <v>438.16588748099997</v>
      </c>
      <c r="AK154" s="57">
        <v>0</v>
      </c>
      <c r="AL154" s="55">
        <v>0</v>
      </c>
      <c r="AM154" s="55">
        <v>0</v>
      </c>
      <c r="AN154" s="52">
        <f t="shared" si="17"/>
        <v>9.1289626013468489E-2</v>
      </c>
      <c r="AO154" s="51"/>
      <c r="AP154" s="52"/>
      <c r="AQ154" s="52"/>
      <c r="AR154" s="28">
        <v>1.882352941176471</v>
      </c>
      <c r="AS154" s="28">
        <v>2.3529411764705879</v>
      </c>
      <c r="AT154" s="28">
        <v>0.54117647058823526</v>
      </c>
      <c r="AU154" s="28">
        <v>0</v>
      </c>
      <c r="AV154" s="28">
        <v>0.39408866995073888</v>
      </c>
      <c r="AW154" s="28">
        <v>0.49261083743842371</v>
      </c>
      <c r="AX154" s="28">
        <v>0.1133004926108374</v>
      </c>
      <c r="AY154" s="28">
        <v>0</v>
      </c>
      <c r="AZ154" s="25">
        <v>0.82</v>
      </c>
      <c r="BA154" s="25">
        <v>3.44</v>
      </c>
      <c r="BB154" s="25">
        <v>2.62</v>
      </c>
      <c r="BC154" s="25">
        <v>2.5262941176470588</v>
      </c>
      <c r="BD154">
        <v>2.5262941176470588</v>
      </c>
      <c r="BE154">
        <v>5.7000396456470588</v>
      </c>
      <c r="BF154" s="75"/>
      <c r="BG154" s="75"/>
      <c r="BH154" s="75"/>
      <c r="BI154">
        <v>4.5644813006734238E-2</v>
      </c>
      <c r="BM154">
        <v>9.1289626013468489E-2</v>
      </c>
      <c r="BN154">
        <v>4.5644813006734238E-2</v>
      </c>
      <c r="BO154">
        <v>0</v>
      </c>
      <c r="BP154" s="79" t="s">
        <v>1264</v>
      </c>
      <c r="BQ154" s="79">
        <f t="shared" si="14"/>
        <v>1323</v>
      </c>
      <c r="BR154" s="79">
        <v>48</v>
      </c>
      <c r="BT154" s="79" t="s">
        <v>464</v>
      </c>
      <c r="BU154" s="79" t="s">
        <v>464</v>
      </c>
      <c r="BV154" s="79">
        <v>0</v>
      </c>
      <c r="BX154" s="79">
        <v>2</v>
      </c>
      <c r="BY154" s="79">
        <v>0</v>
      </c>
      <c r="BZ154" s="79" t="s">
        <v>464</v>
      </c>
      <c r="CA154" s="79" t="s">
        <v>464</v>
      </c>
      <c r="CB154" s="79" t="s">
        <v>1271</v>
      </c>
      <c r="CC154" s="79">
        <v>500</v>
      </c>
      <c r="CD154" s="79">
        <v>300</v>
      </c>
      <c r="CE154" s="79" t="s">
        <v>1310</v>
      </c>
      <c r="CF154" s="79">
        <v>298</v>
      </c>
      <c r="CG154" s="81">
        <v>9.375E-2</v>
      </c>
    </row>
    <row r="155" spans="1:85" x14ac:dyDescent="0.3">
      <c r="A155" s="2" t="s">
        <v>83</v>
      </c>
      <c r="B155" s="17" t="s">
        <v>909</v>
      </c>
      <c r="C155" s="13"/>
      <c r="D155" s="2">
        <v>2.4300000000000002</v>
      </c>
      <c r="E155" s="2" t="s">
        <v>80</v>
      </c>
      <c r="F155" s="32" t="s">
        <v>549</v>
      </c>
      <c r="G155">
        <v>-1</v>
      </c>
      <c r="H155" s="1" t="s">
        <v>1510</v>
      </c>
      <c r="I155" s="120" t="s">
        <v>1604</v>
      </c>
      <c r="J155" s="1"/>
      <c r="K155" s="1"/>
      <c r="L155" t="b">
        <v>0</v>
      </c>
      <c r="M155" t="b">
        <v>0</v>
      </c>
      <c r="N155" t="b">
        <v>0</v>
      </c>
      <c r="O155" s="5" t="b">
        <v>1</v>
      </c>
      <c r="P155" s="2">
        <v>2</v>
      </c>
      <c r="Q155" s="25">
        <v>0</v>
      </c>
      <c r="R155">
        <v>0</v>
      </c>
      <c r="S155">
        <v>0</v>
      </c>
      <c r="T155" s="2">
        <v>3.8740000000000001</v>
      </c>
      <c r="U155" s="2">
        <v>3.8740000000000001</v>
      </c>
      <c r="V155" s="2">
        <v>32.945999999999998</v>
      </c>
      <c r="W155" s="2"/>
      <c r="X155" s="2">
        <v>16.472999999999999</v>
      </c>
      <c r="Y155" s="25">
        <v>0</v>
      </c>
      <c r="Z155" s="25"/>
      <c r="AA155" s="25"/>
      <c r="AB155">
        <v>0</v>
      </c>
      <c r="AE155">
        <v>0</v>
      </c>
      <c r="AH155" s="2">
        <v>3</v>
      </c>
      <c r="AI155">
        <v>20</v>
      </c>
      <c r="AJ155" s="55">
        <f t="shared" si="16"/>
        <v>494.44948269600002</v>
      </c>
      <c r="AK155" s="57">
        <v>0</v>
      </c>
      <c r="AL155" s="55">
        <v>0</v>
      </c>
      <c r="AM155" s="55">
        <v>0</v>
      </c>
      <c r="AN155" s="52">
        <f t="shared" si="17"/>
        <v>8.0898052075813381E-2</v>
      </c>
      <c r="AO155" s="51"/>
      <c r="AP155" s="52"/>
      <c r="AQ155" s="52"/>
      <c r="AR155" s="28">
        <v>1.882352941176471</v>
      </c>
      <c r="AS155" s="28">
        <v>2.3529411764705879</v>
      </c>
      <c r="AT155" s="28">
        <v>0.56470588235294128</v>
      </c>
      <c r="AU155" s="28">
        <v>0</v>
      </c>
      <c r="AV155" s="28">
        <v>0.39215686274509798</v>
      </c>
      <c r="AW155" s="28">
        <v>0.49019607843137247</v>
      </c>
      <c r="AX155" s="28">
        <v>0.1176470588235294</v>
      </c>
      <c r="AY155" s="28">
        <v>0</v>
      </c>
      <c r="AZ155" s="25">
        <v>0.82</v>
      </c>
      <c r="BA155" s="25">
        <v>3.44</v>
      </c>
      <c r="BB155" s="25">
        <v>2.62</v>
      </c>
      <c r="BC155" s="25">
        <v>2.528</v>
      </c>
      <c r="BD155">
        <v>2.528</v>
      </c>
      <c r="BE155">
        <v>5.7034279969411772</v>
      </c>
      <c r="BF155" s="75"/>
      <c r="BG155" s="75"/>
      <c r="BH155" s="75"/>
      <c r="BI155">
        <v>4.0449026037906691E-2</v>
      </c>
      <c r="BM155">
        <v>8.0898052075813381E-2</v>
      </c>
      <c r="BN155">
        <v>4.0449026037906691E-2</v>
      </c>
      <c r="BO155">
        <v>0</v>
      </c>
      <c r="BP155" s="79" t="s">
        <v>1264</v>
      </c>
      <c r="BQ155" s="79">
        <f t="shared" si="14"/>
        <v>1323</v>
      </c>
      <c r="BR155" s="79">
        <v>48</v>
      </c>
      <c r="BT155" s="79" t="s">
        <v>464</v>
      </c>
      <c r="BU155" s="79" t="s">
        <v>464</v>
      </c>
      <c r="BV155" s="79">
        <v>0</v>
      </c>
      <c r="BX155" s="79">
        <v>2</v>
      </c>
      <c r="BY155" s="79">
        <v>0</v>
      </c>
      <c r="BZ155" s="79" t="s">
        <v>464</v>
      </c>
      <c r="CA155" s="79" t="s">
        <v>464</v>
      </c>
      <c r="CB155" s="79" t="s">
        <v>1271</v>
      </c>
      <c r="CC155" s="79">
        <v>500</v>
      </c>
      <c r="CD155" s="79">
        <v>300</v>
      </c>
      <c r="CE155" s="79" t="s">
        <v>1310</v>
      </c>
      <c r="CF155" s="79">
        <v>298</v>
      </c>
      <c r="CG155" s="81">
        <v>0</v>
      </c>
    </row>
    <row r="156" spans="1:85" x14ac:dyDescent="0.3">
      <c r="A156" s="5" t="s">
        <v>84</v>
      </c>
      <c r="B156" s="17" t="s">
        <v>910</v>
      </c>
      <c r="C156" s="13"/>
      <c r="D156" s="2">
        <v>2.41</v>
      </c>
      <c r="E156" s="2" t="s">
        <v>80</v>
      </c>
      <c r="F156" s="32" t="s">
        <v>549</v>
      </c>
      <c r="G156">
        <v>-1</v>
      </c>
      <c r="H156" s="1" t="s">
        <v>1510</v>
      </c>
      <c r="I156" s="120" t="s">
        <v>1605</v>
      </c>
      <c r="J156" s="1"/>
      <c r="K156" s="1"/>
      <c r="L156" t="b">
        <v>0</v>
      </c>
      <c r="M156" t="b">
        <v>0</v>
      </c>
      <c r="N156" t="b">
        <v>0</v>
      </c>
      <c r="O156" s="5" t="b">
        <v>1</v>
      </c>
      <c r="P156" s="2">
        <v>2</v>
      </c>
      <c r="Q156" s="25">
        <v>0</v>
      </c>
      <c r="R156">
        <v>0</v>
      </c>
      <c r="S156">
        <v>0</v>
      </c>
      <c r="T156" s="2">
        <v>3.8759999999999999</v>
      </c>
      <c r="U156" s="2">
        <v>3.8759999999999999</v>
      </c>
      <c r="V156" s="2">
        <f>AVERAGE(V152:V155)</f>
        <v>30.143249999999998</v>
      </c>
      <c r="W156" s="2"/>
      <c r="X156" s="2">
        <v>11.968749999999998</v>
      </c>
      <c r="Y156" s="25">
        <v>0</v>
      </c>
      <c r="Z156" s="25"/>
      <c r="AA156" s="25"/>
      <c r="AB156">
        <v>0</v>
      </c>
      <c r="AE156">
        <v>0</v>
      </c>
      <c r="AH156" s="2">
        <v>3</v>
      </c>
      <c r="AI156">
        <v>20</v>
      </c>
      <c r="AJ156" s="55">
        <f t="shared" si="16"/>
        <v>452.85337861199991</v>
      </c>
      <c r="AK156" s="57">
        <v>0</v>
      </c>
      <c r="AL156" s="55">
        <v>0</v>
      </c>
      <c r="AM156" s="55">
        <v>0</v>
      </c>
      <c r="AN156" s="52">
        <f t="shared" si="17"/>
        <v>8.8328809917683285E-2</v>
      </c>
      <c r="AO156" s="51"/>
      <c r="AP156" s="52"/>
      <c r="AQ156" s="52"/>
      <c r="AR156" s="28">
        <v>1.882352941176471</v>
      </c>
      <c r="AS156" s="28">
        <v>2.3529411764705879</v>
      </c>
      <c r="AT156" s="28">
        <v>0.58823529411764708</v>
      </c>
      <c r="AU156" s="28">
        <v>0</v>
      </c>
      <c r="AV156" s="28">
        <v>0.3902439024390244</v>
      </c>
      <c r="AW156" s="28">
        <v>0.48780487804878048</v>
      </c>
      <c r="AX156" s="28">
        <v>0.12195121951219511</v>
      </c>
      <c r="AY156" s="28">
        <v>0</v>
      </c>
      <c r="AZ156" s="25">
        <v>0.82</v>
      </c>
      <c r="BA156" s="25">
        <v>3.44</v>
      </c>
      <c r="BB156" s="25">
        <v>2.62</v>
      </c>
      <c r="BC156" s="25">
        <v>2.5297058823529408</v>
      </c>
      <c r="BD156">
        <v>2.5297058823529408</v>
      </c>
      <c r="BE156">
        <v>5.7068163482352947</v>
      </c>
      <c r="BF156" s="75"/>
      <c r="BG156" s="75"/>
      <c r="BH156" s="75"/>
      <c r="BI156">
        <v>4.4164404958841642E-2</v>
      </c>
      <c r="BM156">
        <v>8.8328809917683285E-2</v>
      </c>
      <c r="BN156">
        <v>4.4164404958841642E-2</v>
      </c>
      <c r="BO156">
        <v>0</v>
      </c>
      <c r="BP156" s="79" t="s">
        <v>1264</v>
      </c>
      <c r="BQ156" s="79">
        <f t="shared" si="14"/>
        <v>1323</v>
      </c>
      <c r="BR156" s="79">
        <v>48</v>
      </c>
      <c r="BT156" s="79" t="s">
        <v>464</v>
      </c>
      <c r="BU156" s="79" t="s">
        <v>464</v>
      </c>
      <c r="BV156" s="79">
        <v>0</v>
      </c>
      <c r="BX156" s="79">
        <v>2</v>
      </c>
      <c r="BY156" s="79">
        <v>0</v>
      </c>
      <c r="BZ156" s="79" t="s">
        <v>464</v>
      </c>
      <c r="CA156" s="79" t="s">
        <v>464</v>
      </c>
      <c r="CB156" s="79" t="s">
        <v>1271</v>
      </c>
      <c r="CC156" s="79">
        <v>500</v>
      </c>
      <c r="CD156" s="79">
        <v>300</v>
      </c>
      <c r="CE156" s="79" t="s">
        <v>1310</v>
      </c>
      <c r="CF156" s="79">
        <v>298</v>
      </c>
      <c r="CG156" s="81">
        <v>0</v>
      </c>
    </row>
    <row r="157" spans="1:85" x14ac:dyDescent="0.3">
      <c r="A157" s="2" t="s">
        <v>85</v>
      </c>
      <c r="B157" s="17" t="s">
        <v>911</v>
      </c>
      <c r="C157" s="13"/>
      <c r="D157" s="2">
        <v>3.06</v>
      </c>
      <c r="E157" s="2" t="s">
        <v>80</v>
      </c>
      <c r="F157" s="32" t="s">
        <v>549</v>
      </c>
      <c r="G157">
        <v>-1</v>
      </c>
      <c r="H157" s="1" t="s">
        <v>1510</v>
      </c>
      <c r="I157" s="120" t="s">
        <v>1606</v>
      </c>
      <c r="J157" s="1"/>
      <c r="K157" s="1"/>
      <c r="L157" t="b">
        <v>1</v>
      </c>
      <c r="M157" t="b">
        <v>0</v>
      </c>
      <c r="N157" t="b">
        <v>0</v>
      </c>
      <c r="O157" t="b">
        <v>0</v>
      </c>
      <c r="P157" s="2">
        <v>2</v>
      </c>
      <c r="Q157" s="25">
        <v>0</v>
      </c>
      <c r="R157">
        <v>0</v>
      </c>
      <c r="S157">
        <v>0</v>
      </c>
      <c r="T157" s="2">
        <v>3.8660000000000001</v>
      </c>
      <c r="U157" s="2">
        <v>3.8660000000000001</v>
      </c>
      <c r="V157" s="2">
        <v>29.114000000000001</v>
      </c>
      <c r="W157" s="2"/>
      <c r="X157" s="2">
        <v>14.557</v>
      </c>
      <c r="Y157" s="25">
        <v>0</v>
      </c>
      <c r="Z157" s="25"/>
      <c r="AA157" s="25"/>
      <c r="AB157">
        <v>0</v>
      </c>
      <c r="AE157">
        <v>0</v>
      </c>
      <c r="AH157" s="2">
        <v>3</v>
      </c>
      <c r="AI157">
        <v>20</v>
      </c>
      <c r="AJ157" s="55">
        <f t="shared" si="16"/>
        <v>435.13656298400002</v>
      </c>
      <c r="AK157" s="57">
        <v>0</v>
      </c>
      <c r="AL157" s="55">
        <v>0</v>
      </c>
      <c r="AM157" s="55">
        <v>0</v>
      </c>
      <c r="AN157" s="52">
        <f t="shared" si="17"/>
        <v>9.1925164196029197E-2</v>
      </c>
      <c r="AO157" s="51"/>
      <c r="AP157" s="52"/>
      <c r="AQ157" s="52"/>
      <c r="AR157" s="28">
        <v>1.882352941176471</v>
      </c>
      <c r="AS157" s="28">
        <v>2.3529411764705879</v>
      </c>
      <c r="AT157" s="28">
        <v>0.49411764705882361</v>
      </c>
      <c r="AU157" s="28">
        <v>0.1647058823529412</v>
      </c>
      <c r="AV157" s="28">
        <v>0.38461538461538458</v>
      </c>
      <c r="AW157" s="28">
        <v>0.48076923076923073</v>
      </c>
      <c r="AX157" s="28">
        <v>0.10096153846153851</v>
      </c>
      <c r="AY157" s="28">
        <v>3.3653846153846159E-2</v>
      </c>
      <c r="AZ157" s="25">
        <v>0.82</v>
      </c>
      <c r="BA157" s="25">
        <v>3.44</v>
      </c>
      <c r="BB157" s="25">
        <v>2.62</v>
      </c>
      <c r="BC157" s="25">
        <v>2.530823529411764</v>
      </c>
      <c r="BD157">
        <v>2.5308235294117649</v>
      </c>
      <c r="BE157">
        <v>5.7003253741176483</v>
      </c>
      <c r="BF157" s="75"/>
      <c r="BG157" s="75"/>
      <c r="BH157" s="75"/>
      <c r="BI157">
        <v>4.5962582098014598E-2</v>
      </c>
      <c r="BM157">
        <v>9.1925164196029197E-2</v>
      </c>
      <c r="BN157">
        <v>4.5962582098014598E-2</v>
      </c>
      <c r="BO157">
        <v>0</v>
      </c>
      <c r="BP157" s="79" t="s">
        <v>1264</v>
      </c>
      <c r="BQ157" s="79">
        <f t="shared" si="14"/>
        <v>1323</v>
      </c>
      <c r="BR157" s="79">
        <v>48</v>
      </c>
      <c r="BT157" s="79" t="s">
        <v>464</v>
      </c>
      <c r="BU157" s="79" t="s">
        <v>464</v>
      </c>
      <c r="BV157" s="79">
        <v>0</v>
      </c>
      <c r="BX157" s="79">
        <v>2</v>
      </c>
      <c r="BY157" s="79">
        <v>0</v>
      </c>
      <c r="BZ157" s="79" t="s">
        <v>464</v>
      </c>
      <c r="CA157" s="79" t="s">
        <v>464</v>
      </c>
      <c r="CB157" s="79" t="s">
        <v>1271</v>
      </c>
      <c r="CC157" s="79">
        <v>500</v>
      </c>
      <c r="CD157" s="79">
        <v>300</v>
      </c>
      <c r="CE157" s="79" t="s">
        <v>1310</v>
      </c>
      <c r="CF157" s="79">
        <v>298</v>
      </c>
      <c r="CG157" s="81">
        <v>6.25E-2</v>
      </c>
    </row>
    <row r="158" spans="1:85" x14ac:dyDescent="0.3">
      <c r="A158" s="2" t="s">
        <v>86</v>
      </c>
      <c r="B158" s="17" t="s">
        <v>912</v>
      </c>
      <c r="C158" s="13"/>
      <c r="D158" s="2">
        <v>2.12</v>
      </c>
      <c r="E158" s="2" t="s">
        <v>80</v>
      </c>
      <c r="F158" s="32" t="s">
        <v>549</v>
      </c>
      <c r="G158">
        <v>-1</v>
      </c>
      <c r="H158" s="1" t="s">
        <v>1510</v>
      </c>
      <c r="I158" s="120" t="s">
        <v>1607</v>
      </c>
      <c r="J158" s="1"/>
      <c r="K158" s="1"/>
      <c r="L158" t="b">
        <v>1</v>
      </c>
      <c r="M158" t="b">
        <v>0</v>
      </c>
      <c r="N158" t="b">
        <v>0</v>
      </c>
      <c r="O158" t="b">
        <v>0</v>
      </c>
      <c r="P158" s="2">
        <v>2</v>
      </c>
      <c r="Q158" s="25">
        <v>0</v>
      </c>
      <c r="R158">
        <v>0</v>
      </c>
      <c r="S158">
        <v>0</v>
      </c>
      <c r="T158" s="2">
        <v>3.8570000000000002</v>
      </c>
      <c r="U158" s="2">
        <v>3.8570000000000002</v>
      </c>
      <c r="V158" s="2">
        <v>29.533999999999999</v>
      </c>
      <c r="W158" s="2"/>
      <c r="X158" s="2">
        <v>14.766999999999999</v>
      </c>
      <c r="Y158" s="25">
        <v>0</v>
      </c>
      <c r="Z158" s="25"/>
      <c r="AA158" s="25"/>
      <c r="AB158">
        <v>0</v>
      </c>
      <c r="AE158">
        <v>0</v>
      </c>
      <c r="AH158" s="2">
        <v>3</v>
      </c>
      <c r="AI158">
        <v>20</v>
      </c>
      <c r="AJ158" s="55">
        <f t="shared" si="16"/>
        <v>439.36104476600002</v>
      </c>
      <c r="AK158" s="57">
        <v>0</v>
      </c>
      <c r="AL158" s="55">
        <v>0</v>
      </c>
      <c r="AM158" s="55">
        <v>0</v>
      </c>
      <c r="AN158" s="52">
        <f t="shared" si="17"/>
        <v>9.1041298441248156E-2</v>
      </c>
      <c r="AO158" s="51"/>
      <c r="AP158" s="52"/>
      <c r="AQ158" s="52"/>
      <c r="AR158" s="28">
        <v>1.882352941176471</v>
      </c>
      <c r="AS158" s="28">
        <v>2.3529411764705879</v>
      </c>
      <c r="AT158" s="28">
        <v>0.54117647058823526</v>
      </c>
      <c r="AU158" s="28">
        <v>0</v>
      </c>
      <c r="AV158" s="28">
        <v>0.39408866995073888</v>
      </c>
      <c r="AW158" s="28">
        <v>0.49261083743842371</v>
      </c>
      <c r="AX158" s="28">
        <v>0.1133004926108374</v>
      </c>
      <c r="AY158" s="28">
        <v>0</v>
      </c>
      <c r="AZ158" s="25">
        <v>0.82</v>
      </c>
      <c r="BA158" s="25">
        <v>3.44</v>
      </c>
      <c r="BB158" s="25">
        <v>2.62</v>
      </c>
      <c r="BC158" s="25">
        <v>2.525529411764706</v>
      </c>
      <c r="BD158">
        <v>2.525529411764706</v>
      </c>
      <c r="BE158">
        <v>5.7010120870588246</v>
      </c>
      <c r="BF158" s="75"/>
      <c r="BG158" s="75"/>
      <c r="BH158" s="75"/>
      <c r="BI158">
        <v>4.5520649220624078E-2</v>
      </c>
      <c r="BM158">
        <v>9.1041298441248156E-2</v>
      </c>
      <c r="BN158">
        <v>4.5520649220624078E-2</v>
      </c>
      <c r="BO158">
        <v>0</v>
      </c>
      <c r="BP158" s="79" t="s">
        <v>1264</v>
      </c>
      <c r="BQ158" s="79">
        <f t="shared" si="14"/>
        <v>1323</v>
      </c>
      <c r="BR158" s="79">
        <v>48</v>
      </c>
      <c r="BT158" s="79" t="s">
        <v>464</v>
      </c>
      <c r="BU158" s="79" t="s">
        <v>464</v>
      </c>
      <c r="BV158" s="79">
        <v>0</v>
      </c>
      <c r="BX158" s="79">
        <v>2</v>
      </c>
      <c r="BY158" s="79">
        <v>0</v>
      </c>
      <c r="BZ158" s="79" t="s">
        <v>464</v>
      </c>
      <c r="CA158" s="79" t="s">
        <v>464</v>
      </c>
      <c r="CB158" s="79" t="s">
        <v>1271</v>
      </c>
      <c r="CC158" s="79">
        <v>500</v>
      </c>
      <c r="CD158" s="79">
        <v>300</v>
      </c>
      <c r="CE158" s="79" t="s">
        <v>1310</v>
      </c>
      <c r="CF158" s="79">
        <v>298</v>
      </c>
      <c r="CG158" s="81">
        <v>1.2500000000000001E-2</v>
      </c>
    </row>
    <row r="159" spans="1:85" x14ac:dyDescent="0.3">
      <c r="A159" s="2" t="s">
        <v>87</v>
      </c>
      <c r="B159" s="17" t="s">
        <v>743</v>
      </c>
      <c r="C159" s="13"/>
      <c r="D159" s="2">
        <v>3.9</v>
      </c>
      <c r="E159" s="2" t="s">
        <v>89</v>
      </c>
      <c r="F159" s="9" t="s">
        <v>564</v>
      </c>
      <c r="G159">
        <v>-1</v>
      </c>
      <c r="H159" t="s">
        <v>1162</v>
      </c>
      <c r="L159" t="b">
        <v>1</v>
      </c>
      <c r="M159" t="b">
        <v>0</v>
      </c>
      <c r="N159" t="b">
        <v>0</v>
      </c>
      <c r="O159" t="b">
        <v>0</v>
      </c>
      <c r="P159" s="2">
        <v>1</v>
      </c>
      <c r="Q159" s="25">
        <v>0</v>
      </c>
      <c r="R159">
        <v>0</v>
      </c>
      <c r="S159">
        <v>2</v>
      </c>
      <c r="T159" s="2">
        <v>3.9037999999999999</v>
      </c>
      <c r="U159" s="2">
        <v>3.9037999999999999</v>
      </c>
      <c r="V159" s="2">
        <v>9.7742000000000004</v>
      </c>
      <c r="W159" s="2" t="s">
        <v>439</v>
      </c>
      <c r="X159" s="2">
        <v>9.7742000000000004</v>
      </c>
      <c r="Y159" s="25">
        <v>0</v>
      </c>
      <c r="Z159" s="25"/>
      <c r="AA159" s="25"/>
      <c r="AB159">
        <v>0</v>
      </c>
      <c r="AE159">
        <v>3.93</v>
      </c>
      <c r="AF159">
        <v>3.93</v>
      </c>
      <c r="AG159">
        <v>18.515000000000001</v>
      </c>
      <c r="AH159" s="2">
        <v>3</v>
      </c>
      <c r="AI159">
        <v>14</v>
      </c>
      <c r="AJ159" s="55">
        <f t="shared" si="9"/>
        <v>148.95543042744799</v>
      </c>
      <c r="AK159" s="57">
        <v>0</v>
      </c>
      <c r="AL159" s="55">
        <v>0</v>
      </c>
      <c r="AM159" s="55">
        <v>285.96232350000002</v>
      </c>
      <c r="AN159" s="52"/>
      <c r="AO159" s="51"/>
      <c r="AP159" s="52"/>
      <c r="AQ159" s="52">
        <v>9.7914996833490184E-2</v>
      </c>
      <c r="AR159" s="28">
        <v>1.833333333333333</v>
      </c>
      <c r="AS159" s="28">
        <v>2.333333333333333</v>
      </c>
      <c r="AT159" s="28">
        <v>0.5</v>
      </c>
      <c r="AU159" s="28">
        <v>2.333333333333333</v>
      </c>
      <c r="AV159" s="28">
        <v>0.26190476190476192</v>
      </c>
      <c r="AW159" s="28">
        <v>0.33333333333333343</v>
      </c>
      <c r="AX159" s="28">
        <v>7.1428571428571425E-2</v>
      </c>
      <c r="AY159" s="28">
        <v>0.33333333333333343</v>
      </c>
      <c r="AZ159" s="25">
        <v>0.95</v>
      </c>
      <c r="BA159" s="25">
        <v>3.44</v>
      </c>
      <c r="BB159" s="25">
        <v>2.4900000000000002</v>
      </c>
      <c r="BC159" s="25">
        <v>2.7024999999999988</v>
      </c>
      <c r="BD159">
        <v>2.7025000000000001</v>
      </c>
      <c r="BE159">
        <v>6.4896876145585001</v>
      </c>
      <c r="BF159" s="75"/>
      <c r="BG159" s="75"/>
      <c r="BH159" s="75">
        <v>0.392702013826212</v>
      </c>
      <c r="BL159">
        <v>4.8957498416745092E-2</v>
      </c>
      <c r="BM159">
        <v>9.7914996833490184E-2</v>
      </c>
      <c r="BN159">
        <v>4.8957498416745092E-2</v>
      </c>
      <c r="BO159">
        <v>0.392702013826212</v>
      </c>
      <c r="BP159" s="79" t="s">
        <v>1264</v>
      </c>
      <c r="BQ159" s="79">
        <v>1173</v>
      </c>
      <c r="BR159" s="79">
        <v>24</v>
      </c>
      <c r="BT159" s="79" t="s">
        <v>464</v>
      </c>
      <c r="BU159" s="79" t="s">
        <v>464</v>
      </c>
      <c r="BV159" s="79">
        <v>0</v>
      </c>
      <c r="BW159" s="79">
        <v>4</v>
      </c>
      <c r="BX159" s="79">
        <v>2.5</v>
      </c>
      <c r="BY159" s="79">
        <v>0</v>
      </c>
      <c r="BZ159" s="79" t="s">
        <v>464</v>
      </c>
      <c r="CA159" s="79" t="s">
        <v>464</v>
      </c>
      <c r="CB159" s="79" t="s">
        <v>1266</v>
      </c>
      <c r="CC159" s="79">
        <v>400</v>
      </c>
      <c r="CE159" s="79" t="s">
        <v>1287</v>
      </c>
      <c r="CG159" s="81">
        <f>2*385</f>
        <v>770</v>
      </c>
    </row>
    <row r="160" spans="1:85" x14ac:dyDescent="0.3">
      <c r="A160" s="2" t="s">
        <v>88</v>
      </c>
      <c r="B160" s="13" t="s">
        <v>741</v>
      </c>
      <c r="C160" s="13"/>
      <c r="D160" s="2">
        <v>3.9</v>
      </c>
      <c r="E160" s="2" t="s">
        <v>89</v>
      </c>
      <c r="F160" s="9" t="s">
        <v>562</v>
      </c>
      <c r="G160" t="s">
        <v>640</v>
      </c>
      <c r="L160" t="b">
        <v>1</v>
      </c>
      <c r="M160" t="b">
        <v>1</v>
      </c>
      <c r="N160" t="b">
        <v>0</v>
      </c>
      <c r="O160" t="b">
        <v>0</v>
      </c>
      <c r="P160" s="1">
        <v>2</v>
      </c>
      <c r="Q160" s="25">
        <v>1</v>
      </c>
      <c r="R160">
        <v>2</v>
      </c>
      <c r="S160">
        <v>0</v>
      </c>
      <c r="T160" s="1">
        <v>3.847</v>
      </c>
      <c r="U160" s="1">
        <v>3.847</v>
      </c>
      <c r="V160" s="1">
        <v>18.109400000000001</v>
      </c>
      <c r="W160" s="1" t="s">
        <v>440</v>
      </c>
      <c r="X160" s="1">
        <v>9.0547000000000004</v>
      </c>
      <c r="Y160" s="25">
        <v>3.9407006600000001</v>
      </c>
      <c r="Z160" s="25">
        <v>3.94070016</v>
      </c>
      <c r="AA160" s="25">
        <v>9.4498532300000004</v>
      </c>
      <c r="AB160">
        <v>3.9499</v>
      </c>
      <c r="AC160">
        <v>3.9499</v>
      </c>
      <c r="AD160">
        <v>18.2</v>
      </c>
      <c r="AE160">
        <v>0</v>
      </c>
      <c r="AH160" s="2">
        <v>3</v>
      </c>
      <c r="AI160">
        <v>14</v>
      </c>
      <c r="AJ160" s="55">
        <f t="shared" si="9"/>
        <v>268.00841734459999</v>
      </c>
      <c r="AK160" s="57">
        <v>140.22301532111419</v>
      </c>
      <c r="AL160" s="55">
        <v>283.95112218200001</v>
      </c>
      <c r="AM160" s="55">
        <v>0</v>
      </c>
      <c r="AN160" s="52"/>
      <c r="AO160" s="51">
        <v>9.984095669273442E-2</v>
      </c>
      <c r="AP160" s="52">
        <v>9.8608520314468942E-2</v>
      </c>
      <c r="AQ160" s="52"/>
      <c r="AR160" s="28">
        <v>1.833333333333333</v>
      </c>
      <c r="AS160" s="28">
        <v>2.333333333333333</v>
      </c>
      <c r="AT160" s="28">
        <v>0.5</v>
      </c>
      <c r="AU160" s="28">
        <v>2.333333333333333</v>
      </c>
      <c r="AV160" s="28">
        <v>0.26190476190476192</v>
      </c>
      <c r="AW160" s="28">
        <v>0.33333333333333343</v>
      </c>
      <c r="AX160" s="28">
        <v>7.1428571428571425E-2</v>
      </c>
      <c r="AY160" s="28">
        <v>0.33333333333333343</v>
      </c>
      <c r="AZ160" s="25">
        <v>0.95</v>
      </c>
      <c r="BA160" s="25">
        <v>3.44</v>
      </c>
      <c r="BB160" s="25">
        <v>2.4900000000000002</v>
      </c>
      <c r="BC160" s="25">
        <v>2.499166666666667</v>
      </c>
      <c r="BD160">
        <v>2.499166666666667</v>
      </c>
      <c r="BE160">
        <v>5.7944152492500001</v>
      </c>
      <c r="BF160" s="75">
        <v>0.55890272128424257</v>
      </c>
      <c r="BG160" s="75">
        <v>0.55200362828233795</v>
      </c>
      <c r="BH160" s="75"/>
      <c r="BJ160">
        <v>4.9920478346367217E-2</v>
      </c>
      <c r="BK160">
        <v>4.9304260157234471E-2</v>
      </c>
      <c r="BM160">
        <v>9.9224738503601681E-2</v>
      </c>
      <c r="BN160">
        <v>4.9612369251800847E-2</v>
      </c>
      <c r="BO160">
        <v>0.55545317478329026</v>
      </c>
      <c r="BP160" s="79" t="s">
        <v>1264</v>
      </c>
      <c r="BQ160" s="79">
        <v>1523</v>
      </c>
      <c r="BR160" s="79">
        <v>24</v>
      </c>
      <c r="BT160" s="79" t="s">
        <v>464</v>
      </c>
      <c r="BU160" s="79" t="s">
        <v>464</v>
      </c>
      <c r="BV160" s="79">
        <v>0</v>
      </c>
      <c r="BW160" s="79">
        <v>0.2</v>
      </c>
      <c r="BX160" s="79">
        <v>2.5</v>
      </c>
      <c r="BY160" s="79">
        <v>0</v>
      </c>
      <c r="BZ160" s="79" t="s">
        <v>464</v>
      </c>
      <c r="CA160" s="79" t="s">
        <v>464</v>
      </c>
      <c r="CB160" s="79" t="s">
        <v>1266</v>
      </c>
      <c r="CC160" s="79">
        <v>400</v>
      </c>
      <c r="CE160" s="79" t="s">
        <v>1287</v>
      </c>
      <c r="CG160" s="81">
        <f>14.9*2</f>
        <v>29.8</v>
      </c>
    </row>
    <row r="161" spans="1:85" x14ac:dyDescent="0.3">
      <c r="A161" s="2" t="s">
        <v>856</v>
      </c>
      <c r="B161" s="17" t="s">
        <v>913</v>
      </c>
      <c r="C161" s="13"/>
      <c r="D161" s="2">
        <v>3.9</v>
      </c>
      <c r="E161" s="2" t="s">
        <v>89</v>
      </c>
      <c r="F161" s="113" t="s">
        <v>1312</v>
      </c>
      <c r="G161">
        <v>-1</v>
      </c>
      <c r="L161" t="b">
        <v>1</v>
      </c>
      <c r="M161" t="b">
        <v>0</v>
      </c>
      <c r="N161" t="b">
        <v>0</v>
      </c>
      <c r="O161" t="b">
        <v>0</v>
      </c>
      <c r="P161" s="2">
        <v>1</v>
      </c>
      <c r="Q161" s="25">
        <v>0</v>
      </c>
      <c r="R161">
        <v>0</v>
      </c>
      <c r="S161">
        <v>0</v>
      </c>
      <c r="T161" s="2">
        <v>3.9973999999999998</v>
      </c>
      <c r="U161" s="2">
        <v>3.9973999999999998</v>
      </c>
      <c r="V161" s="2">
        <v>12.132999999999999</v>
      </c>
      <c r="W161" s="2" t="s">
        <v>439</v>
      </c>
      <c r="X161" s="2">
        <v>12.132999999999999</v>
      </c>
      <c r="Y161" s="25">
        <v>0</v>
      </c>
      <c r="Z161" s="25"/>
      <c r="AA161" s="25"/>
      <c r="AB161">
        <v>0</v>
      </c>
      <c r="AE161">
        <v>0</v>
      </c>
      <c r="AH161" s="2">
        <v>3</v>
      </c>
      <c r="AI161">
        <v>14</v>
      </c>
      <c r="AJ161" s="55">
        <f t="shared" si="9"/>
        <v>193.87571561907995</v>
      </c>
      <c r="AK161" s="57">
        <v>0</v>
      </c>
      <c r="AL161" s="55">
        <v>0</v>
      </c>
      <c r="AM161" s="55">
        <v>0</v>
      </c>
      <c r="AN161" s="52">
        <f t="shared" ref="AN161:AN168" si="18">P161*AI161/AJ161</f>
        <v>7.2211209925366296E-2</v>
      </c>
      <c r="AO161" s="51"/>
      <c r="AP161" s="52"/>
      <c r="AQ161" s="52"/>
      <c r="AR161" s="28">
        <v>1.833333333333333</v>
      </c>
      <c r="AS161" s="28">
        <v>2.333333333333333</v>
      </c>
      <c r="AT161" s="28">
        <v>0.5</v>
      </c>
      <c r="AU161" s="28">
        <v>2.333333333333333</v>
      </c>
      <c r="AV161" s="28">
        <v>0.26190476190476192</v>
      </c>
      <c r="AW161" s="28">
        <v>0.33333333333333343</v>
      </c>
      <c r="AX161" s="28">
        <v>7.1428571428571425E-2</v>
      </c>
      <c r="AY161" s="28">
        <v>0.33333333333333343</v>
      </c>
      <c r="AZ161" s="25">
        <v>0.82</v>
      </c>
      <c r="BA161" s="25">
        <v>3.44</v>
      </c>
      <c r="BB161" s="25">
        <v>2.62</v>
      </c>
      <c r="BC161" s="25">
        <v>2.4725000000000001</v>
      </c>
      <c r="BD161">
        <v>2.4725000000000001</v>
      </c>
      <c r="BE161">
        <v>5.697111802916667</v>
      </c>
      <c r="BF161" s="75"/>
      <c r="BG161" s="75"/>
      <c r="BH161" s="75"/>
      <c r="BI161">
        <v>3.6105604962683148E-2</v>
      </c>
      <c r="BM161">
        <v>7.2211209925366296E-2</v>
      </c>
      <c r="BN161">
        <v>3.6105604962683148E-2</v>
      </c>
      <c r="BO161">
        <v>0</v>
      </c>
      <c r="BP161" s="79" t="s">
        <v>1264</v>
      </c>
      <c r="BQ161" s="79">
        <v>1173</v>
      </c>
      <c r="BR161" s="79">
        <v>24</v>
      </c>
      <c r="BT161" s="79" t="s">
        <v>464</v>
      </c>
      <c r="BU161" s="79" t="s">
        <v>464</v>
      </c>
      <c r="BV161" s="79">
        <v>0</v>
      </c>
      <c r="BW161" s="79">
        <v>1.1000000000000001</v>
      </c>
      <c r="BX161" s="79">
        <v>2.5</v>
      </c>
      <c r="BY161" s="79">
        <v>0</v>
      </c>
      <c r="BZ161" s="79" t="s">
        <v>464</v>
      </c>
      <c r="CA161" s="79" t="s">
        <v>464</v>
      </c>
      <c r="CB161" s="79" t="s">
        <v>1266</v>
      </c>
      <c r="CC161" s="79">
        <v>400</v>
      </c>
      <c r="CE161" s="79" t="s">
        <v>1287</v>
      </c>
      <c r="CG161" s="81">
        <f>374*2</f>
        <v>748</v>
      </c>
    </row>
    <row r="162" spans="1:85" x14ac:dyDescent="0.3">
      <c r="A162" s="2" t="s">
        <v>857</v>
      </c>
      <c r="B162" s="17" t="s">
        <v>914</v>
      </c>
      <c r="C162" s="13"/>
      <c r="D162" s="2">
        <v>3.9</v>
      </c>
      <c r="E162" s="2" t="s">
        <v>89</v>
      </c>
      <c r="F162" s="116" t="s">
        <v>1312</v>
      </c>
      <c r="G162">
        <v>-1</v>
      </c>
      <c r="I162" t="s">
        <v>1590</v>
      </c>
      <c r="L162" t="b">
        <v>0</v>
      </c>
      <c r="M162" t="b">
        <v>0</v>
      </c>
      <c r="N162" t="b">
        <v>0</v>
      </c>
      <c r="O162" s="5" t="b">
        <v>1</v>
      </c>
      <c r="P162" s="2">
        <v>1</v>
      </c>
      <c r="Q162" s="25">
        <v>0</v>
      </c>
      <c r="R162">
        <v>0</v>
      </c>
      <c r="S162">
        <v>0</v>
      </c>
      <c r="T162" s="2">
        <v>3.9727000000000001</v>
      </c>
      <c r="U162" s="2">
        <v>3.9727000000000001</v>
      </c>
      <c r="V162" s="2">
        <v>12.763199999999999</v>
      </c>
      <c r="W162" s="2" t="s">
        <v>439</v>
      </c>
      <c r="X162" s="2">
        <v>12.763199999999999</v>
      </c>
      <c r="Y162" s="25">
        <v>0</v>
      </c>
      <c r="Z162" s="25"/>
      <c r="AA162" s="25"/>
      <c r="AB162">
        <v>0</v>
      </c>
      <c r="AE162">
        <v>0</v>
      </c>
      <c r="AH162" s="2">
        <v>3</v>
      </c>
      <c r="AI162">
        <v>14</v>
      </c>
      <c r="AJ162" s="55">
        <f t="shared" si="9"/>
        <v>201.43322940532801</v>
      </c>
      <c r="AK162" s="57">
        <v>0</v>
      </c>
      <c r="AL162" s="55">
        <v>0</v>
      </c>
      <c r="AM162" s="55">
        <v>0</v>
      </c>
      <c r="AN162" s="52">
        <f t="shared" si="18"/>
        <v>6.9501938887297082E-2</v>
      </c>
      <c r="AO162" s="51"/>
      <c r="AP162" s="52"/>
      <c r="AQ162" s="52"/>
      <c r="AR162" s="28">
        <v>1.833333333333333</v>
      </c>
      <c r="AS162" s="28">
        <v>2.333333333333333</v>
      </c>
      <c r="AT162" s="28">
        <v>0.5</v>
      </c>
      <c r="AU162" s="28">
        <v>2.333333333333333</v>
      </c>
      <c r="AV162" s="28">
        <v>0.26190476190476192</v>
      </c>
      <c r="AW162" s="28">
        <v>0.33333333333333343</v>
      </c>
      <c r="AX162" s="28">
        <v>7.1428571428571425E-2</v>
      </c>
      <c r="AY162" s="28">
        <v>0.33333333333333343</v>
      </c>
      <c r="AZ162" s="25">
        <v>0.82</v>
      </c>
      <c r="BA162" s="25">
        <v>3.44</v>
      </c>
      <c r="BB162" s="25">
        <v>2.62</v>
      </c>
      <c r="BC162" s="25">
        <v>2.4725000000000001</v>
      </c>
      <c r="BD162">
        <v>2.4725000000000001</v>
      </c>
      <c r="BE162">
        <v>5.6821885904166667</v>
      </c>
      <c r="BF162" s="75"/>
      <c r="BG162" s="75"/>
      <c r="BH162" s="75"/>
      <c r="BI162">
        <v>3.4750969443648541E-2</v>
      </c>
      <c r="BM162">
        <v>6.9501938887297082E-2</v>
      </c>
      <c r="BN162">
        <v>3.4750969443648541E-2</v>
      </c>
      <c r="BO162">
        <v>0</v>
      </c>
      <c r="BP162" s="79" t="s">
        <v>1264</v>
      </c>
      <c r="BQ162" s="79">
        <v>1173</v>
      </c>
      <c r="BR162" s="79">
        <v>24</v>
      </c>
      <c r="BT162" s="79" t="s">
        <v>464</v>
      </c>
      <c r="BU162" s="79" t="s">
        <v>464</v>
      </c>
      <c r="BV162" s="79">
        <v>0</v>
      </c>
      <c r="BW162" s="79">
        <v>1.6</v>
      </c>
      <c r="BX162" s="79">
        <v>2.5</v>
      </c>
      <c r="BY162" s="79">
        <v>0</v>
      </c>
      <c r="BZ162" s="79" t="s">
        <v>464</v>
      </c>
      <c r="CA162" s="79" t="s">
        <v>464</v>
      </c>
      <c r="CB162" s="79" t="s">
        <v>1266</v>
      </c>
      <c r="CC162" s="79">
        <v>400</v>
      </c>
      <c r="CE162" s="79" t="s">
        <v>1287</v>
      </c>
      <c r="CG162" s="81">
        <f>88*2</f>
        <v>176</v>
      </c>
    </row>
    <row r="163" spans="1:85" x14ac:dyDescent="0.3">
      <c r="A163" s="2" t="s">
        <v>27</v>
      </c>
      <c r="B163" s="13" t="s">
        <v>742</v>
      </c>
      <c r="C163" s="13"/>
      <c r="D163" s="2">
        <v>3.6</v>
      </c>
      <c r="E163" s="2" t="s">
        <v>89</v>
      </c>
      <c r="F163" s="9" t="s">
        <v>563</v>
      </c>
      <c r="G163" t="s">
        <v>641</v>
      </c>
      <c r="L163" t="b">
        <v>1</v>
      </c>
      <c r="M163" t="b">
        <v>1</v>
      </c>
      <c r="N163" t="b">
        <v>0</v>
      </c>
      <c r="O163" t="b">
        <v>0</v>
      </c>
      <c r="P163" s="2"/>
      <c r="Q163" s="25">
        <v>1</v>
      </c>
      <c r="R163">
        <v>1</v>
      </c>
      <c r="S163">
        <v>0</v>
      </c>
      <c r="T163" s="2"/>
      <c r="U163" s="2"/>
      <c r="W163" s="2"/>
      <c r="X163" s="2"/>
      <c r="Y163" s="25">
        <v>3.9948813699999999</v>
      </c>
      <c r="Z163" s="25">
        <v>3.9948813699999999</v>
      </c>
      <c r="AA163" s="25">
        <v>3.9948813699999999</v>
      </c>
      <c r="AB163">
        <v>3.9883000000000002</v>
      </c>
      <c r="AC163">
        <v>3.9883000000000002</v>
      </c>
      <c r="AD163">
        <v>3.9883000000000002</v>
      </c>
      <c r="AE163">
        <v>0</v>
      </c>
      <c r="AH163" s="2"/>
      <c r="AI163">
        <v>6</v>
      </c>
      <c r="AJ163" s="55">
        <f t="shared" si="9"/>
        <v>0</v>
      </c>
      <c r="AK163" s="57">
        <v>63.754620030366901</v>
      </c>
      <c r="AL163" s="55">
        <v>63.440041078387011</v>
      </c>
      <c r="AM163" s="55">
        <v>0</v>
      </c>
      <c r="AN163" s="52"/>
      <c r="AO163" s="51">
        <v>9.4110826747020773E-2</v>
      </c>
      <c r="AP163" s="52">
        <v>9.4577492353549286E-2</v>
      </c>
      <c r="AQ163" s="52"/>
      <c r="AR163" s="28">
        <v>1.8</v>
      </c>
      <c r="AS163" s="28">
        <v>2.4</v>
      </c>
      <c r="AT163" s="28">
        <v>0.6</v>
      </c>
      <c r="AU163" s="28">
        <v>2.8</v>
      </c>
      <c r="AV163" s="28">
        <v>0.23684210526315791</v>
      </c>
      <c r="AW163" s="28">
        <v>0.31578947368421051</v>
      </c>
      <c r="AX163" s="28">
        <v>7.8947368421052627E-2</v>
      </c>
      <c r="AY163" s="28">
        <v>0.36842105263157893</v>
      </c>
      <c r="AZ163" s="25">
        <v>0.82</v>
      </c>
      <c r="BA163" s="25">
        <v>3.44</v>
      </c>
      <c r="BB163" s="25">
        <v>2.62</v>
      </c>
      <c r="BC163" s="25">
        <v>2.528</v>
      </c>
      <c r="BD163">
        <v>2.528</v>
      </c>
      <c r="BE163">
        <v>5.7952294759999994</v>
      </c>
      <c r="BF163" s="75">
        <v>0.65619545508850963</v>
      </c>
      <c r="BG163" s="75">
        <v>0.65944931928920669</v>
      </c>
      <c r="BH163" s="75"/>
      <c r="BJ163">
        <v>4.7055413373510387E-2</v>
      </c>
      <c r="BK163">
        <v>4.7288746176774643E-2</v>
      </c>
      <c r="BM163">
        <v>9.4344159550285023E-2</v>
      </c>
      <c r="BN163">
        <v>4.7172079775142511E-2</v>
      </c>
      <c r="BO163">
        <v>0.65782238718885822</v>
      </c>
      <c r="BP163" s="79" t="s">
        <v>1264</v>
      </c>
      <c r="BQ163" s="79">
        <v>1173</v>
      </c>
      <c r="BR163" s="79">
        <v>24</v>
      </c>
      <c r="BT163" s="79" t="s">
        <v>464</v>
      </c>
      <c r="BU163" s="79" t="s">
        <v>464</v>
      </c>
      <c r="BV163" s="79">
        <v>0</v>
      </c>
      <c r="BW163" s="79">
        <v>1.5</v>
      </c>
      <c r="BX163" s="79">
        <v>2.5</v>
      </c>
      <c r="BY163" s="79">
        <v>0</v>
      </c>
      <c r="BZ163" s="79" t="s">
        <v>464</v>
      </c>
      <c r="CA163" s="79" t="s">
        <v>464</v>
      </c>
      <c r="CB163" s="79" t="s">
        <v>1266</v>
      </c>
      <c r="CC163" s="79">
        <v>400</v>
      </c>
      <c r="CE163" s="79" t="s">
        <v>1287</v>
      </c>
      <c r="CG163" s="81">
        <f>24.7*2</f>
        <v>49.4</v>
      </c>
    </row>
    <row r="164" spans="1:85" x14ac:dyDescent="0.3">
      <c r="A164" s="2" t="s">
        <v>87</v>
      </c>
      <c r="B164" s="17" t="s">
        <v>743</v>
      </c>
      <c r="C164" s="13"/>
      <c r="D164" s="2">
        <v>3.9</v>
      </c>
      <c r="E164" s="2" t="s">
        <v>89</v>
      </c>
      <c r="F164" s="9" t="s">
        <v>564</v>
      </c>
      <c r="G164">
        <v>-1</v>
      </c>
      <c r="H164" t="s">
        <v>1162</v>
      </c>
      <c r="L164" t="b">
        <v>1</v>
      </c>
      <c r="M164" t="b">
        <v>0</v>
      </c>
      <c r="N164" t="b">
        <v>0</v>
      </c>
      <c r="O164" t="b">
        <v>0</v>
      </c>
      <c r="P164" s="2">
        <v>1</v>
      </c>
      <c r="Q164" s="25">
        <v>0</v>
      </c>
      <c r="R164">
        <v>0</v>
      </c>
      <c r="S164">
        <v>2</v>
      </c>
      <c r="T164" s="2">
        <v>3.9037999999999999</v>
      </c>
      <c r="U164" s="2">
        <v>3.9037999999999999</v>
      </c>
      <c r="V164" s="2">
        <v>9.7742000000000004</v>
      </c>
      <c r="W164" s="2" t="s">
        <v>439</v>
      </c>
      <c r="X164" s="2">
        <v>9.7742000000000004</v>
      </c>
      <c r="Y164" s="25">
        <v>0</v>
      </c>
      <c r="Z164" s="25"/>
      <c r="AA164" s="25"/>
      <c r="AB164">
        <v>0</v>
      </c>
      <c r="AE164">
        <v>3.93</v>
      </c>
      <c r="AF164">
        <v>3.93</v>
      </c>
      <c r="AG164">
        <v>18.515000000000001</v>
      </c>
      <c r="AH164" s="2">
        <v>3</v>
      </c>
      <c r="AI164">
        <v>14</v>
      </c>
      <c r="AJ164" s="55">
        <f t="shared" ref="AJ164:AJ166" si="19">T164*U164*V164</f>
        <v>148.95543042744799</v>
      </c>
      <c r="AK164" s="57">
        <v>0</v>
      </c>
      <c r="AL164" s="55">
        <v>0</v>
      </c>
      <c r="AM164" s="55">
        <v>285.96232350000002</v>
      </c>
      <c r="AN164" s="52"/>
      <c r="AO164" s="51"/>
      <c r="AP164" s="52"/>
      <c r="AQ164" s="52">
        <v>9.7914996833490184E-2</v>
      </c>
      <c r="AR164" s="28">
        <v>1.833333333333333</v>
      </c>
      <c r="AS164" s="28">
        <v>2.333333333333333</v>
      </c>
      <c r="AT164" s="28">
        <v>0.5</v>
      </c>
      <c r="AU164" s="28">
        <v>2.333333333333333</v>
      </c>
      <c r="AV164" s="28">
        <v>0.26190476190476192</v>
      </c>
      <c r="AW164" s="28">
        <v>0.33333333333333343</v>
      </c>
      <c r="AX164" s="28">
        <v>7.1428571428571425E-2</v>
      </c>
      <c r="AY164" s="28">
        <v>0.33333333333333343</v>
      </c>
      <c r="AZ164" s="25">
        <v>0.95</v>
      </c>
      <c r="BA164" s="25">
        <v>3.44</v>
      </c>
      <c r="BB164" s="25">
        <v>2.4900000000000002</v>
      </c>
      <c r="BC164" s="25">
        <v>2.7024999999999988</v>
      </c>
      <c r="BD164">
        <v>2.7025000000000001</v>
      </c>
      <c r="BE164">
        <v>6.4896876145585001</v>
      </c>
      <c r="BF164" s="75"/>
      <c r="BG164" s="75"/>
      <c r="BH164" s="75">
        <v>0.392702013826212</v>
      </c>
      <c r="BL164">
        <v>4.8957498416745092E-2</v>
      </c>
      <c r="BM164">
        <v>9.7914996833490184E-2</v>
      </c>
      <c r="BN164">
        <v>4.8957498416745092E-2</v>
      </c>
      <c r="BO164">
        <v>0.392702013826212</v>
      </c>
      <c r="BP164" s="79" t="s">
        <v>1264</v>
      </c>
      <c r="BQ164" s="79">
        <v>1173</v>
      </c>
      <c r="BR164" s="79">
        <v>24</v>
      </c>
      <c r="BT164" s="79" t="s">
        <v>464</v>
      </c>
      <c r="BU164" s="79" t="s">
        <v>464</v>
      </c>
      <c r="BV164" s="79">
        <v>0</v>
      </c>
      <c r="BW164" s="79">
        <v>4</v>
      </c>
      <c r="BX164" s="79">
        <v>2.5</v>
      </c>
      <c r="BY164" s="79">
        <v>0</v>
      </c>
      <c r="BZ164" s="79" t="s">
        <v>1311</v>
      </c>
      <c r="CA164" s="79" t="s">
        <v>464</v>
      </c>
      <c r="CB164" s="79" t="s">
        <v>1266</v>
      </c>
      <c r="CC164" s="79">
        <v>400</v>
      </c>
      <c r="CE164" s="79" t="s">
        <v>1287</v>
      </c>
      <c r="CG164" s="81">
        <f>1490*2</f>
        <v>2980</v>
      </c>
    </row>
    <row r="165" spans="1:85" x14ac:dyDescent="0.3">
      <c r="A165" s="2" t="s">
        <v>856</v>
      </c>
      <c r="B165" s="17" t="s">
        <v>913</v>
      </c>
      <c r="C165" s="13"/>
      <c r="D165" s="2">
        <v>3.9</v>
      </c>
      <c r="E165" s="2" t="s">
        <v>89</v>
      </c>
      <c r="F165" s="113" t="s">
        <v>1312</v>
      </c>
      <c r="G165">
        <v>-1</v>
      </c>
      <c r="L165" t="b">
        <v>1</v>
      </c>
      <c r="M165" t="b">
        <v>0</v>
      </c>
      <c r="N165" t="b">
        <v>0</v>
      </c>
      <c r="O165" t="b">
        <v>0</v>
      </c>
      <c r="P165" s="2">
        <v>1</v>
      </c>
      <c r="Q165" s="25">
        <v>0</v>
      </c>
      <c r="R165">
        <v>0</v>
      </c>
      <c r="S165">
        <v>0</v>
      </c>
      <c r="T165" s="2">
        <v>3.9973999999999998</v>
      </c>
      <c r="U165" s="2">
        <v>3.9973999999999998</v>
      </c>
      <c r="V165" s="2">
        <v>12.132999999999999</v>
      </c>
      <c r="W165" s="2" t="s">
        <v>439</v>
      </c>
      <c r="X165" s="2">
        <v>12.132999999999999</v>
      </c>
      <c r="Y165" s="25">
        <v>0</v>
      </c>
      <c r="Z165" s="25"/>
      <c r="AA165" s="25"/>
      <c r="AB165">
        <v>0</v>
      </c>
      <c r="AE165">
        <v>0</v>
      </c>
      <c r="AH165" s="2">
        <v>3</v>
      </c>
      <c r="AI165">
        <v>14</v>
      </c>
      <c r="AJ165" s="55">
        <f t="shared" si="19"/>
        <v>193.87571561907995</v>
      </c>
      <c r="AK165" s="57">
        <v>0</v>
      </c>
      <c r="AL165" s="55">
        <v>0</v>
      </c>
      <c r="AM165" s="55">
        <v>0</v>
      </c>
      <c r="AN165" s="52">
        <f t="shared" ref="AN165" si="20">P165*AI165/AJ165</f>
        <v>7.2211209925366296E-2</v>
      </c>
      <c r="AO165" s="51"/>
      <c r="AP165" s="52"/>
      <c r="AQ165" s="52"/>
      <c r="AR165" s="28">
        <v>1.833333333333333</v>
      </c>
      <c r="AS165" s="28">
        <v>2.333333333333333</v>
      </c>
      <c r="AT165" s="28">
        <v>0.5</v>
      </c>
      <c r="AU165" s="28">
        <v>2.333333333333333</v>
      </c>
      <c r="AV165" s="28">
        <v>0.26190476190476192</v>
      </c>
      <c r="AW165" s="28">
        <v>0.33333333333333343</v>
      </c>
      <c r="AX165" s="28">
        <v>7.1428571428571425E-2</v>
      </c>
      <c r="AY165" s="28">
        <v>0.33333333333333343</v>
      </c>
      <c r="AZ165" s="25">
        <v>0.82</v>
      </c>
      <c r="BA165" s="25">
        <v>3.44</v>
      </c>
      <c r="BB165" s="25">
        <v>2.62</v>
      </c>
      <c r="BC165" s="25">
        <v>2.4725000000000001</v>
      </c>
      <c r="BD165">
        <v>2.4725000000000001</v>
      </c>
      <c r="BE165">
        <v>5.697111802916667</v>
      </c>
      <c r="BF165" s="75"/>
      <c r="BG165" s="75"/>
      <c r="BH165" s="75"/>
      <c r="BI165">
        <v>3.6105604962683148E-2</v>
      </c>
      <c r="BM165">
        <v>7.2211209925366296E-2</v>
      </c>
      <c r="BN165">
        <v>3.6105604962683148E-2</v>
      </c>
      <c r="BO165">
        <v>0</v>
      </c>
      <c r="BP165" s="79" t="s">
        <v>1264</v>
      </c>
      <c r="BQ165" s="79">
        <v>1173</v>
      </c>
      <c r="BR165" s="79">
        <v>24</v>
      </c>
      <c r="BT165" s="79" t="s">
        <v>464</v>
      </c>
      <c r="BU165" s="79" t="s">
        <v>464</v>
      </c>
      <c r="BV165" s="79">
        <v>0</v>
      </c>
      <c r="BW165" s="79">
        <v>1.1000000000000001</v>
      </c>
      <c r="BX165" s="79">
        <v>2.5</v>
      </c>
      <c r="BY165" s="79">
        <v>0</v>
      </c>
      <c r="BZ165" s="79" t="s">
        <v>1311</v>
      </c>
      <c r="CA165" s="79" t="s">
        <v>464</v>
      </c>
      <c r="CB165" s="79" t="s">
        <v>1266</v>
      </c>
      <c r="CC165" s="79">
        <v>400</v>
      </c>
      <c r="CE165" s="79" t="s">
        <v>1287</v>
      </c>
      <c r="CG165" s="81">
        <f>375*2</f>
        <v>750</v>
      </c>
    </row>
    <row r="166" spans="1:85" x14ac:dyDescent="0.3">
      <c r="A166" s="2" t="s">
        <v>27</v>
      </c>
      <c r="B166" s="13" t="s">
        <v>742</v>
      </c>
      <c r="C166" s="13"/>
      <c r="D166" s="2">
        <v>3.6</v>
      </c>
      <c r="E166" s="2" t="s">
        <v>89</v>
      </c>
      <c r="F166" s="9" t="s">
        <v>563</v>
      </c>
      <c r="G166" t="s">
        <v>641</v>
      </c>
      <c r="L166" t="b">
        <v>1</v>
      </c>
      <c r="M166" t="b">
        <v>1</v>
      </c>
      <c r="N166" t="b">
        <v>0</v>
      </c>
      <c r="O166" t="b">
        <v>0</v>
      </c>
      <c r="P166" s="2"/>
      <c r="Q166" s="25">
        <v>1</v>
      </c>
      <c r="R166">
        <v>1</v>
      </c>
      <c r="S166">
        <v>0</v>
      </c>
      <c r="T166" s="2"/>
      <c r="U166" s="2"/>
      <c r="W166" s="2"/>
      <c r="X166" s="2"/>
      <c r="Y166" s="25">
        <v>3.9948813699999999</v>
      </c>
      <c r="Z166" s="25">
        <v>3.9948813699999999</v>
      </c>
      <c r="AA166" s="25">
        <v>3.9948813699999999</v>
      </c>
      <c r="AB166">
        <v>3.9883000000000002</v>
      </c>
      <c r="AC166">
        <v>3.9883000000000002</v>
      </c>
      <c r="AD166">
        <v>3.9883000000000002</v>
      </c>
      <c r="AE166">
        <v>0</v>
      </c>
      <c r="AH166" s="2"/>
      <c r="AI166">
        <v>6</v>
      </c>
      <c r="AJ166" s="55">
        <f t="shared" si="19"/>
        <v>0</v>
      </c>
      <c r="AK166" s="57">
        <v>63.754620030366901</v>
      </c>
      <c r="AL166" s="55">
        <v>63.440041078387011</v>
      </c>
      <c r="AM166" s="55">
        <v>0</v>
      </c>
      <c r="AN166" s="52"/>
      <c r="AO166" s="51">
        <v>9.4110826747020773E-2</v>
      </c>
      <c r="AP166" s="52">
        <v>9.4577492353549286E-2</v>
      </c>
      <c r="AQ166" s="52"/>
      <c r="AR166" s="28">
        <v>1.8</v>
      </c>
      <c r="AS166" s="28">
        <v>2.4</v>
      </c>
      <c r="AT166" s="28">
        <v>0.6</v>
      </c>
      <c r="AU166" s="28">
        <v>2.8</v>
      </c>
      <c r="AV166" s="28">
        <v>0.23684210526315791</v>
      </c>
      <c r="AW166" s="28">
        <v>0.31578947368421051</v>
      </c>
      <c r="AX166" s="28">
        <v>7.8947368421052627E-2</v>
      </c>
      <c r="AY166" s="28">
        <v>0.36842105263157893</v>
      </c>
      <c r="AZ166" s="25">
        <v>0.82</v>
      </c>
      <c r="BA166" s="25">
        <v>3.44</v>
      </c>
      <c r="BB166" s="25">
        <v>2.62</v>
      </c>
      <c r="BC166" s="25">
        <v>2.528</v>
      </c>
      <c r="BD166">
        <v>2.528</v>
      </c>
      <c r="BE166">
        <v>5.7952294759999994</v>
      </c>
      <c r="BF166" s="75">
        <v>0.65619545508850963</v>
      </c>
      <c r="BG166" s="75">
        <v>0.65944931928920669</v>
      </c>
      <c r="BH166" s="75"/>
      <c r="BJ166">
        <v>4.7055413373510387E-2</v>
      </c>
      <c r="BK166">
        <v>4.7288746176774643E-2</v>
      </c>
      <c r="BM166">
        <v>9.4344159550285023E-2</v>
      </c>
      <c r="BN166">
        <v>4.7172079775142511E-2</v>
      </c>
      <c r="BO166">
        <v>0.65782238718885822</v>
      </c>
      <c r="BP166" s="79" t="s">
        <v>1264</v>
      </c>
      <c r="BQ166" s="79">
        <v>1173</v>
      </c>
      <c r="BR166" s="79">
        <v>24</v>
      </c>
      <c r="BT166" s="79" t="s">
        <v>464</v>
      </c>
      <c r="BU166" s="79" t="s">
        <v>464</v>
      </c>
      <c r="BV166" s="79">
        <v>0</v>
      </c>
      <c r="BW166" s="79">
        <v>1.5</v>
      </c>
      <c r="BX166" s="79">
        <v>2.5</v>
      </c>
      <c r="BY166" s="79">
        <v>0</v>
      </c>
      <c r="BZ166" s="79" t="s">
        <v>1311</v>
      </c>
      <c r="CA166" s="79" t="s">
        <v>464</v>
      </c>
      <c r="CB166" s="79" t="s">
        <v>1266</v>
      </c>
      <c r="CC166" s="79">
        <v>400</v>
      </c>
      <c r="CE166" s="79" t="s">
        <v>1287</v>
      </c>
      <c r="CG166" s="81">
        <f>270*2</f>
        <v>540</v>
      </c>
    </row>
    <row r="167" spans="1:85" x14ac:dyDescent="0.3">
      <c r="A167" s="2" t="s">
        <v>864</v>
      </c>
      <c r="B167" s="13" t="s">
        <v>861</v>
      </c>
      <c r="C167" s="13"/>
      <c r="D167" s="2">
        <v>4</v>
      </c>
      <c r="E167" s="2" t="s">
        <v>91</v>
      </c>
      <c r="F167" s="9">
        <v>-1</v>
      </c>
      <c r="G167">
        <v>-1</v>
      </c>
      <c r="H167" t="s">
        <v>1212</v>
      </c>
      <c r="L167" t="b">
        <v>0</v>
      </c>
      <c r="M167" t="b">
        <v>0</v>
      </c>
      <c r="N167" t="b">
        <v>1</v>
      </c>
      <c r="O167" t="b">
        <v>0</v>
      </c>
      <c r="P167" s="2">
        <v>0.66666666699999999</v>
      </c>
      <c r="Q167" s="25">
        <v>0</v>
      </c>
      <c r="R167">
        <v>0</v>
      </c>
      <c r="S167">
        <f>2/3</f>
        <v>0.66666666666666663</v>
      </c>
      <c r="T167" s="2">
        <v>3.9607999999999999</v>
      </c>
      <c r="U167" s="2">
        <v>3.9607999999999999</v>
      </c>
      <c r="V167" s="2">
        <v>21.8126</v>
      </c>
      <c r="W167" s="2" t="s">
        <v>440</v>
      </c>
      <c r="X167" s="2">
        <v>10.9063</v>
      </c>
      <c r="Y167" s="25">
        <v>0</v>
      </c>
      <c r="Z167" s="25"/>
      <c r="AA167" s="25"/>
      <c r="AB167">
        <v>0</v>
      </c>
      <c r="AE167">
        <v>0</v>
      </c>
      <c r="AH167" s="2"/>
      <c r="AI167">
        <v>42</v>
      </c>
      <c r="AJ167" s="55">
        <f t="shared" si="9"/>
        <v>342.19468675366397</v>
      </c>
      <c r="AK167" s="57">
        <v>0</v>
      </c>
      <c r="AL167" s="55">
        <v>0</v>
      </c>
      <c r="AM167" s="55">
        <v>347.6</v>
      </c>
      <c r="AN167" s="52">
        <f t="shared" si="18"/>
        <v>8.1824765543938416E-2</v>
      </c>
      <c r="AO167" s="51"/>
      <c r="AP167" s="52"/>
      <c r="AQ167" s="52">
        <f>S167*AI167/AM167</f>
        <v>8.0552359033371684E-2</v>
      </c>
      <c r="AR167" s="28">
        <v>1.828571428571429</v>
      </c>
      <c r="AS167" s="28">
        <v>2.4</v>
      </c>
      <c r="AT167" s="28">
        <v>0.5714285714285714</v>
      </c>
      <c r="AU167" s="28">
        <v>2.4</v>
      </c>
      <c r="AV167" s="28">
        <v>0.25396825396825401</v>
      </c>
      <c r="AW167" s="28">
        <v>0.33333333333333331</v>
      </c>
      <c r="AX167" s="28">
        <v>7.9365079365079361E-2</v>
      </c>
      <c r="AY167" s="28">
        <v>0.33333333333333331</v>
      </c>
      <c r="AZ167" s="25">
        <v>0.82</v>
      </c>
      <c r="BA167" s="25">
        <v>3.44</v>
      </c>
      <c r="BB167" s="25">
        <v>2.62</v>
      </c>
      <c r="BC167" s="25">
        <v>2.524571428571428</v>
      </c>
      <c r="BD167">
        <v>2.524571428571428</v>
      </c>
      <c r="BE167">
        <v>5.7888591694285711</v>
      </c>
      <c r="BF167" s="75"/>
      <c r="BG167" s="75"/>
      <c r="BH167" s="75"/>
      <c r="BI167">
        <v>4.0912382771969208E-2</v>
      </c>
      <c r="BL167">
        <v>4.0276179516685842E-2</v>
      </c>
      <c r="BM167">
        <v>8.118856228865505E-2</v>
      </c>
      <c r="BN167">
        <v>4.0594281144327532E-2</v>
      </c>
      <c r="BO167">
        <v>0</v>
      </c>
      <c r="BP167" s="79" t="s">
        <v>1264</v>
      </c>
      <c r="BQ167" s="79">
        <v>1498</v>
      </c>
      <c r="BR167" s="79">
        <f>15</f>
        <v>15</v>
      </c>
      <c r="BT167" s="79" t="s">
        <v>464</v>
      </c>
      <c r="BU167" s="79" t="s">
        <v>464</v>
      </c>
      <c r="BV167" s="79">
        <v>0</v>
      </c>
      <c r="BW167" s="79">
        <v>3.7</v>
      </c>
      <c r="BX167" s="79">
        <v>2.5</v>
      </c>
      <c r="BY167" s="79">
        <v>0</v>
      </c>
      <c r="BZ167" s="79" t="s">
        <v>464</v>
      </c>
      <c r="CA167" s="79" t="s">
        <v>464</v>
      </c>
      <c r="CB167" s="79" t="s">
        <v>1266</v>
      </c>
      <c r="CC167" s="79">
        <v>400</v>
      </c>
      <c r="CG167" s="81">
        <f>146*2</f>
        <v>292</v>
      </c>
    </row>
    <row r="168" spans="1:85" x14ac:dyDescent="0.3">
      <c r="A168" s="2" t="s">
        <v>865</v>
      </c>
      <c r="B168" s="13" t="s">
        <v>862</v>
      </c>
      <c r="C168" s="13"/>
      <c r="D168" s="2">
        <v>4</v>
      </c>
      <c r="E168" s="2" t="s">
        <v>91</v>
      </c>
      <c r="F168" s="9">
        <v>-1</v>
      </c>
      <c r="G168">
        <v>-1</v>
      </c>
      <c r="H168" s="1" t="s">
        <v>1212</v>
      </c>
      <c r="K168" t="s">
        <v>1527</v>
      </c>
      <c r="L168" t="b">
        <v>0</v>
      </c>
      <c r="M168" t="b">
        <v>0</v>
      </c>
      <c r="N168" t="b">
        <v>1</v>
      </c>
      <c r="O168" t="b">
        <v>0</v>
      </c>
      <c r="P168" s="2">
        <f>0.666666667/2</f>
        <v>0.3333333335</v>
      </c>
      <c r="Q168" s="25">
        <v>0</v>
      </c>
      <c r="R168">
        <v>0</v>
      </c>
      <c r="S168">
        <v>2</v>
      </c>
      <c r="T168" s="2">
        <v>3.9483999999999999</v>
      </c>
      <c r="U168" s="2">
        <v>3.9483999999999999</v>
      </c>
      <c r="V168" s="2">
        <v>9.7742000000000004</v>
      </c>
      <c r="W168" s="2" t="s">
        <v>439</v>
      </c>
      <c r="X168" s="2"/>
      <c r="Y168" s="25">
        <v>0</v>
      </c>
      <c r="Z168" s="25"/>
      <c r="AA168" s="25"/>
      <c r="AB168">
        <v>0</v>
      </c>
      <c r="AE168">
        <v>0</v>
      </c>
      <c r="AH168" s="2"/>
      <c r="AI168">
        <v>42</v>
      </c>
      <c r="AJ168" s="55">
        <f t="shared" si="9"/>
        <v>152.378434633952</v>
      </c>
      <c r="AK168" s="57">
        <v>0</v>
      </c>
      <c r="AL168" s="55">
        <v>0</v>
      </c>
      <c r="AM168" s="55">
        <v>0</v>
      </c>
      <c r="AN168" s="52">
        <f t="shared" si="18"/>
        <v>9.1876518095432708E-2</v>
      </c>
      <c r="AO168" s="51"/>
      <c r="AP168" s="52"/>
      <c r="AQ168" s="52"/>
      <c r="AR168" s="28">
        <v>1.828571428571429</v>
      </c>
      <c r="AS168" s="28">
        <v>2.4</v>
      </c>
      <c r="AT168" s="28">
        <v>0.5714285714285714</v>
      </c>
      <c r="AU168" s="28">
        <v>2.4</v>
      </c>
      <c r="AV168" s="28">
        <v>0.25396825396825401</v>
      </c>
      <c r="AW168" s="28">
        <v>0.33333333333333331</v>
      </c>
      <c r="AX168" s="28">
        <v>7.9365079365079361E-2</v>
      </c>
      <c r="AY168" s="28">
        <v>0.33333333333333331</v>
      </c>
      <c r="AZ168" s="25">
        <v>1.1000000000000001</v>
      </c>
      <c r="BA168" s="25">
        <v>3.44</v>
      </c>
      <c r="BB168" s="25">
        <v>2.34</v>
      </c>
      <c r="BC168" s="25">
        <v>2.7611428571428571</v>
      </c>
      <c r="BD168">
        <v>2.7611428571428571</v>
      </c>
      <c r="BE168">
        <v>6.6040800042601706</v>
      </c>
      <c r="BF168" s="75"/>
      <c r="BG168" s="75"/>
      <c r="BH168" s="75"/>
      <c r="BI168">
        <v>4.5938259047716347E-2</v>
      </c>
      <c r="BL168" t="s">
        <v>459</v>
      </c>
      <c r="BM168">
        <v>9.1876518095432708E-2</v>
      </c>
      <c r="BN168" t="s">
        <v>459</v>
      </c>
      <c r="BO168">
        <v>0</v>
      </c>
      <c r="BP168" s="79" t="s">
        <v>1264</v>
      </c>
      <c r="BQ168" s="79">
        <v>1498</v>
      </c>
      <c r="BR168" s="79">
        <f>15</f>
        <v>15</v>
      </c>
      <c r="BT168" s="79" t="s">
        <v>464</v>
      </c>
      <c r="BU168" s="79" t="s">
        <v>464</v>
      </c>
      <c r="BV168" s="79">
        <v>0</v>
      </c>
      <c r="BW168" s="79">
        <v>7.8</v>
      </c>
      <c r="BX168" s="79">
        <v>2.5</v>
      </c>
      <c r="BY168" s="79">
        <v>0</v>
      </c>
      <c r="BZ168" s="79" t="s">
        <v>464</v>
      </c>
      <c r="CA168" s="79" t="s">
        <v>464</v>
      </c>
      <c r="CB168" s="79" t="s">
        <v>1266</v>
      </c>
      <c r="CC168" s="79">
        <v>400</v>
      </c>
      <c r="CG168" s="81">
        <f>158*2</f>
        <v>316</v>
      </c>
    </row>
    <row r="169" spans="1:85" x14ac:dyDescent="0.3">
      <c r="A169" s="2" t="s">
        <v>858</v>
      </c>
      <c r="B169" s="13" t="s">
        <v>859</v>
      </c>
      <c r="C169" s="13"/>
      <c r="D169" s="2">
        <v>4</v>
      </c>
      <c r="E169" s="2" t="s">
        <v>91</v>
      </c>
      <c r="F169" s="9" t="s">
        <v>860</v>
      </c>
      <c r="G169">
        <v>1540895</v>
      </c>
      <c r="L169" t="b">
        <v>1</v>
      </c>
      <c r="M169" t="b">
        <v>1</v>
      </c>
      <c r="N169" t="b">
        <v>0</v>
      </c>
      <c r="O169" t="b">
        <v>0</v>
      </c>
      <c r="P169" s="2"/>
      <c r="Q169" s="25">
        <v>0</v>
      </c>
      <c r="R169">
        <v>4</v>
      </c>
      <c r="S169">
        <v>0</v>
      </c>
      <c r="T169" s="2"/>
      <c r="U169" s="2"/>
      <c r="V169" s="2"/>
      <c r="W169" s="2"/>
      <c r="X169" s="2"/>
      <c r="Y169" s="25">
        <v>0</v>
      </c>
      <c r="Z169" s="25"/>
      <c r="AA169" s="25"/>
      <c r="AB169">
        <v>6.5429000000000004</v>
      </c>
      <c r="AC169">
        <v>7.6490999999999998</v>
      </c>
      <c r="AD169">
        <v>12.583</v>
      </c>
      <c r="AE169">
        <v>0</v>
      </c>
      <c r="AH169" s="2"/>
      <c r="AI169">
        <v>18</v>
      </c>
      <c r="AJ169" s="55">
        <f t="shared" si="9"/>
        <v>0</v>
      </c>
      <c r="AK169" s="57">
        <v>0</v>
      </c>
      <c r="AL169" s="55">
        <v>629.74513047537005</v>
      </c>
      <c r="AM169" s="55">
        <v>0</v>
      </c>
      <c r="AN169" s="52"/>
      <c r="AO169" s="51"/>
      <c r="AP169" s="52">
        <v>0.1143319678322086</v>
      </c>
      <c r="AQ169" s="52"/>
      <c r="AR169" s="28">
        <v>2</v>
      </c>
      <c r="AS169" s="28">
        <v>2.7692307692307692</v>
      </c>
      <c r="AT169" s="28">
        <v>0.76923076923076927</v>
      </c>
      <c r="AU169" s="28">
        <v>3.2307692307692308</v>
      </c>
      <c r="AV169" s="28">
        <v>0.22807017543859651</v>
      </c>
      <c r="AW169" s="28">
        <v>0.31578947368421051</v>
      </c>
      <c r="AX169" s="28">
        <v>8.771929824561403E-2</v>
      </c>
      <c r="AY169" s="28">
        <v>0.36842105263157893</v>
      </c>
      <c r="AZ169" s="25">
        <v>1.1000000000000001</v>
      </c>
      <c r="BA169" s="25">
        <v>3.44</v>
      </c>
      <c r="BB169" s="25">
        <v>2.34</v>
      </c>
      <c r="BC169" s="25">
        <v>2.8123076923076931</v>
      </c>
      <c r="BD169">
        <v>2.8123076923076931</v>
      </c>
      <c r="BE169">
        <v>6.3640369961538461</v>
      </c>
      <c r="BF169" s="75"/>
      <c r="BG169" s="75">
        <v>0.55971264878746807</v>
      </c>
      <c r="BH169" s="75"/>
      <c r="BK169">
        <v>5.7165983916104293E-2</v>
      </c>
      <c r="BM169">
        <v>0.1143319678322086</v>
      </c>
      <c r="BN169">
        <v>5.7165983916104293E-2</v>
      </c>
      <c r="BO169">
        <v>0.55971264878746807</v>
      </c>
      <c r="BP169" s="79" t="s">
        <v>1264</v>
      </c>
      <c r="BQ169" s="79">
        <v>1498</v>
      </c>
      <c r="BR169" s="79">
        <f>15</f>
        <v>15</v>
      </c>
      <c r="BT169" s="79" t="s">
        <v>464</v>
      </c>
      <c r="BU169" s="79" t="s">
        <v>464</v>
      </c>
      <c r="BV169" s="79">
        <v>0</v>
      </c>
      <c r="BW169" s="79">
        <v>3.3</v>
      </c>
      <c r="BX169" s="79">
        <v>2.5</v>
      </c>
      <c r="BY169" s="79">
        <v>0</v>
      </c>
      <c r="BZ169" s="79" t="s">
        <v>464</v>
      </c>
      <c r="CA169" s="79" t="s">
        <v>464</v>
      </c>
      <c r="CB169" s="79" t="s">
        <v>1266</v>
      </c>
      <c r="CC169" s="79">
        <v>400</v>
      </c>
      <c r="CG169" s="81">
        <f>35*2</f>
        <v>70</v>
      </c>
    </row>
    <row r="170" spans="1:85" x14ac:dyDescent="0.3">
      <c r="A170" s="2" t="s">
        <v>87</v>
      </c>
      <c r="B170" s="13" t="s">
        <v>743</v>
      </c>
      <c r="C170" s="13"/>
      <c r="D170" s="2">
        <v>3.9</v>
      </c>
      <c r="E170" s="2" t="s">
        <v>91</v>
      </c>
      <c r="F170" s="9" t="s">
        <v>564</v>
      </c>
      <c r="G170">
        <v>-1</v>
      </c>
      <c r="L170" t="b">
        <v>1</v>
      </c>
      <c r="M170" t="b">
        <v>0</v>
      </c>
      <c r="N170" t="b">
        <v>0</v>
      </c>
      <c r="O170" t="b">
        <v>0</v>
      </c>
      <c r="P170" s="1">
        <v>1</v>
      </c>
      <c r="Q170" s="25">
        <v>1</v>
      </c>
      <c r="R170">
        <v>0</v>
      </c>
      <c r="S170">
        <v>0</v>
      </c>
      <c r="T170" s="1">
        <v>3.9037999999999999</v>
      </c>
      <c r="U170" s="1">
        <v>3.9037999999999999</v>
      </c>
      <c r="V170" s="1">
        <v>9.7742000000000004</v>
      </c>
      <c r="W170" s="2"/>
      <c r="X170" s="1">
        <v>9.7742000000000004</v>
      </c>
      <c r="Y170" s="25">
        <v>9.9051542599999998</v>
      </c>
      <c r="Z170" s="25">
        <v>9.9051542599999998</v>
      </c>
      <c r="AA170" s="25">
        <v>9.9051542599999998</v>
      </c>
      <c r="AB170">
        <v>0</v>
      </c>
      <c r="AE170">
        <v>0</v>
      </c>
      <c r="AH170" s="2"/>
      <c r="AI170">
        <v>14</v>
      </c>
      <c r="AJ170" s="55">
        <f t="shared" si="9"/>
        <v>148.95543042744799</v>
      </c>
      <c r="AK170" s="57">
        <v>150.75696951344321</v>
      </c>
      <c r="AL170" s="55">
        <v>0</v>
      </c>
      <c r="AM170" s="55">
        <v>0</v>
      </c>
      <c r="AN170" s="52"/>
      <c r="AO170" s="51">
        <v>9.2864695046497372E-2</v>
      </c>
      <c r="AP170" s="52"/>
      <c r="AQ170" s="52"/>
      <c r="AR170" s="28">
        <v>1.833333333333333</v>
      </c>
      <c r="AS170" s="28">
        <v>2.333333333333333</v>
      </c>
      <c r="AT170" s="28">
        <v>0.5</v>
      </c>
      <c r="AU170" s="28">
        <v>2.333333333333333</v>
      </c>
      <c r="AV170" s="28">
        <v>0.26190476190476192</v>
      </c>
      <c r="AW170" s="28">
        <v>0.33333333333333343</v>
      </c>
      <c r="AX170" s="28">
        <v>7.1428571428571425E-2</v>
      </c>
      <c r="AY170" s="28">
        <v>0.33333333333333343</v>
      </c>
      <c r="AZ170" s="25">
        <v>0.95</v>
      </c>
      <c r="BA170" s="25">
        <v>3.44</v>
      </c>
      <c r="BB170" s="25">
        <v>2.4900000000000002</v>
      </c>
      <c r="BC170" s="25">
        <v>2.7024999999999988</v>
      </c>
      <c r="BD170">
        <v>2.7025000000000001</v>
      </c>
      <c r="BE170">
        <v>6.4896876145585001</v>
      </c>
      <c r="BF170" s="75">
        <v>0.47933948900870132</v>
      </c>
      <c r="BG170" s="75"/>
      <c r="BH170" s="75"/>
      <c r="BJ170">
        <v>4.6432347523248672E-2</v>
      </c>
      <c r="BM170">
        <v>9.2864695046497372E-2</v>
      </c>
      <c r="BN170">
        <v>4.6432347523248672E-2</v>
      </c>
      <c r="BO170">
        <v>0.47933948900870132</v>
      </c>
      <c r="BP170" s="79" t="s">
        <v>1264</v>
      </c>
      <c r="BQ170" s="79">
        <v>1498</v>
      </c>
      <c r="BR170" s="79">
        <f>15</f>
        <v>15</v>
      </c>
      <c r="BT170" s="79" t="s">
        <v>464</v>
      </c>
      <c r="BU170" s="79" t="s">
        <v>464</v>
      </c>
      <c r="BV170" s="79">
        <v>0</v>
      </c>
      <c r="BW170" s="79">
        <v>4</v>
      </c>
      <c r="BX170" s="79">
        <v>2.5</v>
      </c>
      <c r="BY170" s="79">
        <v>0</v>
      </c>
      <c r="BZ170" s="79" t="s">
        <v>464</v>
      </c>
      <c r="CA170" s="79" t="s">
        <v>464</v>
      </c>
      <c r="CB170" s="79" t="s">
        <v>1266</v>
      </c>
      <c r="CC170" s="79">
        <v>400</v>
      </c>
      <c r="CG170" s="81">
        <f>385*2</f>
        <v>770</v>
      </c>
    </row>
    <row r="171" spans="1:85" x14ac:dyDescent="0.3">
      <c r="A171" s="2" t="s">
        <v>27</v>
      </c>
      <c r="B171" s="13" t="s">
        <v>742</v>
      </c>
      <c r="C171" s="13"/>
      <c r="D171" s="2">
        <v>3.6</v>
      </c>
      <c r="E171" s="2" t="s">
        <v>91</v>
      </c>
      <c r="F171" s="9" t="s">
        <v>563</v>
      </c>
      <c r="G171" t="s">
        <v>641</v>
      </c>
      <c r="L171" t="b">
        <v>1</v>
      </c>
      <c r="M171" t="b">
        <v>1</v>
      </c>
      <c r="N171" t="b">
        <v>0</v>
      </c>
      <c r="O171" t="b">
        <v>0</v>
      </c>
      <c r="P171" s="2"/>
      <c r="Q171" s="25"/>
      <c r="T171" s="2"/>
      <c r="U171" s="2"/>
      <c r="W171" s="2"/>
      <c r="X171" s="2"/>
      <c r="Y171" s="25"/>
      <c r="Z171" s="25"/>
      <c r="AA171" s="25"/>
      <c r="AH171" s="2"/>
      <c r="AJ171" s="55"/>
      <c r="AK171" s="57"/>
      <c r="AL171" s="55"/>
      <c r="AM171" s="55"/>
      <c r="AN171" s="52"/>
      <c r="AO171" s="51"/>
      <c r="AP171" s="52"/>
      <c r="AQ171" s="52"/>
      <c r="AR171" s="28"/>
      <c r="AS171" s="28"/>
      <c r="AT171" s="28"/>
      <c r="AU171" s="28"/>
      <c r="AV171" s="28"/>
      <c r="AW171" s="28"/>
      <c r="AX171" s="28"/>
      <c r="AY171" s="28"/>
      <c r="AZ171" s="25"/>
      <c r="BA171" s="25"/>
      <c r="BB171" s="25"/>
      <c r="BC171" s="25"/>
      <c r="BF171" s="75"/>
      <c r="BG171" s="75"/>
      <c r="BH171" s="75"/>
      <c r="BP171" s="79" t="s">
        <v>1264</v>
      </c>
      <c r="BQ171" s="79">
        <v>1498</v>
      </c>
      <c r="BR171" s="79">
        <f>15</f>
        <v>15</v>
      </c>
      <c r="BT171" s="79" t="s">
        <v>464</v>
      </c>
      <c r="BU171" s="79" t="s">
        <v>464</v>
      </c>
      <c r="BV171" s="79">
        <v>0</v>
      </c>
      <c r="BW171" s="79">
        <v>4</v>
      </c>
      <c r="BX171" s="79">
        <v>2.5</v>
      </c>
      <c r="BY171" s="79">
        <v>0</v>
      </c>
      <c r="BZ171" s="79" t="s">
        <v>464</v>
      </c>
      <c r="CA171" s="79" t="s">
        <v>464</v>
      </c>
      <c r="CB171" s="79" t="s">
        <v>1266</v>
      </c>
      <c r="CC171" s="79">
        <v>400</v>
      </c>
      <c r="CG171" s="81">
        <f>25*2</f>
        <v>50</v>
      </c>
    </row>
    <row r="172" spans="1:85" x14ac:dyDescent="0.3">
      <c r="A172" s="2" t="s">
        <v>864</v>
      </c>
      <c r="B172" s="13" t="s">
        <v>861</v>
      </c>
      <c r="C172" s="13"/>
      <c r="D172" s="2">
        <v>4</v>
      </c>
      <c r="E172" s="2" t="s">
        <v>91</v>
      </c>
      <c r="F172" s="9">
        <v>-1</v>
      </c>
      <c r="G172">
        <v>-1</v>
      </c>
      <c r="H172" t="s">
        <v>1212</v>
      </c>
      <c r="L172" t="b">
        <v>0</v>
      </c>
      <c r="M172" t="b">
        <v>0</v>
      </c>
      <c r="N172" t="b">
        <v>1</v>
      </c>
      <c r="O172" t="b">
        <v>0</v>
      </c>
      <c r="P172" s="2">
        <v>0.66666666699999999</v>
      </c>
      <c r="Q172" s="25">
        <v>0</v>
      </c>
      <c r="R172">
        <v>0</v>
      </c>
      <c r="S172">
        <f>2/3</f>
        <v>0.66666666666666663</v>
      </c>
      <c r="T172" s="2">
        <v>3.9607999999999999</v>
      </c>
      <c r="U172" s="2">
        <v>3.9607999999999999</v>
      </c>
      <c r="V172" s="2">
        <v>21.8126</v>
      </c>
      <c r="W172" s="2" t="s">
        <v>440</v>
      </c>
      <c r="X172" s="2">
        <v>10.9063</v>
      </c>
      <c r="Y172" s="25">
        <v>0</v>
      </c>
      <c r="Z172" s="25"/>
      <c r="AA172" s="25"/>
      <c r="AB172">
        <v>0</v>
      </c>
      <c r="AE172">
        <v>0</v>
      </c>
      <c r="AH172" s="2"/>
      <c r="AI172">
        <v>42</v>
      </c>
      <c r="AJ172" s="55">
        <f t="shared" ref="AJ172:AJ175" si="21">T172*U172*V172</f>
        <v>342.19468675366397</v>
      </c>
      <c r="AK172" s="57">
        <v>0</v>
      </c>
      <c r="AL172" s="55">
        <v>0</v>
      </c>
      <c r="AM172" s="55">
        <v>347.6</v>
      </c>
      <c r="AN172" s="52">
        <f t="shared" ref="AN172:AN173" si="22">P172*AI172/AJ172</f>
        <v>8.1824765543938416E-2</v>
      </c>
      <c r="AO172" s="51"/>
      <c r="AP172" s="52"/>
      <c r="AQ172" s="52">
        <f>S172*AI172/AM172</f>
        <v>8.0552359033371684E-2</v>
      </c>
      <c r="AR172" s="28">
        <v>1.828571428571429</v>
      </c>
      <c r="AS172" s="28">
        <v>2.4</v>
      </c>
      <c r="AT172" s="28">
        <v>0.5714285714285714</v>
      </c>
      <c r="AU172" s="28">
        <v>2.4</v>
      </c>
      <c r="AV172" s="28">
        <v>0.25396825396825401</v>
      </c>
      <c r="AW172" s="28">
        <v>0.33333333333333331</v>
      </c>
      <c r="AX172" s="28">
        <v>7.9365079365079361E-2</v>
      </c>
      <c r="AY172" s="28">
        <v>0.33333333333333331</v>
      </c>
      <c r="AZ172" s="25">
        <v>0.82</v>
      </c>
      <c r="BA172" s="25">
        <v>3.44</v>
      </c>
      <c r="BB172" s="25">
        <v>2.62</v>
      </c>
      <c r="BC172" s="25">
        <v>2.524571428571428</v>
      </c>
      <c r="BD172">
        <v>2.524571428571428</v>
      </c>
      <c r="BE172">
        <v>5.7888591694285711</v>
      </c>
      <c r="BF172" s="75"/>
      <c r="BG172" s="75"/>
      <c r="BH172" s="75"/>
      <c r="BI172">
        <v>4.0912382771969208E-2</v>
      </c>
      <c r="BL172">
        <v>4.0276179516685842E-2</v>
      </c>
      <c r="BM172">
        <v>8.118856228865505E-2</v>
      </c>
      <c r="BN172">
        <v>4.0594281144327532E-2</v>
      </c>
      <c r="BO172">
        <v>0</v>
      </c>
      <c r="BP172" s="79" t="s">
        <v>1264</v>
      </c>
      <c r="BQ172" s="79">
        <v>1498</v>
      </c>
      <c r="BR172" s="79">
        <f>15</f>
        <v>15</v>
      </c>
      <c r="BT172" s="79" t="s">
        <v>464</v>
      </c>
      <c r="BU172" s="79" t="s">
        <v>464</v>
      </c>
      <c r="BV172" s="79">
        <v>0</v>
      </c>
      <c r="BW172" s="79">
        <v>3.7</v>
      </c>
      <c r="BX172" s="79">
        <v>2.5</v>
      </c>
      <c r="BY172" s="79">
        <v>0</v>
      </c>
      <c r="BZ172" s="79" t="s">
        <v>1311</v>
      </c>
      <c r="CA172" s="79" t="s">
        <v>464</v>
      </c>
      <c r="CB172" s="79" t="s">
        <v>1266</v>
      </c>
      <c r="CC172" s="79">
        <v>400</v>
      </c>
      <c r="CG172" s="81">
        <f>918*10</f>
        <v>9180</v>
      </c>
    </row>
    <row r="173" spans="1:85" x14ac:dyDescent="0.3">
      <c r="A173" s="2" t="s">
        <v>865</v>
      </c>
      <c r="B173" s="13" t="s">
        <v>862</v>
      </c>
      <c r="C173" s="13"/>
      <c r="D173" s="2">
        <v>4</v>
      </c>
      <c r="E173" s="2" t="s">
        <v>91</v>
      </c>
      <c r="F173" s="9">
        <v>-1</v>
      </c>
      <c r="G173">
        <v>-1</v>
      </c>
      <c r="H173" s="1" t="s">
        <v>1212</v>
      </c>
      <c r="K173" t="s">
        <v>1527</v>
      </c>
      <c r="L173" t="b">
        <v>0</v>
      </c>
      <c r="M173" t="b">
        <v>0</v>
      </c>
      <c r="N173" t="b">
        <v>1</v>
      </c>
      <c r="O173" t="b">
        <v>0</v>
      </c>
      <c r="P173" s="2">
        <f>0.666666667/2</f>
        <v>0.3333333335</v>
      </c>
      <c r="Q173" s="25">
        <v>0</v>
      </c>
      <c r="R173">
        <v>0</v>
      </c>
      <c r="S173">
        <v>2</v>
      </c>
      <c r="T173" s="2">
        <v>3.9483999999999999</v>
      </c>
      <c r="U173" s="2">
        <v>3.9483999999999999</v>
      </c>
      <c r="V173" s="2">
        <v>9.7742000000000004</v>
      </c>
      <c r="W173" s="2" t="s">
        <v>439</v>
      </c>
      <c r="X173" s="2"/>
      <c r="Y173" s="25">
        <v>0</v>
      </c>
      <c r="Z173" s="25"/>
      <c r="AA173" s="25"/>
      <c r="AB173">
        <v>0</v>
      </c>
      <c r="AE173">
        <v>0</v>
      </c>
      <c r="AH173" s="2"/>
      <c r="AI173">
        <v>42</v>
      </c>
      <c r="AJ173" s="55">
        <f t="shared" si="21"/>
        <v>152.378434633952</v>
      </c>
      <c r="AK173" s="57">
        <v>0</v>
      </c>
      <c r="AL173" s="55">
        <v>0</v>
      </c>
      <c r="AM173" s="55">
        <v>0</v>
      </c>
      <c r="AN173" s="52">
        <f t="shared" si="22"/>
        <v>9.1876518095432708E-2</v>
      </c>
      <c r="AO173" s="51"/>
      <c r="AP173" s="52"/>
      <c r="AQ173" s="52"/>
      <c r="AR173" s="28">
        <v>1.828571428571429</v>
      </c>
      <c r="AS173" s="28">
        <v>2.4</v>
      </c>
      <c r="AT173" s="28">
        <v>0.5714285714285714</v>
      </c>
      <c r="AU173" s="28">
        <v>2.4</v>
      </c>
      <c r="AV173" s="28">
        <v>0.25396825396825401</v>
      </c>
      <c r="AW173" s="28">
        <v>0.33333333333333331</v>
      </c>
      <c r="AX173" s="28">
        <v>7.9365079365079361E-2</v>
      </c>
      <c r="AY173" s="28">
        <v>0.33333333333333331</v>
      </c>
      <c r="AZ173" s="25">
        <v>1.1000000000000001</v>
      </c>
      <c r="BA173" s="25">
        <v>3.44</v>
      </c>
      <c r="BB173" s="25">
        <v>2.34</v>
      </c>
      <c r="BC173" s="25">
        <v>2.7611428571428571</v>
      </c>
      <c r="BD173">
        <v>2.7611428571428571</v>
      </c>
      <c r="BE173">
        <v>6.6040800042601706</v>
      </c>
      <c r="BF173" s="75"/>
      <c r="BG173" s="75"/>
      <c r="BH173" s="75"/>
      <c r="BI173">
        <v>4.5938259047716347E-2</v>
      </c>
      <c r="BL173" t="s">
        <v>459</v>
      </c>
      <c r="BM173">
        <v>9.1876518095432708E-2</v>
      </c>
      <c r="BN173" t="s">
        <v>459</v>
      </c>
      <c r="BO173">
        <v>0</v>
      </c>
      <c r="BP173" s="79" t="s">
        <v>1264</v>
      </c>
      <c r="BQ173" s="79">
        <v>1498</v>
      </c>
      <c r="BR173" s="79">
        <f>15</f>
        <v>15</v>
      </c>
      <c r="BT173" s="79" t="s">
        <v>464</v>
      </c>
      <c r="BU173" s="79" t="s">
        <v>464</v>
      </c>
      <c r="BV173" s="79">
        <v>0</v>
      </c>
      <c r="BW173" s="79">
        <v>7.8</v>
      </c>
      <c r="BX173" s="79">
        <v>2.5</v>
      </c>
      <c r="BY173" s="79">
        <v>0</v>
      </c>
      <c r="BZ173" s="79" t="s">
        <v>1311</v>
      </c>
      <c r="CA173" s="79" t="s">
        <v>464</v>
      </c>
      <c r="CB173" s="79" t="s">
        <v>1266</v>
      </c>
      <c r="CC173" s="79">
        <v>400</v>
      </c>
      <c r="CG173" s="81">
        <f>2654*10</f>
        <v>26540</v>
      </c>
    </row>
    <row r="174" spans="1:85" x14ac:dyDescent="0.3">
      <c r="A174" s="2" t="s">
        <v>858</v>
      </c>
      <c r="B174" s="13" t="s">
        <v>859</v>
      </c>
      <c r="C174" s="13"/>
      <c r="D174" s="2">
        <v>4</v>
      </c>
      <c r="E174" s="2" t="s">
        <v>91</v>
      </c>
      <c r="F174" s="9" t="s">
        <v>860</v>
      </c>
      <c r="G174">
        <v>1540895</v>
      </c>
      <c r="L174" t="b">
        <v>1</v>
      </c>
      <c r="M174" t="b">
        <v>1</v>
      </c>
      <c r="N174" t="b">
        <v>0</v>
      </c>
      <c r="O174" t="b">
        <v>0</v>
      </c>
      <c r="P174" s="2"/>
      <c r="Q174" s="25">
        <v>0</v>
      </c>
      <c r="R174">
        <v>4</v>
      </c>
      <c r="S174">
        <v>0</v>
      </c>
      <c r="T174" s="2"/>
      <c r="U174" s="2"/>
      <c r="V174" s="2"/>
      <c r="W174" s="2"/>
      <c r="X174" s="2"/>
      <c r="Y174" s="25">
        <v>0</v>
      </c>
      <c r="Z174" s="25"/>
      <c r="AA174" s="25"/>
      <c r="AB174">
        <v>6.5429000000000004</v>
      </c>
      <c r="AC174">
        <v>7.6490999999999998</v>
      </c>
      <c r="AD174">
        <v>12.583</v>
      </c>
      <c r="AE174">
        <v>0</v>
      </c>
      <c r="AH174" s="2"/>
      <c r="AI174">
        <v>18</v>
      </c>
      <c r="AJ174" s="55">
        <f t="shared" si="21"/>
        <v>0</v>
      </c>
      <c r="AK174" s="57">
        <v>0</v>
      </c>
      <c r="AL174" s="55">
        <v>629.74513047537005</v>
      </c>
      <c r="AM174" s="55">
        <v>0</v>
      </c>
      <c r="AN174" s="52"/>
      <c r="AO174" s="51"/>
      <c r="AP174" s="52">
        <v>0.1143319678322086</v>
      </c>
      <c r="AQ174" s="52"/>
      <c r="AR174" s="28">
        <v>2</v>
      </c>
      <c r="AS174" s="28">
        <v>2.7692307692307692</v>
      </c>
      <c r="AT174" s="28">
        <v>0.76923076923076927</v>
      </c>
      <c r="AU174" s="28">
        <v>3.2307692307692308</v>
      </c>
      <c r="AV174" s="28">
        <v>0.22807017543859651</v>
      </c>
      <c r="AW174" s="28">
        <v>0.31578947368421051</v>
      </c>
      <c r="AX174" s="28">
        <v>8.771929824561403E-2</v>
      </c>
      <c r="AY174" s="28">
        <v>0.36842105263157893</v>
      </c>
      <c r="AZ174" s="25">
        <v>1.1000000000000001</v>
      </c>
      <c r="BA174" s="25">
        <v>3.44</v>
      </c>
      <c r="BB174" s="25">
        <v>2.34</v>
      </c>
      <c r="BC174" s="25">
        <v>2.8123076923076931</v>
      </c>
      <c r="BD174">
        <v>2.8123076923076931</v>
      </c>
      <c r="BE174">
        <v>6.3640369961538461</v>
      </c>
      <c r="BF174" s="75"/>
      <c r="BG174" s="75">
        <v>0.55971264878746807</v>
      </c>
      <c r="BH174" s="75"/>
      <c r="BK174">
        <v>5.7165983916104293E-2</v>
      </c>
      <c r="BM174">
        <v>0.1143319678322086</v>
      </c>
      <c r="BN174">
        <v>5.7165983916104293E-2</v>
      </c>
      <c r="BO174">
        <v>0.55971264878746807</v>
      </c>
      <c r="BP174" s="79" t="s">
        <v>1264</v>
      </c>
      <c r="BQ174" s="79">
        <v>1498</v>
      </c>
      <c r="BR174" s="79">
        <f>15</f>
        <v>15</v>
      </c>
      <c r="BT174" s="79" t="s">
        <v>464</v>
      </c>
      <c r="BU174" s="79" t="s">
        <v>464</v>
      </c>
      <c r="BV174" s="79">
        <v>0</v>
      </c>
      <c r="BW174" s="79">
        <v>3.3</v>
      </c>
      <c r="BX174" s="79">
        <v>2.5</v>
      </c>
      <c r="BY174" s="79">
        <v>0</v>
      </c>
      <c r="BZ174" s="79" t="s">
        <v>1311</v>
      </c>
      <c r="CA174" s="79" t="s">
        <v>464</v>
      </c>
      <c r="CB174" s="79" t="s">
        <v>1266</v>
      </c>
      <c r="CC174" s="79">
        <v>400</v>
      </c>
      <c r="CG174" s="81">
        <f>4240</f>
        <v>4240</v>
      </c>
    </row>
    <row r="175" spans="1:85" x14ac:dyDescent="0.3">
      <c r="A175" s="2" t="s">
        <v>87</v>
      </c>
      <c r="B175" s="13" t="s">
        <v>743</v>
      </c>
      <c r="C175" s="13"/>
      <c r="D175" s="2">
        <v>3.9</v>
      </c>
      <c r="E175" s="2" t="s">
        <v>91</v>
      </c>
      <c r="F175" s="9" t="s">
        <v>564</v>
      </c>
      <c r="G175">
        <v>-1</v>
      </c>
      <c r="L175" t="b">
        <v>1</v>
      </c>
      <c r="M175" t="b">
        <v>0</v>
      </c>
      <c r="N175" t="b">
        <v>0</v>
      </c>
      <c r="O175" t="b">
        <v>0</v>
      </c>
      <c r="P175" s="1">
        <v>1</v>
      </c>
      <c r="Q175" s="25">
        <v>1</v>
      </c>
      <c r="R175">
        <v>0</v>
      </c>
      <c r="S175">
        <v>0</v>
      </c>
      <c r="T175" s="1">
        <v>3.9037999999999999</v>
      </c>
      <c r="U175" s="1">
        <v>3.9037999999999999</v>
      </c>
      <c r="V175" s="1">
        <v>9.7742000000000004</v>
      </c>
      <c r="W175" s="2"/>
      <c r="X175" s="1">
        <v>9.7742000000000004</v>
      </c>
      <c r="Y175" s="25">
        <v>9.9051542599999998</v>
      </c>
      <c r="Z175" s="25">
        <v>9.9051542599999998</v>
      </c>
      <c r="AA175" s="25">
        <v>9.9051542599999998</v>
      </c>
      <c r="AB175">
        <v>0</v>
      </c>
      <c r="AE175">
        <v>0</v>
      </c>
      <c r="AH175" s="2"/>
      <c r="AI175">
        <v>14</v>
      </c>
      <c r="AJ175" s="55">
        <f t="shared" si="21"/>
        <v>148.95543042744799</v>
      </c>
      <c r="AK175" s="57">
        <v>150.75696951344321</v>
      </c>
      <c r="AL175" s="55">
        <v>0</v>
      </c>
      <c r="AM175" s="55">
        <v>0</v>
      </c>
      <c r="AN175" s="52"/>
      <c r="AO175" s="51">
        <v>9.2864695046497372E-2</v>
      </c>
      <c r="AP175" s="52"/>
      <c r="AQ175" s="52"/>
      <c r="AR175" s="28">
        <v>1.833333333333333</v>
      </c>
      <c r="AS175" s="28">
        <v>2.333333333333333</v>
      </c>
      <c r="AT175" s="28">
        <v>0.5</v>
      </c>
      <c r="AU175" s="28">
        <v>2.333333333333333</v>
      </c>
      <c r="AV175" s="28">
        <v>0.26190476190476192</v>
      </c>
      <c r="AW175" s="28">
        <v>0.33333333333333343</v>
      </c>
      <c r="AX175" s="28">
        <v>7.1428571428571425E-2</v>
      </c>
      <c r="AY175" s="28">
        <v>0.33333333333333343</v>
      </c>
      <c r="AZ175" s="25">
        <v>0.95</v>
      </c>
      <c r="BA175" s="25">
        <v>3.44</v>
      </c>
      <c r="BB175" s="25">
        <v>2.4900000000000002</v>
      </c>
      <c r="BC175" s="25">
        <v>2.7024999999999988</v>
      </c>
      <c r="BD175">
        <v>2.7025000000000001</v>
      </c>
      <c r="BE175">
        <v>6.4896876145585001</v>
      </c>
      <c r="BF175" s="75">
        <v>0.47933948900870132</v>
      </c>
      <c r="BG175" s="75"/>
      <c r="BH175" s="75"/>
      <c r="BJ175">
        <v>4.6432347523248672E-2</v>
      </c>
      <c r="BM175">
        <v>9.2864695046497372E-2</v>
      </c>
      <c r="BN175">
        <v>4.6432347523248672E-2</v>
      </c>
      <c r="BO175">
        <v>0.47933948900870132</v>
      </c>
      <c r="BP175" s="79" t="s">
        <v>1264</v>
      </c>
      <c r="BQ175" s="79">
        <v>1498</v>
      </c>
      <c r="BR175" s="79">
        <f>15</f>
        <v>15</v>
      </c>
      <c r="BT175" s="79" t="s">
        <v>464</v>
      </c>
      <c r="BU175" s="79" t="s">
        <v>464</v>
      </c>
      <c r="BV175" s="79">
        <v>0</v>
      </c>
      <c r="BW175" s="79">
        <v>4</v>
      </c>
      <c r="BX175" s="79">
        <v>2.5</v>
      </c>
      <c r="BY175" s="79">
        <v>0</v>
      </c>
      <c r="BZ175" s="79" t="s">
        <v>1311</v>
      </c>
      <c r="CA175" s="79" t="s">
        <v>464</v>
      </c>
      <c r="CB175" s="79" t="s">
        <v>1266</v>
      </c>
      <c r="CC175" s="79">
        <v>400</v>
      </c>
      <c r="CG175" s="81">
        <f>14900</f>
        <v>14900</v>
      </c>
    </row>
    <row r="176" spans="1:85" x14ac:dyDescent="0.3">
      <c r="A176" s="2" t="s">
        <v>27</v>
      </c>
      <c r="B176" s="13" t="s">
        <v>742</v>
      </c>
      <c r="C176" s="13"/>
      <c r="D176" s="2">
        <v>3.6</v>
      </c>
      <c r="E176" s="2" t="s">
        <v>91</v>
      </c>
      <c r="F176" s="9" t="s">
        <v>563</v>
      </c>
      <c r="G176" t="s">
        <v>641</v>
      </c>
      <c r="L176" t="b">
        <v>1</v>
      </c>
      <c r="M176" t="b">
        <v>1</v>
      </c>
      <c r="N176" t="b">
        <v>0</v>
      </c>
      <c r="O176" t="b">
        <v>0</v>
      </c>
      <c r="P176" s="2"/>
      <c r="Q176" s="25"/>
      <c r="T176" s="2"/>
      <c r="U176" s="2"/>
      <c r="W176" s="2"/>
      <c r="X176" s="2"/>
      <c r="Y176" s="25"/>
      <c r="Z176" s="25"/>
      <c r="AA176" s="25"/>
      <c r="AH176" s="2"/>
      <c r="AJ176" s="55"/>
      <c r="AK176" s="57"/>
      <c r="AL176" s="55"/>
      <c r="AM176" s="55"/>
      <c r="AN176" s="52"/>
      <c r="AO176" s="51"/>
      <c r="AP176" s="52"/>
      <c r="AQ176" s="52"/>
      <c r="AR176" s="28"/>
      <c r="AS176" s="28"/>
      <c r="AT176" s="28"/>
      <c r="AU176" s="28"/>
      <c r="AV176" s="28"/>
      <c r="AW176" s="28"/>
      <c r="AX176" s="28"/>
      <c r="AY176" s="28"/>
      <c r="AZ176" s="25"/>
      <c r="BA176" s="25"/>
      <c r="BB176" s="25"/>
      <c r="BC176" s="25"/>
      <c r="BF176" s="75"/>
      <c r="BG176" s="75"/>
      <c r="BH176" s="75"/>
      <c r="BP176" s="79" t="s">
        <v>1264</v>
      </c>
      <c r="BQ176" s="79">
        <v>1498</v>
      </c>
      <c r="BR176" s="79">
        <f>15</f>
        <v>15</v>
      </c>
      <c r="BT176" s="79" t="s">
        <v>464</v>
      </c>
      <c r="BU176" s="79" t="s">
        <v>464</v>
      </c>
      <c r="BV176" s="79">
        <v>0</v>
      </c>
      <c r="BW176" s="79">
        <v>4</v>
      </c>
      <c r="BX176" s="79">
        <v>2.5</v>
      </c>
      <c r="BY176" s="79">
        <v>0</v>
      </c>
      <c r="BZ176" s="79" t="s">
        <v>1311</v>
      </c>
      <c r="CA176" s="79" t="s">
        <v>464</v>
      </c>
      <c r="CB176" s="79" t="s">
        <v>1266</v>
      </c>
      <c r="CC176" s="79">
        <v>400</v>
      </c>
      <c r="CG176" s="81">
        <f>2700</f>
        <v>2700</v>
      </c>
    </row>
    <row r="177" spans="1:85" x14ac:dyDescent="0.3">
      <c r="A177" s="2" t="s">
        <v>865</v>
      </c>
      <c r="B177" s="13"/>
      <c r="C177" s="13"/>
      <c r="D177" s="69">
        <v>4</v>
      </c>
      <c r="E177" s="2" t="s">
        <v>91</v>
      </c>
      <c r="F177" s="9"/>
      <c r="H177" s="1" t="s">
        <v>1212</v>
      </c>
      <c r="K177" t="s">
        <v>1527</v>
      </c>
      <c r="L177" t="b">
        <v>0</v>
      </c>
      <c r="M177" t="b">
        <v>0</v>
      </c>
      <c r="N177" t="b">
        <v>1</v>
      </c>
      <c r="O177" t="b">
        <v>0</v>
      </c>
      <c r="P177" s="2"/>
      <c r="Q177" s="25"/>
      <c r="T177" s="2"/>
      <c r="U177" s="2"/>
      <c r="W177" s="2"/>
      <c r="X177" s="2"/>
      <c r="Y177" s="25"/>
      <c r="Z177" s="25"/>
      <c r="AA177" s="25"/>
      <c r="AH177" s="2"/>
      <c r="AJ177" s="55"/>
      <c r="AK177" s="57"/>
      <c r="AL177" s="55"/>
      <c r="AM177" s="55"/>
      <c r="AN177" s="52"/>
      <c r="AO177" s="51"/>
      <c r="AP177" s="52"/>
      <c r="AQ177" s="52"/>
      <c r="AR177" s="28"/>
      <c r="AS177" s="28"/>
      <c r="AT177" s="28"/>
      <c r="AU177" s="28"/>
      <c r="AV177" s="28"/>
      <c r="AW177" s="28"/>
      <c r="AX177" s="28"/>
      <c r="AY177" s="28"/>
      <c r="AZ177" s="25"/>
      <c r="BA177" s="25"/>
      <c r="BB177" s="25"/>
      <c r="BC177" s="25"/>
      <c r="BF177" s="75"/>
      <c r="BG177" s="75"/>
      <c r="BH177" s="75"/>
      <c r="BP177" s="79" t="s">
        <v>1264</v>
      </c>
      <c r="BQ177" s="79">
        <v>1498</v>
      </c>
      <c r="BR177" s="79">
        <f>15</f>
        <v>15</v>
      </c>
      <c r="BT177" s="79" t="s">
        <v>1275</v>
      </c>
      <c r="BU177" s="79" t="s">
        <v>56</v>
      </c>
      <c r="BV177" s="79">
        <v>2</v>
      </c>
      <c r="BW177" s="79">
        <v>16.7</v>
      </c>
      <c r="BX177" s="79">
        <v>2.5</v>
      </c>
      <c r="BY177" s="79">
        <v>0</v>
      </c>
      <c r="BZ177" s="79" t="s">
        <v>1311</v>
      </c>
      <c r="CA177" s="79" t="s">
        <v>464</v>
      </c>
      <c r="CB177" s="79" t="s">
        <v>1266</v>
      </c>
      <c r="CC177" s="79">
        <v>400</v>
      </c>
      <c r="CG177" s="81">
        <f>940*2</f>
        <v>1880</v>
      </c>
    </row>
    <row r="178" spans="1:85" x14ac:dyDescent="0.3">
      <c r="A178" s="2" t="s">
        <v>87</v>
      </c>
      <c r="B178" s="13"/>
      <c r="C178" s="13"/>
      <c r="D178" s="69">
        <v>3.9</v>
      </c>
      <c r="E178" s="2" t="s">
        <v>91</v>
      </c>
      <c r="F178" s="9" t="s">
        <v>564</v>
      </c>
      <c r="L178" t="b">
        <v>1</v>
      </c>
      <c r="M178" t="b">
        <v>0</v>
      </c>
      <c r="N178" t="b">
        <v>0</v>
      </c>
      <c r="O178" t="b">
        <v>0</v>
      </c>
      <c r="P178" s="1">
        <v>1</v>
      </c>
      <c r="Q178" s="25"/>
      <c r="T178" s="1">
        <v>3.9037999999999999</v>
      </c>
      <c r="U178" s="1">
        <v>3.9037999999999999</v>
      </c>
      <c r="V178" s="1">
        <v>9.7742000000000004</v>
      </c>
      <c r="W178" s="2"/>
      <c r="X178" s="1">
        <v>9.7742000000000004</v>
      </c>
      <c r="Y178" s="25"/>
      <c r="Z178" s="25"/>
      <c r="AA178" s="25"/>
      <c r="AH178" s="2"/>
      <c r="AJ178" s="55"/>
      <c r="AK178" s="57"/>
      <c r="AL178" s="55"/>
      <c r="AM178" s="55"/>
      <c r="AN178" s="52"/>
      <c r="AO178" s="51"/>
      <c r="AP178" s="52"/>
      <c r="AQ178" s="52"/>
      <c r="AR178" s="28"/>
      <c r="AS178" s="28"/>
      <c r="AT178" s="28"/>
      <c r="AU178" s="28"/>
      <c r="AV178" s="28"/>
      <c r="AW178" s="28"/>
      <c r="AX178" s="28"/>
      <c r="AY178" s="28"/>
      <c r="AZ178" s="25"/>
      <c r="BA178" s="25"/>
      <c r="BB178" s="25"/>
      <c r="BC178" s="25"/>
      <c r="BF178" s="75"/>
      <c r="BG178" s="75"/>
      <c r="BH178" s="75"/>
      <c r="BP178" s="79" t="s">
        <v>1264</v>
      </c>
      <c r="BQ178" s="79">
        <v>1498</v>
      </c>
      <c r="BR178" s="79">
        <f>15</f>
        <v>15</v>
      </c>
      <c r="BT178" s="79" t="s">
        <v>1275</v>
      </c>
      <c r="BU178" s="79" t="s">
        <v>56</v>
      </c>
      <c r="BV178" s="79">
        <v>0.5</v>
      </c>
      <c r="BW178" s="79">
        <v>4.7</v>
      </c>
      <c r="BX178" s="79">
        <v>2.5</v>
      </c>
      <c r="BY178" s="79">
        <v>0</v>
      </c>
      <c r="BZ178" s="79" t="s">
        <v>1311</v>
      </c>
      <c r="CA178" s="79" t="s">
        <v>464</v>
      </c>
      <c r="CB178" s="79" t="s">
        <v>1266</v>
      </c>
      <c r="CC178" s="79">
        <v>400</v>
      </c>
      <c r="CG178" s="81">
        <f>240*2</f>
        <v>480</v>
      </c>
    </row>
    <row r="179" spans="1:85" x14ac:dyDescent="0.3">
      <c r="A179" s="2" t="s">
        <v>92</v>
      </c>
      <c r="B179" s="17" t="s">
        <v>915</v>
      </c>
      <c r="C179" s="13"/>
      <c r="D179" s="2">
        <v>4.0999999999999996</v>
      </c>
      <c r="E179" s="2" t="s">
        <v>93</v>
      </c>
      <c r="F179" s="9">
        <v>-1</v>
      </c>
      <c r="G179">
        <v>-1</v>
      </c>
      <c r="H179" s="1" t="s">
        <v>1608</v>
      </c>
      <c r="I179" s="1"/>
      <c r="J179" s="1"/>
      <c r="K179" s="1"/>
      <c r="L179" t="b">
        <v>0</v>
      </c>
      <c r="M179" t="b">
        <v>0</v>
      </c>
      <c r="N179" t="b">
        <v>0</v>
      </c>
      <c r="O179" s="5" t="b">
        <v>1</v>
      </c>
      <c r="P179" s="2">
        <v>1</v>
      </c>
      <c r="Q179" s="25">
        <v>0</v>
      </c>
      <c r="R179">
        <v>0</v>
      </c>
      <c r="S179">
        <v>0</v>
      </c>
      <c r="T179" s="2">
        <v>3.9499</v>
      </c>
      <c r="U179" s="2">
        <v>3.9499</v>
      </c>
      <c r="V179" s="2">
        <v>17.030999999999999</v>
      </c>
      <c r="W179" s="2" t="s">
        <v>439</v>
      </c>
      <c r="X179" s="2">
        <v>17.030999999999999</v>
      </c>
      <c r="Y179" s="25">
        <v>0</v>
      </c>
      <c r="Z179" s="25"/>
      <c r="AA179" s="25"/>
      <c r="AB179">
        <v>0</v>
      </c>
      <c r="AE179">
        <v>0</v>
      </c>
      <c r="AH179" s="2"/>
      <c r="AI179">
        <v>20</v>
      </c>
      <c r="AJ179" s="55">
        <f t="shared" ref="AJ179" si="23">T179*U179*V179</f>
        <v>265.71272318030998</v>
      </c>
      <c r="AK179" s="57">
        <v>0</v>
      </c>
      <c r="AL179" s="55">
        <v>0</v>
      </c>
      <c r="AM179" s="55">
        <v>0</v>
      </c>
      <c r="AN179" s="52"/>
      <c r="AO179" s="51"/>
      <c r="AP179" s="52"/>
      <c r="AQ179" s="52"/>
      <c r="AR179" s="28">
        <v>1.8787878787878789</v>
      </c>
      <c r="AS179" s="28">
        <v>2.4242424242424239</v>
      </c>
      <c r="AT179" s="28">
        <v>0.54545454545454541</v>
      </c>
      <c r="AU179" s="28">
        <v>2.545454545454545</v>
      </c>
      <c r="AV179" s="28">
        <v>0.25409836065573771</v>
      </c>
      <c r="AW179" s="28">
        <v>0.32786885245901642</v>
      </c>
      <c r="AX179" s="28">
        <v>7.3770491803278687E-2</v>
      </c>
      <c r="AY179" s="28">
        <v>0.34426229508196721</v>
      </c>
      <c r="AZ179" s="25">
        <v>0.82</v>
      </c>
      <c r="BA179" s="25">
        <v>3.44</v>
      </c>
      <c r="BB179" s="25">
        <v>2.62</v>
      </c>
      <c r="BC179" s="25">
        <v>2.543333333333333</v>
      </c>
      <c r="BD179">
        <v>2.5433333333333339</v>
      </c>
      <c r="BE179">
        <v>5.8398279362121217</v>
      </c>
      <c r="BF179" s="75"/>
      <c r="BG179" s="75"/>
      <c r="BH179" s="75"/>
      <c r="BM179">
        <v>0</v>
      </c>
      <c r="BN179">
        <v>0</v>
      </c>
      <c r="BO179">
        <v>0</v>
      </c>
      <c r="BP179" s="79" t="s">
        <v>1264</v>
      </c>
      <c r="BQ179" s="79">
        <v>1473</v>
      </c>
      <c r="BR179" s="79">
        <v>10</v>
      </c>
      <c r="BT179" s="79" t="s">
        <v>1268</v>
      </c>
      <c r="BU179" s="79" t="s">
        <v>863</v>
      </c>
      <c r="BV179" s="79">
        <v>0.5</v>
      </c>
      <c r="BX179" s="79">
        <v>1.35</v>
      </c>
      <c r="BY179" s="79">
        <v>13.5</v>
      </c>
      <c r="BZ179" s="79" t="s">
        <v>464</v>
      </c>
      <c r="CA179" s="79" t="s">
        <v>464</v>
      </c>
      <c r="CB179" s="79" t="s">
        <v>1266</v>
      </c>
      <c r="CC179" s="79">
        <v>400</v>
      </c>
      <c r="CD179" s="87">
        <v>252.5</v>
      </c>
      <c r="CE179" s="87" t="s">
        <v>1310</v>
      </c>
      <c r="CG179" s="81">
        <f>1500*2</f>
        <v>3000</v>
      </c>
    </row>
    <row r="180" spans="1:85" x14ac:dyDescent="0.3">
      <c r="A180" s="2" t="s">
        <v>92</v>
      </c>
      <c r="B180" s="17" t="s">
        <v>915</v>
      </c>
      <c r="C180" s="13"/>
      <c r="D180" s="2">
        <v>4.0999999999999996</v>
      </c>
      <c r="E180" s="2" t="s">
        <v>93</v>
      </c>
      <c r="F180" s="9">
        <v>-1</v>
      </c>
      <c r="G180">
        <v>-1</v>
      </c>
      <c r="H180" s="1" t="s">
        <v>1608</v>
      </c>
      <c r="I180" s="1"/>
      <c r="J180" s="1"/>
      <c r="K180" s="1"/>
      <c r="L180" t="b">
        <v>0</v>
      </c>
      <c r="M180" t="b">
        <v>0</v>
      </c>
      <c r="N180" t="b">
        <v>0</v>
      </c>
      <c r="O180" s="5" t="b">
        <v>1</v>
      </c>
      <c r="P180" s="2">
        <v>1</v>
      </c>
      <c r="Q180" s="25">
        <v>0</v>
      </c>
      <c r="R180">
        <v>0</v>
      </c>
      <c r="S180">
        <v>0</v>
      </c>
      <c r="T180" s="2">
        <v>3.9499</v>
      </c>
      <c r="U180" s="2">
        <v>3.9499</v>
      </c>
      <c r="V180" s="2">
        <v>17.030999999999999</v>
      </c>
      <c r="W180" s="2" t="s">
        <v>439</v>
      </c>
      <c r="X180" s="2">
        <v>17.030999999999999</v>
      </c>
      <c r="Y180" s="25">
        <v>0</v>
      </c>
      <c r="Z180" s="25"/>
      <c r="AA180" s="25"/>
      <c r="AB180">
        <v>0</v>
      </c>
      <c r="AE180">
        <v>0</v>
      </c>
      <c r="AH180" s="2"/>
      <c r="AI180">
        <v>20</v>
      </c>
      <c r="AJ180" s="55">
        <f t="shared" si="9"/>
        <v>265.71272318030998</v>
      </c>
      <c r="AK180" s="57">
        <v>0</v>
      </c>
      <c r="AL180" s="55">
        <v>0</v>
      </c>
      <c r="AM180" s="55">
        <v>0</v>
      </c>
      <c r="AN180" s="52"/>
      <c r="AO180" s="51"/>
      <c r="AP180" s="52"/>
      <c r="AQ180" s="52"/>
      <c r="AR180" s="28">
        <v>1.8787878787878789</v>
      </c>
      <c r="AS180" s="28">
        <v>2.4242424242424239</v>
      </c>
      <c r="AT180" s="28">
        <v>0.54545454545454541</v>
      </c>
      <c r="AU180" s="28">
        <v>2.545454545454545</v>
      </c>
      <c r="AV180" s="28">
        <v>0.25409836065573771</v>
      </c>
      <c r="AW180" s="28">
        <v>0.32786885245901642</v>
      </c>
      <c r="AX180" s="28">
        <v>7.3770491803278687E-2</v>
      </c>
      <c r="AY180" s="28">
        <v>0.34426229508196721</v>
      </c>
      <c r="AZ180" s="25">
        <v>0.82</v>
      </c>
      <c r="BA180" s="25">
        <v>3.44</v>
      </c>
      <c r="BB180" s="25">
        <v>2.62</v>
      </c>
      <c r="BC180" s="25">
        <v>2.543333333333333</v>
      </c>
      <c r="BD180">
        <v>2.5433333333333339</v>
      </c>
      <c r="BE180">
        <v>5.8398279362121217</v>
      </c>
      <c r="BF180" s="75"/>
      <c r="BG180" s="75"/>
      <c r="BH180" s="75"/>
      <c r="BM180">
        <v>0</v>
      </c>
      <c r="BN180">
        <v>0</v>
      </c>
      <c r="BO180">
        <v>0</v>
      </c>
      <c r="BP180" s="79" t="s">
        <v>1264</v>
      </c>
      <c r="BQ180" s="79">
        <v>1473</v>
      </c>
      <c r="BR180" s="79">
        <v>10</v>
      </c>
      <c r="BT180" s="79" t="s">
        <v>1275</v>
      </c>
      <c r="BU180" s="79" t="s">
        <v>1313</v>
      </c>
      <c r="BV180" s="79">
        <v>0.5</v>
      </c>
      <c r="BX180" s="79">
        <v>1.35</v>
      </c>
      <c r="BY180" s="79">
        <v>13.5</v>
      </c>
      <c r="BZ180" s="79" t="s">
        <v>464</v>
      </c>
      <c r="CA180" s="79" t="s">
        <v>464</v>
      </c>
      <c r="CB180" s="79" t="s">
        <v>1266</v>
      </c>
      <c r="CC180" s="79">
        <v>400</v>
      </c>
      <c r="CD180" s="87">
        <v>252.5</v>
      </c>
      <c r="CE180" s="87" t="s">
        <v>1310</v>
      </c>
      <c r="CG180" s="81">
        <v>133</v>
      </c>
    </row>
    <row r="181" spans="1:85" x14ac:dyDescent="0.3">
      <c r="A181" s="2" t="s">
        <v>34</v>
      </c>
      <c r="B181" s="13" t="s">
        <v>711</v>
      </c>
      <c r="C181" s="13"/>
      <c r="D181" s="2">
        <v>3.2</v>
      </c>
      <c r="E181" s="2" t="s">
        <v>94</v>
      </c>
      <c r="F181" s="9" t="s">
        <v>542</v>
      </c>
      <c r="G181" t="s">
        <v>623</v>
      </c>
      <c r="L181" t="b">
        <v>1</v>
      </c>
      <c r="M181" t="b">
        <v>1</v>
      </c>
      <c r="N181" t="b">
        <v>0</v>
      </c>
      <c r="O181" t="b">
        <v>0</v>
      </c>
      <c r="P181" s="2"/>
      <c r="Q181" s="25">
        <v>1</v>
      </c>
      <c r="R181">
        <v>2</v>
      </c>
      <c r="S181">
        <v>0</v>
      </c>
      <c r="T181" s="2"/>
      <c r="U181" s="2"/>
      <c r="X181" s="1">
        <v>0</v>
      </c>
      <c r="Y181" s="25">
        <v>3.9086759899999999</v>
      </c>
      <c r="Z181" s="25">
        <v>3.908676100000001</v>
      </c>
      <c r="AA181" s="25">
        <v>10.552604730000001</v>
      </c>
      <c r="AB181">
        <v>3.899</v>
      </c>
      <c r="AC181">
        <v>3.899</v>
      </c>
      <c r="AD181">
        <v>20.399989999999999</v>
      </c>
      <c r="AE181">
        <v>0</v>
      </c>
      <c r="AH181" s="2"/>
      <c r="AI181">
        <v>14</v>
      </c>
      <c r="AJ181" s="55">
        <f t="shared" si="9"/>
        <v>0</v>
      </c>
      <c r="AK181" s="57">
        <v>155.59136328639269</v>
      </c>
      <c r="AL181" s="55">
        <v>310.12474837798999</v>
      </c>
      <c r="AM181" s="55">
        <v>0</v>
      </c>
      <c r="AN181" s="52"/>
      <c r="AO181" s="51">
        <v>8.9979287437893268E-2</v>
      </c>
      <c r="AP181" s="52">
        <v>9.0286248183820222E-2</v>
      </c>
      <c r="AQ181" s="52"/>
      <c r="AR181" s="28">
        <v>2</v>
      </c>
      <c r="AS181" s="28">
        <v>2.333333333333333</v>
      </c>
      <c r="AT181" s="28">
        <v>0.33333333333333331</v>
      </c>
      <c r="AU181" s="28">
        <v>0</v>
      </c>
      <c r="AV181" s="28">
        <v>0.42857142857142849</v>
      </c>
      <c r="AW181" s="28">
        <v>0.5</v>
      </c>
      <c r="AX181" s="28">
        <v>7.1428571428571425E-2</v>
      </c>
      <c r="AY181" s="28">
        <v>0</v>
      </c>
      <c r="AZ181" s="25">
        <v>0.95</v>
      </c>
      <c r="BA181" s="25">
        <v>3.44</v>
      </c>
      <c r="BB181" s="25">
        <v>2.4900000000000002</v>
      </c>
      <c r="BC181" s="25">
        <v>2.500833333333333</v>
      </c>
      <c r="BD181">
        <v>2.500833333333333</v>
      </c>
      <c r="BE181">
        <v>5.6917605187500007</v>
      </c>
      <c r="BF181" s="75">
        <v>0.58499657192886345</v>
      </c>
      <c r="BG181" s="75">
        <v>0.58699226437317098</v>
      </c>
      <c r="BH181" s="75"/>
      <c r="BJ181">
        <v>4.4989643718946627E-2</v>
      </c>
      <c r="BK181">
        <v>4.5143124091910111E-2</v>
      </c>
      <c r="BM181">
        <v>9.0132767810856745E-2</v>
      </c>
      <c r="BN181">
        <v>4.5066383905428373E-2</v>
      </c>
      <c r="BO181">
        <v>0.58599441815101727</v>
      </c>
      <c r="BP181" s="79" t="s">
        <v>1264</v>
      </c>
      <c r="BQ181" s="79">
        <v>1373</v>
      </c>
      <c r="BR181" s="79">
        <v>30</v>
      </c>
      <c r="BT181" s="79" t="s">
        <v>1275</v>
      </c>
      <c r="BU181" s="79" t="s">
        <v>56</v>
      </c>
      <c r="BV181" s="79">
        <v>1</v>
      </c>
      <c r="BW181" s="79">
        <v>3.49</v>
      </c>
      <c r="BX181" s="79">
        <v>2.11</v>
      </c>
      <c r="BY181" s="79">
        <v>0</v>
      </c>
      <c r="BZ181" s="79" t="s">
        <v>464</v>
      </c>
      <c r="CA181" s="79" t="s">
        <v>464</v>
      </c>
      <c r="CB181" s="79" t="s">
        <v>1266</v>
      </c>
      <c r="CC181" s="79">
        <v>400</v>
      </c>
      <c r="CG181" s="81">
        <v>60</v>
      </c>
    </row>
    <row r="182" spans="1:85" x14ac:dyDescent="0.3">
      <c r="A182" s="2" t="s">
        <v>34</v>
      </c>
      <c r="B182" s="13" t="s">
        <v>711</v>
      </c>
      <c r="C182" s="13"/>
      <c r="D182" s="2">
        <v>3.2</v>
      </c>
      <c r="E182" s="2" t="s">
        <v>94</v>
      </c>
      <c r="F182" s="9" t="s">
        <v>542</v>
      </c>
      <c r="G182" t="s">
        <v>623</v>
      </c>
      <c r="L182" t="b">
        <v>1</v>
      </c>
      <c r="M182" t="b">
        <v>1</v>
      </c>
      <c r="N182" t="b">
        <v>0</v>
      </c>
      <c r="O182" t="b">
        <v>0</v>
      </c>
      <c r="P182" s="2"/>
      <c r="Q182" s="25">
        <v>1</v>
      </c>
      <c r="R182">
        <v>2</v>
      </c>
      <c r="S182">
        <v>0</v>
      </c>
      <c r="T182" s="2"/>
      <c r="U182" s="2"/>
      <c r="X182" s="1">
        <v>0</v>
      </c>
      <c r="Y182" s="25">
        <v>3.9086759899999999</v>
      </c>
      <c r="Z182" s="25">
        <v>3.908676100000001</v>
      </c>
      <c r="AA182" s="25">
        <v>10.552604730000001</v>
      </c>
      <c r="AB182">
        <v>3.899</v>
      </c>
      <c r="AC182">
        <v>3.899</v>
      </c>
      <c r="AD182">
        <v>20.399989999999999</v>
      </c>
      <c r="AE182">
        <v>0</v>
      </c>
      <c r="AH182" s="2"/>
      <c r="AI182">
        <v>14</v>
      </c>
      <c r="AJ182" s="55">
        <f t="shared" ref="AJ182:AJ183" si="24">T182*U182*V182</f>
        <v>0</v>
      </c>
      <c r="AK182" s="57">
        <v>155.59136328639269</v>
      </c>
      <c r="AL182" s="55">
        <v>310.12474837798999</v>
      </c>
      <c r="AM182" s="55">
        <v>0</v>
      </c>
      <c r="AN182" s="52"/>
      <c r="AO182" s="51">
        <v>8.9979287437893268E-2</v>
      </c>
      <c r="AP182" s="52">
        <v>9.0286248183820222E-2</v>
      </c>
      <c r="AQ182" s="52"/>
      <c r="AR182" s="28">
        <v>2</v>
      </c>
      <c r="AS182" s="28">
        <v>2.333333333333333</v>
      </c>
      <c r="AT182" s="28">
        <v>0.33333333333333331</v>
      </c>
      <c r="AU182" s="28">
        <v>0</v>
      </c>
      <c r="AV182" s="28">
        <v>0.42857142857142849</v>
      </c>
      <c r="AW182" s="28">
        <v>0.5</v>
      </c>
      <c r="AX182" s="28">
        <v>7.1428571428571425E-2</v>
      </c>
      <c r="AY182" s="28">
        <v>0</v>
      </c>
      <c r="AZ182" s="25">
        <v>0.95</v>
      </c>
      <c r="BA182" s="25">
        <v>3.44</v>
      </c>
      <c r="BB182" s="25">
        <v>2.4900000000000002</v>
      </c>
      <c r="BC182" s="25">
        <v>2.500833333333333</v>
      </c>
      <c r="BD182">
        <v>2.500833333333333</v>
      </c>
      <c r="BE182">
        <v>5.6917605187500007</v>
      </c>
      <c r="BF182" s="75">
        <v>0.58499657192886345</v>
      </c>
      <c r="BG182" s="75">
        <v>0.58699226437317098</v>
      </c>
      <c r="BH182" s="75"/>
      <c r="BJ182">
        <v>4.4989643718946627E-2</v>
      </c>
      <c r="BK182">
        <v>4.5143124091910111E-2</v>
      </c>
      <c r="BM182">
        <v>9.0132767810856745E-2</v>
      </c>
      <c r="BN182">
        <v>4.5066383905428373E-2</v>
      </c>
      <c r="BO182">
        <v>0.58599441815101727</v>
      </c>
      <c r="BP182" s="79" t="s">
        <v>1305</v>
      </c>
      <c r="BQ182" s="79">
        <f>973</f>
        <v>973</v>
      </c>
      <c r="BR182" s="79">
        <v>2</v>
      </c>
      <c r="BT182" s="79" t="s">
        <v>1275</v>
      </c>
      <c r="BU182" s="79" t="s">
        <v>56</v>
      </c>
      <c r="BV182" s="79">
        <v>1</v>
      </c>
      <c r="BW182" s="79">
        <v>8.1449999999999996</v>
      </c>
      <c r="BX182" s="79">
        <v>2.11</v>
      </c>
      <c r="BY182" s="79">
        <v>0</v>
      </c>
      <c r="BZ182" s="79" t="s">
        <v>464</v>
      </c>
      <c r="CA182" s="79" t="s">
        <v>464</v>
      </c>
      <c r="CB182" s="79" t="s">
        <v>1266</v>
      </c>
      <c r="CC182" s="79">
        <v>400</v>
      </c>
      <c r="CG182" s="81">
        <v>80</v>
      </c>
    </row>
    <row r="183" spans="1:85" x14ac:dyDescent="0.3">
      <c r="A183" s="2" t="s">
        <v>34</v>
      </c>
      <c r="B183" s="13" t="s">
        <v>711</v>
      </c>
      <c r="C183" s="13"/>
      <c r="D183" s="2">
        <v>3.2</v>
      </c>
      <c r="E183" s="2" t="s">
        <v>94</v>
      </c>
      <c r="F183" s="9" t="s">
        <v>542</v>
      </c>
      <c r="G183" t="s">
        <v>623</v>
      </c>
      <c r="L183" t="b">
        <v>1</v>
      </c>
      <c r="M183" t="b">
        <v>1</v>
      </c>
      <c r="N183" t="b">
        <v>0</v>
      </c>
      <c r="O183" t="b">
        <v>0</v>
      </c>
      <c r="P183" s="2"/>
      <c r="Q183" s="25">
        <v>1</v>
      </c>
      <c r="R183">
        <v>2</v>
      </c>
      <c r="S183">
        <v>0</v>
      </c>
      <c r="T183" s="2"/>
      <c r="U183" s="2"/>
      <c r="X183" s="1">
        <v>0</v>
      </c>
      <c r="Y183" s="25">
        <v>3.9086759899999999</v>
      </c>
      <c r="Z183" s="25">
        <v>3.908676100000001</v>
      </c>
      <c r="AA183" s="25">
        <v>10.552604730000001</v>
      </c>
      <c r="AB183">
        <v>3.899</v>
      </c>
      <c r="AC183">
        <v>3.899</v>
      </c>
      <c r="AD183">
        <v>20.399989999999999</v>
      </c>
      <c r="AE183">
        <v>0</v>
      </c>
      <c r="AH183" s="2"/>
      <c r="AI183">
        <v>14</v>
      </c>
      <c r="AJ183" s="55">
        <f t="shared" si="24"/>
        <v>0</v>
      </c>
      <c r="AK183" s="57">
        <v>155.59136328639269</v>
      </c>
      <c r="AL183" s="55">
        <v>310.12474837798999</v>
      </c>
      <c r="AM183" s="55">
        <v>0</v>
      </c>
      <c r="AN183" s="52"/>
      <c r="AO183" s="51">
        <v>8.9979287437893268E-2</v>
      </c>
      <c r="AP183" s="52">
        <v>9.0286248183820222E-2</v>
      </c>
      <c r="AQ183" s="52"/>
      <c r="AR183" s="28">
        <v>2</v>
      </c>
      <c r="AS183" s="28">
        <v>2.333333333333333</v>
      </c>
      <c r="AT183" s="28">
        <v>0.33333333333333331</v>
      </c>
      <c r="AU183" s="28">
        <v>0</v>
      </c>
      <c r="AV183" s="28">
        <v>0.42857142857142849</v>
      </c>
      <c r="AW183" s="28">
        <v>0.5</v>
      </c>
      <c r="AX183" s="28">
        <v>7.1428571428571425E-2</v>
      </c>
      <c r="AY183" s="28">
        <v>0</v>
      </c>
      <c r="AZ183" s="25">
        <v>0.95</v>
      </c>
      <c r="BA183" s="25">
        <v>3.44</v>
      </c>
      <c r="BB183" s="25">
        <v>2.4900000000000002</v>
      </c>
      <c r="BC183" s="25">
        <v>2.500833333333333</v>
      </c>
      <c r="BD183">
        <v>2.500833333333333</v>
      </c>
      <c r="BE183">
        <v>5.6917605187500007</v>
      </c>
      <c r="BF183" s="75">
        <v>0.58499657192886345</v>
      </c>
      <c r="BG183" s="75">
        <v>0.58699226437317098</v>
      </c>
      <c r="BH183" s="75"/>
      <c r="BJ183">
        <v>4.4989643718946627E-2</v>
      </c>
      <c r="BK183">
        <v>4.5143124091910111E-2</v>
      </c>
      <c r="BM183">
        <v>9.0132767810856745E-2</v>
      </c>
      <c r="BN183">
        <v>4.5066383905428373E-2</v>
      </c>
      <c r="BO183">
        <v>0.58599441815101727</v>
      </c>
      <c r="BP183" s="79" t="s">
        <v>1264</v>
      </c>
      <c r="BQ183" s="79">
        <v>1373</v>
      </c>
      <c r="BR183" s="79">
        <v>30</v>
      </c>
      <c r="BT183" s="79" t="s">
        <v>1275</v>
      </c>
      <c r="BU183" s="79" t="s">
        <v>56</v>
      </c>
      <c r="BV183" s="79">
        <v>3</v>
      </c>
      <c r="BW183" s="79">
        <v>3.49</v>
      </c>
      <c r="BX183" s="79">
        <v>2.11</v>
      </c>
      <c r="BY183" s="79">
        <v>0</v>
      </c>
      <c r="BZ183" s="79" t="s">
        <v>464</v>
      </c>
      <c r="CA183" s="79" t="s">
        <v>464</v>
      </c>
      <c r="CB183" s="79" t="s">
        <v>1266</v>
      </c>
      <c r="CC183" s="79">
        <v>400</v>
      </c>
      <c r="CG183" s="81">
        <v>75</v>
      </c>
    </row>
    <row r="184" spans="1:85" x14ac:dyDescent="0.3">
      <c r="A184" s="2" t="s">
        <v>34</v>
      </c>
      <c r="B184" s="13" t="s">
        <v>711</v>
      </c>
      <c r="C184" s="13"/>
      <c r="D184" s="2">
        <v>3.2</v>
      </c>
      <c r="E184" s="2" t="s">
        <v>94</v>
      </c>
      <c r="F184" s="9" t="s">
        <v>542</v>
      </c>
      <c r="G184" t="s">
        <v>623</v>
      </c>
      <c r="L184" t="b">
        <v>1</v>
      </c>
      <c r="M184" t="b">
        <v>1</v>
      </c>
      <c r="N184" t="b">
        <v>0</v>
      </c>
      <c r="O184" t="b">
        <v>0</v>
      </c>
      <c r="P184" s="2"/>
      <c r="Q184" s="25">
        <v>1</v>
      </c>
      <c r="R184">
        <v>2</v>
      </c>
      <c r="S184">
        <v>0</v>
      </c>
      <c r="T184" s="2"/>
      <c r="U184" s="2"/>
      <c r="X184" s="1">
        <v>0</v>
      </c>
      <c r="Y184" s="25">
        <v>3.9086759899999999</v>
      </c>
      <c r="Z184" s="25">
        <v>3.908676100000001</v>
      </c>
      <c r="AA184" s="25">
        <v>10.552604730000001</v>
      </c>
      <c r="AB184">
        <v>3.899</v>
      </c>
      <c r="AC184">
        <v>3.899</v>
      </c>
      <c r="AD184">
        <v>20.399989999999999</v>
      </c>
      <c r="AE184">
        <v>0</v>
      </c>
      <c r="AH184" s="2"/>
      <c r="AI184">
        <v>14</v>
      </c>
      <c r="AJ184" s="55">
        <f t="shared" ref="AJ184:AJ185" si="25">T184*U184*V184</f>
        <v>0</v>
      </c>
      <c r="AK184" s="57">
        <v>155.59136328639269</v>
      </c>
      <c r="AL184" s="55">
        <v>310.12474837798999</v>
      </c>
      <c r="AM184" s="55">
        <v>0</v>
      </c>
      <c r="AN184" s="52"/>
      <c r="AO184" s="51">
        <v>8.9979287437893268E-2</v>
      </c>
      <c r="AP184" s="52">
        <v>9.0286248183820222E-2</v>
      </c>
      <c r="AQ184" s="52"/>
      <c r="AR184" s="28">
        <v>2</v>
      </c>
      <c r="AS184" s="28">
        <v>2.333333333333333</v>
      </c>
      <c r="AT184" s="28">
        <v>0.33333333333333331</v>
      </c>
      <c r="AU184" s="28">
        <v>0</v>
      </c>
      <c r="AV184" s="28">
        <v>0.42857142857142849</v>
      </c>
      <c r="AW184" s="28">
        <v>0.5</v>
      </c>
      <c r="AX184" s="28">
        <v>7.1428571428571425E-2</v>
      </c>
      <c r="AY184" s="28">
        <v>0</v>
      </c>
      <c r="AZ184" s="25">
        <v>0.95</v>
      </c>
      <c r="BA184" s="25">
        <v>3.44</v>
      </c>
      <c r="BB184" s="25">
        <v>2.4900000000000002</v>
      </c>
      <c r="BC184" s="25">
        <v>2.500833333333333</v>
      </c>
      <c r="BD184">
        <v>2.500833333333333</v>
      </c>
      <c r="BE184">
        <v>5.6917605187500007</v>
      </c>
      <c r="BF184" s="75">
        <v>0.58499657192886345</v>
      </c>
      <c r="BG184" s="75">
        <v>0.58699226437317098</v>
      </c>
      <c r="BH184" s="75"/>
      <c r="BJ184">
        <v>4.4989643718946627E-2</v>
      </c>
      <c r="BK184">
        <v>4.5143124091910111E-2</v>
      </c>
      <c r="BM184">
        <v>9.0132767810856745E-2</v>
      </c>
      <c r="BN184">
        <v>4.5066383905428373E-2</v>
      </c>
      <c r="BO184">
        <v>0.58599441815101727</v>
      </c>
      <c r="BP184" s="79" t="s">
        <v>1305</v>
      </c>
      <c r="BQ184" s="79">
        <f>973</f>
        <v>973</v>
      </c>
      <c r="BR184" s="79">
        <v>2</v>
      </c>
      <c r="BT184" s="79" t="s">
        <v>1275</v>
      </c>
      <c r="BU184" s="79" t="s">
        <v>56</v>
      </c>
      <c r="BV184" s="79">
        <v>3</v>
      </c>
      <c r="BW184" s="79">
        <v>8.1449999999999996</v>
      </c>
      <c r="BX184" s="79">
        <v>2.11</v>
      </c>
      <c r="BY184" s="79">
        <v>0</v>
      </c>
      <c r="BZ184" s="79" t="s">
        <v>464</v>
      </c>
      <c r="CA184" s="79" t="s">
        <v>464</v>
      </c>
      <c r="CB184" s="79" t="s">
        <v>1266</v>
      </c>
      <c r="CC184" s="79">
        <v>400</v>
      </c>
      <c r="CG184" s="81">
        <v>145</v>
      </c>
    </row>
    <row r="185" spans="1:85" x14ac:dyDescent="0.3">
      <c r="A185" s="2" t="s">
        <v>34</v>
      </c>
      <c r="B185" s="13" t="s">
        <v>711</v>
      </c>
      <c r="C185" s="13"/>
      <c r="D185" s="2">
        <v>3.2</v>
      </c>
      <c r="E185" s="2" t="s">
        <v>94</v>
      </c>
      <c r="F185" s="9" t="s">
        <v>542</v>
      </c>
      <c r="G185" t="s">
        <v>623</v>
      </c>
      <c r="L185" t="b">
        <v>1</v>
      </c>
      <c r="M185" t="b">
        <v>1</v>
      </c>
      <c r="N185" t="b">
        <v>0</v>
      </c>
      <c r="O185" t="b">
        <v>0</v>
      </c>
      <c r="P185" s="2"/>
      <c r="Q185" s="25">
        <v>1</v>
      </c>
      <c r="R185">
        <v>2</v>
      </c>
      <c r="S185">
        <v>0</v>
      </c>
      <c r="T185" s="2"/>
      <c r="U185" s="2"/>
      <c r="X185" s="1">
        <v>0</v>
      </c>
      <c r="Y185" s="25">
        <v>3.9086759899999999</v>
      </c>
      <c r="Z185" s="25">
        <v>3.908676100000001</v>
      </c>
      <c r="AA185" s="25">
        <v>10.552604730000001</v>
      </c>
      <c r="AB185">
        <v>3.899</v>
      </c>
      <c r="AC185">
        <v>3.899</v>
      </c>
      <c r="AD185">
        <v>20.399989999999999</v>
      </c>
      <c r="AE185">
        <v>0</v>
      </c>
      <c r="AH185" s="2"/>
      <c r="AI185">
        <v>14</v>
      </c>
      <c r="AJ185" s="55">
        <f t="shared" si="25"/>
        <v>0</v>
      </c>
      <c r="AK185" s="57">
        <v>155.59136328639269</v>
      </c>
      <c r="AL185" s="55">
        <v>310.12474837798999</v>
      </c>
      <c r="AM185" s="55">
        <v>0</v>
      </c>
      <c r="AN185" s="52"/>
      <c r="AO185" s="51">
        <v>8.9979287437893268E-2</v>
      </c>
      <c r="AP185" s="52">
        <v>9.0286248183820222E-2</v>
      </c>
      <c r="AQ185" s="52"/>
      <c r="AR185" s="28">
        <v>2</v>
      </c>
      <c r="AS185" s="28">
        <v>2.333333333333333</v>
      </c>
      <c r="AT185" s="28">
        <v>0.33333333333333331</v>
      </c>
      <c r="AU185" s="28">
        <v>0</v>
      </c>
      <c r="AV185" s="28">
        <v>0.42857142857142849</v>
      </c>
      <c r="AW185" s="28">
        <v>0.5</v>
      </c>
      <c r="AX185" s="28">
        <v>7.1428571428571425E-2</v>
      </c>
      <c r="AY185" s="28">
        <v>0</v>
      </c>
      <c r="AZ185" s="25">
        <v>0.95</v>
      </c>
      <c r="BA185" s="25">
        <v>3.44</v>
      </c>
      <c r="BB185" s="25">
        <v>2.4900000000000002</v>
      </c>
      <c r="BC185" s="25">
        <v>2.500833333333333</v>
      </c>
      <c r="BD185">
        <v>2.500833333333333</v>
      </c>
      <c r="BE185">
        <v>5.6917605187500007</v>
      </c>
      <c r="BF185" s="75">
        <v>0.58499657192886345</v>
      </c>
      <c r="BG185" s="75">
        <v>0.58699226437317098</v>
      </c>
      <c r="BH185" s="75"/>
      <c r="BJ185">
        <v>4.4989643718946627E-2</v>
      </c>
      <c r="BK185">
        <v>4.5143124091910111E-2</v>
      </c>
      <c r="BM185">
        <v>9.0132767810856745E-2</v>
      </c>
      <c r="BN185">
        <v>4.5066383905428373E-2</v>
      </c>
      <c r="BO185">
        <v>0.58599441815101727</v>
      </c>
      <c r="BP185" s="79" t="s">
        <v>1264</v>
      </c>
      <c r="BQ185" s="79">
        <v>1373</v>
      </c>
      <c r="BR185" s="79">
        <v>30</v>
      </c>
      <c r="BT185" s="79" t="s">
        <v>1275</v>
      </c>
      <c r="BU185" s="79" t="s">
        <v>56</v>
      </c>
      <c r="BV185" s="79">
        <v>5</v>
      </c>
      <c r="BW185" s="79">
        <v>3.49</v>
      </c>
      <c r="BX185" s="79">
        <v>2.11</v>
      </c>
      <c r="BY185" s="79">
        <v>0</v>
      </c>
      <c r="BZ185" s="79" t="s">
        <v>464</v>
      </c>
      <c r="CA185" s="79" t="s">
        <v>464</v>
      </c>
      <c r="CB185" s="79" t="s">
        <v>1266</v>
      </c>
      <c r="CC185" s="79">
        <v>400</v>
      </c>
      <c r="CG185" s="81">
        <v>86</v>
      </c>
    </row>
    <row r="186" spans="1:85" x14ac:dyDescent="0.3">
      <c r="A186" s="2" t="s">
        <v>34</v>
      </c>
      <c r="B186" s="13" t="s">
        <v>711</v>
      </c>
      <c r="C186" s="13"/>
      <c r="D186" s="2">
        <v>3.2</v>
      </c>
      <c r="E186" s="2" t="s">
        <v>94</v>
      </c>
      <c r="F186" s="9" t="s">
        <v>542</v>
      </c>
      <c r="G186" t="s">
        <v>623</v>
      </c>
      <c r="L186" t="b">
        <v>1</v>
      </c>
      <c r="M186" t="b">
        <v>1</v>
      </c>
      <c r="N186" t="b">
        <v>0</v>
      </c>
      <c r="O186" t="b">
        <v>0</v>
      </c>
      <c r="P186" s="2"/>
      <c r="Q186" s="25">
        <v>1</v>
      </c>
      <c r="R186">
        <v>2</v>
      </c>
      <c r="S186">
        <v>0</v>
      </c>
      <c r="T186" s="2"/>
      <c r="U186" s="2"/>
      <c r="X186" s="1">
        <v>0</v>
      </c>
      <c r="Y186" s="25">
        <v>3.9086759899999999</v>
      </c>
      <c r="Z186" s="25">
        <v>3.908676100000001</v>
      </c>
      <c r="AA186" s="25">
        <v>10.552604730000001</v>
      </c>
      <c r="AB186">
        <v>3.899</v>
      </c>
      <c r="AC186">
        <v>3.899</v>
      </c>
      <c r="AD186">
        <v>20.399989999999999</v>
      </c>
      <c r="AE186">
        <v>0</v>
      </c>
      <c r="AH186" s="2"/>
      <c r="AI186">
        <v>14</v>
      </c>
      <c r="AJ186" s="55">
        <f t="shared" ref="AJ186:AJ187" si="26">T186*U186*V186</f>
        <v>0</v>
      </c>
      <c r="AK186" s="57">
        <v>155.59136328639269</v>
      </c>
      <c r="AL186" s="55">
        <v>310.12474837798999</v>
      </c>
      <c r="AM186" s="55">
        <v>0</v>
      </c>
      <c r="AN186" s="52"/>
      <c r="AO186" s="51">
        <v>8.9979287437893268E-2</v>
      </c>
      <c r="AP186" s="52">
        <v>9.0286248183820222E-2</v>
      </c>
      <c r="AQ186" s="52"/>
      <c r="AR186" s="28">
        <v>2</v>
      </c>
      <c r="AS186" s="28">
        <v>2.333333333333333</v>
      </c>
      <c r="AT186" s="28">
        <v>0.33333333333333331</v>
      </c>
      <c r="AU186" s="28">
        <v>0</v>
      </c>
      <c r="AV186" s="28">
        <v>0.42857142857142849</v>
      </c>
      <c r="AW186" s="28">
        <v>0.5</v>
      </c>
      <c r="AX186" s="28">
        <v>7.1428571428571425E-2</v>
      </c>
      <c r="AY186" s="28">
        <v>0</v>
      </c>
      <c r="AZ186" s="25">
        <v>0.95</v>
      </c>
      <c r="BA186" s="25">
        <v>3.44</v>
      </c>
      <c r="BB186" s="25">
        <v>2.4900000000000002</v>
      </c>
      <c r="BC186" s="25">
        <v>2.500833333333333</v>
      </c>
      <c r="BD186">
        <v>2.500833333333333</v>
      </c>
      <c r="BE186">
        <v>5.6917605187500007</v>
      </c>
      <c r="BF186" s="75">
        <v>0.58499657192886345</v>
      </c>
      <c r="BG186" s="75">
        <v>0.58699226437317098</v>
      </c>
      <c r="BH186" s="75"/>
      <c r="BJ186">
        <v>4.4989643718946627E-2</v>
      </c>
      <c r="BK186">
        <v>4.5143124091910111E-2</v>
      </c>
      <c r="BM186">
        <v>9.0132767810856745E-2</v>
      </c>
      <c r="BN186">
        <v>4.5066383905428373E-2</v>
      </c>
      <c r="BO186">
        <v>0.58599441815101727</v>
      </c>
      <c r="BP186" s="79" t="s">
        <v>1305</v>
      </c>
      <c r="BQ186" s="79">
        <f>973</f>
        <v>973</v>
      </c>
      <c r="BR186" s="79">
        <v>2</v>
      </c>
      <c r="BT186" s="79" t="s">
        <v>1275</v>
      </c>
      <c r="BU186" s="79" t="s">
        <v>56</v>
      </c>
      <c r="BV186" s="79">
        <v>5</v>
      </c>
      <c r="BW186" s="79">
        <v>8.1449999999999996</v>
      </c>
      <c r="BX186" s="79">
        <v>2.11</v>
      </c>
      <c r="BY186" s="79">
        <v>0</v>
      </c>
      <c r="BZ186" s="79" t="s">
        <v>464</v>
      </c>
      <c r="CA186" s="79" t="s">
        <v>464</v>
      </c>
      <c r="CB186" s="79" t="s">
        <v>1266</v>
      </c>
      <c r="CC186" s="79">
        <v>400</v>
      </c>
      <c r="CG186" s="81">
        <v>65</v>
      </c>
    </row>
    <row r="187" spans="1:85" x14ac:dyDescent="0.3">
      <c r="A187" s="2" t="s">
        <v>34</v>
      </c>
      <c r="B187" s="13" t="s">
        <v>711</v>
      </c>
      <c r="C187" s="13"/>
      <c r="D187" s="2">
        <v>3.2</v>
      </c>
      <c r="E187" s="2" t="s">
        <v>94</v>
      </c>
      <c r="F187" s="9" t="s">
        <v>542</v>
      </c>
      <c r="G187" t="s">
        <v>623</v>
      </c>
      <c r="L187" t="b">
        <v>1</v>
      </c>
      <c r="M187" t="b">
        <v>1</v>
      </c>
      <c r="N187" t="b">
        <v>0</v>
      </c>
      <c r="O187" t="b">
        <v>0</v>
      </c>
      <c r="P187" s="2"/>
      <c r="Q187" s="25">
        <v>1</v>
      </c>
      <c r="R187">
        <v>2</v>
      </c>
      <c r="S187">
        <v>0</v>
      </c>
      <c r="T187" s="2"/>
      <c r="U187" s="2"/>
      <c r="X187" s="1">
        <v>0</v>
      </c>
      <c r="Y187" s="25">
        <v>3.9086759899999999</v>
      </c>
      <c r="Z187" s="25">
        <v>3.908676100000001</v>
      </c>
      <c r="AA187" s="25">
        <v>10.552604730000001</v>
      </c>
      <c r="AB187">
        <v>3.899</v>
      </c>
      <c r="AC187">
        <v>3.899</v>
      </c>
      <c r="AD187">
        <v>20.399989999999999</v>
      </c>
      <c r="AE187">
        <v>0</v>
      </c>
      <c r="AH187" s="2"/>
      <c r="AI187">
        <v>14</v>
      </c>
      <c r="AJ187" s="55">
        <f t="shared" si="26"/>
        <v>0</v>
      </c>
      <c r="AK187" s="57">
        <v>155.59136328639269</v>
      </c>
      <c r="AL187" s="55">
        <v>310.12474837798999</v>
      </c>
      <c r="AM187" s="55">
        <v>0</v>
      </c>
      <c r="AN187" s="52"/>
      <c r="AO187" s="51">
        <v>8.9979287437893268E-2</v>
      </c>
      <c r="AP187" s="52">
        <v>9.0286248183820222E-2</v>
      </c>
      <c r="AQ187" s="52"/>
      <c r="AR187" s="28">
        <v>2</v>
      </c>
      <c r="AS187" s="28">
        <v>2.333333333333333</v>
      </c>
      <c r="AT187" s="28">
        <v>0.33333333333333331</v>
      </c>
      <c r="AU187" s="28">
        <v>0</v>
      </c>
      <c r="AV187" s="28">
        <v>0.42857142857142849</v>
      </c>
      <c r="AW187" s="28">
        <v>0.5</v>
      </c>
      <c r="AX187" s="28">
        <v>7.1428571428571425E-2</v>
      </c>
      <c r="AY187" s="28">
        <v>0</v>
      </c>
      <c r="AZ187" s="25">
        <v>0.95</v>
      </c>
      <c r="BA187" s="25">
        <v>3.44</v>
      </c>
      <c r="BB187" s="25">
        <v>2.4900000000000002</v>
      </c>
      <c r="BC187" s="25">
        <v>2.500833333333333</v>
      </c>
      <c r="BD187">
        <v>2.500833333333333</v>
      </c>
      <c r="BE187">
        <v>5.6917605187500007</v>
      </c>
      <c r="BF187" s="75">
        <v>0.58499657192886345</v>
      </c>
      <c r="BG187" s="75">
        <v>0.58699226437317098</v>
      </c>
      <c r="BH187" s="75"/>
      <c r="BJ187">
        <v>4.4989643718946627E-2</v>
      </c>
      <c r="BK187">
        <v>4.5143124091910111E-2</v>
      </c>
      <c r="BM187">
        <v>9.0132767810856745E-2</v>
      </c>
      <c r="BN187">
        <v>4.5066383905428373E-2</v>
      </c>
      <c r="BO187">
        <v>0.58599441815101727</v>
      </c>
      <c r="BP187" s="79" t="s">
        <v>1264</v>
      </c>
      <c r="BQ187" s="79">
        <v>1373</v>
      </c>
      <c r="BR187" s="79">
        <v>30</v>
      </c>
      <c r="BT187" s="79" t="s">
        <v>1275</v>
      </c>
      <c r="BU187" s="79" t="s">
        <v>56</v>
      </c>
      <c r="BV187" s="79">
        <v>7</v>
      </c>
      <c r="BW187" s="79">
        <v>3.49</v>
      </c>
      <c r="BX187" s="79">
        <v>2.11</v>
      </c>
      <c r="BY187" s="79">
        <v>0</v>
      </c>
      <c r="BZ187" s="79" t="s">
        <v>464</v>
      </c>
      <c r="CA187" s="79" t="s">
        <v>464</v>
      </c>
      <c r="CB187" s="79" t="s">
        <v>1266</v>
      </c>
      <c r="CC187" s="79">
        <v>400</v>
      </c>
      <c r="CG187" s="81">
        <v>50</v>
      </c>
    </row>
    <row r="188" spans="1:85" x14ac:dyDescent="0.3">
      <c r="A188" s="2" t="s">
        <v>34</v>
      </c>
      <c r="B188" s="13" t="s">
        <v>711</v>
      </c>
      <c r="C188" s="13"/>
      <c r="D188" s="2">
        <v>3.2</v>
      </c>
      <c r="E188" s="2" t="s">
        <v>94</v>
      </c>
      <c r="F188" s="9" t="s">
        <v>542</v>
      </c>
      <c r="G188" t="s">
        <v>623</v>
      </c>
      <c r="L188" t="b">
        <v>1</v>
      </c>
      <c r="M188" t="b">
        <v>1</v>
      </c>
      <c r="N188" t="b">
        <v>0</v>
      </c>
      <c r="O188" t="b">
        <v>0</v>
      </c>
      <c r="P188" s="2"/>
      <c r="Q188" s="25">
        <v>1</v>
      </c>
      <c r="R188">
        <v>2</v>
      </c>
      <c r="S188">
        <v>0</v>
      </c>
      <c r="T188" s="2"/>
      <c r="U188" s="2"/>
      <c r="X188" s="1">
        <v>0</v>
      </c>
      <c r="Y188" s="25">
        <v>3.9086759899999999</v>
      </c>
      <c r="Z188" s="25">
        <v>3.908676100000001</v>
      </c>
      <c r="AA188" s="25">
        <v>10.552604730000001</v>
      </c>
      <c r="AB188">
        <v>3.899</v>
      </c>
      <c r="AC188">
        <v>3.899</v>
      </c>
      <c r="AD188">
        <v>20.399989999999999</v>
      </c>
      <c r="AE188">
        <v>0</v>
      </c>
      <c r="AH188" s="2"/>
      <c r="AI188">
        <v>14</v>
      </c>
      <c r="AJ188" s="55">
        <f t="shared" ref="AJ188" si="27">T188*U188*V188</f>
        <v>0</v>
      </c>
      <c r="AK188" s="57">
        <v>155.59136328639269</v>
      </c>
      <c r="AL188" s="55">
        <v>310.12474837798999</v>
      </c>
      <c r="AM188" s="55">
        <v>0</v>
      </c>
      <c r="AN188" s="52"/>
      <c r="AO188" s="51">
        <v>8.9979287437893268E-2</v>
      </c>
      <c r="AP188" s="52">
        <v>9.0286248183820222E-2</v>
      </c>
      <c r="AQ188" s="52"/>
      <c r="AR188" s="28">
        <v>2</v>
      </c>
      <c r="AS188" s="28">
        <v>2.333333333333333</v>
      </c>
      <c r="AT188" s="28">
        <v>0.33333333333333331</v>
      </c>
      <c r="AU188" s="28">
        <v>0</v>
      </c>
      <c r="AV188" s="28">
        <v>0.42857142857142849</v>
      </c>
      <c r="AW188" s="28">
        <v>0.5</v>
      </c>
      <c r="AX188" s="28">
        <v>7.1428571428571425E-2</v>
      </c>
      <c r="AY188" s="28">
        <v>0</v>
      </c>
      <c r="AZ188" s="25">
        <v>0.95</v>
      </c>
      <c r="BA188" s="25">
        <v>3.44</v>
      </c>
      <c r="BB188" s="25">
        <v>2.4900000000000002</v>
      </c>
      <c r="BC188" s="25">
        <v>2.500833333333333</v>
      </c>
      <c r="BD188">
        <v>2.500833333333333</v>
      </c>
      <c r="BE188">
        <v>5.6917605187500007</v>
      </c>
      <c r="BF188" s="75">
        <v>0.58499657192886345</v>
      </c>
      <c r="BG188" s="75">
        <v>0.58699226437317098</v>
      </c>
      <c r="BH188" s="75"/>
      <c r="BJ188">
        <v>4.4989643718946627E-2</v>
      </c>
      <c r="BK188">
        <v>4.5143124091910111E-2</v>
      </c>
      <c r="BM188">
        <v>9.0132767810856745E-2</v>
      </c>
      <c r="BN188">
        <v>4.5066383905428373E-2</v>
      </c>
      <c r="BO188">
        <v>0.58599441815101727</v>
      </c>
      <c r="BP188" s="79" t="s">
        <v>1305</v>
      </c>
      <c r="BQ188" s="79">
        <f>973</f>
        <v>973</v>
      </c>
      <c r="BR188" s="79">
        <v>2</v>
      </c>
      <c r="BT188" s="79" t="s">
        <v>1275</v>
      </c>
      <c r="BU188" s="79" t="s">
        <v>56</v>
      </c>
      <c r="BV188" s="79">
        <v>7</v>
      </c>
      <c r="BW188" s="79">
        <v>8.1449999999999996</v>
      </c>
      <c r="BX188" s="79">
        <v>2.11</v>
      </c>
      <c r="BY188" s="79">
        <v>0</v>
      </c>
      <c r="BZ188" s="79" t="s">
        <v>464</v>
      </c>
      <c r="CA188" s="79" t="s">
        <v>464</v>
      </c>
      <c r="CB188" s="79" t="s">
        <v>1266</v>
      </c>
      <c r="CC188" s="79">
        <v>400</v>
      </c>
      <c r="CG188" s="81">
        <v>10</v>
      </c>
    </row>
    <row r="189" spans="1:85" x14ac:dyDescent="0.3">
      <c r="A189" s="2" t="s">
        <v>95</v>
      </c>
      <c r="B189" s="13" t="s">
        <v>744</v>
      </c>
      <c r="C189" s="13"/>
      <c r="D189" s="2">
        <v>3.3</v>
      </c>
      <c r="E189" s="2" t="s">
        <v>96</v>
      </c>
      <c r="F189" s="9">
        <v>-1</v>
      </c>
      <c r="G189" t="s">
        <v>642</v>
      </c>
      <c r="L189" t="b">
        <v>0</v>
      </c>
      <c r="M189" t="b">
        <v>1</v>
      </c>
      <c r="N189" t="b">
        <v>0</v>
      </c>
      <c r="O189" t="b">
        <v>0</v>
      </c>
      <c r="P189" s="2">
        <v>2</v>
      </c>
      <c r="Q189" s="25">
        <v>0</v>
      </c>
      <c r="R189">
        <v>1</v>
      </c>
      <c r="S189">
        <v>0</v>
      </c>
      <c r="T189" s="2">
        <v>3.8917999999999999</v>
      </c>
      <c r="U189" s="2">
        <v>3.8820000000000001</v>
      </c>
      <c r="V189" s="2">
        <v>36.127000000000002</v>
      </c>
      <c r="W189" s="1" t="s">
        <v>484</v>
      </c>
      <c r="X189" s="1">
        <v>18.063500000000001</v>
      </c>
      <c r="Y189" s="25">
        <v>0</v>
      </c>
      <c r="Z189" s="25"/>
      <c r="AA189" s="25"/>
      <c r="AB189">
        <v>3.8715999999999999</v>
      </c>
      <c r="AC189">
        <v>3.8715999999999999</v>
      </c>
      <c r="AD189">
        <v>36.936999999999998</v>
      </c>
      <c r="AE189">
        <v>0</v>
      </c>
      <c r="AH189" s="2">
        <v>4</v>
      </c>
      <c r="AI189">
        <v>26</v>
      </c>
      <c r="AJ189" s="55">
        <f t="shared" si="9"/>
        <v>545.80554548520001</v>
      </c>
      <c r="AK189" s="57">
        <v>0</v>
      </c>
      <c r="AL189" s="55">
        <v>553.65927766671996</v>
      </c>
      <c r="AM189" s="55">
        <v>0</v>
      </c>
      <c r="AN189" s="52"/>
      <c r="AO189" s="51"/>
      <c r="AP189" s="52">
        <v>4.696028956576237E-2</v>
      </c>
      <c r="AQ189" s="52"/>
      <c r="AR189" s="28">
        <v>1.714285714285714</v>
      </c>
      <c r="AS189" s="28">
        <v>2.4761904761904758</v>
      </c>
      <c r="AT189" s="28">
        <v>0.76190476190476186</v>
      </c>
      <c r="AU189" s="28">
        <v>0</v>
      </c>
      <c r="AV189" s="28">
        <v>0.34615384615384609</v>
      </c>
      <c r="AW189" s="28">
        <v>0.5</v>
      </c>
      <c r="AX189" s="28">
        <v>0.1538461538461538</v>
      </c>
      <c r="AY189" s="28">
        <v>0</v>
      </c>
      <c r="AZ189" s="25">
        <v>0.93</v>
      </c>
      <c r="BA189" s="25">
        <v>3.44</v>
      </c>
      <c r="BB189" s="25">
        <v>2.5099999999999998</v>
      </c>
      <c r="BC189" s="25">
        <v>2.618095238095238</v>
      </c>
      <c r="BD189">
        <v>2.618095238095238</v>
      </c>
      <c r="BE189">
        <v>5.9615126490476191</v>
      </c>
      <c r="BF189" s="75"/>
      <c r="BG189" s="75"/>
      <c r="BH189" s="75"/>
      <c r="BK189">
        <v>2.3480144782881181E-2</v>
      </c>
      <c r="BM189">
        <v>4.696028956576237E-2</v>
      </c>
      <c r="BN189">
        <v>2.3480144782881181E-2</v>
      </c>
      <c r="BO189">
        <v>0</v>
      </c>
      <c r="BP189" s="79" t="s">
        <v>1264</v>
      </c>
      <c r="BQ189" s="79">
        <v>1373</v>
      </c>
      <c r="BR189" s="79">
        <v>10</v>
      </c>
      <c r="BT189" s="79" t="s">
        <v>1268</v>
      </c>
      <c r="BU189" s="79" t="s">
        <v>863</v>
      </c>
      <c r="BV189" s="79">
        <v>1</v>
      </c>
      <c r="BW189" s="79">
        <v>4.5999999999999996</v>
      </c>
      <c r="BX189" s="79">
        <v>2</v>
      </c>
      <c r="BY189" s="79">
        <v>20</v>
      </c>
      <c r="BZ189" s="79" t="s">
        <v>464</v>
      </c>
      <c r="CA189" s="79" t="s">
        <v>464</v>
      </c>
      <c r="CB189" s="79" t="s">
        <v>1271</v>
      </c>
      <c r="CC189" s="79">
        <v>1000</v>
      </c>
      <c r="CD189" s="79">
        <v>300</v>
      </c>
      <c r="CG189" s="81">
        <v>1355</v>
      </c>
    </row>
    <row r="190" spans="1:85" x14ac:dyDescent="0.3">
      <c r="A190" s="2" t="s">
        <v>95</v>
      </c>
      <c r="B190" s="13" t="s">
        <v>744</v>
      </c>
      <c r="C190" s="13"/>
      <c r="D190" s="2">
        <v>3.3</v>
      </c>
      <c r="E190" s="2" t="s">
        <v>96</v>
      </c>
      <c r="F190" s="9">
        <v>-1</v>
      </c>
      <c r="G190" t="s">
        <v>642</v>
      </c>
      <c r="L190" t="b">
        <v>0</v>
      </c>
      <c r="M190" t="b">
        <v>1</v>
      </c>
      <c r="N190" t="b">
        <v>0</v>
      </c>
      <c r="O190" t="b">
        <v>0</v>
      </c>
      <c r="P190" s="2">
        <v>2</v>
      </c>
      <c r="Q190" s="25">
        <v>0</v>
      </c>
      <c r="R190">
        <v>1</v>
      </c>
      <c r="S190">
        <v>0</v>
      </c>
      <c r="T190" s="2">
        <v>3.8917999999999999</v>
      </c>
      <c r="U190" s="2">
        <v>3.8820000000000001</v>
      </c>
      <c r="V190" s="2">
        <v>36.127000000000002</v>
      </c>
      <c r="W190" s="1" t="s">
        <v>484</v>
      </c>
      <c r="X190" s="1">
        <v>18.063500000000001</v>
      </c>
      <c r="Y190" s="25">
        <v>0</v>
      </c>
      <c r="Z190" s="25"/>
      <c r="AA190" s="25"/>
      <c r="AB190">
        <v>3.8715999999999999</v>
      </c>
      <c r="AC190">
        <v>3.8715999999999999</v>
      </c>
      <c r="AD190">
        <v>36.936999999999998</v>
      </c>
      <c r="AE190">
        <v>0</v>
      </c>
      <c r="AH190" s="2">
        <v>4</v>
      </c>
      <c r="AI190">
        <v>26</v>
      </c>
      <c r="AJ190" s="55">
        <f t="shared" ref="AJ190:AJ191" si="28">T190*U190*V190</f>
        <v>545.80554548520001</v>
      </c>
      <c r="AK190" s="57">
        <v>0</v>
      </c>
      <c r="AL190" s="55">
        <v>553.65927766671996</v>
      </c>
      <c r="AM190" s="55">
        <v>0</v>
      </c>
      <c r="AN190" s="52"/>
      <c r="AO190" s="51"/>
      <c r="AP190" s="52">
        <v>4.696028956576237E-2</v>
      </c>
      <c r="AQ190" s="52"/>
      <c r="AR190" s="28">
        <v>1.714285714285714</v>
      </c>
      <c r="AS190" s="28">
        <v>2.4761904761904758</v>
      </c>
      <c r="AT190" s="28">
        <v>0.76190476190476186</v>
      </c>
      <c r="AU190" s="28">
        <v>0</v>
      </c>
      <c r="AV190" s="28">
        <v>0.34615384615384609</v>
      </c>
      <c r="AW190" s="28">
        <v>0.5</v>
      </c>
      <c r="AX190" s="28">
        <v>0.1538461538461538</v>
      </c>
      <c r="AY190" s="28">
        <v>0</v>
      </c>
      <c r="AZ190" s="25">
        <v>0.93</v>
      </c>
      <c r="BA190" s="25">
        <v>3.44</v>
      </c>
      <c r="BB190" s="25">
        <v>2.5099999999999998</v>
      </c>
      <c r="BC190" s="25">
        <v>2.618095238095238</v>
      </c>
      <c r="BD190">
        <v>2.618095238095238</v>
      </c>
      <c r="BE190">
        <v>5.9615126490476191</v>
      </c>
      <c r="BF190" s="75"/>
      <c r="BG190" s="75"/>
      <c r="BH190" s="75"/>
      <c r="BK190">
        <v>2.3480144782881181E-2</v>
      </c>
      <c r="BM190">
        <v>4.696028956576237E-2</v>
      </c>
      <c r="BN190">
        <v>2.3480144782881181E-2</v>
      </c>
      <c r="BO190">
        <v>0</v>
      </c>
      <c r="BP190" s="79" t="s">
        <v>1264</v>
      </c>
      <c r="BQ190" s="79">
        <v>1373</v>
      </c>
      <c r="BR190" s="79">
        <v>10</v>
      </c>
      <c r="BT190" s="79" t="s">
        <v>1275</v>
      </c>
      <c r="BU190" s="79" t="s">
        <v>863</v>
      </c>
      <c r="BV190" s="79">
        <v>1</v>
      </c>
      <c r="BW190" s="79">
        <v>4.5999999999999996</v>
      </c>
      <c r="BX190" s="79">
        <v>2</v>
      </c>
      <c r="BY190" s="79">
        <v>20</v>
      </c>
      <c r="BZ190" s="79" t="s">
        <v>464</v>
      </c>
      <c r="CA190" s="79" t="s">
        <v>464</v>
      </c>
      <c r="CB190" s="79" t="s">
        <v>1271</v>
      </c>
      <c r="CC190" s="79">
        <v>1000</v>
      </c>
      <c r="CD190" s="79">
        <v>300</v>
      </c>
      <c r="CG190" s="81">
        <v>1099</v>
      </c>
    </row>
    <row r="191" spans="1:85" x14ac:dyDescent="0.3">
      <c r="A191" s="2" t="s">
        <v>95</v>
      </c>
      <c r="B191" s="13" t="s">
        <v>744</v>
      </c>
      <c r="C191" s="13"/>
      <c r="D191" s="2">
        <v>3.3</v>
      </c>
      <c r="E191" s="2" t="s">
        <v>96</v>
      </c>
      <c r="F191" s="9">
        <v>-1</v>
      </c>
      <c r="G191" t="s">
        <v>642</v>
      </c>
      <c r="L191" t="b">
        <v>0</v>
      </c>
      <c r="M191" t="b">
        <v>1</v>
      </c>
      <c r="N191" t="b">
        <v>0</v>
      </c>
      <c r="O191" t="b">
        <v>0</v>
      </c>
      <c r="P191" s="2">
        <v>2</v>
      </c>
      <c r="Q191" s="25">
        <v>0</v>
      </c>
      <c r="R191">
        <v>1</v>
      </c>
      <c r="S191">
        <v>0</v>
      </c>
      <c r="T191" s="2">
        <v>3.8917999999999999</v>
      </c>
      <c r="U191" s="2">
        <v>3.8820000000000001</v>
      </c>
      <c r="V191" s="2">
        <v>36.127000000000002</v>
      </c>
      <c r="W191" s="1" t="s">
        <v>484</v>
      </c>
      <c r="X191" s="1">
        <v>18.063500000000001</v>
      </c>
      <c r="Y191" s="25">
        <v>0</v>
      </c>
      <c r="Z191" s="25"/>
      <c r="AA191" s="25"/>
      <c r="AB191">
        <v>3.8715999999999999</v>
      </c>
      <c r="AC191">
        <v>3.8715999999999999</v>
      </c>
      <c r="AD191">
        <v>36.936999999999998</v>
      </c>
      <c r="AE191">
        <v>0</v>
      </c>
      <c r="AH191" s="2">
        <v>4</v>
      </c>
      <c r="AI191">
        <v>26</v>
      </c>
      <c r="AJ191" s="55">
        <f t="shared" si="28"/>
        <v>545.80554548520001</v>
      </c>
      <c r="AK191" s="57">
        <v>0</v>
      </c>
      <c r="AL191" s="55">
        <v>553.65927766671996</v>
      </c>
      <c r="AM191" s="55">
        <v>0</v>
      </c>
      <c r="AN191" s="52"/>
      <c r="AO191" s="51"/>
      <c r="AP191" s="52">
        <v>4.696028956576237E-2</v>
      </c>
      <c r="AQ191" s="52"/>
      <c r="AR191" s="28">
        <v>1.714285714285714</v>
      </c>
      <c r="AS191" s="28">
        <v>2.4761904761904758</v>
      </c>
      <c r="AT191" s="28">
        <v>0.76190476190476186</v>
      </c>
      <c r="AU191" s="28">
        <v>0</v>
      </c>
      <c r="AV191" s="28">
        <v>0.34615384615384609</v>
      </c>
      <c r="AW191" s="28">
        <v>0.5</v>
      </c>
      <c r="AX191" s="28">
        <v>0.1538461538461538</v>
      </c>
      <c r="AY191" s="28">
        <v>0</v>
      </c>
      <c r="AZ191" s="25">
        <v>0.93</v>
      </c>
      <c r="BA191" s="25">
        <v>3.44</v>
      </c>
      <c r="BB191" s="25">
        <v>2.5099999999999998</v>
      </c>
      <c r="BC191" s="25">
        <v>2.618095238095238</v>
      </c>
      <c r="BD191">
        <v>2.618095238095238</v>
      </c>
      <c r="BE191">
        <v>5.9615126490476191</v>
      </c>
      <c r="BF191" s="75"/>
      <c r="BG191" s="75"/>
      <c r="BH191" s="75"/>
      <c r="BK191">
        <v>2.3480144782881181E-2</v>
      </c>
      <c r="BM191">
        <v>4.696028956576237E-2</v>
      </c>
      <c r="BN191">
        <v>2.3480144782881181E-2</v>
      </c>
      <c r="BO191">
        <v>0</v>
      </c>
      <c r="BP191" s="79" t="s">
        <v>1264</v>
      </c>
      <c r="BQ191" s="79">
        <v>1373</v>
      </c>
      <c r="BR191" s="79">
        <v>10</v>
      </c>
      <c r="BT191" s="79" t="s">
        <v>1268</v>
      </c>
      <c r="BU191" s="79" t="s">
        <v>863</v>
      </c>
      <c r="BV191" s="79">
        <v>1</v>
      </c>
      <c r="BW191" s="79">
        <v>3.9</v>
      </c>
      <c r="BX191" s="79">
        <v>2</v>
      </c>
      <c r="BY191" s="79">
        <v>20</v>
      </c>
      <c r="BZ191" s="79" t="s">
        <v>464</v>
      </c>
      <c r="CA191" s="79" t="s">
        <v>464</v>
      </c>
      <c r="CB191" s="79" t="s">
        <v>1271</v>
      </c>
      <c r="CC191" s="79">
        <v>1000</v>
      </c>
      <c r="CD191" s="79">
        <v>300</v>
      </c>
      <c r="CG191" s="81">
        <v>835</v>
      </c>
    </row>
    <row r="192" spans="1:85" x14ac:dyDescent="0.3">
      <c r="A192" s="2" t="s">
        <v>95</v>
      </c>
      <c r="B192" s="13" t="s">
        <v>744</v>
      </c>
      <c r="C192" s="13"/>
      <c r="D192" s="2">
        <v>3.3</v>
      </c>
      <c r="E192" s="2" t="s">
        <v>96</v>
      </c>
      <c r="F192" s="9">
        <v>-1</v>
      </c>
      <c r="G192" t="s">
        <v>642</v>
      </c>
      <c r="L192" t="b">
        <v>0</v>
      </c>
      <c r="M192" t="b">
        <v>1</v>
      </c>
      <c r="N192" t="b">
        <v>0</v>
      </c>
      <c r="O192" t="b">
        <v>0</v>
      </c>
      <c r="P192" s="2">
        <v>2</v>
      </c>
      <c r="Q192" s="25">
        <v>0</v>
      </c>
      <c r="R192">
        <v>1</v>
      </c>
      <c r="S192">
        <v>0</v>
      </c>
      <c r="T192" s="2">
        <v>3.8917999999999999</v>
      </c>
      <c r="U192" s="2">
        <v>3.8820000000000001</v>
      </c>
      <c r="V192" s="2">
        <v>36.127000000000002</v>
      </c>
      <c r="W192" s="1" t="s">
        <v>484</v>
      </c>
      <c r="X192" s="1">
        <v>18.063500000000001</v>
      </c>
      <c r="Y192" s="25">
        <v>0</v>
      </c>
      <c r="Z192" s="25"/>
      <c r="AA192" s="25"/>
      <c r="AB192">
        <v>3.8715999999999999</v>
      </c>
      <c r="AC192">
        <v>3.8715999999999999</v>
      </c>
      <c r="AD192">
        <v>36.936999999999998</v>
      </c>
      <c r="AE192">
        <v>0</v>
      </c>
      <c r="AH192" s="2">
        <v>4</v>
      </c>
      <c r="AI192">
        <v>26</v>
      </c>
      <c r="AJ192" s="55">
        <f t="shared" ref="AJ192:AJ193" si="29">T192*U192*V192</f>
        <v>545.80554548520001</v>
      </c>
      <c r="AK192" s="57">
        <v>0</v>
      </c>
      <c r="AL192" s="55">
        <v>553.65927766671996</v>
      </c>
      <c r="AM192" s="55">
        <v>0</v>
      </c>
      <c r="AN192" s="52"/>
      <c r="AO192" s="51"/>
      <c r="AP192" s="52">
        <v>4.696028956576237E-2</v>
      </c>
      <c r="AQ192" s="52"/>
      <c r="AR192" s="28">
        <v>1.714285714285714</v>
      </c>
      <c r="AS192" s="28">
        <v>2.4761904761904758</v>
      </c>
      <c r="AT192" s="28">
        <v>0.76190476190476186</v>
      </c>
      <c r="AU192" s="28">
        <v>0</v>
      </c>
      <c r="AV192" s="28">
        <v>0.34615384615384609</v>
      </c>
      <c r="AW192" s="28">
        <v>0.5</v>
      </c>
      <c r="AX192" s="28">
        <v>0.1538461538461538</v>
      </c>
      <c r="AY192" s="28">
        <v>0</v>
      </c>
      <c r="AZ192" s="25">
        <v>0.93</v>
      </c>
      <c r="BA192" s="25">
        <v>3.44</v>
      </c>
      <c r="BB192" s="25">
        <v>2.5099999999999998</v>
      </c>
      <c r="BC192" s="25">
        <v>2.618095238095238</v>
      </c>
      <c r="BD192">
        <v>2.618095238095238</v>
      </c>
      <c r="BE192">
        <v>5.9615126490476191</v>
      </c>
      <c r="BF192" s="75"/>
      <c r="BG192" s="75"/>
      <c r="BH192" s="75"/>
      <c r="BK192">
        <v>2.3480144782881181E-2</v>
      </c>
      <c r="BM192">
        <v>4.696028956576237E-2</v>
      </c>
      <c r="BN192">
        <v>2.3480144782881181E-2</v>
      </c>
      <c r="BO192">
        <v>0</v>
      </c>
      <c r="BP192" s="79" t="s">
        <v>1264</v>
      </c>
      <c r="BQ192" s="79">
        <v>1373</v>
      </c>
      <c r="BR192" s="79">
        <v>10</v>
      </c>
      <c r="BT192" s="79" t="s">
        <v>1275</v>
      </c>
      <c r="BU192" s="79" t="s">
        <v>863</v>
      </c>
      <c r="BV192" s="79">
        <v>1</v>
      </c>
      <c r="BW192" s="79">
        <v>3.9</v>
      </c>
      <c r="BX192" s="79">
        <v>2</v>
      </c>
      <c r="BY192" s="79">
        <v>20</v>
      </c>
      <c r="BZ192" s="79" t="s">
        <v>464</v>
      </c>
      <c r="CA192" s="79" t="s">
        <v>464</v>
      </c>
      <c r="CB192" s="79" t="s">
        <v>1271</v>
      </c>
      <c r="CC192" s="79">
        <v>1000</v>
      </c>
      <c r="CD192" s="79">
        <v>300</v>
      </c>
      <c r="CG192" s="81">
        <v>539</v>
      </c>
    </row>
    <row r="193" spans="1:85" x14ac:dyDescent="0.3">
      <c r="A193" s="2" t="s">
        <v>95</v>
      </c>
      <c r="B193" s="13" t="s">
        <v>744</v>
      </c>
      <c r="C193" s="13"/>
      <c r="D193" s="2">
        <v>3.3</v>
      </c>
      <c r="E193" s="2" t="s">
        <v>96</v>
      </c>
      <c r="F193" s="9">
        <v>-1</v>
      </c>
      <c r="G193" t="s">
        <v>642</v>
      </c>
      <c r="L193" t="b">
        <v>0</v>
      </c>
      <c r="M193" t="b">
        <v>1</v>
      </c>
      <c r="N193" t="b">
        <v>0</v>
      </c>
      <c r="O193" t="b">
        <v>0</v>
      </c>
      <c r="P193" s="2">
        <v>2</v>
      </c>
      <c r="Q193" s="25">
        <v>0</v>
      </c>
      <c r="R193">
        <v>1</v>
      </c>
      <c r="S193">
        <v>0</v>
      </c>
      <c r="T193" s="2">
        <v>3.8917999999999999</v>
      </c>
      <c r="U193" s="2">
        <v>3.8820000000000001</v>
      </c>
      <c r="V193" s="2">
        <v>36.127000000000002</v>
      </c>
      <c r="W193" s="1" t="s">
        <v>484</v>
      </c>
      <c r="X193" s="1">
        <v>18.063500000000001</v>
      </c>
      <c r="Y193" s="25">
        <v>0</v>
      </c>
      <c r="Z193" s="25"/>
      <c r="AA193" s="25"/>
      <c r="AB193">
        <v>3.8715999999999999</v>
      </c>
      <c r="AC193">
        <v>3.8715999999999999</v>
      </c>
      <c r="AD193">
        <v>36.936999999999998</v>
      </c>
      <c r="AE193">
        <v>0</v>
      </c>
      <c r="AH193" s="2">
        <v>4</v>
      </c>
      <c r="AI193">
        <v>26</v>
      </c>
      <c r="AJ193" s="55">
        <f t="shared" si="29"/>
        <v>545.80554548520001</v>
      </c>
      <c r="AK193" s="57">
        <v>0</v>
      </c>
      <c r="AL193" s="55">
        <v>553.65927766671996</v>
      </c>
      <c r="AM193" s="55">
        <v>0</v>
      </c>
      <c r="AN193" s="52"/>
      <c r="AO193" s="51"/>
      <c r="AP193" s="52">
        <v>4.696028956576237E-2</v>
      </c>
      <c r="AQ193" s="52"/>
      <c r="AR193" s="28">
        <v>1.714285714285714</v>
      </c>
      <c r="AS193" s="28">
        <v>2.4761904761904758</v>
      </c>
      <c r="AT193" s="28">
        <v>0.76190476190476186</v>
      </c>
      <c r="AU193" s="28">
        <v>0</v>
      </c>
      <c r="AV193" s="28">
        <v>0.34615384615384609</v>
      </c>
      <c r="AW193" s="28">
        <v>0.5</v>
      </c>
      <c r="AX193" s="28">
        <v>0.1538461538461538</v>
      </c>
      <c r="AY193" s="28">
        <v>0</v>
      </c>
      <c r="AZ193" s="25">
        <v>0.93</v>
      </c>
      <c r="BA193" s="25">
        <v>3.44</v>
      </c>
      <c r="BB193" s="25">
        <v>2.5099999999999998</v>
      </c>
      <c r="BC193" s="25">
        <v>2.618095238095238</v>
      </c>
      <c r="BD193">
        <v>2.618095238095238</v>
      </c>
      <c r="BE193">
        <v>5.9615126490476191</v>
      </c>
      <c r="BF193" s="75"/>
      <c r="BG193" s="75"/>
      <c r="BH193" s="75"/>
      <c r="BK193">
        <v>2.3480144782881181E-2</v>
      </c>
      <c r="BM193">
        <v>4.696028956576237E-2</v>
      </c>
      <c r="BN193">
        <v>2.3480144782881181E-2</v>
      </c>
      <c r="BO193">
        <v>0</v>
      </c>
      <c r="BP193" s="79" t="s">
        <v>1264</v>
      </c>
      <c r="BQ193" s="79">
        <v>1373</v>
      </c>
      <c r="BR193" s="79">
        <v>10</v>
      </c>
      <c r="BT193" s="79" t="s">
        <v>1268</v>
      </c>
      <c r="BU193" s="79" t="s">
        <v>863</v>
      </c>
      <c r="BV193" s="79">
        <v>1</v>
      </c>
      <c r="BW193" s="79">
        <v>1.6</v>
      </c>
      <c r="BX193" s="79">
        <v>2</v>
      </c>
      <c r="BY193" s="79">
        <v>20</v>
      </c>
      <c r="BZ193" s="79" t="s">
        <v>464</v>
      </c>
      <c r="CA193" s="79" t="s">
        <v>464</v>
      </c>
      <c r="CB193" s="79" t="s">
        <v>1271</v>
      </c>
      <c r="CC193" s="79">
        <v>1000</v>
      </c>
      <c r="CD193" s="79">
        <v>300</v>
      </c>
      <c r="CG193" s="81">
        <v>230</v>
      </c>
    </row>
    <row r="194" spans="1:85" x14ac:dyDescent="0.3">
      <c r="A194" s="2" t="s">
        <v>95</v>
      </c>
      <c r="B194" s="13" t="s">
        <v>744</v>
      </c>
      <c r="C194" s="13"/>
      <c r="D194" s="2">
        <v>3.3</v>
      </c>
      <c r="E194" s="2" t="s">
        <v>96</v>
      </c>
      <c r="F194" s="9">
        <v>-1</v>
      </c>
      <c r="G194" t="s">
        <v>642</v>
      </c>
      <c r="L194" t="b">
        <v>0</v>
      </c>
      <c r="M194" t="b">
        <v>1</v>
      </c>
      <c r="N194" t="b">
        <v>0</v>
      </c>
      <c r="O194" t="b">
        <v>0</v>
      </c>
      <c r="P194" s="2">
        <v>2</v>
      </c>
      <c r="Q194" s="25">
        <v>0</v>
      </c>
      <c r="R194">
        <v>1</v>
      </c>
      <c r="S194">
        <v>0</v>
      </c>
      <c r="T194" s="2">
        <v>3.8917999999999999</v>
      </c>
      <c r="U194" s="2">
        <v>3.8820000000000001</v>
      </c>
      <c r="V194" s="2">
        <v>36.127000000000002</v>
      </c>
      <c r="W194" s="1" t="s">
        <v>484</v>
      </c>
      <c r="X194" s="1">
        <v>18.063500000000001</v>
      </c>
      <c r="Y194" s="25">
        <v>0</v>
      </c>
      <c r="Z194" s="25"/>
      <c r="AA194" s="25"/>
      <c r="AB194">
        <v>3.8715999999999999</v>
      </c>
      <c r="AC194">
        <v>3.8715999999999999</v>
      </c>
      <c r="AD194">
        <v>36.936999999999998</v>
      </c>
      <c r="AE194">
        <v>0</v>
      </c>
      <c r="AH194" s="2">
        <v>4</v>
      </c>
      <c r="AI194">
        <v>26</v>
      </c>
      <c r="AJ194" s="55">
        <f t="shared" ref="AJ194:AJ195" si="30">T194*U194*V194</f>
        <v>545.80554548520001</v>
      </c>
      <c r="AK194" s="57">
        <v>0</v>
      </c>
      <c r="AL194" s="55">
        <v>553.65927766671996</v>
      </c>
      <c r="AM194" s="55">
        <v>0</v>
      </c>
      <c r="AN194" s="52"/>
      <c r="AO194" s="51"/>
      <c r="AP194" s="52">
        <v>4.696028956576237E-2</v>
      </c>
      <c r="AQ194" s="52"/>
      <c r="AR194" s="28">
        <v>1.714285714285714</v>
      </c>
      <c r="AS194" s="28">
        <v>2.4761904761904758</v>
      </c>
      <c r="AT194" s="28">
        <v>0.76190476190476186</v>
      </c>
      <c r="AU194" s="28">
        <v>0</v>
      </c>
      <c r="AV194" s="28">
        <v>0.34615384615384609</v>
      </c>
      <c r="AW194" s="28">
        <v>0.5</v>
      </c>
      <c r="AX194" s="28">
        <v>0.1538461538461538</v>
      </c>
      <c r="AY194" s="28">
        <v>0</v>
      </c>
      <c r="AZ194" s="25">
        <v>0.93</v>
      </c>
      <c r="BA194" s="25">
        <v>3.44</v>
      </c>
      <c r="BB194" s="25">
        <v>2.5099999999999998</v>
      </c>
      <c r="BC194" s="25">
        <v>2.618095238095238</v>
      </c>
      <c r="BD194">
        <v>2.618095238095238</v>
      </c>
      <c r="BE194">
        <v>5.9615126490476191</v>
      </c>
      <c r="BF194" s="75"/>
      <c r="BG194" s="75"/>
      <c r="BH194" s="75"/>
      <c r="BK194">
        <v>2.3480144782881181E-2</v>
      </c>
      <c r="BM194">
        <v>4.696028956576237E-2</v>
      </c>
      <c r="BN194">
        <v>2.3480144782881181E-2</v>
      </c>
      <c r="BO194">
        <v>0</v>
      </c>
      <c r="BP194" s="79" t="s">
        <v>1264</v>
      </c>
      <c r="BQ194" s="79">
        <v>1373</v>
      </c>
      <c r="BR194" s="79">
        <v>10</v>
      </c>
      <c r="BT194" s="79" t="s">
        <v>1275</v>
      </c>
      <c r="BU194" s="79" t="s">
        <v>863</v>
      </c>
      <c r="BV194" s="79">
        <v>1</v>
      </c>
      <c r="BW194" s="79">
        <v>1.6</v>
      </c>
      <c r="BX194" s="79">
        <v>2</v>
      </c>
      <c r="BY194" s="79">
        <v>20</v>
      </c>
      <c r="BZ194" s="79" t="s">
        <v>464</v>
      </c>
      <c r="CA194" s="79" t="s">
        <v>464</v>
      </c>
      <c r="CB194" s="79" t="s">
        <v>1271</v>
      </c>
      <c r="CC194" s="79">
        <v>1000</v>
      </c>
      <c r="CD194" s="79">
        <v>300</v>
      </c>
      <c r="CG194" s="81">
        <v>204</v>
      </c>
    </row>
    <row r="195" spans="1:85" x14ac:dyDescent="0.3">
      <c r="A195" s="2" t="s">
        <v>95</v>
      </c>
      <c r="B195" s="13" t="s">
        <v>744</v>
      </c>
      <c r="C195" s="13"/>
      <c r="D195" s="2">
        <v>3.3</v>
      </c>
      <c r="E195" s="2" t="s">
        <v>96</v>
      </c>
      <c r="F195" s="9">
        <v>-1</v>
      </c>
      <c r="G195" t="s">
        <v>642</v>
      </c>
      <c r="L195" t="b">
        <v>0</v>
      </c>
      <c r="M195" t="b">
        <v>1</v>
      </c>
      <c r="N195" t="b">
        <v>0</v>
      </c>
      <c r="O195" t="b">
        <v>0</v>
      </c>
      <c r="P195" s="2">
        <v>2</v>
      </c>
      <c r="Q195" s="25">
        <v>0</v>
      </c>
      <c r="R195">
        <v>1</v>
      </c>
      <c r="S195">
        <v>0</v>
      </c>
      <c r="T195" s="2">
        <v>3.8917999999999999</v>
      </c>
      <c r="U195" s="2">
        <v>3.8820000000000001</v>
      </c>
      <c r="V195" s="2">
        <v>36.127000000000002</v>
      </c>
      <c r="W195" s="1" t="s">
        <v>484</v>
      </c>
      <c r="X195" s="1">
        <v>18.063500000000001</v>
      </c>
      <c r="Y195" s="25">
        <v>0</v>
      </c>
      <c r="Z195" s="25"/>
      <c r="AA195" s="25"/>
      <c r="AB195">
        <v>3.8715999999999999</v>
      </c>
      <c r="AC195">
        <v>3.8715999999999999</v>
      </c>
      <c r="AD195">
        <v>36.936999999999998</v>
      </c>
      <c r="AE195">
        <v>0</v>
      </c>
      <c r="AH195" s="2">
        <v>4</v>
      </c>
      <c r="AI195">
        <v>26</v>
      </c>
      <c r="AJ195" s="55">
        <f t="shared" si="30"/>
        <v>545.80554548520001</v>
      </c>
      <c r="AK195" s="57">
        <v>0</v>
      </c>
      <c r="AL195" s="55">
        <v>553.65927766671996</v>
      </c>
      <c r="AM195" s="55">
        <v>0</v>
      </c>
      <c r="AN195" s="52"/>
      <c r="AO195" s="51"/>
      <c r="AP195" s="52">
        <v>4.696028956576237E-2</v>
      </c>
      <c r="AQ195" s="52"/>
      <c r="AR195" s="28">
        <v>1.714285714285714</v>
      </c>
      <c r="AS195" s="28">
        <v>2.4761904761904758</v>
      </c>
      <c r="AT195" s="28">
        <v>0.76190476190476186</v>
      </c>
      <c r="AU195" s="28">
        <v>0</v>
      </c>
      <c r="AV195" s="28">
        <v>0.34615384615384609</v>
      </c>
      <c r="AW195" s="28">
        <v>0.5</v>
      </c>
      <c r="AX195" s="28">
        <v>0.1538461538461538</v>
      </c>
      <c r="AY195" s="28">
        <v>0</v>
      </c>
      <c r="AZ195" s="25">
        <v>0.93</v>
      </c>
      <c r="BA195" s="25">
        <v>3.44</v>
      </c>
      <c r="BB195" s="25">
        <v>2.5099999999999998</v>
      </c>
      <c r="BC195" s="25">
        <v>2.618095238095238</v>
      </c>
      <c r="BD195">
        <v>2.618095238095238</v>
      </c>
      <c r="BE195">
        <v>5.9615126490476191</v>
      </c>
      <c r="BF195" s="75"/>
      <c r="BG195" s="75"/>
      <c r="BH195" s="75"/>
      <c r="BK195">
        <v>2.3480144782881181E-2</v>
      </c>
      <c r="BM195">
        <v>4.696028956576237E-2</v>
      </c>
      <c r="BN195">
        <v>2.3480144782881181E-2</v>
      </c>
      <c r="BO195">
        <v>0</v>
      </c>
      <c r="BP195" s="79" t="s">
        <v>1264</v>
      </c>
      <c r="BQ195" s="79">
        <v>1373</v>
      </c>
      <c r="BR195" s="79">
        <v>10</v>
      </c>
      <c r="BT195" s="79" t="s">
        <v>1268</v>
      </c>
      <c r="BU195" s="79" t="s">
        <v>863</v>
      </c>
      <c r="BV195" s="79">
        <v>1</v>
      </c>
      <c r="BW195" s="79">
        <v>0.36</v>
      </c>
      <c r="BX195" s="79">
        <v>2</v>
      </c>
      <c r="BY195" s="79">
        <v>20</v>
      </c>
      <c r="BZ195" s="79" t="s">
        <v>464</v>
      </c>
      <c r="CA195" s="79" t="s">
        <v>464</v>
      </c>
      <c r="CB195" s="79" t="s">
        <v>1271</v>
      </c>
      <c r="CC195" s="79">
        <v>1000</v>
      </c>
      <c r="CD195" s="79">
        <v>300</v>
      </c>
      <c r="CG195" s="81">
        <v>447</v>
      </c>
    </row>
    <row r="196" spans="1:85" x14ac:dyDescent="0.3">
      <c r="A196" s="2" t="s">
        <v>95</v>
      </c>
      <c r="B196" s="13" t="s">
        <v>744</v>
      </c>
      <c r="C196" s="13"/>
      <c r="D196" s="2">
        <v>3.3</v>
      </c>
      <c r="E196" s="2" t="s">
        <v>96</v>
      </c>
      <c r="F196" s="9">
        <v>-1</v>
      </c>
      <c r="G196" t="s">
        <v>642</v>
      </c>
      <c r="L196" t="b">
        <v>0</v>
      </c>
      <c r="M196" t="b">
        <v>1</v>
      </c>
      <c r="N196" t="b">
        <v>0</v>
      </c>
      <c r="O196" t="b">
        <v>0</v>
      </c>
      <c r="P196" s="2">
        <v>2</v>
      </c>
      <c r="Q196" s="25">
        <v>0</v>
      </c>
      <c r="R196">
        <v>1</v>
      </c>
      <c r="S196">
        <v>0</v>
      </c>
      <c r="T196" s="2">
        <v>3.8917999999999999</v>
      </c>
      <c r="U196" s="2">
        <v>3.8820000000000001</v>
      </c>
      <c r="V196" s="2">
        <v>36.127000000000002</v>
      </c>
      <c r="W196" s="1" t="s">
        <v>484</v>
      </c>
      <c r="X196" s="1">
        <v>18.063500000000001</v>
      </c>
      <c r="Y196" s="25">
        <v>0</v>
      </c>
      <c r="Z196" s="25"/>
      <c r="AA196" s="25"/>
      <c r="AB196">
        <v>3.8715999999999999</v>
      </c>
      <c r="AC196">
        <v>3.8715999999999999</v>
      </c>
      <c r="AD196">
        <v>36.936999999999998</v>
      </c>
      <c r="AE196">
        <v>0</v>
      </c>
      <c r="AH196" s="2">
        <v>4</v>
      </c>
      <c r="AI196">
        <v>26</v>
      </c>
      <c r="AJ196" s="55">
        <f t="shared" ref="AJ196" si="31">T196*U196*V196</f>
        <v>545.80554548520001</v>
      </c>
      <c r="AK196" s="57">
        <v>0</v>
      </c>
      <c r="AL196" s="55">
        <v>553.65927766671996</v>
      </c>
      <c r="AM196" s="55">
        <v>0</v>
      </c>
      <c r="AN196" s="52"/>
      <c r="AO196" s="51"/>
      <c r="AP196" s="52">
        <v>4.696028956576237E-2</v>
      </c>
      <c r="AQ196" s="52"/>
      <c r="AR196" s="28">
        <v>1.714285714285714</v>
      </c>
      <c r="AS196" s="28">
        <v>2.4761904761904758</v>
      </c>
      <c r="AT196" s="28">
        <v>0.76190476190476186</v>
      </c>
      <c r="AU196" s="28">
        <v>0</v>
      </c>
      <c r="AV196" s="28">
        <v>0.34615384615384609</v>
      </c>
      <c r="AW196" s="28">
        <v>0.5</v>
      </c>
      <c r="AX196" s="28">
        <v>0.1538461538461538</v>
      </c>
      <c r="AY196" s="28">
        <v>0</v>
      </c>
      <c r="AZ196" s="25">
        <v>0.93</v>
      </c>
      <c r="BA196" s="25">
        <v>3.44</v>
      </c>
      <c r="BB196" s="25">
        <v>2.5099999999999998</v>
      </c>
      <c r="BC196" s="25">
        <v>2.618095238095238</v>
      </c>
      <c r="BD196">
        <v>2.618095238095238</v>
      </c>
      <c r="BE196">
        <v>5.9615126490476191</v>
      </c>
      <c r="BF196" s="75"/>
      <c r="BG196" s="75"/>
      <c r="BH196" s="75"/>
      <c r="BK196">
        <v>2.3480144782881181E-2</v>
      </c>
      <c r="BM196">
        <v>4.696028956576237E-2</v>
      </c>
      <c r="BN196">
        <v>2.3480144782881181E-2</v>
      </c>
      <c r="BO196">
        <v>0</v>
      </c>
      <c r="BP196" s="79" t="s">
        <v>1264</v>
      </c>
      <c r="BQ196" s="79">
        <v>1373</v>
      </c>
      <c r="BR196" s="79">
        <v>10</v>
      </c>
      <c r="BT196" s="79" t="s">
        <v>1275</v>
      </c>
      <c r="BU196" s="79" t="s">
        <v>863</v>
      </c>
      <c r="BV196" s="79">
        <v>1</v>
      </c>
      <c r="BW196" s="79">
        <v>0.36</v>
      </c>
      <c r="BX196" s="79">
        <v>2</v>
      </c>
      <c r="BY196" s="79">
        <v>20</v>
      </c>
      <c r="BZ196" s="79" t="s">
        <v>464</v>
      </c>
      <c r="CA196" s="79" t="s">
        <v>464</v>
      </c>
      <c r="CB196" s="79" t="s">
        <v>1271</v>
      </c>
      <c r="CC196" s="79">
        <v>1000</v>
      </c>
      <c r="CD196" s="79">
        <v>300</v>
      </c>
      <c r="CG196" s="81">
        <v>113</v>
      </c>
    </row>
    <row r="197" spans="1:85" x14ac:dyDescent="0.3">
      <c r="A197" s="2" t="s">
        <v>97</v>
      </c>
      <c r="B197" s="13" t="s">
        <v>745</v>
      </c>
      <c r="C197" s="13"/>
      <c r="D197" s="2">
        <v>2.0099999999999998</v>
      </c>
      <c r="E197" s="2" t="s">
        <v>100</v>
      </c>
      <c r="F197" s="9" t="s">
        <v>565</v>
      </c>
      <c r="G197" t="s">
        <v>643</v>
      </c>
      <c r="L197" t="b">
        <v>1</v>
      </c>
      <c r="M197" t="b">
        <v>1</v>
      </c>
      <c r="N197" t="b">
        <v>0</v>
      </c>
      <c r="O197" t="b">
        <v>0</v>
      </c>
      <c r="P197" s="2"/>
      <c r="Q197" s="25">
        <v>4</v>
      </c>
      <c r="R197">
        <v>2</v>
      </c>
      <c r="S197">
        <v>0</v>
      </c>
      <c r="T197" s="2">
        <v>5.63</v>
      </c>
      <c r="U197" s="2">
        <v>5.63</v>
      </c>
      <c r="V197" s="2">
        <v>7.9509999999999996</v>
      </c>
      <c r="W197" s="2" t="s">
        <v>485</v>
      </c>
      <c r="X197" s="1">
        <v>0</v>
      </c>
      <c r="Y197" s="25">
        <v>5.6671750000000003</v>
      </c>
      <c r="Z197" s="25">
        <v>9.8157737100000002</v>
      </c>
      <c r="AA197" s="25">
        <v>9.8153266899999991</v>
      </c>
      <c r="AB197">
        <v>5.6200999999999999</v>
      </c>
      <c r="AC197">
        <v>5.6342999999999996</v>
      </c>
      <c r="AD197">
        <v>7.9375</v>
      </c>
      <c r="AE197">
        <v>0</v>
      </c>
      <c r="AH197" s="2"/>
      <c r="AI197">
        <v>12</v>
      </c>
      <c r="AJ197" s="55">
        <f t="shared" si="9"/>
        <v>252.02205189999998</v>
      </c>
      <c r="AK197" s="57">
        <v>515.32350958904738</v>
      </c>
      <c r="AL197" s="55">
        <v>251.3435485224438</v>
      </c>
      <c r="AM197" s="55">
        <v>0</v>
      </c>
      <c r="AN197" s="52"/>
      <c r="AO197" s="51">
        <v>9.3145371998025736E-2</v>
      </c>
      <c r="AP197" s="52">
        <v>9.5486835214538698E-2</v>
      </c>
      <c r="AQ197" s="52"/>
      <c r="AR197" s="28">
        <v>2</v>
      </c>
      <c r="AS197" s="28">
        <v>2.4</v>
      </c>
      <c r="AT197" s="28">
        <v>0.9</v>
      </c>
      <c r="AU197" s="28">
        <v>1.4</v>
      </c>
      <c r="AV197" s="28">
        <v>0.29850746268656708</v>
      </c>
      <c r="AW197" s="28">
        <v>0.35820895522388058</v>
      </c>
      <c r="AX197" s="28">
        <v>0.1343283582089552</v>
      </c>
      <c r="AY197" s="28">
        <v>0.20895522388059701</v>
      </c>
      <c r="AZ197" s="25">
        <v>0.95</v>
      </c>
      <c r="BA197" s="25">
        <v>3.44</v>
      </c>
      <c r="BB197" s="25">
        <v>2.4900000000000002</v>
      </c>
      <c r="BC197" s="25">
        <v>2.5870000000000002</v>
      </c>
      <c r="BD197">
        <v>2.5870000000000002</v>
      </c>
      <c r="BE197">
        <v>5.8948612069999999</v>
      </c>
      <c r="BF197" s="75">
        <v>0.57095915761344151</v>
      </c>
      <c r="BG197" s="75">
        <v>0.58531177478599872</v>
      </c>
      <c r="BH197" s="75"/>
      <c r="BJ197">
        <v>4.6572685999012868E-2</v>
      </c>
      <c r="BK197">
        <v>4.7743417607269342E-2</v>
      </c>
      <c r="BM197">
        <v>9.4316103606282217E-2</v>
      </c>
      <c r="BN197">
        <v>4.7158051803141102E-2</v>
      </c>
      <c r="BO197">
        <v>0.57813546619972012</v>
      </c>
      <c r="BP197" s="79" t="s">
        <v>1293</v>
      </c>
      <c r="BQ197" s="79">
        <v>1273</v>
      </c>
      <c r="BR197" s="79">
        <v>12</v>
      </c>
      <c r="BT197" s="79" t="s">
        <v>1268</v>
      </c>
      <c r="BU197" s="79" t="s">
        <v>863</v>
      </c>
      <c r="BV197" s="79">
        <v>1</v>
      </c>
      <c r="BW197" s="79">
        <v>5.3</v>
      </c>
      <c r="BX197" s="79">
        <v>1</v>
      </c>
      <c r="BY197" s="79">
        <v>0</v>
      </c>
      <c r="BZ197" s="79" t="s">
        <v>1308</v>
      </c>
      <c r="CA197" s="79" t="s">
        <v>464</v>
      </c>
      <c r="CB197" s="79" t="s">
        <v>1266</v>
      </c>
      <c r="CC197" s="79">
        <v>500</v>
      </c>
      <c r="CD197" s="79">
        <v>250</v>
      </c>
      <c r="CF197" s="79">
        <v>293</v>
      </c>
      <c r="CG197" s="81">
        <v>200</v>
      </c>
    </row>
    <row r="198" spans="1:85" x14ac:dyDescent="0.3">
      <c r="A198" s="2" t="s">
        <v>1213</v>
      </c>
      <c r="B198" s="68" t="s">
        <v>1215</v>
      </c>
      <c r="C198" s="13"/>
      <c r="D198" s="2">
        <v>2.21</v>
      </c>
      <c r="E198" s="2" t="s">
        <v>100</v>
      </c>
      <c r="F198" s="9">
        <v>-1</v>
      </c>
      <c r="G198">
        <v>-1</v>
      </c>
      <c r="L198" t="b">
        <v>0</v>
      </c>
      <c r="M198" t="b">
        <v>0</v>
      </c>
      <c r="N198" t="b">
        <v>0</v>
      </c>
      <c r="O198" s="5" t="b">
        <v>1</v>
      </c>
      <c r="P198" s="2">
        <v>2</v>
      </c>
      <c r="Q198" s="25">
        <v>0</v>
      </c>
      <c r="R198">
        <v>0</v>
      </c>
      <c r="S198">
        <v>0</v>
      </c>
      <c r="T198" s="2">
        <v>3.9668000000000001</v>
      </c>
      <c r="U198" s="2">
        <v>3.9668000000000001</v>
      </c>
      <c r="V198" s="2">
        <v>20.597999999999999</v>
      </c>
      <c r="W198" s="2" t="s">
        <v>440</v>
      </c>
      <c r="X198" s="2"/>
      <c r="Y198" s="25">
        <v>0</v>
      </c>
      <c r="Z198" s="25"/>
      <c r="AA198" s="25"/>
      <c r="AB198">
        <v>0</v>
      </c>
      <c r="AE198">
        <v>0</v>
      </c>
      <c r="AH198" s="2"/>
      <c r="AI198">
        <v>14</v>
      </c>
      <c r="AJ198" s="55">
        <f t="shared" si="9"/>
        <v>324.11987513951999</v>
      </c>
      <c r="AK198" s="57">
        <v>0</v>
      </c>
      <c r="AL198" s="55">
        <v>0</v>
      </c>
      <c r="AM198" s="55">
        <v>0</v>
      </c>
      <c r="AN198" s="52">
        <f t="shared" ref="AN198:AN199" si="32">P198*AI198/AJ198</f>
        <v>8.6387790899731698E-2</v>
      </c>
      <c r="AO198" s="51"/>
      <c r="AP198" s="52"/>
      <c r="AQ198" s="52"/>
      <c r="AR198" s="28">
        <v>2</v>
      </c>
      <c r="AS198" s="28">
        <v>2.4615384615384621</v>
      </c>
      <c r="AT198" s="28">
        <v>0.69230769230769229</v>
      </c>
      <c r="AU198" s="28">
        <v>1.0769230769230771</v>
      </c>
      <c r="AV198" s="28">
        <v>0.32098765432098758</v>
      </c>
      <c r="AW198" s="28">
        <v>0.39506172839506182</v>
      </c>
      <c r="AX198" s="28">
        <v>0.1111111111111111</v>
      </c>
      <c r="AY198" s="28">
        <v>0.1728395061728395</v>
      </c>
      <c r="AZ198" s="25">
        <v>0.95</v>
      </c>
      <c r="BA198" s="25">
        <v>3.44</v>
      </c>
      <c r="BB198" s="25">
        <v>2.4900000000000002</v>
      </c>
      <c r="BC198" s="25">
        <v>2.592307692307692</v>
      </c>
      <c r="BD198">
        <v>2.5923076923076929</v>
      </c>
      <c r="BE198">
        <v>5.9154799303846159</v>
      </c>
      <c r="BF198" s="75"/>
      <c r="BG198" s="75"/>
      <c r="BH198" s="75"/>
      <c r="BI198">
        <v>4.3193895449865849E-2</v>
      </c>
      <c r="BM198">
        <v>8.6387790899731698E-2</v>
      </c>
      <c r="BN198">
        <v>4.3193895449865849E-2</v>
      </c>
      <c r="BO198">
        <v>0</v>
      </c>
      <c r="BP198" s="79" t="s">
        <v>1293</v>
      </c>
      <c r="BQ198" s="79">
        <v>1473</v>
      </c>
      <c r="BR198" s="79">
        <v>12</v>
      </c>
      <c r="BT198" s="79" t="s">
        <v>1268</v>
      </c>
      <c r="BU198" s="79" t="s">
        <v>863</v>
      </c>
      <c r="BV198" s="79">
        <v>1</v>
      </c>
      <c r="BW198" s="79">
        <v>21.4</v>
      </c>
      <c r="BX198" s="79">
        <v>1</v>
      </c>
      <c r="BY198" s="79">
        <v>0</v>
      </c>
      <c r="BZ198" s="79" t="s">
        <v>1308</v>
      </c>
      <c r="CA198" s="79" t="s">
        <v>464</v>
      </c>
      <c r="CB198" s="79" t="s">
        <v>1266</v>
      </c>
      <c r="CC198" s="79">
        <v>500</v>
      </c>
      <c r="CD198" s="79">
        <v>250</v>
      </c>
      <c r="CF198" s="79">
        <v>293</v>
      </c>
      <c r="CG198" s="81">
        <v>250</v>
      </c>
    </row>
    <row r="199" spans="1:85" x14ac:dyDescent="0.3">
      <c r="A199" s="2" t="s">
        <v>1214</v>
      </c>
      <c r="B199" s="68" t="s">
        <v>1216</v>
      </c>
      <c r="C199" s="13"/>
      <c r="D199" s="2">
        <v>2.27</v>
      </c>
      <c r="E199" s="2" t="s">
        <v>100</v>
      </c>
      <c r="F199" s="9">
        <v>-1</v>
      </c>
      <c r="G199">
        <v>-1</v>
      </c>
      <c r="L199" t="b">
        <v>0</v>
      </c>
      <c r="M199" t="b">
        <v>0</v>
      </c>
      <c r="N199" t="b">
        <v>0</v>
      </c>
      <c r="O199" s="5" t="b">
        <v>1</v>
      </c>
      <c r="P199" s="2">
        <v>1</v>
      </c>
      <c r="Q199" s="25">
        <v>0</v>
      </c>
      <c r="R199">
        <v>0</v>
      </c>
      <c r="S199">
        <v>0</v>
      </c>
      <c r="T199" s="2">
        <v>3.9493</v>
      </c>
      <c r="U199" s="2">
        <v>3.9493</v>
      </c>
      <c r="V199" s="2">
        <v>12.727</v>
      </c>
      <c r="W199" s="2" t="s">
        <v>440</v>
      </c>
      <c r="X199" s="2"/>
      <c r="Y199" s="25">
        <v>0</v>
      </c>
      <c r="Z199" s="25"/>
      <c r="AA199" s="25"/>
      <c r="AB199">
        <v>0</v>
      </c>
      <c r="AE199">
        <v>0</v>
      </c>
      <c r="AH199" s="2"/>
      <c r="AI199">
        <v>16</v>
      </c>
      <c r="AJ199" s="55">
        <f t="shared" si="9"/>
        <v>198.50264342623001</v>
      </c>
      <c r="AK199" s="57">
        <v>0</v>
      </c>
      <c r="AL199" s="55">
        <v>0</v>
      </c>
      <c r="AM199" s="55">
        <v>0</v>
      </c>
      <c r="AN199" s="52">
        <f t="shared" si="32"/>
        <v>8.0603460608050376E-2</v>
      </c>
      <c r="AO199" s="51"/>
      <c r="AP199" s="52"/>
      <c r="AQ199" s="52"/>
      <c r="AR199" s="28">
        <v>2</v>
      </c>
      <c r="AS199" s="28">
        <v>2.4</v>
      </c>
      <c r="AT199" s="28">
        <v>0.6</v>
      </c>
      <c r="AU199" s="28">
        <v>0.93333333333333335</v>
      </c>
      <c r="AV199" s="28">
        <v>0.33707865168539319</v>
      </c>
      <c r="AW199" s="28">
        <v>0.4044943820224719</v>
      </c>
      <c r="AX199" s="28">
        <v>0.101123595505618</v>
      </c>
      <c r="AY199" s="28">
        <v>0.15730337078651679</v>
      </c>
      <c r="AZ199" s="25">
        <v>0.95</v>
      </c>
      <c r="BA199" s="25">
        <v>3.44</v>
      </c>
      <c r="BB199" s="25">
        <v>2.4900000000000002</v>
      </c>
      <c r="BC199" s="25">
        <v>2.539333333333333</v>
      </c>
      <c r="BD199">
        <v>2.539333333333333</v>
      </c>
      <c r="BE199">
        <v>5.8209523980000002</v>
      </c>
      <c r="BF199" s="75"/>
      <c r="BG199" s="75"/>
      <c r="BH199" s="75"/>
      <c r="BI199">
        <v>4.0301730304025188E-2</v>
      </c>
      <c r="BM199">
        <v>8.0603460608050376E-2</v>
      </c>
      <c r="BN199">
        <v>4.0301730304025188E-2</v>
      </c>
      <c r="BO199">
        <v>0</v>
      </c>
      <c r="BP199" s="79" t="s">
        <v>1293</v>
      </c>
      <c r="BQ199" s="79">
        <v>1673</v>
      </c>
      <c r="BR199" s="79">
        <v>12</v>
      </c>
      <c r="BT199" s="79" t="s">
        <v>1268</v>
      </c>
      <c r="BU199" s="79" t="s">
        <v>863</v>
      </c>
      <c r="BV199" s="79">
        <v>1</v>
      </c>
      <c r="BW199" s="79">
        <v>4.5999999999999996</v>
      </c>
      <c r="BX199" s="79">
        <v>1</v>
      </c>
      <c r="BY199" s="79">
        <v>0</v>
      </c>
      <c r="BZ199" s="79" t="s">
        <v>1308</v>
      </c>
      <c r="CA199" s="79" t="s">
        <v>464</v>
      </c>
      <c r="CB199" s="79" t="s">
        <v>1266</v>
      </c>
      <c r="CC199" s="79">
        <v>500</v>
      </c>
      <c r="CD199" s="79">
        <v>250</v>
      </c>
      <c r="CF199" s="79">
        <v>293</v>
      </c>
      <c r="CG199" s="81">
        <v>166</v>
      </c>
    </row>
    <row r="200" spans="1:85" x14ac:dyDescent="0.3">
      <c r="A200" s="2" t="s">
        <v>916</v>
      </c>
      <c r="B200" s="17" t="s">
        <v>918</v>
      </c>
      <c r="C200" s="13"/>
      <c r="D200" s="2">
        <v>3.157</v>
      </c>
      <c r="E200" s="2" t="s">
        <v>103</v>
      </c>
      <c r="F200" s="9">
        <v>-1</v>
      </c>
      <c r="G200">
        <v>-1</v>
      </c>
      <c r="H200" t="s">
        <v>1217</v>
      </c>
      <c r="L200" t="b">
        <v>0</v>
      </c>
      <c r="M200" t="b">
        <v>0</v>
      </c>
      <c r="N200" t="b">
        <v>1</v>
      </c>
      <c r="O200" t="b">
        <v>0</v>
      </c>
      <c r="P200" s="2">
        <v>4</v>
      </c>
      <c r="Q200" s="25">
        <v>0</v>
      </c>
      <c r="R200">
        <v>0</v>
      </c>
      <c r="S200">
        <v>2</v>
      </c>
      <c r="T200" s="2">
        <v>12.449</v>
      </c>
      <c r="U200" s="2">
        <v>12.449</v>
      </c>
      <c r="V200" s="5">
        <v>9.1999999999999993</v>
      </c>
      <c r="W200" s="2" t="s">
        <v>486</v>
      </c>
      <c r="X200" s="2"/>
      <c r="Y200" s="25">
        <v>0</v>
      </c>
      <c r="Z200" s="25"/>
      <c r="AA200" s="25"/>
      <c r="AB200">
        <v>0</v>
      </c>
      <c r="AE200">
        <v>0</v>
      </c>
      <c r="AH200" s="29">
        <v>3</v>
      </c>
      <c r="AI200">
        <v>28.67</v>
      </c>
      <c r="AJ200" s="55">
        <f>T200*U200*V200</f>
        <v>1425.7939291999999</v>
      </c>
      <c r="AK200" s="57">
        <v>0</v>
      </c>
      <c r="AL200" s="55">
        <v>0</v>
      </c>
      <c r="AM200" s="55">
        <v>603.79999999999995</v>
      </c>
      <c r="AN200" s="52">
        <f>P200*AI200/AJ200</f>
        <v>8.0432380620631433E-2</v>
      </c>
      <c r="AO200" s="51"/>
      <c r="AP200" s="52"/>
      <c r="AQ200" s="67">
        <f>S200*AI200/AM200</f>
        <v>9.4965220271613124E-2</v>
      </c>
      <c r="AR200" s="28">
        <v>1.6718155361540179</v>
      </c>
      <c r="AS200" s="28">
        <v>2.567271099171704</v>
      </c>
      <c r="AT200" s="28">
        <v>0.89545556301768525</v>
      </c>
      <c r="AU200" s="28">
        <v>0</v>
      </c>
      <c r="AV200" s="28">
        <v>0.32560167422392738</v>
      </c>
      <c r="AW200" s="28">
        <v>0.5</v>
      </c>
      <c r="AX200" s="28">
        <v>0.17439832577607259</v>
      </c>
      <c r="AY200" s="28">
        <v>0</v>
      </c>
      <c r="AZ200" s="25">
        <v>0.82</v>
      </c>
      <c r="BA200" s="25">
        <v>3.44</v>
      </c>
      <c r="BB200" s="25">
        <v>2.62</v>
      </c>
      <c r="BC200" s="25">
        <v>2.680076113722857</v>
      </c>
      <c r="BD200">
        <v>2.6800761137228561</v>
      </c>
      <c r="BE200">
        <v>6.0370190189344077</v>
      </c>
      <c r="BF200" s="75"/>
      <c r="BG200" s="75"/>
      <c r="BH200" s="75"/>
      <c r="BI200">
        <v>4.0216190310315723E-2</v>
      </c>
      <c r="BL200">
        <v>4.7482610135806562E-2</v>
      </c>
      <c r="BM200">
        <v>8.7698800446122271E-2</v>
      </c>
      <c r="BN200">
        <v>4.3849400223061143E-2</v>
      </c>
      <c r="BO200">
        <v>0</v>
      </c>
      <c r="BP200" s="79" t="s">
        <v>1264</v>
      </c>
      <c r="BQ200" s="79">
        <v>1873</v>
      </c>
      <c r="BR200" s="79">
        <v>1</v>
      </c>
      <c r="BT200" s="79" t="s">
        <v>464</v>
      </c>
      <c r="BU200" s="79" t="s">
        <v>464</v>
      </c>
      <c r="BV200" s="79">
        <v>0</v>
      </c>
      <c r="BW200" s="79">
        <v>11.6</v>
      </c>
      <c r="BX200" s="79">
        <v>2</v>
      </c>
      <c r="BY200" s="79">
        <v>10</v>
      </c>
      <c r="BZ200" s="79" t="s">
        <v>464</v>
      </c>
      <c r="CA200" s="79" t="s">
        <v>464</v>
      </c>
      <c r="CB200" s="79" t="s">
        <v>1266</v>
      </c>
      <c r="CC200" s="79">
        <v>100</v>
      </c>
      <c r="CD200" s="79">
        <v>290</v>
      </c>
      <c r="CF200" s="79">
        <v>333</v>
      </c>
      <c r="CG200" s="81">
        <v>0</v>
      </c>
    </row>
    <row r="201" spans="1:85" x14ac:dyDescent="0.3">
      <c r="A201" s="2" t="s">
        <v>917</v>
      </c>
      <c r="B201" s="17" t="s">
        <v>919</v>
      </c>
      <c r="C201" s="13"/>
      <c r="D201" s="2">
        <v>3.1880000000000002</v>
      </c>
      <c r="E201" s="2" t="s">
        <v>103</v>
      </c>
      <c r="F201" s="9">
        <v>-1</v>
      </c>
      <c r="G201">
        <v>-1</v>
      </c>
      <c r="H201" s="1" t="s">
        <v>1217</v>
      </c>
      <c r="I201" s="1"/>
      <c r="J201" s="1"/>
      <c r="K201" s="1" t="s">
        <v>1527</v>
      </c>
      <c r="L201" t="b">
        <v>0</v>
      </c>
      <c r="M201" t="b">
        <v>0</v>
      </c>
      <c r="N201" t="b">
        <v>0</v>
      </c>
      <c r="O201" s="5" t="b">
        <v>1</v>
      </c>
      <c r="P201" s="2">
        <v>4</v>
      </c>
      <c r="Q201" s="25">
        <v>0</v>
      </c>
      <c r="R201">
        <v>0</v>
      </c>
      <c r="S201">
        <v>0</v>
      </c>
      <c r="T201" s="2">
        <v>8.11</v>
      </c>
      <c r="U201" s="2">
        <v>12.449</v>
      </c>
      <c r="V201" s="2">
        <v>12.449</v>
      </c>
      <c r="W201" s="2"/>
      <c r="X201" s="2">
        <v>12.449</v>
      </c>
      <c r="Y201" s="25">
        <v>0</v>
      </c>
      <c r="Z201" s="25"/>
      <c r="AA201" s="25"/>
      <c r="AB201">
        <v>0</v>
      </c>
      <c r="AE201">
        <v>0</v>
      </c>
      <c r="AH201" s="2">
        <v>3</v>
      </c>
      <c r="AI201">
        <v>28.67</v>
      </c>
      <c r="AJ201" s="55">
        <f t="shared" si="9"/>
        <v>1256.86834411</v>
      </c>
      <c r="AK201" s="57">
        <v>0</v>
      </c>
      <c r="AL201" s="55">
        <v>0</v>
      </c>
      <c r="AM201" s="55">
        <v>0</v>
      </c>
      <c r="AN201" s="52">
        <f>P201*AI201/AJ201</f>
        <v>9.1242651258916035E-2</v>
      </c>
      <c r="AO201" s="51"/>
      <c r="AP201" s="52"/>
      <c r="AQ201" s="52"/>
      <c r="AR201" s="28">
        <v>1.6718155361540179</v>
      </c>
      <c r="AS201" s="28">
        <v>2.567271099171704</v>
      </c>
      <c r="AT201" s="28">
        <v>0.89545556301768525</v>
      </c>
      <c r="AU201" s="28">
        <v>0</v>
      </c>
      <c r="AV201" s="28">
        <v>0.32560167422392738</v>
      </c>
      <c r="AW201" s="28">
        <v>0.5</v>
      </c>
      <c r="AX201" s="28">
        <v>0.17439832577607259</v>
      </c>
      <c r="AY201" s="28">
        <v>0</v>
      </c>
      <c r="AZ201" s="25">
        <v>0.95</v>
      </c>
      <c r="BA201" s="25">
        <v>3.44</v>
      </c>
      <c r="BB201" s="25">
        <v>2.4900000000000002</v>
      </c>
      <c r="BC201" s="25">
        <v>2.8240385045892098</v>
      </c>
      <c r="BD201">
        <v>2.8240385045892089</v>
      </c>
      <c r="BE201">
        <v>6.533110796268315</v>
      </c>
      <c r="BF201" s="75"/>
      <c r="BG201" s="75"/>
      <c r="BH201" s="75"/>
      <c r="BI201">
        <v>4.5621325629458018E-2</v>
      </c>
      <c r="BM201">
        <v>9.1242651258916035E-2</v>
      </c>
      <c r="BN201">
        <v>4.5621325629458018E-2</v>
      </c>
      <c r="BO201">
        <v>0</v>
      </c>
      <c r="BP201" s="79" t="s">
        <v>1264</v>
      </c>
      <c r="BQ201" s="79">
        <v>1873</v>
      </c>
      <c r="BR201" s="79">
        <v>1</v>
      </c>
      <c r="BT201" s="79" t="s">
        <v>464</v>
      </c>
      <c r="BU201" s="79" t="s">
        <v>464</v>
      </c>
      <c r="BV201" s="79">
        <v>0</v>
      </c>
      <c r="BW201" s="79">
        <v>11.72</v>
      </c>
      <c r="BX201" s="79">
        <v>2</v>
      </c>
      <c r="BY201" s="79">
        <v>10</v>
      </c>
      <c r="BZ201" s="79" t="s">
        <v>464</v>
      </c>
      <c r="CA201" s="79" t="s">
        <v>464</v>
      </c>
      <c r="CB201" s="79" t="s">
        <v>1266</v>
      </c>
      <c r="CC201" s="79">
        <v>100</v>
      </c>
      <c r="CD201" s="79">
        <v>290</v>
      </c>
      <c r="CF201" s="79">
        <v>333</v>
      </c>
      <c r="CG201" s="81">
        <v>3348</v>
      </c>
    </row>
    <row r="202" spans="1:85" x14ac:dyDescent="0.3">
      <c r="A202" s="2" t="s">
        <v>917</v>
      </c>
      <c r="B202" s="17" t="s">
        <v>919</v>
      </c>
      <c r="C202" s="13"/>
      <c r="D202" s="2">
        <v>3.2040000000000002</v>
      </c>
      <c r="E202" s="2" t="s">
        <v>103</v>
      </c>
      <c r="F202" s="9">
        <v>-1</v>
      </c>
      <c r="G202">
        <v>-1</v>
      </c>
      <c r="H202" s="1" t="s">
        <v>1217</v>
      </c>
      <c r="I202" s="1"/>
      <c r="J202" s="1"/>
      <c r="K202" s="1" t="s">
        <v>1527</v>
      </c>
      <c r="L202" t="b">
        <v>0</v>
      </c>
      <c r="M202" t="b">
        <v>0</v>
      </c>
      <c r="N202" t="b">
        <v>0</v>
      </c>
      <c r="O202" s="5" t="b">
        <v>1</v>
      </c>
      <c r="P202" s="2">
        <v>4</v>
      </c>
      <c r="Q202" s="25">
        <v>0</v>
      </c>
      <c r="R202">
        <v>0</v>
      </c>
      <c r="S202">
        <v>0</v>
      </c>
      <c r="T202" s="2">
        <v>8.0399999999999991</v>
      </c>
      <c r="U202" s="2">
        <v>12.449</v>
      </c>
      <c r="V202" s="2">
        <v>12.449</v>
      </c>
      <c r="W202" s="2"/>
      <c r="X202" s="2">
        <v>12.449</v>
      </c>
      <c r="Y202" s="25">
        <v>0</v>
      </c>
      <c r="Z202" s="25"/>
      <c r="AA202" s="25"/>
      <c r="AB202">
        <v>0</v>
      </c>
      <c r="AE202">
        <v>0</v>
      </c>
      <c r="AH202" s="2">
        <v>3</v>
      </c>
      <c r="AI202">
        <v>28.67</v>
      </c>
      <c r="AJ202" s="55">
        <f t="shared" si="9"/>
        <v>1246.0199120399998</v>
      </c>
      <c r="AK202" s="57">
        <v>0</v>
      </c>
      <c r="AL202" s="55">
        <v>0</v>
      </c>
      <c r="AM202" s="55">
        <v>0</v>
      </c>
      <c r="AN202" s="52">
        <f>P202*AI202/AJ202</f>
        <v>9.2037052451468801E-2</v>
      </c>
      <c r="AO202" s="51"/>
      <c r="AP202" s="52"/>
      <c r="AQ202" s="52"/>
      <c r="AR202" s="28">
        <v>1.6718155361540179</v>
      </c>
      <c r="AS202" s="28">
        <v>2.567271099171704</v>
      </c>
      <c r="AT202" s="28">
        <v>0.89545556301768525</v>
      </c>
      <c r="AU202" s="28">
        <v>0</v>
      </c>
      <c r="AV202" s="28">
        <v>0.32560167422392738</v>
      </c>
      <c r="AW202" s="28">
        <v>0.5</v>
      </c>
      <c r="AX202" s="28">
        <v>0.17439832577607259</v>
      </c>
      <c r="AY202" s="28">
        <v>0</v>
      </c>
      <c r="AZ202" s="25">
        <v>0.95</v>
      </c>
      <c r="BA202" s="25">
        <v>3.44</v>
      </c>
      <c r="BB202" s="25">
        <v>2.4900000000000002</v>
      </c>
      <c r="BC202" s="25">
        <v>2.8240385045892098</v>
      </c>
      <c r="BD202">
        <v>2.8240385045892089</v>
      </c>
      <c r="BE202">
        <v>6.533110796268315</v>
      </c>
      <c r="BF202" s="75"/>
      <c r="BG202" s="75"/>
      <c r="BH202" s="75"/>
      <c r="BI202">
        <v>4.60185262257344E-2</v>
      </c>
      <c r="BM202">
        <v>9.2037052451468801E-2</v>
      </c>
      <c r="BN202">
        <v>4.60185262257344E-2</v>
      </c>
      <c r="BO202">
        <v>0</v>
      </c>
      <c r="BP202" s="79" t="s">
        <v>1264</v>
      </c>
      <c r="BQ202" s="79">
        <v>1873</v>
      </c>
      <c r="BR202" s="79">
        <v>1</v>
      </c>
      <c r="BT202" s="79" t="s">
        <v>1275</v>
      </c>
      <c r="BU202" s="79" t="s">
        <v>863</v>
      </c>
      <c r="BV202" s="79">
        <v>1.1200000000000001</v>
      </c>
      <c r="BW202" s="79">
        <v>11.64</v>
      </c>
      <c r="BX202" s="79">
        <v>2</v>
      </c>
      <c r="BY202" s="79">
        <v>10</v>
      </c>
      <c r="BZ202" s="79" t="s">
        <v>464</v>
      </c>
      <c r="CA202" s="79" t="s">
        <v>464</v>
      </c>
      <c r="CB202" s="79" t="s">
        <v>1266</v>
      </c>
      <c r="CC202" s="79">
        <v>100</v>
      </c>
      <c r="CD202" s="79">
        <v>290</v>
      </c>
      <c r="CF202" s="79">
        <v>333</v>
      </c>
      <c r="CG202" s="81">
        <v>40179</v>
      </c>
    </row>
    <row r="203" spans="1:85" x14ac:dyDescent="0.3">
      <c r="A203" s="2" t="s">
        <v>8</v>
      </c>
      <c r="B203" s="85" t="s">
        <v>694</v>
      </c>
      <c r="C203" s="13"/>
      <c r="D203" s="2">
        <v>3</v>
      </c>
      <c r="E203" s="2" t="s">
        <v>103</v>
      </c>
      <c r="F203" s="113" t="s">
        <v>530</v>
      </c>
      <c r="G203" t="s">
        <v>612</v>
      </c>
      <c r="L203" t="b">
        <v>1</v>
      </c>
      <c r="M203" t="b">
        <v>1</v>
      </c>
      <c r="N203" t="b">
        <v>0</v>
      </c>
      <c r="O203" t="b">
        <v>0</v>
      </c>
      <c r="P203" s="2"/>
      <c r="Q203" s="25"/>
      <c r="T203" s="2"/>
      <c r="U203" s="2"/>
      <c r="V203" s="2"/>
      <c r="W203" s="2"/>
      <c r="X203" s="2">
        <v>0</v>
      </c>
      <c r="Y203" s="25"/>
      <c r="Z203" s="25"/>
      <c r="AA203" s="25"/>
      <c r="AH203" s="2"/>
      <c r="AJ203" s="55"/>
      <c r="AK203" s="57"/>
      <c r="AL203" s="55"/>
      <c r="AM203" s="55"/>
      <c r="AN203" s="52"/>
      <c r="AO203" s="51"/>
      <c r="AP203" s="52"/>
      <c r="AQ203" s="52"/>
      <c r="AR203" s="28"/>
      <c r="AS203" s="28"/>
      <c r="AT203" s="28"/>
      <c r="AU203" s="28"/>
      <c r="AV203" s="28"/>
      <c r="AW203" s="28"/>
      <c r="AX203" s="28"/>
      <c r="AY203" s="28"/>
      <c r="AZ203" s="25"/>
      <c r="BA203" s="25"/>
      <c r="BB203" s="25"/>
      <c r="BC203" s="25"/>
      <c r="BF203" s="75"/>
      <c r="BG203" s="75"/>
      <c r="BH203" s="75"/>
      <c r="BP203" s="79" t="s">
        <v>1290</v>
      </c>
      <c r="BT203" s="79" t="s">
        <v>464</v>
      </c>
      <c r="BU203" s="79" t="s">
        <v>464</v>
      </c>
      <c r="BV203" s="79">
        <v>0</v>
      </c>
      <c r="BW203" s="79">
        <v>49</v>
      </c>
      <c r="BX203" s="79">
        <v>2</v>
      </c>
      <c r="BY203" s="79">
        <v>10</v>
      </c>
      <c r="BZ203" s="79" t="s">
        <v>464</v>
      </c>
      <c r="CA203" s="79" t="s">
        <v>464</v>
      </c>
      <c r="CB203" s="79" t="s">
        <v>1266</v>
      </c>
      <c r="CC203" s="79">
        <v>100</v>
      </c>
      <c r="CD203" s="79">
        <v>290</v>
      </c>
      <c r="CF203" s="79">
        <v>333</v>
      </c>
      <c r="CG203" s="81">
        <v>1116</v>
      </c>
    </row>
    <row r="204" spans="1:85" x14ac:dyDescent="0.3">
      <c r="A204" s="2" t="s">
        <v>8</v>
      </c>
      <c r="B204" s="85" t="s">
        <v>694</v>
      </c>
      <c r="C204" s="13"/>
      <c r="D204" s="2">
        <v>3</v>
      </c>
      <c r="E204" s="2" t="s">
        <v>103</v>
      </c>
      <c r="F204" s="113" t="s">
        <v>530</v>
      </c>
      <c r="G204" t="s">
        <v>612</v>
      </c>
      <c r="H204" s="113"/>
      <c r="I204" s="113"/>
      <c r="J204" s="113"/>
      <c r="K204" s="113"/>
      <c r="L204" t="b">
        <v>1</v>
      </c>
      <c r="M204" t="b">
        <v>1</v>
      </c>
      <c r="N204" t="b">
        <v>0</v>
      </c>
      <c r="O204" t="b">
        <v>0</v>
      </c>
      <c r="P204" s="2"/>
      <c r="Q204" s="25"/>
      <c r="T204" s="2"/>
      <c r="U204" s="2"/>
      <c r="V204" s="2"/>
      <c r="W204" s="2"/>
      <c r="X204" s="2">
        <v>0</v>
      </c>
      <c r="Y204" s="25"/>
      <c r="Z204" s="25"/>
      <c r="AA204" s="25"/>
      <c r="AH204" s="2"/>
      <c r="AJ204" s="55"/>
      <c r="AK204" s="57"/>
      <c r="AL204" s="55"/>
      <c r="AM204" s="55"/>
      <c r="AN204" s="52"/>
      <c r="AO204" s="51"/>
      <c r="AP204" s="52"/>
      <c r="AQ204" s="52"/>
      <c r="AR204" s="28"/>
      <c r="AS204" s="28"/>
      <c r="AT204" s="28"/>
      <c r="AU204" s="28"/>
      <c r="AV204" s="28"/>
      <c r="AW204" s="28"/>
      <c r="AX204" s="28"/>
      <c r="AY204" s="28"/>
      <c r="AZ204" s="25"/>
      <c r="BA204" s="25"/>
      <c r="BB204" s="25"/>
      <c r="BC204" s="25"/>
      <c r="BF204" s="75"/>
      <c r="BG204" s="75"/>
      <c r="BH204" s="75"/>
      <c r="BP204" s="79" t="s">
        <v>1290</v>
      </c>
      <c r="BT204" s="79" t="s">
        <v>1275</v>
      </c>
      <c r="BU204" s="79" t="s">
        <v>863</v>
      </c>
      <c r="BV204" s="79">
        <v>1.1200000000000001</v>
      </c>
      <c r="BW204" s="79">
        <v>49</v>
      </c>
      <c r="BX204" s="79">
        <v>2</v>
      </c>
      <c r="BY204" s="79">
        <v>10</v>
      </c>
      <c r="BZ204" s="79" t="s">
        <v>464</v>
      </c>
      <c r="CA204" s="79" t="s">
        <v>464</v>
      </c>
      <c r="CB204" s="79" t="s">
        <v>1266</v>
      </c>
      <c r="CC204" s="79">
        <v>100</v>
      </c>
      <c r="CD204" s="79">
        <v>290</v>
      </c>
      <c r="CF204" s="79">
        <v>333</v>
      </c>
      <c r="CG204" s="81">
        <v>30134</v>
      </c>
    </row>
    <row r="205" spans="1:85" x14ac:dyDescent="0.3">
      <c r="A205" s="2" t="s">
        <v>104</v>
      </c>
      <c r="B205" s="13" t="s">
        <v>748</v>
      </c>
      <c r="C205" s="13"/>
      <c r="D205" s="2">
        <v>3</v>
      </c>
      <c r="E205" s="2" t="s">
        <v>111</v>
      </c>
      <c r="F205" s="9" t="s">
        <v>566</v>
      </c>
      <c r="G205" t="s">
        <v>644</v>
      </c>
      <c r="L205" t="b">
        <v>1</v>
      </c>
      <c r="M205" t="b">
        <v>1</v>
      </c>
      <c r="N205" t="b">
        <v>0</v>
      </c>
      <c r="O205" t="b">
        <v>0</v>
      </c>
      <c r="P205" s="2"/>
      <c r="Q205" s="25">
        <v>4</v>
      </c>
      <c r="R205">
        <v>4</v>
      </c>
      <c r="S205">
        <v>0</v>
      </c>
      <c r="T205" s="2"/>
      <c r="U205" s="2"/>
      <c r="V205" s="2"/>
      <c r="W205" s="2"/>
      <c r="X205" s="2"/>
      <c r="Y205" s="25">
        <v>5.452661</v>
      </c>
      <c r="Z205" s="25">
        <v>5.4531499999999999</v>
      </c>
      <c r="AA205" s="25">
        <v>24.558717999999999</v>
      </c>
      <c r="AB205">
        <v>5.44</v>
      </c>
      <c r="AC205">
        <v>5.4130000000000003</v>
      </c>
      <c r="AD205">
        <v>23.74</v>
      </c>
      <c r="AE205">
        <v>0</v>
      </c>
      <c r="AH205" s="2"/>
      <c r="AI205">
        <v>18</v>
      </c>
      <c r="AJ205" s="55">
        <f t="shared" si="9"/>
        <v>0</v>
      </c>
      <c r="AK205" s="57">
        <v>730.23330062098216</v>
      </c>
      <c r="AL205" s="55">
        <v>699.06513280000001</v>
      </c>
      <c r="AM205" s="55">
        <v>0</v>
      </c>
      <c r="AN205" s="52"/>
      <c r="AO205" s="51">
        <v>9.8598625862134762E-2</v>
      </c>
      <c r="AP205" s="52">
        <v>0.1029946948027788</v>
      </c>
      <c r="AQ205" s="52"/>
      <c r="AR205" s="28">
        <v>2</v>
      </c>
      <c r="AS205" s="28">
        <v>3.2307692307692308</v>
      </c>
      <c r="AT205" s="28">
        <v>2.1538461538461542</v>
      </c>
      <c r="AU205" s="28">
        <v>4.3076923076923066</v>
      </c>
      <c r="AV205" s="28">
        <v>0.1710526315789474</v>
      </c>
      <c r="AW205" s="28">
        <v>0.27631578947368418</v>
      </c>
      <c r="AX205" s="28">
        <v>0.18421052631578949</v>
      </c>
      <c r="AY205" s="28">
        <v>0.36842105263157893</v>
      </c>
      <c r="AZ205" s="25">
        <v>2.02</v>
      </c>
      <c r="BA205" s="25">
        <v>3.44</v>
      </c>
      <c r="BB205" s="25">
        <v>1.42</v>
      </c>
      <c r="BC205" s="25">
        <v>3.0553846153846149</v>
      </c>
      <c r="BD205">
        <v>3.0553846153846149</v>
      </c>
      <c r="BE205">
        <v>6.5203382676923072</v>
      </c>
      <c r="BF205" s="75">
        <v>0.50518012153204694</v>
      </c>
      <c r="BG205" s="75">
        <v>0.52770382936549109</v>
      </c>
      <c r="BH205" s="75"/>
      <c r="BJ205">
        <v>4.9299312931067381E-2</v>
      </c>
      <c r="BK205">
        <v>5.1497347401389379E-2</v>
      </c>
      <c r="BM205">
        <v>0.10079666033245679</v>
      </c>
      <c r="BN205">
        <v>5.0398330166228383E-2</v>
      </c>
      <c r="BO205">
        <v>0.51644197544876902</v>
      </c>
      <c r="BP205" s="79" t="s">
        <v>1264</v>
      </c>
      <c r="BQ205" s="79">
        <v>1123</v>
      </c>
      <c r="BR205" s="79">
        <v>10</v>
      </c>
      <c r="BT205" s="79" t="s">
        <v>1268</v>
      </c>
      <c r="BU205" s="79" t="s">
        <v>863</v>
      </c>
      <c r="BV205" s="79">
        <v>1</v>
      </c>
      <c r="BX205" s="79">
        <v>2.7</v>
      </c>
      <c r="BY205" s="79">
        <v>5.4</v>
      </c>
      <c r="BZ205" s="79" t="s">
        <v>464</v>
      </c>
      <c r="CA205" s="79" t="s">
        <v>464</v>
      </c>
      <c r="CB205" s="79" t="s">
        <v>1266</v>
      </c>
      <c r="CC205" s="79">
        <v>450</v>
      </c>
      <c r="CD205" s="79">
        <v>300</v>
      </c>
      <c r="CE205" s="79" t="s">
        <v>1310</v>
      </c>
      <c r="CG205" s="81">
        <v>18</v>
      </c>
    </row>
    <row r="206" spans="1:85" x14ac:dyDescent="0.3">
      <c r="A206" s="2" t="s">
        <v>69</v>
      </c>
      <c r="B206" s="13" t="s">
        <v>738</v>
      </c>
      <c r="C206" s="13"/>
      <c r="D206" s="2">
        <v>2.8</v>
      </c>
      <c r="E206" s="2" t="s">
        <v>111</v>
      </c>
      <c r="F206" s="9" t="s">
        <v>560</v>
      </c>
      <c r="G206" t="s">
        <v>638</v>
      </c>
      <c r="L206" t="b">
        <v>1</v>
      </c>
      <c r="M206" t="b">
        <v>1</v>
      </c>
      <c r="N206" t="b">
        <v>0</v>
      </c>
      <c r="O206" t="b">
        <v>0</v>
      </c>
      <c r="P206" s="2"/>
      <c r="Q206" s="25">
        <v>2</v>
      </c>
      <c r="R206">
        <v>4</v>
      </c>
      <c r="S206">
        <v>0</v>
      </c>
      <c r="T206" s="2"/>
      <c r="U206" s="2"/>
      <c r="V206" s="2"/>
      <c r="W206" s="2"/>
      <c r="X206" s="2"/>
      <c r="Y206" s="25">
        <v>8.3195821399999996</v>
      </c>
      <c r="Z206" s="25">
        <v>8.3195821399999996</v>
      </c>
      <c r="AA206" s="25">
        <v>8.2425581700000006</v>
      </c>
      <c r="AB206">
        <v>5.5339970000000003</v>
      </c>
      <c r="AC206">
        <v>5.4998300000000002</v>
      </c>
      <c r="AD206">
        <v>16.550709999999999</v>
      </c>
      <c r="AE206">
        <v>0</v>
      </c>
      <c r="AH206" s="29">
        <v>1</v>
      </c>
      <c r="AI206">
        <v>12</v>
      </c>
      <c r="AJ206" s="55">
        <f t="shared" si="9"/>
        <v>0</v>
      </c>
      <c r="AK206" s="57">
        <v>248.80917443900231</v>
      </c>
      <c r="AL206" s="55">
        <v>503.73811661477208</v>
      </c>
      <c r="AM206" s="55">
        <v>0</v>
      </c>
      <c r="AN206" s="52"/>
      <c r="AO206" s="51">
        <v>9.6459465588893734E-2</v>
      </c>
      <c r="AP206" s="52">
        <v>9.5287607621536111E-2</v>
      </c>
      <c r="AQ206" s="52"/>
      <c r="AR206" s="28">
        <v>2</v>
      </c>
      <c r="AS206" s="28">
        <v>3.333333333333333</v>
      </c>
      <c r="AT206" s="28">
        <v>2.666666666666667</v>
      </c>
      <c r="AU206" s="28">
        <v>4.666666666666667</v>
      </c>
      <c r="AV206" s="28">
        <v>0.15789473684210531</v>
      </c>
      <c r="AW206" s="28">
        <v>0.26315789473684209</v>
      </c>
      <c r="AX206" s="28">
        <v>0.2105263157894737</v>
      </c>
      <c r="AY206" s="28">
        <v>0.36842105263157898</v>
      </c>
      <c r="AZ206" s="25">
        <v>2.02</v>
      </c>
      <c r="BA206" s="25">
        <v>3.44</v>
      </c>
      <c r="BB206" s="25">
        <v>1.42</v>
      </c>
      <c r="BC206" s="25">
        <v>3.0044444444444438</v>
      </c>
      <c r="BD206">
        <v>3.0044444444444438</v>
      </c>
      <c r="BE206">
        <v>6.4228342255555546</v>
      </c>
      <c r="BF206" s="75">
        <v>0.52562348257484404</v>
      </c>
      <c r="BG206" s="75">
        <v>0.51923783589802341</v>
      </c>
      <c r="BH206" s="75"/>
      <c r="BJ206">
        <v>4.8229732794446867E-2</v>
      </c>
      <c r="BK206">
        <v>4.7643803810768062E-2</v>
      </c>
      <c r="BM206">
        <v>9.5873536605214915E-2</v>
      </c>
      <c r="BN206">
        <v>4.7936768302607458E-2</v>
      </c>
      <c r="BO206">
        <v>0.52243065923643373</v>
      </c>
      <c r="BP206" s="79" t="s">
        <v>1264</v>
      </c>
      <c r="BQ206" s="79">
        <v>1073</v>
      </c>
      <c r="BR206" s="79">
        <v>24</v>
      </c>
      <c r="BT206" s="79" t="s">
        <v>1268</v>
      </c>
      <c r="BU206" s="79" t="s">
        <v>863</v>
      </c>
      <c r="BV206" s="79">
        <v>1</v>
      </c>
      <c r="BX206" s="79">
        <v>2.7</v>
      </c>
      <c r="BY206" s="79">
        <v>5.4</v>
      </c>
      <c r="BZ206" s="79" t="s">
        <v>464</v>
      </c>
      <c r="CA206" s="79" t="s">
        <v>464</v>
      </c>
      <c r="CB206" s="79" t="s">
        <v>1266</v>
      </c>
      <c r="CC206" s="79">
        <v>450</v>
      </c>
      <c r="CD206" s="79">
        <v>300</v>
      </c>
      <c r="CE206" s="79" t="s">
        <v>1310</v>
      </c>
      <c r="CG206" s="81">
        <v>1.6</v>
      </c>
    </row>
    <row r="207" spans="1:85" x14ac:dyDescent="0.3">
      <c r="A207" s="2" t="s">
        <v>105</v>
      </c>
      <c r="B207" s="13" t="s">
        <v>749</v>
      </c>
      <c r="C207" s="13"/>
      <c r="D207" s="2">
        <v>2.8</v>
      </c>
      <c r="E207" s="2" t="s">
        <v>111</v>
      </c>
      <c r="F207" s="9">
        <v>-1</v>
      </c>
      <c r="G207">
        <v>-1</v>
      </c>
      <c r="H207" t="s">
        <v>1163</v>
      </c>
      <c r="L207" t="b">
        <v>0</v>
      </c>
      <c r="M207" t="b">
        <v>0</v>
      </c>
      <c r="N207" t="b">
        <v>0</v>
      </c>
      <c r="O207" s="5" t="b">
        <v>1</v>
      </c>
      <c r="P207" s="2"/>
      <c r="Q207" s="25">
        <v>0</v>
      </c>
      <c r="R207">
        <v>0</v>
      </c>
      <c r="S207" s="5">
        <v>2.5</v>
      </c>
      <c r="T207" s="2"/>
      <c r="U207" s="2"/>
      <c r="V207" s="2"/>
      <c r="W207" s="2"/>
      <c r="X207" s="2"/>
      <c r="Y207" s="25">
        <v>0</v>
      </c>
      <c r="Z207" s="25"/>
      <c r="AA207" s="25"/>
      <c r="AB207">
        <v>0</v>
      </c>
      <c r="AE207">
        <v>12.495799999999999</v>
      </c>
      <c r="AF207">
        <v>12.495799999999999</v>
      </c>
      <c r="AG207">
        <v>11.2464</v>
      </c>
      <c r="AH207" s="2"/>
      <c r="AI207">
        <v>54</v>
      </c>
      <c r="AJ207" s="55">
        <f t="shared" si="9"/>
        <v>0</v>
      </c>
      <c r="AK207" s="57">
        <v>0</v>
      </c>
      <c r="AL207" s="55">
        <v>0</v>
      </c>
      <c r="AM207" s="55">
        <v>1756.1</v>
      </c>
      <c r="AN207" s="52"/>
      <c r="AO207" s="51"/>
      <c r="AP207" s="52"/>
      <c r="AQ207" s="67">
        <f>S207*AI207/AM207</f>
        <v>7.6874893229314969E-2</v>
      </c>
      <c r="AR207" s="28">
        <v>2</v>
      </c>
      <c r="AS207" s="28">
        <v>3.4883720930232558</v>
      </c>
      <c r="AT207" s="28">
        <v>3.441860465116279</v>
      </c>
      <c r="AU207" s="28">
        <v>5.2093023255813957</v>
      </c>
      <c r="AV207" s="28">
        <v>0.1414473684210526</v>
      </c>
      <c r="AW207" s="28">
        <v>0.24671052631578949</v>
      </c>
      <c r="AX207" s="28">
        <v>0.2434210526315789</v>
      </c>
      <c r="AY207" s="28">
        <v>0.36842105263157898</v>
      </c>
      <c r="AZ207" s="25">
        <v>2.02</v>
      </c>
      <c r="BA207" s="25">
        <v>3.44</v>
      </c>
      <c r="BB207" s="25">
        <v>1.42</v>
      </c>
      <c r="BC207" s="25">
        <v>2.927441860465116</v>
      </c>
      <c r="BD207">
        <v>2.9274418604651169</v>
      </c>
      <c r="BE207">
        <v>6.2754443944186056</v>
      </c>
      <c r="BF207" s="75"/>
      <c r="BG207" s="75"/>
      <c r="BH207" s="75">
        <v>0</v>
      </c>
      <c r="BL207">
        <v>3.8437446614657478E-2</v>
      </c>
      <c r="BM207">
        <v>7.6874893229314969E-2</v>
      </c>
      <c r="BN207">
        <v>3.8437446614657478E-2</v>
      </c>
      <c r="BO207">
        <v>0</v>
      </c>
      <c r="BP207" s="79" t="s">
        <v>1264</v>
      </c>
      <c r="BQ207" s="79">
        <v>1073</v>
      </c>
      <c r="BR207" s="79">
        <v>20</v>
      </c>
      <c r="BT207" s="79" t="s">
        <v>1268</v>
      </c>
      <c r="BU207" s="79" t="s">
        <v>863</v>
      </c>
      <c r="BV207" s="79">
        <v>1</v>
      </c>
      <c r="BX207" s="79">
        <v>2.7</v>
      </c>
      <c r="BY207" s="79">
        <v>5.4</v>
      </c>
      <c r="BZ207" s="79" t="s">
        <v>464</v>
      </c>
      <c r="CA207" s="79" t="s">
        <v>464</v>
      </c>
      <c r="CB207" s="79" t="s">
        <v>1266</v>
      </c>
      <c r="CC207" s="79">
        <v>450</v>
      </c>
      <c r="CD207" s="79">
        <v>300</v>
      </c>
      <c r="CE207" s="79" t="s">
        <v>1310</v>
      </c>
      <c r="CG207" s="81">
        <v>0</v>
      </c>
    </row>
    <row r="208" spans="1:85" x14ac:dyDescent="0.3">
      <c r="A208" s="2" t="s">
        <v>106</v>
      </c>
      <c r="B208" s="13" t="s">
        <v>750</v>
      </c>
      <c r="C208" s="13"/>
      <c r="D208" s="2">
        <v>2.9</v>
      </c>
      <c r="E208" s="2" t="s">
        <v>111</v>
      </c>
      <c r="F208" s="9" t="s">
        <v>567</v>
      </c>
      <c r="G208" t="s">
        <v>645</v>
      </c>
      <c r="L208" t="b">
        <v>1</v>
      </c>
      <c r="M208" t="b">
        <v>1</v>
      </c>
      <c r="N208" t="b">
        <v>0</v>
      </c>
      <c r="O208" t="b">
        <v>0</v>
      </c>
      <c r="P208" s="2"/>
      <c r="Q208" s="25">
        <v>2</v>
      </c>
      <c r="R208">
        <v>1</v>
      </c>
      <c r="S208">
        <v>0</v>
      </c>
      <c r="T208" s="2"/>
      <c r="U208" s="2"/>
      <c r="V208" s="2"/>
      <c r="W208" s="2"/>
      <c r="X208" s="2"/>
      <c r="Y208" s="25">
        <v>7.3631707899999999</v>
      </c>
      <c r="Z208" s="25">
        <v>7.363170789999999</v>
      </c>
      <c r="AA208" s="25">
        <v>7.3631707899999999</v>
      </c>
      <c r="AB208">
        <v>10.359069999999999</v>
      </c>
      <c r="AC208">
        <v>10.359069999999999</v>
      </c>
      <c r="AD208">
        <v>10.359069999999999</v>
      </c>
      <c r="AE208">
        <v>0</v>
      </c>
      <c r="AH208" s="2"/>
      <c r="AI208">
        <v>14</v>
      </c>
      <c r="AJ208" s="55">
        <f t="shared" si="9"/>
        <v>0</v>
      </c>
      <c r="AK208" s="57">
        <v>282.27968527629582</v>
      </c>
      <c r="AL208" s="55">
        <v>1111.635233296287</v>
      </c>
      <c r="AM208" s="55">
        <v>0</v>
      </c>
      <c r="AN208" s="52"/>
      <c r="AO208" s="51">
        <v>9.9192401934958777E-2</v>
      </c>
      <c r="AP208" s="52">
        <v>1.2594059256727909E-2</v>
      </c>
      <c r="AQ208" s="52"/>
      <c r="AR208" s="28">
        <v>2</v>
      </c>
      <c r="AS208" s="28">
        <v>3.0909090909090908</v>
      </c>
      <c r="AT208" s="28">
        <v>2.1818181818181821</v>
      </c>
      <c r="AU208" s="28">
        <v>2.545454545454545</v>
      </c>
      <c r="AV208" s="28">
        <v>0.20370370370370369</v>
      </c>
      <c r="AW208" s="28">
        <v>0.31481481481481483</v>
      </c>
      <c r="AX208" s="28">
        <v>0.22222222222222221</v>
      </c>
      <c r="AY208" s="28">
        <v>0.25925925925925919</v>
      </c>
      <c r="AZ208" s="25">
        <v>1.54</v>
      </c>
      <c r="BA208" s="25">
        <v>3.44</v>
      </c>
      <c r="BB208" s="25">
        <v>1.9</v>
      </c>
      <c r="BC208" s="25">
        <v>2.836363636363636</v>
      </c>
      <c r="BD208">
        <v>2.836363636363636</v>
      </c>
      <c r="BE208">
        <v>6.1735094709090914</v>
      </c>
      <c r="BF208" s="75">
        <v>0.53518414174009155</v>
      </c>
      <c r="BG208" s="75"/>
      <c r="BH208" s="75"/>
      <c r="BJ208">
        <v>4.9596200967479388E-2</v>
      </c>
      <c r="BK208">
        <v>6.2970296283639581E-3</v>
      </c>
      <c r="BM208">
        <v>5.5893230595843342E-2</v>
      </c>
      <c r="BN208">
        <v>2.7946615297921671E-2</v>
      </c>
      <c r="BO208">
        <v>0.53518414174009155</v>
      </c>
      <c r="BP208" s="79" t="s">
        <v>1264</v>
      </c>
      <c r="BQ208" s="79">
        <v>1473</v>
      </c>
      <c r="BR208" s="79">
        <v>10</v>
      </c>
      <c r="BT208" s="79" t="s">
        <v>1268</v>
      </c>
      <c r="BU208" s="79" t="s">
        <v>863</v>
      </c>
      <c r="BV208" s="79">
        <v>1</v>
      </c>
      <c r="BX208" s="79">
        <v>2.7</v>
      </c>
      <c r="BY208" s="79">
        <v>5.4</v>
      </c>
      <c r="BZ208" s="79" t="s">
        <v>464</v>
      </c>
      <c r="CA208" s="79" t="s">
        <v>464</v>
      </c>
      <c r="CB208" s="79" t="s">
        <v>1266</v>
      </c>
      <c r="CC208" s="79">
        <v>450</v>
      </c>
      <c r="CD208" s="79">
        <v>300</v>
      </c>
      <c r="CE208" s="79" t="s">
        <v>1310</v>
      </c>
      <c r="CG208" s="81">
        <v>0</v>
      </c>
    </row>
    <row r="209" spans="1:86" x14ac:dyDescent="0.3">
      <c r="A209" s="2" t="s">
        <v>107</v>
      </c>
      <c r="B209" s="13" t="s">
        <v>727</v>
      </c>
      <c r="C209" s="13"/>
      <c r="D209" s="2">
        <v>3.1</v>
      </c>
      <c r="E209" s="2" t="s">
        <v>111</v>
      </c>
      <c r="F209" s="9" t="s">
        <v>555</v>
      </c>
      <c r="G209" t="s">
        <v>632</v>
      </c>
      <c r="L209" t="b">
        <v>1</v>
      </c>
      <c r="M209" t="b">
        <v>1</v>
      </c>
      <c r="N209" t="b">
        <v>0</v>
      </c>
      <c r="O209" t="b">
        <v>0</v>
      </c>
      <c r="P209" s="2"/>
      <c r="Q209" s="25">
        <v>1</v>
      </c>
      <c r="R209">
        <v>4</v>
      </c>
      <c r="S209">
        <v>0</v>
      </c>
      <c r="T209" s="2"/>
      <c r="U209" s="2"/>
      <c r="V209" s="2"/>
      <c r="W209" s="2"/>
      <c r="X209" s="2"/>
      <c r="Y209" s="25">
        <v>3.86469438</v>
      </c>
      <c r="Z209" s="25">
        <v>3.86469438</v>
      </c>
      <c r="AA209" s="25">
        <v>16.978874730000001</v>
      </c>
      <c r="AB209">
        <v>32.83</v>
      </c>
      <c r="AC209">
        <v>5.4109999999999996</v>
      </c>
      <c r="AD209">
        <v>5.4480000000000004</v>
      </c>
      <c r="AE209">
        <v>0</v>
      </c>
      <c r="AH209" s="2"/>
      <c r="AI209">
        <v>24</v>
      </c>
      <c r="AJ209" s="55">
        <f t="shared" si="9"/>
        <v>0</v>
      </c>
      <c r="AK209" s="57">
        <v>251.01098912285789</v>
      </c>
      <c r="AL209" s="55">
        <v>967.79977224000004</v>
      </c>
      <c r="AM209" s="55">
        <v>0</v>
      </c>
      <c r="AN209" s="52"/>
      <c r="AO209" s="51">
        <v>9.5613343797681868E-2</v>
      </c>
      <c r="AP209" s="52">
        <v>9.919407170122109E-2</v>
      </c>
      <c r="AQ209" s="52"/>
      <c r="AR209" s="28">
        <v>2</v>
      </c>
      <c r="AS209" s="28">
        <v>3.1578947368421049</v>
      </c>
      <c r="AT209" s="28">
        <v>2.4210526315789469</v>
      </c>
      <c r="AU209" s="28">
        <v>2.947368421052631</v>
      </c>
      <c r="AV209" s="28">
        <v>0.19</v>
      </c>
      <c r="AW209" s="28">
        <v>0.3</v>
      </c>
      <c r="AX209" s="28">
        <v>0.23</v>
      </c>
      <c r="AY209" s="28">
        <v>0.28000000000000003</v>
      </c>
      <c r="AZ209" s="25">
        <v>1.54</v>
      </c>
      <c r="BA209" s="25">
        <v>3.44</v>
      </c>
      <c r="BB209" s="25">
        <v>1.9</v>
      </c>
      <c r="BC209" s="25">
        <v>2.8410526315789468</v>
      </c>
      <c r="BD209">
        <v>2.8410526315789468</v>
      </c>
      <c r="BE209">
        <v>6.1729587136842099</v>
      </c>
      <c r="BF209" s="75">
        <v>0.52818907539878324</v>
      </c>
      <c r="BG209" s="75">
        <v>0.54796980145127927</v>
      </c>
      <c r="BH209" s="75"/>
      <c r="BJ209">
        <v>4.7806671898840941E-2</v>
      </c>
      <c r="BK209">
        <v>4.9597035850610538E-2</v>
      </c>
      <c r="BM209">
        <v>9.7403707749451479E-2</v>
      </c>
      <c r="BN209">
        <v>4.870185387472574E-2</v>
      </c>
      <c r="BO209">
        <v>0.53807943842503125</v>
      </c>
      <c r="BP209" s="79" t="s">
        <v>1264</v>
      </c>
      <c r="BQ209" s="79">
        <v>1373</v>
      </c>
      <c r="BR209" s="79">
        <v>10</v>
      </c>
      <c r="BT209" s="79" t="s">
        <v>1268</v>
      </c>
      <c r="BU209" s="79" t="s">
        <v>863</v>
      </c>
      <c r="BV209" s="79">
        <v>1</v>
      </c>
      <c r="BX209" s="79">
        <v>2.7</v>
      </c>
      <c r="BY209" s="79">
        <v>5.4</v>
      </c>
      <c r="BZ209" s="79" t="s">
        <v>464</v>
      </c>
      <c r="CA209" s="79" t="s">
        <v>464</v>
      </c>
      <c r="CB209" s="79" t="s">
        <v>1266</v>
      </c>
      <c r="CC209" s="79">
        <v>450</v>
      </c>
      <c r="CD209" s="79">
        <v>300</v>
      </c>
      <c r="CE209" s="79" t="s">
        <v>1310</v>
      </c>
      <c r="CG209" s="81">
        <v>0.6</v>
      </c>
    </row>
    <row r="210" spans="1:86" x14ac:dyDescent="0.3">
      <c r="A210" s="2" t="s">
        <v>108</v>
      </c>
      <c r="B210" s="13" t="s">
        <v>751</v>
      </c>
      <c r="C210" s="13"/>
      <c r="D210" s="2">
        <v>3.1</v>
      </c>
      <c r="E210" s="2" t="s">
        <v>111</v>
      </c>
      <c r="F210" s="9" t="s">
        <v>568</v>
      </c>
      <c r="G210" t="s">
        <v>646</v>
      </c>
      <c r="L210" t="b">
        <v>1</v>
      </c>
      <c r="M210" t="b">
        <v>1</v>
      </c>
      <c r="N210" t="b">
        <v>0</v>
      </c>
      <c r="O210" t="b">
        <v>0</v>
      </c>
      <c r="P210" s="2"/>
      <c r="Q210" s="25">
        <v>1</v>
      </c>
      <c r="R210">
        <v>4</v>
      </c>
      <c r="S210">
        <v>0</v>
      </c>
      <c r="T210" s="2"/>
      <c r="U210" s="2"/>
      <c r="V210" s="2"/>
      <c r="W210" s="2"/>
      <c r="X210" s="2"/>
      <c r="Y210" s="25">
        <v>12.951407789999999</v>
      </c>
      <c r="Z210" s="25">
        <v>12.951407789999999</v>
      </c>
      <c r="AA210" s="25">
        <v>12.951407789999999</v>
      </c>
      <c r="AB210">
        <v>5.431</v>
      </c>
      <c r="AC210">
        <v>5.3890000000000002</v>
      </c>
      <c r="AD210">
        <v>25.049990000000001</v>
      </c>
      <c r="AE210">
        <v>0</v>
      </c>
      <c r="AH210" s="2"/>
      <c r="AI210">
        <v>18</v>
      </c>
      <c r="AJ210" s="55">
        <f t="shared" si="9"/>
        <v>0</v>
      </c>
      <c r="AK210" s="57">
        <v>189.23096942123021</v>
      </c>
      <c r="AL210" s="55">
        <v>733.15456527341007</v>
      </c>
      <c r="AM210" s="55">
        <v>0</v>
      </c>
      <c r="AN210" s="52"/>
      <c r="AO210" s="51">
        <v>9.5121850588482687E-2</v>
      </c>
      <c r="AP210" s="52">
        <v>9.820575825392229E-2</v>
      </c>
      <c r="AQ210" s="52"/>
      <c r="AR210" s="28">
        <v>1.928571428571429</v>
      </c>
      <c r="AS210" s="28">
        <v>3.214285714285714</v>
      </c>
      <c r="AT210" s="28">
        <v>2.5714285714285721</v>
      </c>
      <c r="AU210" s="28">
        <v>3</v>
      </c>
      <c r="AV210" s="28">
        <v>0.18</v>
      </c>
      <c r="AW210" s="28">
        <v>0.3</v>
      </c>
      <c r="AX210" s="28">
        <v>0.24</v>
      </c>
      <c r="AY210" s="28">
        <v>0.28000000000000003</v>
      </c>
      <c r="AZ210" s="25">
        <v>1.54</v>
      </c>
      <c r="BA210" s="25">
        <v>3.44</v>
      </c>
      <c r="BB210" s="25">
        <v>1.9</v>
      </c>
      <c r="BC210" s="25">
        <v>2.8685714285714292</v>
      </c>
      <c r="BD210">
        <v>2.8685714285714292</v>
      </c>
      <c r="BE210">
        <v>6.249142824642858</v>
      </c>
      <c r="BF210" s="75">
        <v>0.5245372795477049</v>
      </c>
      <c r="BG210" s="75">
        <v>0</v>
      </c>
      <c r="BH210" s="75"/>
      <c r="BJ210">
        <v>4.756092529424135E-2</v>
      </c>
      <c r="BK210">
        <v>4.9102879126961152E-2</v>
      </c>
      <c r="BM210">
        <v>9.6663804421202482E-2</v>
      </c>
      <c r="BN210">
        <v>4.8331902210601248E-2</v>
      </c>
      <c r="BO210">
        <v>0.26226863977385251</v>
      </c>
      <c r="BP210" s="79" t="s">
        <v>1264</v>
      </c>
      <c r="BQ210" s="79">
        <v>1373</v>
      </c>
      <c r="BR210" s="79">
        <v>10</v>
      </c>
      <c r="BT210" s="79" t="s">
        <v>1268</v>
      </c>
      <c r="BU210" s="79" t="s">
        <v>863</v>
      </c>
      <c r="BV210" s="79">
        <v>1</v>
      </c>
      <c r="BX210" s="79">
        <v>2.7</v>
      </c>
      <c r="BY210" s="79">
        <v>5.4</v>
      </c>
      <c r="BZ210" s="79" t="s">
        <v>464</v>
      </c>
      <c r="CA210" s="79" t="s">
        <v>464</v>
      </c>
      <c r="CB210" s="79" t="s">
        <v>1266</v>
      </c>
      <c r="CC210" s="79">
        <v>450</v>
      </c>
      <c r="CD210" s="79">
        <v>300</v>
      </c>
      <c r="CE210" s="79" t="s">
        <v>1310</v>
      </c>
      <c r="CG210" s="81">
        <v>33</v>
      </c>
    </row>
    <row r="211" spans="1:86" x14ac:dyDescent="0.3">
      <c r="A211" s="2" t="s">
        <v>109</v>
      </c>
      <c r="B211" s="13" t="s">
        <v>752</v>
      </c>
      <c r="C211" s="13"/>
      <c r="D211" s="2">
        <v>3</v>
      </c>
      <c r="E211" s="2" t="s">
        <v>111</v>
      </c>
      <c r="F211" s="9" t="s">
        <v>569</v>
      </c>
      <c r="G211" t="s">
        <v>647</v>
      </c>
      <c r="L211" t="b">
        <v>1</v>
      </c>
      <c r="M211" t="b">
        <v>1</v>
      </c>
      <c r="N211" t="b">
        <v>0</v>
      </c>
      <c r="O211" t="b">
        <v>0</v>
      </c>
      <c r="P211" s="2"/>
      <c r="Q211" s="25">
        <v>16</v>
      </c>
      <c r="R211">
        <v>16</v>
      </c>
      <c r="S211">
        <v>0</v>
      </c>
      <c r="T211" s="2"/>
      <c r="U211" s="2"/>
      <c r="V211" s="2"/>
      <c r="W211" s="2"/>
      <c r="X211" s="2"/>
      <c r="Y211" s="25">
        <v>22.855297</v>
      </c>
      <c r="Z211" s="25">
        <v>5.6559619999999997</v>
      </c>
      <c r="AA211" s="25">
        <v>17.48922452</v>
      </c>
      <c r="AB211">
        <v>17.24399</v>
      </c>
      <c r="AC211">
        <v>22.428989999999999</v>
      </c>
      <c r="AD211">
        <v>5.5860000000000003</v>
      </c>
      <c r="AE211">
        <v>0</v>
      </c>
      <c r="AH211" s="2"/>
      <c r="AI211">
        <v>12</v>
      </c>
      <c r="AJ211" s="55">
        <f t="shared" si="9"/>
        <v>0</v>
      </c>
      <c r="AK211" s="57">
        <v>2260.7115007974689</v>
      </c>
      <c r="AL211" s="55">
        <v>2160.393128160722</v>
      </c>
      <c r="AM211" s="55">
        <v>0</v>
      </c>
      <c r="AN211" s="52"/>
      <c r="AO211" s="51">
        <v>8.4929014574514128E-2</v>
      </c>
      <c r="AP211" s="52">
        <v>8.8872713719220939E-2</v>
      </c>
      <c r="AQ211" s="52"/>
      <c r="AR211" s="28">
        <v>1.8888888888888891</v>
      </c>
      <c r="AS211" s="28">
        <v>3.333333333333333</v>
      </c>
      <c r="AT211" s="28">
        <v>2.7777777777777781</v>
      </c>
      <c r="AU211" s="28">
        <v>3.1111111111111112</v>
      </c>
      <c r="AV211" s="28">
        <v>0.17</v>
      </c>
      <c r="AW211" s="28">
        <v>0.3</v>
      </c>
      <c r="AX211" s="28">
        <v>0.25</v>
      </c>
      <c r="AY211" s="28">
        <v>0.28000000000000003</v>
      </c>
      <c r="AZ211" s="25">
        <v>2.02</v>
      </c>
      <c r="BA211" s="25">
        <v>3.44</v>
      </c>
      <c r="BB211" s="25">
        <v>1.42</v>
      </c>
      <c r="BC211" s="25">
        <v>2.9822222222222221</v>
      </c>
      <c r="BD211">
        <v>2.9822222222222221</v>
      </c>
      <c r="BE211">
        <v>6.3761376700000003</v>
      </c>
      <c r="BF211" s="75">
        <v>0.46231169000880379</v>
      </c>
      <c r="BG211" s="75">
        <v>0.48377924412573098</v>
      </c>
      <c r="BH211" s="75"/>
      <c r="BJ211">
        <v>4.2464507287257078E-2</v>
      </c>
      <c r="BK211">
        <v>4.4436356859610462E-2</v>
      </c>
      <c r="BM211">
        <v>8.690086414686754E-2</v>
      </c>
      <c r="BN211">
        <v>4.345043207343377E-2</v>
      </c>
      <c r="BO211">
        <v>0.47304546706726741</v>
      </c>
      <c r="BP211" s="79" t="s">
        <v>1290</v>
      </c>
      <c r="BT211" s="79" t="s">
        <v>1268</v>
      </c>
      <c r="BU211" s="79" t="s">
        <v>863</v>
      </c>
      <c r="BV211" s="79">
        <v>1</v>
      </c>
      <c r="BX211" s="79">
        <v>2.7</v>
      </c>
      <c r="BY211" s="79">
        <v>5.4</v>
      </c>
      <c r="BZ211" s="79" t="s">
        <v>464</v>
      </c>
      <c r="CA211" s="79" t="s">
        <v>464</v>
      </c>
      <c r="CB211" s="79" t="s">
        <v>1266</v>
      </c>
      <c r="CC211" s="79">
        <v>450</v>
      </c>
      <c r="CD211" s="79">
        <v>300</v>
      </c>
      <c r="CE211" s="79" t="s">
        <v>1310</v>
      </c>
      <c r="CG211" s="81">
        <v>0.01</v>
      </c>
    </row>
    <row r="212" spans="1:86" x14ac:dyDescent="0.3">
      <c r="A212" s="2" t="s">
        <v>110</v>
      </c>
      <c r="B212" s="13" t="s">
        <v>753</v>
      </c>
      <c r="C212" s="13"/>
      <c r="D212" s="2">
        <v>3.3</v>
      </c>
      <c r="E212" s="2" t="s">
        <v>111</v>
      </c>
      <c r="F212" s="9" t="s">
        <v>570</v>
      </c>
      <c r="G212" t="s">
        <v>648</v>
      </c>
      <c r="L212" t="b">
        <v>1</v>
      </c>
      <c r="M212" t="b">
        <v>1</v>
      </c>
      <c r="N212" t="b">
        <v>0</v>
      </c>
      <c r="O212" t="b">
        <v>0</v>
      </c>
      <c r="P212" s="2"/>
      <c r="Q212" s="25">
        <v>1</v>
      </c>
      <c r="R212">
        <v>1</v>
      </c>
      <c r="S212">
        <v>0</v>
      </c>
      <c r="T212" s="2"/>
      <c r="U212" s="2"/>
      <c r="V212" s="2"/>
      <c r="W212" s="2"/>
      <c r="X212" s="2"/>
      <c r="Y212" s="25">
        <v>20.551678089999999</v>
      </c>
      <c r="Z212" s="25">
        <v>20.551678089999999</v>
      </c>
      <c r="AA212" s="25">
        <v>20.551678089999999</v>
      </c>
      <c r="AB212">
        <v>41.856999999999999</v>
      </c>
      <c r="AC212">
        <v>5.4550999999999998</v>
      </c>
      <c r="AD212">
        <v>5.468</v>
      </c>
      <c r="AE212">
        <v>0</v>
      </c>
      <c r="AH212" s="2"/>
      <c r="AI212">
        <v>30</v>
      </c>
      <c r="AJ212" s="55">
        <f t="shared" ref="AJ212:AJ295" si="33">T212*U212*V212</f>
        <v>0</v>
      </c>
      <c r="AK212" s="57">
        <v>309.59189648929049</v>
      </c>
      <c r="AL212" s="55">
        <v>1248.5309719876</v>
      </c>
      <c r="AM212" s="55">
        <v>0</v>
      </c>
      <c r="AN212" s="52"/>
      <c r="AO212" s="51">
        <v>9.6901761125513727E-2</v>
      </c>
      <c r="AP212" s="52">
        <v>2.4028238524384762E-2</v>
      </c>
      <c r="AQ212" s="52"/>
      <c r="AR212" s="28">
        <v>2</v>
      </c>
      <c r="AS212" s="28">
        <v>3</v>
      </c>
      <c r="AT212" s="28">
        <v>2</v>
      </c>
      <c r="AU212" s="28">
        <v>2.333333333333333</v>
      </c>
      <c r="AV212" s="28">
        <v>0.2142857142857143</v>
      </c>
      <c r="AW212" s="28">
        <v>0.3214285714285714</v>
      </c>
      <c r="AX212" s="28">
        <v>0.2142857142857143</v>
      </c>
      <c r="AY212" s="28">
        <v>0.25</v>
      </c>
      <c r="AZ212" s="25">
        <v>0.89</v>
      </c>
      <c r="BA212" s="25">
        <v>3.44</v>
      </c>
      <c r="BB212" s="25">
        <v>2.5499999999999998</v>
      </c>
      <c r="BC212" s="25">
        <v>2.780416666666667</v>
      </c>
      <c r="BD212">
        <v>2.780416666666667</v>
      </c>
      <c r="BE212">
        <v>6.0847889087500002</v>
      </c>
      <c r="BF212" s="75">
        <v>0.55979201272496915</v>
      </c>
      <c r="BG212" s="75"/>
      <c r="BH212" s="75"/>
      <c r="BJ212">
        <v>4.8450880562756857E-2</v>
      </c>
      <c r="BK212">
        <v>1.2014119262192381E-2</v>
      </c>
      <c r="BM212">
        <v>6.0464999824949253E-2</v>
      </c>
      <c r="BN212">
        <v>3.023249991247462E-2</v>
      </c>
      <c r="BO212">
        <v>0.55979201272496915</v>
      </c>
      <c r="BP212" s="79" t="s">
        <v>1264</v>
      </c>
      <c r="BQ212" s="79">
        <v>1323</v>
      </c>
      <c r="BR212" s="79">
        <v>10</v>
      </c>
      <c r="BT212" s="79" t="s">
        <v>1268</v>
      </c>
      <c r="BU212" s="79" t="s">
        <v>863</v>
      </c>
      <c r="BV212" s="79">
        <v>1</v>
      </c>
      <c r="BX212" s="79">
        <v>2.7</v>
      </c>
      <c r="BY212" s="79">
        <v>5.4</v>
      </c>
      <c r="BZ212" s="79" t="s">
        <v>464</v>
      </c>
      <c r="CA212" s="79" t="s">
        <v>464</v>
      </c>
      <c r="CB212" s="79" t="s">
        <v>1266</v>
      </c>
      <c r="CC212" s="79">
        <v>450</v>
      </c>
      <c r="CD212" s="79">
        <v>300</v>
      </c>
      <c r="CE212" s="79" t="s">
        <v>1310</v>
      </c>
      <c r="CG212" s="81">
        <v>8.1999999999999993</v>
      </c>
    </row>
    <row r="213" spans="1:86" x14ac:dyDescent="0.3">
      <c r="A213" s="2" t="s">
        <v>25</v>
      </c>
      <c r="B213" s="13" t="s">
        <v>708</v>
      </c>
      <c r="C213" s="13"/>
      <c r="D213" s="2">
        <v>2.88</v>
      </c>
      <c r="E213" s="2" t="s">
        <v>115</v>
      </c>
      <c r="F213" s="9" t="s">
        <v>541</v>
      </c>
      <c r="G213" t="s">
        <v>621</v>
      </c>
      <c r="L213" t="b">
        <v>1</v>
      </c>
      <c r="M213" t="b">
        <v>1</v>
      </c>
      <c r="N213" t="b">
        <v>0</v>
      </c>
      <c r="O213" t="b">
        <v>0</v>
      </c>
      <c r="P213" s="2">
        <v>4</v>
      </c>
      <c r="Q213" s="25">
        <v>1</v>
      </c>
      <c r="R213">
        <v>4</v>
      </c>
      <c r="S213">
        <v>0</v>
      </c>
      <c r="T213" s="2">
        <v>5.4960000000000004</v>
      </c>
      <c r="U213" s="2">
        <v>5.4960000000000004</v>
      </c>
      <c r="V213" s="2">
        <v>25.55</v>
      </c>
      <c r="W213" s="2" t="s">
        <v>450</v>
      </c>
      <c r="X213" s="2">
        <v>12.775</v>
      </c>
      <c r="Y213" s="25">
        <v>12.868820120000001</v>
      </c>
      <c r="Z213" s="25">
        <v>12.868820120000001</v>
      </c>
      <c r="AA213" s="25">
        <v>12.868820120000001</v>
      </c>
      <c r="AB213">
        <v>5.5453000000000001</v>
      </c>
      <c r="AC213">
        <v>5.5453000000000001</v>
      </c>
      <c r="AD213">
        <v>25.686699999999998</v>
      </c>
      <c r="AE213">
        <v>0</v>
      </c>
      <c r="AH213" s="2"/>
      <c r="AI213">
        <v>18</v>
      </c>
      <c r="AJ213" s="55">
        <f t="shared" si="33"/>
        <v>771.76370880000013</v>
      </c>
      <c r="AK213" s="57">
        <v>197.4403766939285</v>
      </c>
      <c r="AL213" s="55">
        <v>789.87506903020289</v>
      </c>
      <c r="AM213" s="55">
        <v>0</v>
      </c>
      <c r="AN213" s="52"/>
      <c r="AO213" s="51">
        <v>9.1166762854710051E-2</v>
      </c>
      <c r="AP213" s="52">
        <v>9.1153655588092616E-2</v>
      </c>
      <c r="AQ213" s="52"/>
      <c r="AR213" s="28">
        <v>1.857142857142857</v>
      </c>
      <c r="AS213" s="28">
        <v>3.1428571428571428</v>
      </c>
      <c r="AT213" s="28">
        <v>2.714285714285714</v>
      </c>
      <c r="AU213" s="28">
        <v>3</v>
      </c>
      <c r="AV213" s="28">
        <v>0.17333333333333331</v>
      </c>
      <c r="AW213" s="28">
        <v>0.29333333333333328</v>
      </c>
      <c r="AX213" s="28">
        <v>0.25333333333333341</v>
      </c>
      <c r="AY213" s="28">
        <v>0.28000000000000003</v>
      </c>
      <c r="AZ213" s="25">
        <v>1.6</v>
      </c>
      <c r="BA213" s="25">
        <v>3.44</v>
      </c>
      <c r="BB213" s="25">
        <v>1.84</v>
      </c>
      <c r="BC213" s="25">
        <v>2.895</v>
      </c>
      <c r="BD213">
        <v>2.895</v>
      </c>
      <c r="BE213">
        <v>6.260504073571429</v>
      </c>
      <c r="BF213" s="75">
        <v>0.51995616258071919</v>
      </c>
      <c r="BG213" s="75">
        <v>0.51988140722208986</v>
      </c>
      <c r="BH213" s="75"/>
      <c r="BJ213">
        <v>4.5583381427355033E-2</v>
      </c>
      <c r="BK213">
        <v>4.5576827794046308E-2</v>
      </c>
      <c r="BM213">
        <v>9.1160209221401334E-2</v>
      </c>
      <c r="BN213">
        <v>4.5580104610700667E-2</v>
      </c>
      <c r="BO213">
        <v>0.51991878490140453</v>
      </c>
      <c r="BP213" s="79" t="s">
        <v>1264</v>
      </c>
      <c r="BQ213" s="79">
        <v>1473</v>
      </c>
      <c r="BR213" s="79">
        <v>24</v>
      </c>
      <c r="BT213" s="79" t="s">
        <v>1268</v>
      </c>
      <c r="BU213" s="79" t="s">
        <v>863</v>
      </c>
      <c r="BV213" s="79">
        <v>1</v>
      </c>
      <c r="BX213" s="79">
        <v>5</v>
      </c>
      <c r="BY213" s="79">
        <v>15</v>
      </c>
      <c r="BZ213" s="79" t="s">
        <v>464</v>
      </c>
      <c r="CA213" s="79" t="s">
        <v>464</v>
      </c>
      <c r="CB213" s="79" t="s">
        <v>1314</v>
      </c>
      <c r="CC213" s="79">
        <v>450</v>
      </c>
      <c r="CD213" s="79">
        <v>420</v>
      </c>
      <c r="CE213" s="79" t="s">
        <v>1310</v>
      </c>
      <c r="CG213" s="81">
        <v>7.6</v>
      </c>
    </row>
    <row r="214" spans="1:86" x14ac:dyDescent="0.3">
      <c r="A214" s="2" t="s">
        <v>8</v>
      </c>
      <c r="B214" s="13" t="s">
        <v>694</v>
      </c>
      <c r="C214" s="13"/>
      <c r="D214" s="2">
        <v>2.73</v>
      </c>
      <c r="E214" s="2" t="s">
        <v>115</v>
      </c>
      <c r="F214" s="9" t="s">
        <v>530</v>
      </c>
      <c r="G214" t="s">
        <v>612</v>
      </c>
      <c r="L214" t="b">
        <v>1</v>
      </c>
      <c r="M214" t="b">
        <v>1</v>
      </c>
      <c r="N214" t="b">
        <v>0</v>
      </c>
      <c r="O214" t="b">
        <v>0</v>
      </c>
      <c r="P214" s="2"/>
      <c r="Q214" s="25">
        <v>30</v>
      </c>
      <c r="R214">
        <v>4</v>
      </c>
      <c r="S214">
        <v>0</v>
      </c>
      <c r="T214" s="2"/>
      <c r="U214" s="2"/>
      <c r="W214" s="2"/>
      <c r="X214" s="2">
        <v>0</v>
      </c>
      <c r="Y214" s="25">
        <v>10.59112378</v>
      </c>
      <c r="Z214" s="25">
        <v>10.784736629999999</v>
      </c>
      <c r="AA214" s="25">
        <v>10.486176179999999</v>
      </c>
      <c r="AB214">
        <v>3.73</v>
      </c>
      <c r="AC214">
        <v>3.73</v>
      </c>
      <c r="AD214">
        <v>9.3699999999999992</v>
      </c>
      <c r="AE214">
        <v>0</v>
      </c>
      <c r="AH214" s="2"/>
      <c r="AI214">
        <v>4</v>
      </c>
      <c r="AJ214" s="55">
        <f t="shared" si="33"/>
        <v>0</v>
      </c>
      <c r="AK214" s="57">
        <v>1182.741260108548</v>
      </c>
      <c r="AL214" s="55">
        <v>130.36387300000001</v>
      </c>
      <c r="AM214" s="55">
        <v>0</v>
      </c>
      <c r="AN214" s="52"/>
      <c r="AO214" s="51">
        <v>0.1014592151701775</v>
      </c>
      <c r="AP214" s="52">
        <v>0.1227333894874388</v>
      </c>
      <c r="AQ214" s="52"/>
      <c r="AR214" s="28">
        <v>2</v>
      </c>
      <c r="AS214" s="28">
        <v>2.666666666666667</v>
      </c>
      <c r="AT214" s="28">
        <v>0.66666666666666663</v>
      </c>
      <c r="AU214" s="28">
        <v>0</v>
      </c>
      <c r="AV214" s="28">
        <v>0.375</v>
      </c>
      <c r="AW214" s="28">
        <v>0.5</v>
      </c>
      <c r="AX214" s="28">
        <v>0.125</v>
      </c>
      <c r="AY214" s="28">
        <v>0</v>
      </c>
      <c r="AZ214" s="25">
        <v>1.54</v>
      </c>
      <c r="BA214" s="25">
        <v>3.44</v>
      </c>
      <c r="BB214" s="25">
        <v>1.9</v>
      </c>
      <c r="BC214" s="25">
        <v>2.8066666666666671</v>
      </c>
      <c r="BD214">
        <v>2.8066666666666662</v>
      </c>
      <c r="BE214">
        <v>6.1769976</v>
      </c>
      <c r="BF214" s="75">
        <v>0.46900407026869628</v>
      </c>
      <c r="BG214" s="75">
        <v>0.56734579634715776</v>
      </c>
      <c r="BH214" s="75"/>
      <c r="BJ214">
        <v>5.072960758508873E-2</v>
      </c>
      <c r="BK214">
        <v>6.136669474371937E-2</v>
      </c>
      <c r="BM214">
        <v>0.1120963023288082</v>
      </c>
      <c r="BN214">
        <v>5.604815116440405E-2</v>
      </c>
      <c r="BO214">
        <v>0.51817493330792708</v>
      </c>
      <c r="BP214" s="79" t="s">
        <v>1290</v>
      </c>
      <c r="BS214" s="79" t="s">
        <v>1307</v>
      </c>
      <c r="BT214" s="79" t="s">
        <v>1268</v>
      </c>
      <c r="BU214" s="79" t="s">
        <v>863</v>
      </c>
      <c r="BV214" s="79">
        <v>1</v>
      </c>
      <c r="BX214" s="79">
        <v>5</v>
      </c>
      <c r="BY214" s="79">
        <v>15</v>
      </c>
      <c r="BZ214" s="79" t="s">
        <v>464</v>
      </c>
      <c r="CA214" s="79" t="s">
        <v>464</v>
      </c>
      <c r="CB214" s="79" t="s">
        <v>1314</v>
      </c>
      <c r="CC214" s="79">
        <v>450</v>
      </c>
      <c r="CD214" s="79">
        <v>420</v>
      </c>
      <c r="CE214" s="79" t="s">
        <v>1310</v>
      </c>
      <c r="CG214" s="81">
        <v>0</v>
      </c>
    </row>
    <row r="215" spans="1:86" x14ac:dyDescent="0.3">
      <c r="A215" s="2" t="s">
        <v>118</v>
      </c>
      <c r="B215" s="17" t="s">
        <v>920</v>
      </c>
      <c r="C215" s="13"/>
      <c r="D215" s="2">
        <v>3.44</v>
      </c>
      <c r="E215" s="2" t="s">
        <v>122</v>
      </c>
      <c r="F215" s="9">
        <v>-1</v>
      </c>
      <c r="G215">
        <v>-1</v>
      </c>
      <c r="H215" t="s">
        <v>1218</v>
      </c>
      <c r="L215" t="b">
        <v>0</v>
      </c>
      <c r="M215" t="b">
        <v>0</v>
      </c>
      <c r="N215" t="b">
        <v>1</v>
      </c>
      <c r="O215" t="b">
        <v>0</v>
      </c>
      <c r="P215" s="2">
        <v>4</v>
      </c>
      <c r="Q215" s="25">
        <v>0</v>
      </c>
      <c r="R215">
        <v>0</v>
      </c>
      <c r="S215">
        <v>4</v>
      </c>
      <c r="T215" s="2">
        <v>5.492</v>
      </c>
      <c r="U215" s="2">
        <v>5.5650000000000004</v>
      </c>
      <c r="V215" s="2">
        <v>24.88</v>
      </c>
      <c r="W215" s="2" t="s">
        <v>1219</v>
      </c>
      <c r="X215" s="1">
        <v>12.44</v>
      </c>
      <c r="Y215" s="25">
        <v>0</v>
      </c>
      <c r="Z215" s="25"/>
      <c r="AA215" s="25"/>
      <c r="AB215">
        <v>0</v>
      </c>
      <c r="AE215">
        <v>0</v>
      </c>
      <c r="AH215" s="2"/>
      <c r="AI215">
        <v>18</v>
      </c>
      <c r="AJ215" s="55">
        <f t="shared" si="33"/>
        <v>760.40694240000005</v>
      </c>
      <c r="AK215" s="57">
        <v>0</v>
      </c>
      <c r="AL215" s="55">
        <v>0</v>
      </c>
      <c r="AM215" s="55">
        <v>760.6</v>
      </c>
      <c r="AN215" s="52">
        <f>P215*AI215/AJ215</f>
        <v>9.4686142360501407E-2</v>
      </c>
      <c r="AO215" s="51"/>
      <c r="AP215" s="52"/>
      <c r="AQ215" s="67">
        <f>S215*AI215/AM215</f>
        <v>9.466210886142519E-2</v>
      </c>
      <c r="AR215" s="28">
        <v>1.964285714285714</v>
      </c>
      <c r="AS215" s="28">
        <v>3</v>
      </c>
      <c r="AT215" s="28">
        <v>1.892857142857143</v>
      </c>
      <c r="AU215" s="28">
        <v>4</v>
      </c>
      <c r="AV215" s="28">
        <v>0.1809210526315789</v>
      </c>
      <c r="AW215" s="28">
        <v>0.27631578947368418</v>
      </c>
      <c r="AX215" s="28">
        <v>0.17434210526315791</v>
      </c>
      <c r="AY215" s="28">
        <v>0.36842105263157893</v>
      </c>
      <c r="AZ215" s="25">
        <v>0.82</v>
      </c>
      <c r="BA215" s="25">
        <v>3.44</v>
      </c>
      <c r="BB215" s="25">
        <v>2.62</v>
      </c>
      <c r="BC215" s="25">
        <v>2.7828571428571429</v>
      </c>
      <c r="BD215">
        <v>2.7828571428571429</v>
      </c>
      <c r="BE215">
        <v>6.1929237675000008</v>
      </c>
      <c r="BF215" s="75"/>
      <c r="BG215" s="75"/>
      <c r="BH215" s="75">
        <v>0</v>
      </c>
      <c r="BI215">
        <v>4.7343071180250697E-2</v>
      </c>
      <c r="BL215">
        <v>4.7331054430712588E-2</v>
      </c>
      <c r="BM215">
        <v>9.4674125610963306E-2</v>
      </c>
      <c r="BN215">
        <v>4.7337062805481639E-2</v>
      </c>
      <c r="BO215">
        <v>0</v>
      </c>
      <c r="BP215" s="79" t="s">
        <v>1305</v>
      </c>
      <c r="BQ215" s="79">
        <v>1173</v>
      </c>
      <c r="BR215" s="79">
        <v>6</v>
      </c>
      <c r="BT215" s="79" t="s">
        <v>464</v>
      </c>
      <c r="BU215" s="79" t="s">
        <v>464</v>
      </c>
      <c r="BV215" s="79">
        <v>0</v>
      </c>
      <c r="BW215" s="79">
        <v>1.3</v>
      </c>
      <c r="BX215" s="79">
        <v>3.07</v>
      </c>
      <c r="BY215" s="79">
        <v>0</v>
      </c>
      <c r="BZ215" s="79" t="s">
        <v>464</v>
      </c>
      <c r="CA215" s="79" t="s">
        <v>464</v>
      </c>
      <c r="CB215" s="79" t="s">
        <v>1266</v>
      </c>
      <c r="CC215" s="79">
        <v>300</v>
      </c>
      <c r="CE215" s="79" t="s">
        <v>1287</v>
      </c>
      <c r="CF215" s="79">
        <v>293</v>
      </c>
      <c r="CG215" s="81">
        <f>5*3.4</f>
        <v>17</v>
      </c>
    </row>
    <row r="216" spans="1:86" x14ac:dyDescent="0.3">
      <c r="A216" s="2" t="s">
        <v>119</v>
      </c>
      <c r="B216" s="17" t="s">
        <v>921</v>
      </c>
      <c r="C216" s="13"/>
      <c r="D216" s="2">
        <v>3.22</v>
      </c>
      <c r="E216" s="2" t="s">
        <v>122</v>
      </c>
      <c r="F216" s="9">
        <v>-1</v>
      </c>
      <c r="G216">
        <v>-1</v>
      </c>
      <c r="H216" s="1" t="s">
        <v>1218</v>
      </c>
      <c r="I216" s="1"/>
      <c r="J216" s="1"/>
      <c r="K216" s="1"/>
      <c r="L216" t="b">
        <v>0</v>
      </c>
      <c r="M216" t="b">
        <v>0</v>
      </c>
      <c r="N216" t="b">
        <v>0</v>
      </c>
      <c r="O216" s="5" t="b">
        <v>1</v>
      </c>
      <c r="P216" s="2">
        <v>4</v>
      </c>
      <c r="Q216" s="25">
        <v>0</v>
      </c>
      <c r="R216">
        <v>0</v>
      </c>
      <c r="S216">
        <v>4</v>
      </c>
      <c r="T216" s="2">
        <v>5.5019999999999998</v>
      </c>
      <c r="U216" s="2">
        <v>5.5069999999999997</v>
      </c>
      <c r="V216" s="2">
        <v>25.09</v>
      </c>
      <c r="W216" s="2" t="s">
        <v>1219</v>
      </c>
      <c r="X216" s="1">
        <v>12.545</v>
      </c>
      <c r="Y216" s="25">
        <v>0</v>
      </c>
      <c r="Z216" s="25"/>
      <c r="AA216" s="25"/>
      <c r="AB216">
        <v>0</v>
      </c>
      <c r="AE216">
        <v>0</v>
      </c>
      <c r="AH216" s="2"/>
      <c r="AI216">
        <v>18</v>
      </c>
      <c r="AJ216" s="55">
        <f t="shared" si="33"/>
        <v>760.21480625999993</v>
      </c>
      <c r="AK216" s="57">
        <v>0</v>
      </c>
      <c r="AL216" s="55">
        <v>0</v>
      </c>
      <c r="AM216" s="55">
        <v>0</v>
      </c>
      <c r="AN216" s="52">
        <f>P216*AI216/AJ216</f>
        <v>9.4710073267601405E-2</v>
      </c>
      <c r="AO216" s="51"/>
      <c r="AP216" s="52"/>
      <c r="AQ216" s="52"/>
      <c r="AR216" s="28">
        <v>1.821428571428571</v>
      </c>
      <c r="AS216" s="28">
        <v>3</v>
      </c>
      <c r="AT216" s="28">
        <v>2.035714285714286</v>
      </c>
      <c r="AU216" s="28">
        <v>2</v>
      </c>
      <c r="AV216" s="28">
        <v>0.20564516129032259</v>
      </c>
      <c r="AW216" s="28">
        <v>0.33870967741935482</v>
      </c>
      <c r="AX216" s="28">
        <v>0.22983870967741929</v>
      </c>
      <c r="AY216" s="28">
        <v>0.22580645161290319</v>
      </c>
      <c r="AZ216" s="25">
        <v>0.82</v>
      </c>
      <c r="BA216" s="25">
        <v>3.44</v>
      </c>
      <c r="BB216" s="25">
        <v>2.62</v>
      </c>
      <c r="BC216" s="25">
        <v>2.7971428571428572</v>
      </c>
      <c r="BD216">
        <v>2.7971428571428572</v>
      </c>
      <c r="BE216">
        <v>6.1788927675000007</v>
      </c>
      <c r="BF216" s="75"/>
      <c r="BG216" s="75"/>
      <c r="BH216" s="75"/>
      <c r="BI216">
        <v>4.7355036633800703E-2</v>
      </c>
      <c r="BL216" t="s">
        <v>459</v>
      </c>
      <c r="BM216">
        <v>9.4710073267601405E-2</v>
      </c>
      <c r="BN216" t="s">
        <v>459</v>
      </c>
      <c r="BO216">
        <v>0</v>
      </c>
      <c r="BP216" s="79" t="s">
        <v>1305</v>
      </c>
      <c r="BQ216" s="79">
        <v>1173</v>
      </c>
      <c r="BR216" s="79">
        <v>6</v>
      </c>
      <c r="BT216" s="79" t="s">
        <v>464</v>
      </c>
      <c r="BU216" s="79" t="s">
        <v>464</v>
      </c>
      <c r="BV216" s="79">
        <v>0</v>
      </c>
      <c r="BW216" s="79">
        <v>3.2</v>
      </c>
      <c r="BX216" s="79">
        <v>3.07</v>
      </c>
      <c r="BY216" s="79">
        <v>0</v>
      </c>
      <c r="BZ216" s="79" t="s">
        <v>464</v>
      </c>
      <c r="CA216" s="79" t="s">
        <v>464</v>
      </c>
      <c r="CB216" s="79" t="s">
        <v>1266</v>
      </c>
      <c r="CC216" s="79">
        <v>300</v>
      </c>
      <c r="CE216" s="79" t="s">
        <v>1287</v>
      </c>
      <c r="CF216" s="79">
        <v>293</v>
      </c>
      <c r="CG216" s="81">
        <v>0</v>
      </c>
    </row>
    <row r="217" spans="1:86" x14ac:dyDescent="0.3">
      <c r="A217" s="2" t="s">
        <v>120</v>
      </c>
      <c r="B217" s="17" t="s">
        <v>922</v>
      </c>
      <c r="C217" s="13"/>
      <c r="D217" s="2">
        <v>4</v>
      </c>
      <c r="E217" s="2" t="s">
        <v>122</v>
      </c>
      <c r="F217" s="9">
        <v>-1</v>
      </c>
      <c r="G217">
        <v>-1</v>
      </c>
      <c r="L217" t="b">
        <v>0</v>
      </c>
      <c r="M217" t="b">
        <v>0</v>
      </c>
      <c r="N217" t="b">
        <v>0</v>
      </c>
      <c r="O217" s="5" t="b">
        <v>1</v>
      </c>
      <c r="P217" s="2">
        <v>1</v>
      </c>
      <c r="Q217" s="25">
        <v>0</v>
      </c>
      <c r="R217">
        <v>0</v>
      </c>
      <c r="S217">
        <v>0</v>
      </c>
      <c r="T217" s="2">
        <v>3.9060000000000001</v>
      </c>
      <c r="U217" s="2">
        <v>3.9060000000000001</v>
      </c>
      <c r="V217" s="2">
        <v>9.8840000000000003</v>
      </c>
      <c r="W217" s="2"/>
      <c r="X217" s="2">
        <v>9.8840000000000003</v>
      </c>
      <c r="Y217" s="25">
        <v>0</v>
      </c>
      <c r="Z217" s="25"/>
      <c r="AA217" s="25"/>
      <c r="AB217">
        <v>0</v>
      </c>
      <c r="AE217">
        <v>0</v>
      </c>
      <c r="AH217" s="2"/>
      <c r="AI217">
        <v>14</v>
      </c>
      <c r="AJ217" s="55">
        <f t="shared" si="33"/>
        <v>150.79856702400002</v>
      </c>
      <c r="AK217" s="57">
        <v>0</v>
      </c>
      <c r="AL217" s="55">
        <v>0</v>
      </c>
      <c r="AM217" s="55">
        <v>0</v>
      </c>
      <c r="AN217" s="52">
        <f>P217*AI217/AJ217</f>
        <v>9.2839078489199839E-2</v>
      </c>
      <c r="AO217" s="51"/>
      <c r="AP217" s="52"/>
      <c r="AQ217" s="52"/>
      <c r="AR217" s="28">
        <v>1.8135593220338979</v>
      </c>
      <c r="AS217" s="28">
        <v>2.398305084745763</v>
      </c>
      <c r="AT217" s="28">
        <v>0.63559322033898302</v>
      </c>
      <c r="AU217" s="28">
        <v>2.4915254237288131</v>
      </c>
      <c r="AV217" s="28">
        <v>0.24711316397228639</v>
      </c>
      <c r="AW217" s="28">
        <v>0.32678983833718239</v>
      </c>
      <c r="AX217" s="28">
        <v>8.6605080831408776E-2</v>
      </c>
      <c r="AY217" s="28">
        <v>0.33949191685912239</v>
      </c>
      <c r="AZ217" s="25">
        <v>0.82</v>
      </c>
      <c r="BA217" s="25">
        <v>3.44</v>
      </c>
      <c r="BB217" s="25">
        <v>2.62</v>
      </c>
      <c r="BC217" s="25">
        <v>2.733728813559321</v>
      </c>
      <c r="BD217">
        <v>2.7337288135593218</v>
      </c>
      <c r="BE217">
        <v>6.5217336360353304</v>
      </c>
      <c r="BF217" s="75"/>
      <c r="BG217" s="75"/>
      <c r="BH217" s="75"/>
      <c r="BI217">
        <v>4.6419539244599919E-2</v>
      </c>
      <c r="BM217">
        <v>9.2839078489199839E-2</v>
      </c>
      <c r="BN217">
        <v>4.6419539244599919E-2</v>
      </c>
      <c r="BO217">
        <v>0</v>
      </c>
      <c r="BP217" s="79" t="s">
        <v>1305</v>
      </c>
      <c r="BQ217" s="79">
        <v>1173</v>
      </c>
      <c r="BR217" s="79">
        <v>6</v>
      </c>
      <c r="BT217" s="79" t="s">
        <v>464</v>
      </c>
      <c r="BU217" s="79" t="s">
        <v>464</v>
      </c>
      <c r="BV217" s="79">
        <v>0</v>
      </c>
      <c r="BW217" s="79">
        <v>3.5</v>
      </c>
      <c r="BX217" s="79">
        <v>3.07</v>
      </c>
      <c r="BY217" s="79">
        <v>0</v>
      </c>
      <c r="BZ217" s="79" t="s">
        <v>464</v>
      </c>
      <c r="CA217" s="79" t="s">
        <v>464</v>
      </c>
      <c r="CB217" s="79" t="s">
        <v>1266</v>
      </c>
      <c r="CC217" s="79">
        <v>300</v>
      </c>
      <c r="CE217" s="79" t="s">
        <v>1287</v>
      </c>
      <c r="CF217" s="79">
        <v>293</v>
      </c>
      <c r="CG217" s="81">
        <f>182*5</f>
        <v>910</v>
      </c>
    </row>
    <row r="218" spans="1:86" x14ac:dyDescent="0.3">
      <c r="A218" s="2" t="s">
        <v>121</v>
      </c>
      <c r="B218" s="33" t="s">
        <v>923</v>
      </c>
      <c r="C218" s="34"/>
      <c r="D218" s="2">
        <v>3.49</v>
      </c>
      <c r="E218" s="2" t="s">
        <v>122</v>
      </c>
      <c r="F218" s="35">
        <v>-1</v>
      </c>
      <c r="G218" s="2">
        <v>-1</v>
      </c>
      <c r="L218" t="b">
        <v>0</v>
      </c>
      <c r="M218" t="b">
        <v>0</v>
      </c>
      <c r="N218" t="b">
        <v>0</v>
      </c>
      <c r="O218" s="5" t="b">
        <v>1</v>
      </c>
      <c r="P218" s="2">
        <v>1</v>
      </c>
      <c r="Q218" s="25">
        <v>0</v>
      </c>
      <c r="R218">
        <v>0</v>
      </c>
      <c r="S218">
        <v>0</v>
      </c>
      <c r="T218" s="2">
        <v>3.903</v>
      </c>
      <c r="U218" s="2">
        <v>3.903</v>
      </c>
      <c r="V218" s="2">
        <v>10.050000000000001</v>
      </c>
      <c r="W218" s="2"/>
      <c r="X218" s="2">
        <v>10.050000000000001</v>
      </c>
      <c r="Y218" s="25">
        <v>0</v>
      </c>
      <c r="Z218" s="25"/>
      <c r="AA218" s="25"/>
      <c r="AB218">
        <v>0</v>
      </c>
      <c r="AE218">
        <v>0</v>
      </c>
      <c r="AH218" s="2"/>
      <c r="AI218">
        <v>13</v>
      </c>
      <c r="AJ218" s="55">
        <f t="shared" si="33"/>
        <v>153.09576045</v>
      </c>
      <c r="AK218" s="57">
        <v>0</v>
      </c>
      <c r="AL218" s="55">
        <v>0</v>
      </c>
      <c r="AM218" s="55">
        <v>0</v>
      </c>
      <c r="AN218" s="52">
        <f>P218*AI218/AJ218</f>
        <v>8.4914173728838874E-2</v>
      </c>
      <c r="AO218" s="51"/>
      <c r="AP218" s="52"/>
      <c r="AQ218" s="52"/>
      <c r="AR218" s="28">
        <v>1.6448598130841121</v>
      </c>
      <c r="AS218" s="28">
        <v>2.457943925233645</v>
      </c>
      <c r="AT218" s="28">
        <v>0.86915887850467299</v>
      </c>
      <c r="AU218" s="28">
        <v>0.13084112149532709</v>
      </c>
      <c r="AV218" s="28">
        <v>0.32234432234432231</v>
      </c>
      <c r="AW218" s="28">
        <v>0.48168498168498158</v>
      </c>
      <c r="AX218" s="28">
        <v>0.17032967032967031</v>
      </c>
      <c r="AY218" s="28">
        <v>2.564102564102564E-2</v>
      </c>
      <c r="AZ218" s="25">
        <v>0.82</v>
      </c>
      <c r="BA218" s="25">
        <v>3.44</v>
      </c>
      <c r="BB218" s="25">
        <v>2.62</v>
      </c>
      <c r="BC218" s="25">
        <v>2.7828037383177571</v>
      </c>
      <c r="BD218">
        <v>2.782803738317758</v>
      </c>
      <c r="BE218">
        <v>6.5403483343235136</v>
      </c>
      <c r="BF218" s="75"/>
      <c r="BG218" s="75"/>
      <c r="BH218" s="75"/>
      <c r="BI218">
        <v>4.2457086864419437E-2</v>
      </c>
      <c r="BM218">
        <v>8.4914173728838874E-2</v>
      </c>
      <c r="BN218">
        <v>4.2457086864419437E-2</v>
      </c>
      <c r="BO218">
        <v>0</v>
      </c>
      <c r="BP218" s="79" t="s">
        <v>1305</v>
      </c>
      <c r="BQ218" s="79">
        <v>1173</v>
      </c>
      <c r="BR218" s="79">
        <v>6</v>
      </c>
      <c r="BT218" s="79" t="s">
        <v>464</v>
      </c>
      <c r="BU218" s="79" t="s">
        <v>464</v>
      </c>
      <c r="BV218" s="79">
        <v>0</v>
      </c>
      <c r="BW218" s="79">
        <v>7.3</v>
      </c>
      <c r="BX218" s="79">
        <v>3.07</v>
      </c>
      <c r="BY218" s="79">
        <v>0</v>
      </c>
      <c r="BZ218" s="79" t="s">
        <v>464</v>
      </c>
      <c r="CA218" s="79" t="s">
        <v>464</v>
      </c>
      <c r="CB218" s="79" t="s">
        <v>1266</v>
      </c>
      <c r="CC218" s="79">
        <v>300</v>
      </c>
      <c r="CE218" s="79" t="s">
        <v>1287</v>
      </c>
      <c r="CF218" s="79">
        <v>293</v>
      </c>
      <c r="CG218" s="81">
        <v>0</v>
      </c>
    </row>
    <row r="219" spans="1:86" x14ac:dyDescent="0.3">
      <c r="A219" s="2" t="s">
        <v>1185</v>
      </c>
      <c r="B219" s="47" t="s">
        <v>1186</v>
      </c>
      <c r="C219" s="34"/>
      <c r="D219" s="2">
        <v>4</v>
      </c>
      <c r="E219" s="2" t="s">
        <v>122</v>
      </c>
      <c r="F219" s="35" t="s">
        <v>1188</v>
      </c>
      <c r="G219" s="2">
        <v>-1</v>
      </c>
      <c r="H219" t="s">
        <v>1187</v>
      </c>
      <c r="L219" t="b">
        <v>1</v>
      </c>
      <c r="M219" t="b">
        <v>0</v>
      </c>
      <c r="N219" t="b">
        <v>1</v>
      </c>
      <c r="O219" t="b">
        <v>0</v>
      </c>
      <c r="P219" s="2"/>
      <c r="Q219" s="25">
        <v>0</v>
      </c>
      <c r="R219">
        <v>0</v>
      </c>
      <c r="S219">
        <v>2</v>
      </c>
      <c r="T219" s="2"/>
      <c r="U219" s="2"/>
      <c r="V219" s="2"/>
      <c r="W219" s="2"/>
      <c r="X219" s="2"/>
      <c r="Y219" s="25">
        <v>0</v>
      </c>
      <c r="Z219" s="25"/>
      <c r="AA219" s="25"/>
      <c r="AB219">
        <v>0</v>
      </c>
      <c r="AE219">
        <v>12.5602</v>
      </c>
      <c r="AF219">
        <v>12.5602</v>
      </c>
      <c r="AG219">
        <v>3.9214000000000002</v>
      </c>
      <c r="AH219" s="2"/>
      <c r="AI219">
        <v>34</v>
      </c>
      <c r="AJ219" s="55">
        <f t="shared" si="33"/>
        <v>0</v>
      </c>
      <c r="AK219" s="57">
        <v>0</v>
      </c>
      <c r="AL219" s="55">
        <v>0</v>
      </c>
      <c r="AM219" s="55">
        <v>618.63466831045605</v>
      </c>
      <c r="AN219" s="52"/>
      <c r="AO219" s="51"/>
      <c r="AP219" s="52"/>
      <c r="AQ219" s="52">
        <v>0.10991947830165059</v>
      </c>
      <c r="AR219" s="28">
        <v>1.92</v>
      </c>
      <c r="AS219" s="28">
        <v>2.72</v>
      </c>
      <c r="AT219" s="28">
        <v>0.64</v>
      </c>
      <c r="AU219" s="28">
        <v>2.8</v>
      </c>
      <c r="AV219" s="28">
        <v>0.23762376237623761</v>
      </c>
      <c r="AW219" s="28">
        <v>0.33663366336633671</v>
      </c>
      <c r="AX219" s="28">
        <v>7.9207920792079209E-2</v>
      </c>
      <c r="AY219" s="28">
        <v>0.34653465346534651</v>
      </c>
      <c r="AZ219" s="25">
        <v>0.82</v>
      </c>
      <c r="BA219" s="25">
        <v>3.44</v>
      </c>
      <c r="BB219" s="25">
        <v>2.62</v>
      </c>
      <c r="BC219" s="25">
        <v>2.7488000000000001</v>
      </c>
      <c r="BD219">
        <v>2.7488000000000001</v>
      </c>
      <c r="BE219">
        <v>6.2305574404000001</v>
      </c>
      <c r="BF219" s="75"/>
      <c r="BG219" s="75"/>
      <c r="BH219" s="75">
        <v>0.5553845310307659</v>
      </c>
      <c r="BL219">
        <v>4.8493887486022333E-2</v>
      </c>
      <c r="BM219">
        <v>0.10991947830165059</v>
      </c>
      <c r="BN219">
        <v>4.8493887486022333E-2</v>
      </c>
      <c r="BO219">
        <v>0.5553845310307659</v>
      </c>
      <c r="BP219" s="79" t="s">
        <v>1264</v>
      </c>
      <c r="BQ219" s="79">
        <v>1573</v>
      </c>
      <c r="BR219" s="79">
        <v>12</v>
      </c>
      <c r="BT219" s="79" t="s">
        <v>464</v>
      </c>
      <c r="BU219" s="79" t="s">
        <v>464</v>
      </c>
      <c r="BV219" s="79">
        <v>0</v>
      </c>
      <c r="BW219" s="79">
        <v>2.1</v>
      </c>
      <c r="BX219" s="79">
        <v>3.07</v>
      </c>
      <c r="BY219" s="79">
        <v>0</v>
      </c>
      <c r="BZ219" s="79" t="s">
        <v>464</v>
      </c>
      <c r="CA219" s="79" t="s">
        <v>464</v>
      </c>
      <c r="CB219" s="79" t="s">
        <v>1266</v>
      </c>
      <c r="CC219" s="79">
        <v>300</v>
      </c>
      <c r="CE219" s="79" t="s">
        <v>1287</v>
      </c>
      <c r="CF219" s="79">
        <v>293</v>
      </c>
      <c r="CG219" s="81">
        <v>0</v>
      </c>
    </row>
    <row r="220" spans="1:86" s="2" customFormat="1" x14ac:dyDescent="0.3">
      <c r="A220" s="2" t="s">
        <v>123</v>
      </c>
      <c r="B220" s="33" t="s">
        <v>924</v>
      </c>
      <c r="C220" s="34"/>
      <c r="D220" s="2">
        <v>3.7</v>
      </c>
      <c r="E220" s="2" t="s">
        <v>1315</v>
      </c>
      <c r="F220" s="35">
        <v>-2</v>
      </c>
      <c r="G220" s="2">
        <v>-1</v>
      </c>
      <c r="L220" t="b">
        <v>0</v>
      </c>
      <c r="M220" t="b">
        <v>0</v>
      </c>
      <c r="N220" t="b">
        <v>0</v>
      </c>
      <c r="O220" s="5" t="b">
        <v>1</v>
      </c>
      <c r="Q220" s="29">
        <v>0</v>
      </c>
      <c r="R220" s="2">
        <v>0</v>
      </c>
      <c r="S220" s="2">
        <v>0</v>
      </c>
      <c r="Y220" s="29">
        <v>0</v>
      </c>
      <c r="Z220" s="29"/>
      <c r="AA220" s="29"/>
      <c r="AB220" s="2">
        <v>0</v>
      </c>
      <c r="AE220" s="2">
        <v>0</v>
      </c>
      <c r="AI220" s="2">
        <v>14</v>
      </c>
      <c r="AJ220" s="2">
        <f t="shared" si="33"/>
        <v>0</v>
      </c>
      <c r="AK220" s="29">
        <v>0</v>
      </c>
      <c r="AL220" s="2">
        <v>0</v>
      </c>
      <c r="AM220" s="2">
        <v>0</v>
      </c>
      <c r="AO220" s="29"/>
      <c r="AR220" s="2">
        <v>1.847457627118644</v>
      </c>
      <c r="AS220" s="2">
        <v>2.4237288135593218</v>
      </c>
      <c r="AT220" s="2">
        <v>0.67796610169491522</v>
      </c>
      <c r="AU220" s="2">
        <v>2.610169491525423</v>
      </c>
      <c r="AV220" s="2">
        <v>0.2443946188340807</v>
      </c>
      <c r="AW220" s="2">
        <v>0.32062780269058289</v>
      </c>
      <c r="AX220" s="2">
        <v>8.9686098654708529E-2</v>
      </c>
      <c r="AY220" s="2">
        <v>0.3452914798206278</v>
      </c>
      <c r="AZ220" s="29">
        <v>1</v>
      </c>
      <c r="BA220" s="29">
        <v>3.44</v>
      </c>
      <c r="BB220" s="29">
        <v>2.44</v>
      </c>
      <c r="BC220" s="29">
        <v>2.732542372881356</v>
      </c>
      <c r="BD220" s="2">
        <v>2.732542372881356</v>
      </c>
      <c r="BE220" s="2">
        <v>6.5123179483671016</v>
      </c>
      <c r="BM220" s="2">
        <v>0</v>
      </c>
      <c r="BN220" s="2">
        <v>0</v>
      </c>
      <c r="BO220" s="2">
        <v>0</v>
      </c>
      <c r="BP220" s="79" t="s">
        <v>1305</v>
      </c>
      <c r="BQ220" s="79">
        <v>1173</v>
      </c>
      <c r="BR220" s="79">
        <v>6</v>
      </c>
      <c r="BS220" s="79"/>
      <c r="BT220" s="79" t="s">
        <v>464</v>
      </c>
      <c r="BU220" s="79" t="s">
        <v>464</v>
      </c>
      <c r="BV220" s="79">
        <v>0</v>
      </c>
      <c r="BW220" s="79">
        <v>4.3499999999999996</v>
      </c>
      <c r="BX220" s="79">
        <v>1.54</v>
      </c>
      <c r="BY220" s="79"/>
      <c r="BZ220" s="79"/>
      <c r="CA220" s="79"/>
      <c r="CB220" s="79" t="s">
        <v>1266</v>
      </c>
      <c r="CC220" s="79">
        <v>250</v>
      </c>
      <c r="CD220" s="79"/>
      <c r="CE220" s="79" t="s">
        <v>1287</v>
      </c>
      <c r="CF220" s="79">
        <v>293</v>
      </c>
      <c r="CG220" s="81">
        <f>107*10</f>
        <v>1070</v>
      </c>
      <c r="CH220"/>
    </row>
    <row r="221" spans="1:86" s="2" customFormat="1" x14ac:dyDescent="0.3">
      <c r="A221" s="2" t="s">
        <v>124</v>
      </c>
      <c r="B221" s="33" t="s">
        <v>925</v>
      </c>
      <c r="C221" s="34"/>
      <c r="D221" s="2">
        <v>3.9</v>
      </c>
      <c r="E221" s="2" t="s">
        <v>1315</v>
      </c>
      <c r="F221" s="35">
        <v>-2</v>
      </c>
      <c r="G221" s="2">
        <v>-1</v>
      </c>
      <c r="L221" t="b">
        <v>0</v>
      </c>
      <c r="M221" t="b">
        <v>0</v>
      </c>
      <c r="N221" t="b">
        <v>0</v>
      </c>
      <c r="O221" s="5" t="b">
        <v>1</v>
      </c>
      <c r="Q221" s="29">
        <v>0</v>
      </c>
      <c r="R221" s="2">
        <v>0</v>
      </c>
      <c r="S221" s="2">
        <v>0</v>
      </c>
      <c r="Y221" s="29">
        <v>0</v>
      </c>
      <c r="Z221" s="29"/>
      <c r="AA221" s="29"/>
      <c r="AB221" s="2">
        <v>0</v>
      </c>
      <c r="AE221" s="2">
        <v>0</v>
      </c>
      <c r="AI221" s="2">
        <v>14</v>
      </c>
      <c r="AJ221" s="2">
        <f t="shared" si="33"/>
        <v>0</v>
      </c>
      <c r="AK221" s="29">
        <v>0</v>
      </c>
      <c r="AL221" s="2">
        <v>0</v>
      </c>
      <c r="AM221" s="2">
        <v>0</v>
      </c>
      <c r="AO221" s="29"/>
      <c r="AR221" s="2">
        <v>1.85</v>
      </c>
      <c r="AS221" s="2">
        <v>2.3833333333333329</v>
      </c>
      <c r="AT221" s="2">
        <v>0.66666666666666663</v>
      </c>
      <c r="AU221" s="2">
        <v>2.5666666666666669</v>
      </c>
      <c r="AV221" s="2">
        <v>0.24776785714285721</v>
      </c>
      <c r="AW221" s="2">
        <v>0.3191964285714286</v>
      </c>
      <c r="AX221" s="2">
        <v>8.9285714285714288E-2</v>
      </c>
      <c r="AY221" s="2">
        <v>0.34375000000000011</v>
      </c>
      <c r="AZ221" s="29">
        <v>0.95</v>
      </c>
      <c r="BA221" s="29">
        <v>3.44</v>
      </c>
      <c r="BB221" s="29">
        <v>2.4900000000000002</v>
      </c>
      <c r="BC221" s="29">
        <v>2.6995</v>
      </c>
      <c r="BD221" s="2">
        <v>2.6995</v>
      </c>
      <c r="BE221" s="2">
        <v>6.4386446606443171</v>
      </c>
      <c r="BM221" s="2">
        <v>0</v>
      </c>
      <c r="BN221" s="2">
        <v>0</v>
      </c>
      <c r="BO221" s="2">
        <v>0</v>
      </c>
      <c r="BP221" s="79" t="s">
        <v>1305</v>
      </c>
      <c r="BQ221" s="79">
        <v>1173</v>
      </c>
      <c r="BR221" s="79">
        <v>6</v>
      </c>
      <c r="BS221" s="79"/>
      <c r="BT221" s="79" t="s">
        <v>464</v>
      </c>
      <c r="BU221" s="79" t="s">
        <v>464</v>
      </c>
      <c r="BV221" s="79">
        <v>0</v>
      </c>
      <c r="BW221" s="86">
        <v>6.88</v>
      </c>
      <c r="BX221" s="79">
        <v>1.54</v>
      </c>
      <c r="BY221" s="79"/>
      <c r="BZ221" s="79"/>
      <c r="CA221" s="79"/>
      <c r="CB221" s="79" t="s">
        <v>1266</v>
      </c>
      <c r="CC221" s="79">
        <v>250</v>
      </c>
      <c r="CD221" s="79"/>
      <c r="CE221" s="79" t="s">
        <v>1287</v>
      </c>
      <c r="CF221" s="79">
        <v>293</v>
      </c>
      <c r="CG221" s="81">
        <f>1627</f>
        <v>1627</v>
      </c>
      <c r="CH221"/>
    </row>
    <row r="222" spans="1:86" s="2" customFormat="1" x14ac:dyDescent="0.3">
      <c r="A222" s="2" t="s">
        <v>125</v>
      </c>
      <c r="B222" s="33" t="s">
        <v>926</v>
      </c>
      <c r="C222" s="34"/>
      <c r="D222" s="2">
        <v>4</v>
      </c>
      <c r="E222" s="2" t="s">
        <v>1315</v>
      </c>
      <c r="F222" s="35">
        <v>-2</v>
      </c>
      <c r="G222" s="2">
        <v>-1</v>
      </c>
      <c r="L222" t="b">
        <v>0</v>
      </c>
      <c r="M222" t="b">
        <v>0</v>
      </c>
      <c r="N222" t="b">
        <v>0</v>
      </c>
      <c r="O222" s="5" t="b">
        <v>1</v>
      </c>
      <c r="Q222" s="29">
        <v>0</v>
      </c>
      <c r="R222" s="2">
        <v>0</v>
      </c>
      <c r="S222" s="2">
        <v>0</v>
      </c>
      <c r="Y222" s="29">
        <v>0</v>
      </c>
      <c r="Z222" s="29"/>
      <c r="AA222" s="29"/>
      <c r="AB222" s="2">
        <v>0</v>
      </c>
      <c r="AE222" s="2">
        <v>0</v>
      </c>
      <c r="AI222" s="2">
        <v>14</v>
      </c>
      <c r="AJ222" s="2">
        <f t="shared" si="33"/>
        <v>0</v>
      </c>
      <c r="AK222" s="29">
        <v>0</v>
      </c>
      <c r="AL222" s="2">
        <v>0</v>
      </c>
      <c r="AM222" s="2">
        <v>0</v>
      </c>
      <c r="AO222" s="29"/>
      <c r="AR222" s="2">
        <v>1.8389830508474569</v>
      </c>
      <c r="AS222" s="2">
        <v>2.398305084745763</v>
      </c>
      <c r="AT222" s="2">
        <v>0.59322033898305082</v>
      </c>
      <c r="AU222" s="2">
        <v>2.4915254237288131</v>
      </c>
      <c r="AV222" s="2">
        <v>0.25115740740740738</v>
      </c>
      <c r="AW222" s="2">
        <v>0.32754629629629628</v>
      </c>
      <c r="AX222" s="2">
        <v>8.1018518518518517E-2</v>
      </c>
      <c r="AY222" s="2">
        <v>0.34027777777777768</v>
      </c>
      <c r="AZ222" s="29">
        <v>0.89</v>
      </c>
      <c r="BA222" s="29">
        <v>3.44</v>
      </c>
      <c r="BB222" s="29">
        <v>2.5499999999999998</v>
      </c>
      <c r="BC222" s="29">
        <v>2.7266101694915248</v>
      </c>
      <c r="BD222" s="2">
        <v>2.7266101694915261</v>
      </c>
      <c r="BE222" s="2">
        <v>6.5117833191709238</v>
      </c>
      <c r="BM222" s="2">
        <v>0</v>
      </c>
      <c r="BN222" s="2">
        <v>0</v>
      </c>
      <c r="BO222" s="2">
        <v>0</v>
      </c>
      <c r="BP222" s="79" t="s">
        <v>1305</v>
      </c>
      <c r="BQ222" s="79">
        <v>1173</v>
      </c>
      <c r="BR222" s="79">
        <v>6</v>
      </c>
      <c r="BS222" s="79"/>
      <c r="BT222" s="79" t="s">
        <v>464</v>
      </c>
      <c r="BU222" s="79" t="s">
        <v>464</v>
      </c>
      <c r="BV222" s="79">
        <v>0</v>
      </c>
      <c r="BW222" s="86">
        <v>3.84</v>
      </c>
      <c r="BX222" s="79">
        <v>1.54</v>
      </c>
      <c r="BY222" s="79"/>
      <c r="BZ222" s="79"/>
      <c r="CA222" s="79"/>
      <c r="CB222" s="79" t="s">
        <v>1266</v>
      </c>
      <c r="CC222" s="79">
        <v>250</v>
      </c>
      <c r="CD222" s="79"/>
      <c r="CE222" s="79" t="s">
        <v>1287</v>
      </c>
      <c r="CF222" s="79">
        <v>293</v>
      </c>
      <c r="CG222" s="81">
        <f>1893</f>
        <v>1893</v>
      </c>
      <c r="CH222"/>
    </row>
    <row r="223" spans="1:86" s="2" customFormat="1" x14ac:dyDescent="0.3">
      <c r="A223" s="2" t="s">
        <v>120</v>
      </c>
      <c r="B223" s="33" t="s">
        <v>927</v>
      </c>
      <c r="C223" s="34"/>
      <c r="D223" s="2">
        <v>4.3</v>
      </c>
      <c r="E223" s="2" t="s">
        <v>1315</v>
      </c>
      <c r="F223" s="35">
        <v>-2</v>
      </c>
      <c r="G223" s="2">
        <v>-1</v>
      </c>
      <c r="L223" t="b">
        <v>0</v>
      </c>
      <c r="M223" t="b">
        <v>0</v>
      </c>
      <c r="N223" t="b">
        <v>0</v>
      </c>
      <c r="O223" s="5" t="b">
        <v>1</v>
      </c>
      <c r="Q223" s="29">
        <v>0</v>
      </c>
      <c r="R223" s="2">
        <v>0</v>
      </c>
      <c r="S223" s="2">
        <v>0</v>
      </c>
      <c r="Y223" s="29">
        <v>0</v>
      </c>
      <c r="Z223" s="29"/>
      <c r="AA223" s="29"/>
      <c r="AB223" s="2">
        <v>0</v>
      </c>
      <c r="AE223" s="2">
        <v>0</v>
      </c>
      <c r="AI223" s="2">
        <v>14</v>
      </c>
      <c r="AJ223" s="2">
        <f t="shared" si="33"/>
        <v>0</v>
      </c>
      <c r="AK223" s="29">
        <v>0</v>
      </c>
      <c r="AL223" s="2">
        <v>0</v>
      </c>
      <c r="AM223" s="2">
        <v>0</v>
      </c>
      <c r="AO223" s="29"/>
      <c r="AR223" s="2">
        <v>1.8135593220338979</v>
      </c>
      <c r="AS223" s="2">
        <v>2.398305084745763</v>
      </c>
      <c r="AT223" s="2">
        <v>0.63559322033898302</v>
      </c>
      <c r="AU223" s="2">
        <v>2.4915254237288131</v>
      </c>
      <c r="AV223" s="2">
        <v>0.24711316397228639</v>
      </c>
      <c r="AW223" s="2">
        <v>0.32678983833718239</v>
      </c>
      <c r="AX223" s="2">
        <v>8.6605080831408776E-2</v>
      </c>
      <c r="AY223" s="2">
        <v>0.33949191685912239</v>
      </c>
      <c r="AZ223" s="29">
        <v>0.82</v>
      </c>
      <c r="BA223" s="29">
        <v>3.44</v>
      </c>
      <c r="BB223" s="29">
        <v>2.62</v>
      </c>
      <c r="BC223" s="29">
        <v>2.733728813559321</v>
      </c>
      <c r="BD223" s="2">
        <v>2.7337288135593218</v>
      </c>
      <c r="BE223" s="2">
        <v>6.5217336360353304</v>
      </c>
      <c r="BM223" s="2">
        <v>0</v>
      </c>
      <c r="BN223" s="2">
        <v>0</v>
      </c>
      <c r="BO223" s="2">
        <v>0</v>
      </c>
      <c r="BP223" s="79" t="s">
        <v>1305</v>
      </c>
      <c r="BQ223" s="79">
        <v>1173</v>
      </c>
      <c r="BR223" s="79">
        <v>6</v>
      </c>
      <c r="BS223" s="79"/>
      <c r="BT223" s="79" t="s">
        <v>464</v>
      </c>
      <c r="BU223" s="79" t="s">
        <v>464</v>
      </c>
      <c r="BV223" s="79">
        <v>0</v>
      </c>
      <c r="BW223" s="86">
        <v>3.52</v>
      </c>
      <c r="BX223" s="79">
        <v>1.54</v>
      </c>
      <c r="BY223" s="79"/>
      <c r="BZ223" s="79"/>
      <c r="CA223" s="79"/>
      <c r="CB223" s="79" t="s">
        <v>1266</v>
      </c>
      <c r="CC223" s="79">
        <v>250</v>
      </c>
      <c r="CD223" s="79"/>
      <c r="CE223" s="79" t="s">
        <v>1287</v>
      </c>
      <c r="CF223" s="79">
        <v>293</v>
      </c>
      <c r="CG223" s="81">
        <v>1195</v>
      </c>
      <c r="CH223"/>
    </row>
    <row r="224" spans="1:86" x14ac:dyDescent="0.3">
      <c r="A224" s="2" t="s">
        <v>129</v>
      </c>
      <c r="B224" s="13"/>
      <c r="C224" s="13"/>
      <c r="D224" s="2">
        <v>2.39</v>
      </c>
      <c r="E224" s="2" t="s">
        <v>126</v>
      </c>
      <c r="F224" s="9" t="s">
        <v>572</v>
      </c>
      <c r="G224">
        <v>-1</v>
      </c>
      <c r="H224" t="s">
        <v>1316</v>
      </c>
      <c r="L224" t="b">
        <v>1</v>
      </c>
      <c r="M224" t="b">
        <v>0</v>
      </c>
      <c r="N224" t="b">
        <v>1</v>
      </c>
      <c r="O224" t="b">
        <v>0</v>
      </c>
      <c r="P224" s="2">
        <v>4</v>
      </c>
      <c r="Q224" s="25">
        <v>0</v>
      </c>
      <c r="R224">
        <v>0</v>
      </c>
      <c r="S224">
        <v>0</v>
      </c>
      <c r="T224" s="2">
        <v>5.4930000000000003</v>
      </c>
      <c r="U224" s="2">
        <v>5.4930000000000003</v>
      </c>
      <c r="V224" s="2">
        <v>28.75</v>
      </c>
      <c r="W224" s="2"/>
      <c r="X224" s="2">
        <v>14.375</v>
      </c>
      <c r="Y224" s="25">
        <v>0</v>
      </c>
      <c r="Z224" s="25"/>
      <c r="AA224" s="25"/>
      <c r="AB224">
        <v>0</v>
      </c>
      <c r="AE224">
        <v>0</v>
      </c>
      <c r="AH224" s="2"/>
      <c r="AI224">
        <v>2</v>
      </c>
      <c r="AJ224" s="55">
        <f t="shared" si="33"/>
        <v>867.47515875000011</v>
      </c>
      <c r="AK224" s="57">
        <v>0</v>
      </c>
      <c r="AL224" s="55">
        <v>0</v>
      </c>
      <c r="AM224" s="55">
        <v>0</v>
      </c>
      <c r="AN224" s="52"/>
      <c r="AO224" s="51"/>
      <c r="AP224" s="52"/>
      <c r="AQ224" s="52"/>
      <c r="AR224" s="28">
        <v>1.428571428571429</v>
      </c>
      <c r="AS224" s="28">
        <v>1.5</v>
      </c>
      <c r="AT224" s="28">
        <v>5.1428571428571432</v>
      </c>
      <c r="AU224" s="28">
        <v>4</v>
      </c>
      <c r="AV224" s="28">
        <v>0.1183431952662722</v>
      </c>
      <c r="AW224" s="28">
        <v>0.1242603550295858</v>
      </c>
      <c r="AX224" s="28">
        <v>0.42603550295857989</v>
      </c>
      <c r="AY224" s="28">
        <v>0.33136094674556221</v>
      </c>
      <c r="AZ224" s="25">
        <v>1.6</v>
      </c>
      <c r="BA224" s="25">
        <v>3.44</v>
      </c>
      <c r="BB224" s="25">
        <v>1.84</v>
      </c>
      <c r="BC224" s="25">
        <v>1.9628571428571431</v>
      </c>
      <c r="BD224">
        <v>1.9628571428571431</v>
      </c>
      <c r="BE224">
        <v>4.4993245392857144</v>
      </c>
      <c r="BF224" s="75"/>
      <c r="BG224" s="75"/>
      <c r="BH224" s="75"/>
      <c r="BM224">
        <v>0</v>
      </c>
      <c r="BN224">
        <v>0</v>
      </c>
      <c r="BO224">
        <v>0</v>
      </c>
      <c r="BP224" s="79" t="s">
        <v>1264</v>
      </c>
      <c r="BQ224" s="79">
        <v>1173</v>
      </c>
      <c r="BR224" s="79">
        <v>20</v>
      </c>
      <c r="BT224" s="79" t="s">
        <v>1268</v>
      </c>
      <c r="BU224" s="79" t="s">
        <v>863</v>
      </c>
      <c r="BV224" s="79">
        <v>0.5</v>
      </c>
      <c r="BX224" s="79">
        <v>0.4</v>
      </c>
      <c r="BY224" s="79">
        <v>20</v>
      </c>
      <c r="BZ224" s="79" t="s">
        <v>464</v>
      </c>
      <c r="CA224" s="79" t="s">
        <v>464</v>
      </c>
      <c r="CB224" s="79" t="s">
        <v>1271</v>
      </c>
      <c r="CC224" s="79">
        <v>300</v>
      </c>
      <c r="CD224" s="79">
        <v>300</v>
      </c>
      <c r="CE224" s="79" t="s">
        <v>1310</v>
      </c>
      <c r="CG224" s="81">
        <v>0.94</v>
      </c>
    </row>
    <row r="225" spans="1:85" x14ac:dyDescent="0.3">
      <c r="A225" s="2" t="s">
        <v>129</v>
      </c>
      <c r="B225" s="13" t="s">
        <v>756</v>
      </c>
      <c r="C225" s="13"/>
      <c r="D225" s="2">
        <v>2.39</v>
      </c>
      <c r="E225" s="2" t="s">
        <v>133</v>
      </c>
      <c r="F225" s="9" t="s">
        <v>572</v>
      </c>
      <c r="G225" t="s">
        <v>650</v>
      </c>
      <c r="L225" t="b">
        <v>1</v>
      </c>
      <c r="M225" t="b">
        <v>1</v>
      </c>
      <c r="N225" t="b">
        <v>0</v>
      </c>
      <c r="O225" t="b">
        <v>0</v>
      </c>
      <c r="P225" s="1">
        <v>4</v>
      </c>
      <c r="Q225" s="25">
        <v>4</v>
      </c>
      <c r="R225">
        <v>4</v>
      </c>
      <c r="S225">
        <v>0</v>
      </c>
      <c r="T225" s="1">
        <v>5.4930000000000003</v>
      </c>
      <c r="U225" s="1">
        <v>5.4930000000000003</v>
      </c>
      <c r="V225" s="1">
        <v>28.75</v>
      </c>
      <c r="W225" s="2"/>
      <c r="X225" s="1">
        <v>14.375</v>
      </c>
      <c r="Y225" s="25">
        <v>5.5026178200000002</v>
      </c>
      <c r="Z225" s="25">
        <v>5.5582516699999998</v>
      </c>
      <c r="AA225" s="25">
        <v>28.882220520000001</v>
      </c>
      <c r="AB225">
        <v>5.4930000000000003</v>
      </c>
      <c r="AC225">
        <v>5.4960000000000004</v>
      </c>
      <c r="AD225">
        <v>28.75</v>
      </c>
      <c r="AE225">
        <v>0</v>
      </c>
      <c r="AH225" s="2"/>
      <c r="AI225">
        <v>16</v>
      </c>
      <c r="AJ225" s="55">
        <f t="shared" si="33"/>
        <v>867.47515875000011</v>
      </c>
      <c r="AK225" s="57">
        <v>883.36082823090169</v>
      </c>
      <c r="AL225" s="55">
        <v>867.94893000000013</v>
      </c>
      <c r="AM225" s="55">
        <v>0</v>
      </c>
      <c r="AN225" s="52"/>
      <c r="AO225" s="51">
        <v>7.2450575070407169E-2</v>
      </c>
      <c r="AP225" s="52">
        <v>7.3737057317416116E-2</v>
      </c>
      <c r="AQ225" s="52"/>
      <c r="AR225" s="28">
        <v>1.928571428571429</v>
      </c>
      <c r="AS225" s="28">
        <v>3.5</v>
      </c>
      <c r="AT225" s="28">
        <v>3.1428571428571428</v>
      </c>
      <c r="AU225" s="28">
        <v>4</v>
      </c>
      <c r="AV225" s="28">
        <v>0.15340909090909091</v>
      </c>
      <c r="AW225" s="28">
        <v>0.27840909090909088</v>
      </c>
      <c r="AX225" s="28">
        <v>0.25</v>
      </c>
      <c r="AY225" s="28">
        <v>0.31818181818181818</v>
      </c>
      <c r="AZ225" s="25">
        <v>1.6</v>
      </c>
      <c r="BA225" s="25">
        <v>3.44</v>
      </c>
      <c r="BB225" s="25">
        <v>1.84</v>
      </c>
      <c r="BC225" s="25">
        <v>2.882857142857143</v>
      </c>
      <c r="BD225">
        <v>2.882857142857143</v>
      </c>
      <c r="BE225">
        <v>6.350050364285714</v>
      </c>
      <c r="BF225" s="75">
        <v>0.52239337321040458</v>
      </c>
      <c r="BG225" s="75">
        <v>0.53166934928012111</v>
      </c>
      <c r="BH225" s="75"/>
      <c r="BJ225">
        <v>3.6225287535203578E-2</v>
      </c>
      <c r="BK225">
        <v>3.6868528658708058E-2</v>
      </c>
      <c r="BM225">
        <v>7.3093816193911643E-2</v>
      </c>
      <c r="BN225">
        <v>3.6546908096955821E-2</v>
      </c>
      <c r="BO225">
        <v>0.52703136124526284</v>
      </c>
      <c r="BP225" s="79" t="s">
        <v>1264</v>
      </c>
      <c r="BQ225" s="79">
        <v>1073</v>
      </c>
      <c r="BR225" s="79">
        <v>24</v>
      </c>
      <c r="BT225" s="79" t="s">
        <v>1275</v>
      </c>
      <c r="BU225" s="79" t="s">
        <v>863</v>
      </c>
      <c r="BV225" s="79">
        <v>0.375</v>
      </c>
      <c r="BX225" s="79">
        <v>3</v>
      </c>
      <c r="BY225" s="79">
        <v>20</v>
      </c>
      <c r="BZ225" s="79" t="s">
        <v>464</v>
      </c>
      <c r="CA225" s="79" t="s">
        <v>464</v>
      </c>
      <c r="CB225" s="79" t="s">
        <v>1271</v>
      </c>
      <c r="CC225" s="79">
        <v>300</v>
      </c>
      <c r="CD225" s="79">
        <v>420</v>
      </c>
      <c r="CE225" s="79" t="s">
        <v>1310</v>
      </c>
      <c r="CG225" s="81">
        <f>0.3*CG226</f>
        <v>0.19800000000000001</v>
      </c>
    </row>
    <row r="226" spans="1:85" x14ac:dyDescent="0.3">
      <c r="A226" s="2" t="s">
        <v>130</v>
      </c>
      <c r="B226" s="13" t="s">
        <v>757</v>
      </c>
      <c r="C226" s="13"/>
      <c r="D226" s="2">
        <v>2.44</v>
      </c>
      <c r="E226" s="2" t="s">
        <v>133</v>
      </c>
      <c r="F226" s="9" t="s">
        <v>573</v>
      </c>
      <c r="G226">
        <v>-1</v>
      </c>
      <c r="L226" t="b">
        <v>1</v>
      </c>
      <c r="M226" t="b">
        <v>0</v>
      </c>
      <c r="N226" t="b">
        <v>0</v>
      </c>
      <c r="O226" t="b">
        <v>0</v>
      </c>
      <c r="P226" s="2"/>
      <c r="Q226" s="25">
        <v>4</v>
      </c>
      <c r="R226">
        <v>0</v>
      </c>
      <c r="S226">
        <v>0</v>
      </c>
      <c r="T226" s="2"/>
      <c r="U226" s="2"/>
      <c r="V226" s="2"/>
      <c r="W226" s="2"/>
      <c r="X226" s="2"/>
      <c r="Y226" s="25">
        <v>5.5809040000000003</v>
      </c>
      <c r="Z226" s="25">
        <v>5.6539380000000001</v>
      </c>
      <c r="AA226" s="25">
        <v>29.812771999999999</v>
      </c>
      <c r="AB226">
        <v>0</v>
      </c>
      <c r="AE226">
        <v>0</v>
      </c>
      <c r="AH226" s="2"/>
      <c r="AI226">
        <v>16</v>
      </c>
      <c r="AJ226" s="55">
        <f t="shared" si="33"/>
        <v>0</v>
      </c>
      <c r="AK226" s="57">
        <v>940.71474773474347</v>
      </c>
      <c r="AL226" s="55">
        <v>0</v>
      </c>
      <c r="AM226" s="55">
        <v>0</v>
      </c>
      <c r="AN226" s="52"/>
      <c r="AO226" s="51">
        <v>6.8033375849706881E-2</v>
      </c>
      <c r="AP226" s="52"/>
      <c r="AQ226" s="52"/>
      <c r="AR226" s="28">
        <v>1.928571428571429</v>
      </c>
      <c r="AS226" s="28">
        <v>3.5</v>
      </c>
      <c r="AT226" s="28">
        <v>3.8571428571428572</v>
      </c>
      <c r="AU226" s="28">
        <v>4</v>
      </c>
      <c r="AV226" s="28">
        <v>0.1451612903225806</v>
      </c>
      <c r="AW226" s="28">
        <v>0.26344086021505381</v>
      </c>
      <c r="AX226" s="28">
        <v>0.29032258064516131</v>
      </c>
      <c r="AY226" s="28">
        <v>0.30107526881720431</v>
      </c>
      <c r="AZ226" s="25">
        <v>1.6</v>
      </c>
      <c r="BA226" s="25">
        <v>3.44</v>
      </c>
      <c r="BB226" s="25">
        <v>1.84</v>
      </c>
      <c r="BC226" s="25">
        <v>2.8685714285714279</v>
      </c>
      <c r="BD226">
        <v>2.8685714285714279</v>
      </c>
      <c r="BE226">
        <v>6.299944650714286</v>
      </c>
      <c r="BF226" s="75">
        <v>0.51496474224831645</v>
      </c>
      <c r="BG226" s="75"/>
      <c r="BH226" s="75"/>
      <c r="BJ226">
        <v>3.4016687924853441E-2</v>
      </c>
      <c r="BM226">
        <v>6.8033375849706881E-2</v>
      </c>
      <c r="BN226">
        <v>3.4016687924853441E-2</v>
      </c>
      <c r="BO226">
        <v>0.51496474224831645</v>
      </c>
      <c r="BP226" s="79" t="s">
        <v>1264</v>
      </c>
      <c r="BQ226" s="79">
        <v>1073</v>
      </c>
      <c r="BR226" s="79">
        <v>24</v>
      </c>
      <c r="BT226" s="79" t="s">
        <v>1275</v>
      </c>
      <c r="BU226" s="79" t="s">
        <v>863</v>
      </c>
      <c r="BV226" s="79">
        <v>0.375</v>
      </c>
      <c r="BX226" s="79">
        <v>3</v>
      </c>
      <c r="BY226" s="79">
        <v>20</v>
      </c>
      <c r="BZ226" s="79" t="s">
        <v>464</v>
      </c>
      <c r="CA226" s="79" t="s">
        <v>464</v>
      </c>
      <c r="CB226" s="79" t="s">
        <v>1271</v>
      </c>
      <c r="CC226" s="79">
        <v>300</v>
      </c>
      <c r="CD226" s="79">
        <v>420</v>
      </c>
      <c r="CE226" s="79" t="s">
        <v>1310</v>
      </c>
      <c r="CG226" s="81">
        <v>0.66</v>
      </c>
    </row>
    <row r="227" spans="1:85" x14ac:dyDescent="0.3">
      <c r="A227" s="2" t="s">
        <v>131</v>
      </c>
      <c r="B227" s="13" t="s">
        <v>758</v>
      </c>
      <c r="C227" s="13"/>
      <c r="D227" s="2">
        <v>2.48</v>
      </c>
      <c r="E227" s="2" t="s">
        <v>133</v>
      </c>
      <c r="F227" s="9" t="s">
        <v>574</v>
      </c>
      <c r="G227" t="s">
        <v>651</v>
      </c>
      <c r="L227" t="b">
        <v>1</v>
      </c>
      <c r="M227" t="b">
        <v>1</v>
      </c>
      <c r="N227" t="b">
        <v>0</v>
      </c>
      <c r="O227" t="b">
        <v>0</v>
      </c>
      <c r="P227" s="2"/>
      <c r="Q227" s="25">
        <v>1</v>
      </c>
      <c r="R227">
        <v>4</v>
      </c>
      <c r="S227">
        <v>0</v>
      </c>
      <c r="T227" s="2"/>
      <c r="U227" s="2"/>
      <c r="V227" s="2"/>
      <c r="W227" s="2"/>
      <c r="X227" s="2"/>
      <c r="Y227" s="25">
        <v>3.9070640000000001</v>
      </c>
      <c r="Z227" s="25">
        <v>3.9070640000000001</v>
      </c>
      <c r="AA227" s="25">
        <v>14.317354999999999</v>
      </c>
      <c r="AB227">
        <v>5.4588999999999999</v>
      </c>
      <c r="AC227">
        <v>5.5044000000000004</v>
      </c>
      <c r="AD227">
        <v>28.6998</v>
      </c>
      <c r="AE227">
        <v>0</v>
      </c>
      <c r="AH227" s="2"/>
      <c r="AI227">
        <v>16</v>
      </c>
      <c r="AJ227" s="55">
        <f t="shared" si="33"/>
        <v>0</v>
      </c>
      <c r="AK227" s="57">
        <v>218.55655879400501</v>
      </c>
      <c r="AL227" s="55">
        <v>862.37070529816799</v>
      </c>
      <c r="AM227" s="55">
        <v>0</v>
      </c>
      <c r="AN227" s="52"/>
      <c r="AO227" s="51">
        <v>7.320759481338833E-2</v>
      </c>
      <c r="AP227" s="52">
        <v>7.4214023745010863E-2</v>
      </c>
      <c r="AQ227" s="52"/>
      <c r="AR227" s="28">
        <v>2</v>
      </c>
      <c r="AS227" s="28">
        <v>3.5</v>
      </c>
      <c r="AT227" s="28">
        <v>3.0714285714285721</v>
      </c>
      <c r="AU227" s="28">
        <v>5</v>
      </c>
      <c r="AV227" s="28">
        <v>0.14736842105263159</v>
      </c>
      <c r="AW227" s="28">
        <v>0.25789473684210529</v>
      </c>
      <c r="AX227" s="28">
        <v>0.22631578947368419</v>
      </c>
      <c r="AY227" s="28">
        <v>0.36842105263157893</v>
      </c>
      <c r="AZ227" s="25">
        <v>1.5</v>
      </c>
      <c r="BA227" s="25">
        <v>3.44</v>
      </c>
      <c r="BB227" s="25">
        <v>1.94</v>
      </c>
      <c r="BC227" s="25">
        <v>2.875714285714285</v>
      </c>
      <c r="BD227">
        <v>2.875714285714285</v>
      </c>
      <c r="BE227">
        <v>6.3570658642857136</v>
      </c>
      <c r="BF227" s="75">
        <v>0.52785174392365897</v>
      </c>
      <c r="BG227" s="75">
        <v>0.53510844000890001</v>
      </c>
      <c r="BH227" s="75"/>
      <c r="BJ227">
        <v>3.6603797406694158E-2</v>
      </c>
      <c r="BK227">
        <v>3.7107011872505431E-2</v>
      </c>
      <c r="BM227">
        <v>7.3710809279199596E-2</v>
      </c>
      <c r="BN227">
        <v>3.6855404639599798E-2</v>
      </c>
      <c r="BO227">
        <v>0.53148009196627943</v>
      </c>
      <c r="BP227" s="79" t="s">
        <v>1264</v>
      </c>
      <c r="BQ227" s="79">
        <v>1073</v>
      </c>
      <c r="BR227" s="79">
        <v>24</v>
      </c>
      <c r="BT227" s="79" t="s">
        <v>1275</v>
      </c>
      <c r="BU227" s="79" t="s">
        <v>863</v>
      </c>
      <c r="BV227" s="79">
        <v>0.375</v>
      </c>
      <c r="BX227" s="79">
        <v>3</v>
      </c>
      <c r="BY227" s="79">
        <v>20</v>
      </c>
      <c r="BZ227" s="79" t="s">
        <v>464</v>
      </c>
      <c r="CA227" s="79" t="s">
        <v>464</v>
      </c>
      <c r="CB227" s="79" t="s">
        <v>1271</v>
      </c>
      <c r="CC227" s="79">
        <v>300</v>
      </c>
      <c r="CD227" s="79">
        <v>420</v>
      </c>
      <c r="CE227" s="79" t="s">
        <v>1310</v>
      </c>
      <c r="CG227" s="81">
        <f>0.2*CG226</f>
        <v>0.13200000000000001</v>
      </c>
    </row>
    <row r="228" spans="1:85" x14ac:dyDescent="0.3">
      <c r="A228" s="2" t="s">
        <v>132</v>
      </c>
      <c r="B228" s="13" t="s">
        <v>759</v>
      </c>
      <c r="C228" s="13"/>
      <c r="D228" s="2">
        <v>2.52</v>
      </c>
      <c r="E228" s="2" t="s">
        <v>133</v>
      </c>
      <c r="F228" s="9" t="s">
        <v>575</v>
      </c>
      <c r="G228">
        <v>-1</v>
      </c>
      <c r="L228" t="b">
        <v>1</v>
      </c>
      <c r="M228" t="b">
        <v>0</v>
      </c>
      <c r="N228" t="b">
        <v>0</v>
      </c>
      <c r="O228" t="b">
        <v>0</v>
      </c>
      <c r="P228" s="2"/>
      <c r="Q228" s="25">
        <v>4</v>
      </c>
      <c r="R228">
        <v>0</v>
      </c>
      <c r="S228">
        <v>0</v>
      </c>
      <c r="T228" s="2"/>
      <c r="U228" s="2"/>
      <c r="V228" s="2"/>
      <c r="W228" s="2"/>
      <c r="X228" s="2"/>
      <c r="Y228" s="25">
        <v>5.4952131800000004</v>
      </c>
      <c r="Z228" s="25">
        <v>5.5421627200000003</v>
      </c>
      <c r="AA228" s="25">
        <v>29.451395720000001</v>
      </c>
      <c r="AB228">
        <v>0</v>
      </c>
      <c r="AE228">
        <v>0</v>
      </c>
      <c r="AH228" s="2"/>
      <c r="AI228">
        <v>16</v>
      </c>
      <c r="AJ228" s="55">
        <f t="shared" si="33"/>
        <v>0</v>
      </c>
      <c r="AK228" s="57">
        <v>896.95302480881253</v>
      </c>
      <c r="AL228" s="55">
        <v>0</v>
      </c>
      <c r="AM228" s="55">
        <v>0</v>
      </c>
      <c r="AN228" s="52"/>
      <c r="AO228" s="51">
        <v>7.1352677598296457E-2</v>
      </c>
      <c r="AP228" s="52"/>
      <c r="AQ228" s="52"/>
      <c r="AR228" s="28">
        <v>2</v>
      </c>
      <c r="AS228" s="28">
        <v>3.5</v>
      </c>
      <c r="AT228" s="28">
        <v>3.785714285714286</v>
      </c>
      <c r="AU228" s="28">
        <v>5</v>
      </c>
      <c r="AV228" s="28">
        <v>0.14000000000000001</v>
      </c>
      <c r="AW228" s="28">
        <v>0.245</v>
      </c>
      <c r="AX228" s="28">
        <v>0.26500000000000001</v>
      </c>
      <c r="AY228" s="28">
        <v>0.35</v>
      </c>
      <c r="AZ228" s="25">
        <v>1.5</v>
      </c>
      <c r="BA228" s="25">
        <v>3.44</v>
      </c>
      <c r="BB228" s="25">
        <v>1.94</v>
      </c>
      <c r="BC228" s="25">
        <v>2.8614285714285721</v>
      </c>
      <c r="BD228">
        <v>2.8614285714285712</v>
      </c>
      <c r="BE228">
        <v>6.3069601507142856</v>
      </c>
      <c r="BF228" s="75">
        <v>0.54008951884595136</v>
      </c>
      <c r="BG228" s="75"/>
      <c r="BH228" s="75"/>
      <c r="BJ228">
        <v>3.5676338799148229E-2</v>
      </c>
      <c r="BM228">
        <v>7.1352677598296457E-2</v>
      </c>
      <c r="BN228">
        <v>3.5676338799148229E-2</v>
      </c>
      <c r="BO228">
        <v>0.54008951884595136</v>
      </c>
      <c r="BP228" s="79" t="s">
        <v>1264</v>
      </c>
      <c r="BQ228" s="79">
        <v>1073</v>
      </c>
      <c r="BR228" s="79">
        <v>24</v>
      </c>
      <c r="BT228" s="79" t="s">
        <v>1275</v>
      </c>
      <c r="BU228" s="79" t="s">
        <v>863</v>
      </c>
      <c r="BV228" s="79">
        <v>0.375</v>
      </c>
      <c r="BX228" s="79">
        <v>3</v>
      </c>
      <c r="BY228" s="79">
        <v>20</v>
      </c>
      <c r="BZ228" s="79" t="s">
        <v>464</v>
      </c>
      <c r="CA228" s="79" t="s">
        <v>464</v>
      </c>
      <c r="CB228" s="79" t="s">
        <v>1271</v>
      </c>
      <c r="CC228" s="79">
        <v>300</v>
      </c>
      <c r="CD228" s="79">
        <v>420</v>
      </c>
      <c r="CE228" s="79" t="s">
        <v>1310</v>
      </c>
      <c r="CG228" s="81">
        <f>0.1*CG226</f>
        <v>6.6000000000000003E-2</v>
      </c>
    </row>
    <row r="229" spans="1:85" x14ac:dyDescent="0.3">
      <c r="A229" s="2" t="s">
        <v>136</v>
      </c>
      <c r="B229" s="13" t="s">
        <v>760</v>
      </c>
      <c r="C229" s="13"/>
      <c r="D229" s="2">
        <v>3.8</v>
      </c>
      <c r="E229" s="2" t="s">
        <v>135</v>
      </c>
      <c r="F229" s="114" t="s">
        <v>576</v>
      </c>
      <c r="G229">
        <v>-1</v>
      </c>
      <c r="H229" t="s">
        <v>1164</v>
      </c>
      <c r="I229" t="s">
        <v>1551</v>
      </c>
      <c r="L229" t="b">
        <v>1</v>
      </c>
      <c r="M229" t="b">
        <v>0</v>
      </c>
      <c r="N229" t="b">
        <v>1</v>
      </c>
      <c r="O229" t="b">
        <v>0</v>
      </c>
      <c r="P229" s="2">
        <v>1</v>
      </c>
      <c r="Q229" s="25">
        <v>0</v>
      </c>
      <c r="R229">
        <v>0</v>
      </c>
      <c r="S229">
        <v>1</v>
      </c>
      <c r="T229" s="2">
        <v>3.89</v>
      </c>
      <c r="U229" s="2">
        <v>3.89</v>
      </c>
      <c r="V229" s="2">
        <v>10.34</v>
      </c>
      <c r="W229" s="2" t="s">
        <v>440</v>
      </c>
      <c r="X229" s="2">
        <v>10.34</v>
      </c>
      <c r="Y229" s="25">
        <v>0</v>
      </c>
      <c r="Z229" s="25"/>
      <c r="AA229" s="25"/>
      <c r="AB229">
        <v>0</v>
      </c>
      <c r="AE229">
        <v>3.88</v>
      </c>
      <c r="AF229">
        <v>3.88</v>
      </c>
      <c r="AG229">
        <v>10.66</v>
      </c>
      <c r="AH229" s="2">
        <v>2</v>
      </c>
      <c r="AI229">
        <v>14</v>
      </c>
      <c r="AJ229" s="55">
        <f t="shared" si="33"/>
        <v>156.465914</v>
      </c>
      <c r="AK229" s="57">
        <v>0</v>
      </c>
      <c r="AL229" s="55">
        <v>0</v>
      </c>
      <c r="AM229" s="55">
        <v>160.479904</v>
      </c>
      <c r="AN229" s="52"/>
      <c r="AO229" s="51"/>
      <c r="AP229" s="52"/>
      <c r="AQ229" s="52">
        <v>8.7238337331009372E-2</v>
      </c>
      <c r="AR229" s="28">
        <v>1.9090909090909089</v>
      </c>
      <c r="AS229" s="28">
        <v>2.545454545454545</v>
      </c>
      <c r="AT229" s="28">
        <v>0.63636363636363635</v>
      </c>
      <c r="AU229" s="28">
        <v>2.545454545454545</v>
      </c>
      <c r="AV229" s="28">
        <v>0.25</v>
      </c>
      <c r="AW229" s="28">
        <v>0.33333333333333331</v>
      </c>
      <c r="AX229" s="28">
        <v>8.3333333333333329E-2</v>
      </c>
      <c r="AY229" s="28">
        <v>0.33333333333333331</v>
      </c>
      <c r="AZ229" s="25">
        <v>1.1000000000000001</v>
      </c>
      <c r="BA229" s="25">
        <v>3.44</v>
      </c>
      <c r="BB229" s="25">
        <v>2.34</v>
      </c>
      <c r="BC229" s="25">
        <v>2.7618181818181822</v>
      </c>
      <c r="BD229">
        <v>2.7618181818181822</v>
      </c>
      <c r="BE229">
        <v>6.4448628590773636</v>
      </c>
      <c r="BF229" s="75"/>
      <c r="BG229" s="75"/>
      <c r="BH229" s="75">
        <v>0</v>
      </c>
      <c r="BL229">
        <v>4.3619168665504693E-2</v>
      </c>
      <c r="BM229">
        <v>8.7238337331009372E-2</v>
      </c>
      <c r="BN229">
        <v>4.3619168665504693E-2</v>
      </c>
      <c r="BO229">
        <v>0</v>
      </c>
      <c r="BP229" s="79" t="s">
        <v>1264</v>
      </c>
      <c r="BQ229" s="79">
        <v>1373</v>
      </c>
      <c r="BR229" s="79">
        <v>10</v>
      </c>
      <c r="BT229" s="79" t="s">
        <v>464</v>
      </c>
      <c r="BU229" s="79" t="s">
        <v>464</v>
      </c>
      <c r="BV229" s="79">
        <v>0</v>
      </c>
      <c r="BX229" s="79">
        <v>1</v>
      </c>
      <c r="BY229" s="79">
        <v>0</v>
      </c>
      <c r="BZ229" s="79" t="s">
        <v>464</v>
      </c>
      <c r="CA229" s="79" t="s">
        <v>464</v>
      </c>
      <c r="CB229" s="79" t="s">
        <v>1266</v>
      </c>
      <c r="CC229" s="79">
        <v>400</v>
      </c>
      <c r="CE229" s="79" t="s">
        <v>1287</v>
      </c>
      <c r="CG229" s="81">
        <v>0</v>
      </c>
    </row>
    <row r="230" spans="1:85" x14ac:dyDescent="0.3">
      <c r="A230" s="2" t="s">
        <v>137</v>
      </c>
      <c r="B230" s="13" t="s">
        <v>761</v>
      </c>
      <c r="C230" s="13"/>
      <c r="D230" s="2">
        <v>3.85</v>
      </c>
      <c r="E230" s="2" t="s">
        <v>135</v>
      </c>
      <c r="F230" s="9" t="s">
        <v>576</v>
      </c>
      <c r="G230" t="s">
        <v>652</v>
      </c>
      <c r="L230" t="b">
        <v>1</v>
      </c>
      <c r="M230" t="b">
        <v>1</v>
      </c>
      <c r="N230" t="b">
        <v>0</v>
      </c>
      <c r="O230" t="b">
        <v>0</v>
      </c>
      <c r="P230" s="2">
        <v>1</v>
      </c>
      <c r="Q230" s="25">
        <v>1</v>
      </c>
      <c r="R230">
        <v>2</v>
      </c>
      <c r="S230">
        <v>0</v>
      </c>
      <c r="T230" s="2">
        <v>3.85</v>
      </c>
      <c r="U230" s="2">
        <v>3.85</v>
      </c>
      <c r="V230" s="2">
        <v>12.77</v>
      </c>
      <c r="W230" s="2" t="s">
        <v>440</v>
      </c>
      <c r="X230" s="2">
        <v>12.77</v>
      </c>
      <c r="Y230" s="25">
        <v>11.210029909999999</v>
      </c>
      <c r="Z230" s="25">
        <v>11.210029909999999</v>
      </c>
      <c r="AA230" s="25">
        <v>11.210029909999999</v>
      </c>
      <c r="AB230">
        <v>3.8955000000000002</v>
      </c>
      <c r="AC230">
        <v>3.8955000000000002</v>
      </c>
      <c r="AD230">
        <v>21.436</v>
      </c>
      <c r="AE230">
        <v>0</v>
      </c>
      <c r="AH230" s="2">
        <v>2</v>
      </c>
      <c r="AI230">
        <v>14</v>
      </c>
      <c r="AJ230" s="55">
        <f t="shared" si="33"/>
        <v>189.28332500000002</v>
      </c>
      <c r="AK230" s="57">
        <v>167.3639996655379</v>
      </c>
      <c r="AL230" s="55">
        <v>325.28959047900003</v>
      </c>
      <c r="AM230" s="55">
        <v>0</v>
      </c>
      <c r="AN230" s="52"/>
      <c r="AO230" s="51">
        <v>8.365000853216796E-2</v>
      </c>
      <c r="AP230" s="52">
        <v>8.607714731593176E-2</v>
      </c>
      <c r="AQ230" s="52"/>
      <c r="AR230" s="28">
        <v>1.9090909090909089</v>
      </c>
      <c r="AS230" s="28">
        <v>2.545454545454545</v>
      </c>
      <c r="AT230" s="28">
        <v>0.63636363636363635</v>
      </c>
      <c r="AU230" s="28">
        <v>2.545454545454545</v>
      </c>
      <c r="AV230" s="28">
        <v>0.25</v>
      </c>
      <c r="AW230" s="28">
        <v>0.33333333333333331</v>
      </c>
      <c r="AX230" s="28">
        <v>8.3333333333333329E-2</v>
      </c>
      <c r="AY230" s="28">
        <v>0.33333333333333331</v>
      </c>
      <c r="AZ230" s="25">
        <v>0.93</v>
      </c>
      <c r="BA230" s="25">
        <v>3.44</v>
      </c>
      <c r="BB230" s="25">
        <v>2.5099999999999998</v>
      </c>
      <c r="BC230" s="25">
        <v>2.646363636363636</v>
      </c>
      <c r="BD230">
        <v>2.646363636363636</v>
      </c>
      <c r="BE230">
        <v>6.0509524322727266</v>
      </c>
      <c r="BF230" s="75">
        <v>0.45356967584663088</v>
      </c>
      <c r="BG230" s="75">
        <v>0</v>
      </c>
      <c r="BH230" s="75"/>
      <c r="BJ230">
        <v>4.1825004266083973E-2</v>
      </c>
      <c r="BK230">
        <v>4.303857365796588E-2</v>
      </c>
      <c r="BM230">
        <v>8.486357792404986E-2</v>
      </c>
      <c r="BN230">
        <v>4.243178896202493E-2</v>
      </c>
      <c r="BO230">
        <v>0.22678483792331541</v>
      </c>
      <c r="BP230" s="79" t="s">
        <v>1264</v>
      </c>
      <c r="BQ230" s="79">
        <v>1373</v>
      </c>
      <c r="BR230" s="79">
        <v>10</v>
      </c>
      <c r="BT230" s="79" t="s">
        <v>464</v>
      </c>
      <c r="BU230" s="79" t="s">
        <v>464</v>
      </c>
      <c r="BV230" s="79">
        <v>0</v>
      </c>
      <c r="BX230" s="79">
        <v>1</v>
      </c>
      <c r="BY230" s="79">
        <v>0</v>
      </c>
      <c r="BZ230" s="79" t="s">
        <v>464</v>
      </c>
      <c r="CA230" s="79" t="s">
        <v>464</v>
      </c>
      <c r="CB230" s="79" t="s">
        <v>1266</v>
      </c>
      <c r="CC230" s="79">
        <v>400</v>
      </c>
      <c r="CE230" s="79" t="s">
        <v>1287</v>
      </c>
      <c r="CG230" s="81">
        <v>5</v>
      </c>
    </row>
    <row r="231" spans="1:85" x14ac:dyDescent="0.3">
      <c r="A231" s="2" t="s">
        <v>10</v>
      </c>
      <c r="B231" s="13" t="s">
        <v>695</v>
      </c>
      <c r="C231" s="13"/>
      <c r="D231" s="2">
        <v>3.9</v>
      </c>
      <c r="E231" s="2" t="s">
        <v>135</v>
      </c>
      <c r="F231" s="9" t="s">
        <v>531</v>
      </c>
      <c r="G231">
        <v>-1</v>
      </c>
      <c r="L231" t="b">
        <v>1</v>
      </c>
      <c r="M231" t="b">
        <v>0</v>
      </c>
      <c r="N231" t="b">
        <v>0</v>
      </c>
      <c r="O231" t="b">
        <v>0</v>
      </c>
      <c r="P231" s="2">
        <v>1</v>
      </c>
      <c r="Q231" s="25">
        <v>1</v>
      </c>
      <c r="R231">
        <v>0</v>
      </c>
      <c r="S231">
        <v>0</v>
      </c>
      <c r="T231" s="2">
        <v>3.88</v>
      </c>
      <c r="U231" s="2">
        <v>3.88</v>
      </c>
      <c r="V231" s="2">
        <v>11.07</v>
      </c>
      <c r="W231" s="2" t="s">
        <v>439</v>
      </c>
      <c r="X231" s="2">
        <v>11.07</v>
      </c>
      <c r="Y231" s="25">
        <v>3.9103940000000001</v>
      </c>
      <c r="Z231" s="25">
        <v>3.9103940000000001</v>
      </c>
      <c r="AA231" s="25">
        <v>11.314458</v>
      </c>
      <c r="AB231">
        <v>0</v>
      </c>
      <c r="AE231">
        <v>0</v>
      </c>
      <c r="AH231" s="2">
        <v>2</v>
      </c>
      <c r="AI231">
        <v>14</v>
      </c>
      <c r="AJ231" s="55">
        <f t="shared" si="33"/>
        <v>166.652208</v>
      </c>
      <c r="AK231" s="57">
        <v>173.0114278564659</v>
      </c>
      <c r="AL231" s="55">
        <v>0</v>
      </c>
      <c r="AM231" s="55">
        <v>0</v>
      </c>
      <c r="AN231" s="52"/>
      <c r="AO231" s="51">
        <v>8.0919510193365449E-2</v>
      </c>
      <c r="AP231" s="52"/>
      <c r="AQ231" s="52"/>
      <c r="AR231" s="28">
        <v>1.9090909090909089</v>
      </c>
      <c r="AS231" s="28">
        <v>2.545454545454545</v>
      </c>
      <c r="AT231" s="28">
        <v>0.63636363636363635</v>
      </c>
      <c r="AU231" s="28">
        <v>2.545454545454545</v>
      </c>
      <c r="AV231" s="28">
        <v>0.25</v>
      </c>
      <c r="AW231" s="28">
        <v>0.33333333333333331</v>
      </c>
      <c r="AX231" s="28">
        <v>8.3333333333333329E-2</v>
      </c>
      <c r="AY231" s="28">
        <v>0.33333333333333331</v>
      </c>
      <c r="AZ231" s="25">
        <v>0.82</v>
      </c>
      <c r="BA231" s="25">
        <v>3.44</v>
      </c>
      <c r="BB231" s="25">
        <v>2.62</v>
      </c>
      <c r="BC231" s="25">
        <v>2.6363636363636358</v>
      </c>
      <c r="BD231">
        <v>2.6363636363636371</v>
      </c>
      <c r="BE231">
        <v>6.0044088459090901</v>
      </c>
      <c r="BF231" s="75">
        <v>0.5117218936152963</v>
      </c>
      <c r="BG231" s="75"/>
      <c r="BH231" s="75"/>
      <c r="BJ231">
        <v>4.0459755096682717E-2</v>
      </c>
      <c r="BM231">
        <v>8.0919510193365449E-2</v>
      </c>
      <c r="BN231">
        <v>4.0459755096682717E-2</v>
      </c>
      <c r="BO231">
        <v>0.5117218936152963</v>
      </c>
      <c r="BP231" s="79" t="s">
        <v>1264</v>
      </c>
      <c r="BQ231" s="79">
        <v>1373</v>
      </c>
      <c r="BR231" s="79">
        <v>10</v>
      </c>
      <c r="BT231" s="79" t="s">
        <v>464</v>
      </c>
      <c r="BU231" s="79" t="s">
        <v>464</v>
      </c>
      <c r="BV231" s="79">
        <v>0</v>
      </c>
      <c r="BX231" s="79">
        <v>1</v>
      </c>
      <c r="BY231" s="79">
        <v>0</v>
      </c>
      <c r="BZ231" s="79" t="s">
        <v>464</v>
      </c>
      <c r="CA231" s="79" t="s">
        <v>464</v>
      </c>
      <c r="CB231" s="79" t="s">
        <v>1266</v>
      </c>
      <c r="CC231" s="79">
        <v>400</v>
      </c>
      <c r="CE231" s="79" t="s">
        <v>1287</v>
      </c>
      <c r="CG231" s="81">
        <v>10</v>
      </c>
    </row>
    <row r="232" spans="1:85" x14ac:dyDescent="0.3">
      <c r="A232" s="2" t="s">
        <v>138</v>
      </c>
      <c r="B232" s="13" t="s">
        <v>762</v>
      </c>
      <c r="C232" s="13"/>
      <c r="D232" s="2">
        <v>3.95</v>
      </c>
      <c r="E232" s="2" t="s">
        <v>135</v>
      </c>
      <c r="F232" s="114" t="s">
        <v>576</v>
      </c>
      <c r="G232">
        <v>-1</v>
      </c>
      <c r="H232" t="s">
        <v>1183</v>
      </c>
      <c r="I232" t="s">
        <v>1543</v>
      </c>
      <c r="K232" t="s">
        <v>1545</v>
      </c>
      <c r="L232" t="b">
        <v>1</v>
      </c>
      <c r="M232" t="b">
        <v>0</v>
      </c>
      <c r="N232" t="b">
        <v>1</v>
      </c>
      <c r="O232" t="b">
        <v>0</v>
      </c>
      <c r="P232" s="2">
        <v>1</v>
      </c>
      <c r="Q232" s="25">
        <v>0</v>
      </c>
      <c r="R232">
        <v>0</v>
      </c>
      <c r="S232">
        <v>1</v>
      </c>
      <c r="T232" s="2">
        <v>3.88</v>
      </c>
      <c r="U232" s="2">
        <v>3.88</v>
      </c>
      <c r="V232" s="2">
        <v>11.07</v>
      </c>
      <c r="W232" s="2" t="s">
        <v>439</v>
      </c>
      <c r="X232" s="2">
        <v>11.07</v>
      </c>
      <c r="Y232" s="25">
        <v>0</v>
      </c>
      <c r="Z232" s="25"/>
      <c r="AA232" s="25"/>
      <c r="AB232">
        <v>0</v>
      </c>
      <c r="AE232">
        <v>3.899</v>
      </c>
      <c r="AF232">
        <v>3.899</v>
      </c>
      <c r="AG232">
        <v>11.292</v>
      </c>
      <c r="AH232" s="2">
        <v>2</v>
      </c>
      <c r="AI232">
        <v>14</v>
      </c>
      <c r="AJ232" s="55">
        <f t="shared" si="33"/>
        <v>166.652208</v>
      </c>
      <c r="AK232" s="57">
        <v>0</v>
      </c>
      <c r="AL232" s="55">
        <v>0</v>
      </c>
      <c r="AM232" s="55">
        <v>171.66325369200001</v>
      </c>
      <c r="AN232" s="52"/>
      <c r="AO232" s="51"/>
      <c r="AP232" s="52"/>
      <c r="AQ232" s="52">
        <v>8.1555019486691915E-2</v>
      </c>
      <c r="AR232" s="28">
        <v>1.9090909090909089</v>
      </c>
      <c r="AS232" s="28">
        <v>2.545454545454545</v>
      </c>
      <c r="AT232" s="28">
        <v>0.63636363636363635</v>
      </c>
      <c r="AU232" s="28">
        <v>2.545454545454545</v>
      </c>
      <c r="AV232" s="28">
        <v>0.25</v>
      </c>
      <c r="AW232" s="28">
        <v>0.33333333333333331</v>
      </c>
      <c r="AX232" s="28">
        <v>8.3333333333333329E-2</v>
      </c>
      <c r="AY232" s="28">
        <v>0.33333333333333331</v>
      </c>
      <c r="AZ232" s="25">
        <v>0.79</v>
      </c>
      <c r="BA232" s="25">
        <v>3.44</v>
      </c>
      <c r="BB232" s="25">
        <v>2.65</v>
      </c>
      <c r="BC232" s="25">
        <v>2.6336363636363629</v>
      </c>
      <c r="BD232">
        <v>2.6336363636363642</v>
      </c>
      <c r="BE232">
        <v>5.9908857398831818</v>
      </c>
      <c r="BF232" s="75"/>
      <c r="BG232" s="75"/>
      <c r="BH232" s="75">
        <v>0.54881524259093173</v>
      </c>
      <c r="BL232">
        <v>4.0777509743345958E-2</v>
      </c>
      <c r="BM232">
        <v>8.1555019486691915E-2</v>
      </c>
      <c r="BN232">
        <v>4.0777509743345958E-2</v>
      </c>
      <c r="BO232">
        <v>0.54881524259093173</v>
      </c>
      <c r="BP232" s="79" t="s">
        <v>1264</v>
      </c>
      <c r="BQ232" s="79">
        <v>1373</v>
      </c>
      <c r="BR232" s="79">
        <v>10</v>
      </c>
      <c r="BT232" s="79" t="s">
        <v>464</v>
      </c>
      <c r="BU232" s="79" t="s">
        <v>464</v>
      </c>
      <c r="BV232" s="79">
        <v>0</v>
      </c>
      <c r="BX232" s="79">
        <v>1</v>
      </c>
      <c r="BY232" s="79">
        <v>0</v>
      </c>
      <c r="BZ232" s="79" t="s">
        <v>464</v>
      </c>
      <c r="CA232" s="79" t="s">
        <v>464</v>
      </c>
      <c r="CB232" s="79" t="s">
        <v>1266</v>
      </c>
      <c r="CC232" s="79">
        <v>400</v>
      </c>
      <c r="CE232" s="79" t="s">
        <v>1287</v>
      </c>
      <c r="CG232" s="81">
        <v>15</v>
      </c>
    </row>
    <row r="233" spans="1:85" x14ac:dyDescent="0.3">
      <c r="A233" s="2" t="s">
        <v>139</v>
      </c>
      <c r="B233" s="13" t="s">
        <v>763</v>
      </c>
      <c r="C233" s="13"/>
      <c r="D233" s="2">
        <v>3.55</v>
      </c>
      <c r="E233" s="2" t="s">
        <v>135</v>
      </c>
      <c r="F233" s="88" t="s">
        <v>576</v>
      </c>
      <c r="G233">
        <v>-1</v>
      </c>
      <c r="I233" t="s">
        <v>1609</v>
      </c>
      <c r="L233" t="b">
        <v>0</v>
      </c>
      <c r="M233" t="b">
        <v>0</v>
      </c>
      <c r="N233" t="b">
        <v>0</v>
      </c>
      <c r="O233" s="5" t="b">
        <v>1</v>
      </c>
      <c r="P233" s="2">
        <v>1</v>
      </c>
      <c r="Q233" s="25">
        <v>0</v>
      </c>
      <c r="R233">
        <v>0</v>
      </c>
      <c r="S233">
        <v>0</v>
      </c>
      <c r="T233" s="2">
        <v>3.9</v>
      </c>
      <c r="U233" s="2">
        <v>3.9</v>
      </c>
      <c r="V233" s="2">
        <v>11.07</v>
      </c>
      <c r="W233" s="2" t="s">
        <v>519</v>
      </c>
      <c r="X233" s="2">
        <v>11.07</v>
      </c>
      <c r="Y233" s="25">
        <v>0</v>
      </c>
      <c r="Z233" s="25"/>
      <c r="AA233" s="25"/>
      <c r="AB233">
        <v>0</v>
      </c>
      <c r="AE233">
        <v>0</v>
      </c>
      <c r="AH233" s="2">
        <v>2</v>
      </c>
      <c r="AI233">
        <v>14</v>
      </c>
      <c r="AJ233" s="55">
        <f t="shared" si="33"/>
        <v>168.37469999999999</v>
      </c>
      <c r="AK233" s="57">
        <v>0</v>
      </c>
      <c r="AL233" s="55">
        <v>0</v>
      </c>
      <c r="AM233" s="55">
        <v>0</v>
      </c>
      <c r="AN233" s="52">
        <f>P233*AI233/AJ233</f>
        <v>8.3147883856660179E-2</v>
      </c>
      <c r="AO233" s="51"/>
      <c r="AP233" s="52"/>
      <c r="AQ233" s="52"/>
      <c r="AR233" s="28">
        <v>1.9090909090909089</v>
      </c>
      <c r="AS233" s="28">
        <v>2.545454545454545</v>
      </c>
      <c r="AT233" s="28">
        <v>0.54545454545454541</v>
      </c>
      <c r="AU233" s="28">
        <v>2.8181818181818179</v>
      </c>
      <c r="AV233" s="28">
        <v>0.2441860465116279</v>
      </c>
      <c r="AW233" s="28">
        <v>0.32558139534883718</v>
      </c>
      <c r="AX233" s="28">
        <v>6.9767441860465115E-2</v>
      </c>
      <c r="AY233" s="28">
        <v>0.3604651162790698</v>
      </c>
      <c r="AZ233" s="25">
        <v>1.1299999999999999</v>
      </c>
      <c r="BA233" s="25">
        <v>3.44</v>
      </c>
      <c r="BB233" s="25">
        <v>2.31</v>
      </c>
      <c r="BC233" s="25">
        <v>2.7645454545454542</v>
      </c>
      <c r="BD233">
        <v>2.7645454545454551</v>
      </c>
      <c r="BE233">
        <v>6.4196350590773639</v>
      </c>
      <c r="BF233" s="75"/>
      <c r="BG233" s="75"/>
      <c r="BH233" s="75"/>
      <c r="BI233">
        <v>4.157394192833009E-2</v>
      </c>
      <c r="BM233">
        <v>8.3147883856660179E-2</v>
      </c>
      <c r="BN233">
        <v>4.157394192833009E-2</v>
      </c>
      <c r="BO233">
        <v>0</v>
      </c>
      <c r="BP233" s="79" t="s">
        <v>1264</v>
      </c>
      <c r="BQ233" s="79">
        <v>1373</v>
      </c>
      <c r="BR233" s="79">
        <v>10</v>
      </c>
      <c r="BT233" s="79" t="s">
        <v>464</v>
      </c>
      <c r="BU233" s="79" t="s">
        <v>464</v>
      </c>
      <c r="BV233" s="79">
        <v>0</v>
      </c>
      <c r="BX233" s="79">
        <v>1</v>
      </c>
      <c r="BY233" s="79">
        <v>0</v>
      </c>
      <c r="BZ233" s="79" t="s">
        <v>464</v>
      </c>
      <c r="CA233" s="79" t="s">
        <v>464</v>
      </c>
      <c r="CB233" s="79" t="s">
        <v>1266</v>
      </c>
      <c r="CC233" s="79">
        <v>400</v>
      </c>
      <c r="CE233" s="79" t="s">
        <v>1287</v>
      </c>
      <c r="CG233" s="81">
        <v>5</v>
      </c>
    </row>
    <row r="234" spans="1:85" x14ac:dyDescent="0.3">
      <c r="A234" s="2" t="s">
        <v>140</v>
      </c>
      <c r="B234" s="13" t="s">
        <v>764</v>
      </c>
      <c r="C234" s="13"/>
      <c r="D234" s="2">
        <v>3.55</v>
      </c>
      <c r="E234" s="2" t="s">
        <v>135</v>
      </c>
      <c r="F234" s="88" t="s">
        <v>576</v>
      </c>
      <c r="G234">
        <v>-1</v>
      </c>
      <c r="I234" t="s">
        <v>1610</v>
      </c>
      <c r="L234" t="b">
        <v>0</v>
      </c>
      <c r="M234" t="b">
        <v>0</v>
      </c>
      <c r="N234" t="b">
        <v>0</v>
      </c>
      <c r="O234" s="5" t="b">
        <v>1</v>
      </c>
      <c r="P234" s="2">
        <v>1</v>
      </c>
      <c r="Q234" s="25">
        <v>0</v>
      </c>
      <c r="R234">
        <v>0</v>
      </c>
      <c r="S234">
        <v>0</v>
      </c>
      <c r="T234" s="2">
        <v>3.88</v>
      </c>
      <c r="U234" s="2">
        <v>3.88</v>
      </c>
      <c r="V234" s="2">
        <v>11.297000000000001</v>
      </c>
      <c r="W234" s="2" t="s">
        <v>439</v>
      </c>
      <c r="X234" s="2">
        <v>11.297000000000001</v>
      </c>
      <c r="Y234" s="25">
        <v>0</v>
      </c>
      <c r="Z234" s="25"/>
      <c r="AA234" s="25"/>
      <c r="AB234">
        <v>0</v>
      </c>
      <c r="AE234">
        <v>0</v>
      </c>
      <c r="AH234" s="2">
        <v>2</v>
      </c>
      <c r="AI234">
        <v>14</v>
      </c>
      <c r="AJ234" s="55">
        <f t="shared" si="33"/>
        <v>170.06955680000002</v>
      </c>
      <c r="AK234" s="57">
        <v>0</v>
      </c>
      <c r="AL234" s="55">
        <v>0</v>
      </c>
      <c r="AM234" s="55">
        <v>0</v>
      </c>
      <c r="AN234" s="52">
        <f>P234*AI234/AJ234</f>
        <v>8.2319259621896068E-2</v>
      </c>
      <c r="AO234" s="51"/>
      <c r="AP234" s="52"/>
      <c r="AQ234" s="52"/>
      <c r="AR234" s="28">
        <v>1.9090909090909089</v>
      </c>
      <c r="AS234" s="28">
        <v>2.545454545454545</v>
      </c>
      <c r="AT234" s="28">
        <v>0.54545454545454541</v>
      </c>
      <c r="AU234" s="28">
        <v>2.8181818181818179</v>
      </c>
      <c r="AV234" s="28">
        <v>0.2441860465116279</v>
      </c>
      <c r="AW234" s="28">
        <v>0.32558139534883718</v>
      </c>
      <c r="AX234" s="28">
        <v>6.9767441860465115E-2</v>
      </c>
      <c r="AY234" s="28">
        <v>0.3604651162790698</v>
      </c>
      <c r="AZ234" s="25">
        <v>0.93</v>
      </c>
      <c r="BA234" s="25">
        <v>3.44</v>
      </c>
      <c r="BB234" s="25">
        <v>2.5099999999999998</v>
      </c>
      <c r="BC234" s="25">
        <v>2.6490909090909089</v>
      </c>
      <c r="BD234">
        <v>2.6490909090909081</v>
      </c>
      <c r="BE234">
        <v>6.0257246322727269</v>
      </c>
      <c r="BF234" s="75"/>
      <c r="BG234" s="75"/>
      <c r="BH234" s="75"/>
      <c r="BI234">
        <v>4.1159629810948027E-2</v>
      </c>
      <c r="BM234">
        <v>8.2319259621896068E-2</v>
      </c>
      <c r="BN234">
        <v>4.1159629810948027E-2</v>
      </c>
      <c r="BO234">
        <v>0</v>
      </c>
      <c r="BP234" s="79" t="s">
        <v>1264</v>
      </c>
      <c r="BQ234" s="79">
        <v>1373</v>
      </c>
      <c r="BR234" s="79">
        <v>10</v>
      </c>
      <c r="BT234" s="79" t="s">
        <v>464</v>
      </c>
      <c r="BU234" s="79" t="s">
        <v>464</v>
      </c>
      <c r="BV234" s="79">
        <v>0</v>
      </c>
      <c r="BX234" s="79">
        <v>1</v>
      </c>
      <c r="BY234" s="79">
        <v>0</v>
      </c>
      <c r="BZ234" s="79" t="s">
        <v>464</v>
      </c>
      <c r="CA234" s="79" t="s">
        <v>464</v>
      </c>
      <c r="CB234" s="79" t="s">
        <v>1266</v>
      </c>
      <c r="CC234" s="79">
        <v>400</v>
      </c>
      <c r="CE234" s="79" t="s">
        <v>1287</v>
      </c>
      <c r="CG234" s="81">
        <v>5</v>
      </c>
    </row>
    <row r="235" spans="1:85" x14ac:dyDescent="0.3">
      <c r="A235" s="2" t="s">
        <v>11</v>
      </c>
      <c r="B235" s="13" t="s">
        <v>696</v>
      </c>
      <c r="C235" s="13"/>
      <c r="D235" s="2">
        <v>3.55</v>
      </c>
      <c r="E235" s="2" t="s">
        <v>135</v>
      </c>
      <c r="F235" s="88" t="s">
        <v>576</v>
      </c>
      <c r="G235">
        <v>-1</v>
      </c>
      <c r="H235" t="s">
        <v>1144</v>
      </c>
      <c r="I235" t="s">
        <v>1611</v>
      </c>
      <c r="L235" t="b">
        <v>0</v>
      </c>
      <c r="M235" t="b">
        <v>0</v>
      </c>
      <c r="N235" t="b">
        <v>1</v>
      </c>
      <c r="O235" t="b">
        <v>0</v>
      </c>
      <c r="P235" s="2">
        <v>1</v>
      </c>
      <c r="Q235" s="25">
        <v>0</v>
      </c>
      <c r="R235">
        <v>0</v>
      </c>
      <c r="S235">
        <v>1</v>
      </c>
      <c r="T235" s="2">
        <v>3.88</v>
      </c>
      <c r="U235" s="2">
        <v>3.88</v>
      </c>
      <c r="V235" s="2">
        <v>10.647</v>
      </c>
      <c r="W235" s="2" t="s">
        <v>439</v>
      </c>
      <c r="X235" s="2">
        <v>10.647</v>
      </c>
      <c r="Y235" s="25">
        <v>0</v>
      </c>
      <c r="Z235" s="25"/>
      <c r="AA235" s="25"/>
      <c r="AB235">
        <v>0</v>
      </c>
      <c r="AE235">
        <v>3.8653</v>
      </c>
      <c r="AF235">
        <v>3.8653</v>
      </c>
      <c r="AG235">
        <v>11.0131</v>
      </c>
      <c r="AH235" s="2">
        <v>2</v>
      </c>
      <c r="AI235">
        <v>14</v>
      </c>
      <c r="AJ235" s="55">
        <f t="shared" si="33"/>
        <v>160.28419679999999</v>
      </c>
      <c r="AK235" s="57">
        <v>0</v>
      </c>
      <c r="AL235" s="55">
        <v>0</v>
      </c>
      <c r="AM235" s="55">
        <v>164.541706117579</v>
      </c>
      <c r="AN235" s="52">
        <f>P235*AI235/AJ235</f>
        <v>8.7344855447408651E-2</v>
      </c>
      <c r="AO235" s="51"/>
      <c r="AP235" s="52"/>
      <c r="AQ235" s="52">
        <v>8.5084811202795069E-2</v>
      </c>
      <c r="AR235" s="28">
        <v>1.9090909090909089</v>
      </c>
      <c r="AS235" s="28">
        <v>2.545454545454545</v>
      </c>
      <c r="AT235" s="28">
        <v>0.54545454545454541</v>
      </c>
      <c r="AU235" s="28">
        <v>2.8181818181818179</v>
      </c>
      <c r="AV235" s="28">
        <v>0.2441860465116279</v>
      </c>
      <c r="AW235" s="28">
        <v>0.32558139534883718</v>
      </c>
      <c r="AX235" s="28">
        <v>6.9767441860465115E-2</v>
      </c>
      <c r="AY235" s="28">
        <v>0.3604651162790698</v>
      </c>
      <c r="AZ235" s="25">
        <v>0.82</v>
      </c>
      <c r="BA235" s="25">
        <v>3.44</v>
      </c>
      <c r="BB235" s="25">
        <v>2.62</v>
      </c>
      <c r="BC235" s="25">
        <v>2.6390909090909092</v>
      </c>
      <c r="BD235">
        <v>2.6390909090909092</v>
      </c>
      <c r="BE235">
        <v>5.9791810459090904</v>
      </c>
      <c r="BF235" s="75"/>
      <c r="BG235" s="75"/>
      <c r="BH235" s="75">
        <v>0.53381265134868672</v>
      </c>
      <c r="BI235">
        <v>4.3672427723704332E-2</v>
      </c>
      <c r="BL235">
        <v>4.2542405601397527E-2</v>
      </c>
      <c r="BM235">
        <v>8.6214833325101853E-2</v>
      </c>
      <c r="BN235">
        <v>4.3107416662550933E-2</v>
      </c>
      <c r="BO235">
        <v>0.53381265134868672</v>
      </c>
      <c r="BP235" s="79" t="s">
        <v>1264</v>
      </c>
      <c r="BQ235" s="79">
        <v>1373</v>
      </c>
      <c r="BR235" s="79">
        <v>10</v>
      </c>
      <c r="BT235" s="79" t="s">
        <v>464</v>
      </c>
      <c r="BU235" s="79" t="s">
        <v>464</v>
      </c>
      <c r="BV235" s="79">
        <v>0</v>
      </c>
      <c r="BX235" s="79">
        <v>1</v>
      </c>
      <c r="BY235" s="79">
        <v>0</v>
      </c>
      <c r="BZ235" s="79" t="s">
        <v>464</v>
      </c>
      <c r="CA235" s="79" t="s">
        <v>464</v>
      </c>
      <c r="CB235" s="79" t="s">
        <v>1266</v>
      </c>
      <c r="CC235" s="79">
        <v>400</v>
      </c>
      <c r="CE235" s="79" t="s">
        <v>1287</v>
      </c>
      <c r="CG235" s="81">
        <v>5</v>
      </c>
    </row>
    <row r="236" spans="1:85" x14ac:dyDescent="0.3">
      <c r="A236" s="2" t="s">
        <v>141</v>
      </c>
      <c r="B236" s="13" t="s">
        <v>765</v>
      </c>
      <c r="C236" s="13"/>
      <c r="D236" s="2">
        <v>3.55</v>
      </c>
      <c r="E236" s="2" t="s">
        <v>135</v>
      </c>
      <c r="F236" s="88" t="s">
        <v>576</v>
      </c>
      <c r="G236">
        <v>-1</v>
      </c>
      <c r="H236" t="s">
        <v>1183</v>
      </c>
      <c r="I236" t="s">
        <v>1612</v>
      </c>
      <c r="K236" s="1" t="s">
        <v>1546</v>
      </c>
      <c r="L236" t="b">
        <v>0</v>
      </c>
      <c r="M236" t="b">
        <v>0</v>
      </c>
      <c r="N236" t="b">
        <v>1</v>
      </c>
      <c r="O236" t="b">
        <v>0</v>
      </c>
      <c r="P236" s="2">
        <v>1</v>
      </c>
      <c r="Q236" s="25">
        <v>0</v>
      </c>
      <c r="R236">
        <v>0</v>
      </c>
      <c r="S236">
        <v>0</v>
      </c>
      <c r="T236" s="2">
        <v>3.88</v>
      </c>
      <c r="U236" s="2">
        <v>3.88</v>
      </c>
      <c r="V236" s="2">
        <v>11.066000000000001</v>
      </c>
      <c r="W236" s="2" t="s">
        <v>439</v>
      </c>
      <c r="X236" s="2">
        <v>11.066000000000001</v>
      </c>
      <c r="Y236" s="25">
        <v>0</v>
      </c>
      <c r="Z236" s="25"/>
      <c r="AA236" s="25"/>
      <c r="AB236">
        <v>0</v>
      </c>
      <c r="AE236">
        <v>0</v>
      </c>
      <c r="AH236" s="2">
        <v>2</v>
      </c>
      <c r="AI236">
        <v>14</v>
      </c>
      <c r="AJ236" s="55">
        <f t="shared" si="33"/>
        <v>166.59199040000001</v>
      </c>
      <c r="AK236" s="57">
        <v>0</v>
      </c>
      <c r="AL236" s="55">
        <v>0</v>
      </c>
      <c r="AM236" s="55">
        <v>0</v>
      </c>
      <c r="AN236" s="52">
        <f>P236*AI236/AJ236</f>
        <v>8.4037653709430671E-2</v>
      </c>
      <c r="AO236" s="51"/>
      <c r="AP236" s="52"/>
      <c r="AQ236" s="52"/>
      <c r="AR236" s="28">
        <v>1.9090909090909089</v>
      </c>
      <c r="AS236" s="28">
        <v>2.545454545454545</v>
      </c>
      <c r="AT236" s="28">
        <v>0.54545454545454541</v>
      </c>
      <c r="AU236" s="28">
        <v>2.8181818181818179</v>
      </c>
      <c r="AV236" s="28">
        <v>0.2441860465116279</v>
      </c>
      <c r="AW236" s="28">
        <v>0.32558139534883718</v>
      </c>
      <c r="AX236" s="28">
        <v>6.9767441860465115E-2</v>
      </c>
      <c r="AY236" s="28">
        <v>0.3604651162790698</v>
      </c>
      <c r="AZ236" s="25">
        <v>0.79</v>
      </c>
      <c r="BA236" s="25">
        <v>3.44</v>
      </c>
      <c r="BB236" s="25">
        <v>2.65</v>
      </c>
      <c r="BC236" s="25">
        <v>2.6363636363636358</v>
      </c>
      <c r="BD236">
        <v>2.6363636363636358</v>
      </c>
      <c r="BE236">
        <v>5.9656579398831813</v>
      </c>
      <c r="BF236" s="75"/>
      <c r="BG236" s="75"/>
      <c r="BH236" s="75"/>
      <c r="BI236">
        <v>4.2018826854715342E-2</v>
      </c>
      <c r="BM236">
        <v>8.4037653709430671E-2</v>
      </c>
      <c r="BN236">
        <v>4.2018826854715342E-2</v>
      </c>
      <c r="BO236">
        <v>0</v>
      </c>
      <c r="BP236" s="79" t="s">
        <v>1264</v>
      </c>
      <c r="BQ236" s="79">
        <v>1373</v>
      </c>
      <c r="BR236" s="79">
        <v>10</v>
      </c>
      <c r="BT236" s="79" t="s">
        <v>464</v>
      </c>
      <c r="BU236" s="79" t="s">
        <v>464</v>
      </c>
      <c r="BV236" s="79">
        <v>0</v>
      </c>
      <c r="BX236" s="79">
        <v>1</v>
      </c>
      <c r="BY236" s="79">
        <v>0</v>
      </c>
      <c r="BZ236" s="79" t="s">
        <v>464</v>
      </c>
      <c r="CA236" s="79" t="s">
        <v>464</v>
      </c>
      <c r="CB236" s="79" t="s">
        <v>1266</v>
      </c>
      <c r="CC236" s="79">
        <v>400</v>
      </c>
      <c r="CE236" s="79" t="s">
        <v>1287</v>
      </c>
      <c r="CG236" s="81">
        <v>5</v>
      </c>
    </row>
    <row r="237" spans="1:85" x14ac:dyDescent="0.3">
      <c r="A237" s="2" t="s">
        <v>142</v>
      </c>
      <c r="B237" s="13" t="s">
        <v>766</v>
      </c>
      <c r="C237" s="13"/>
      <c r="D237" s="2">
        <v>4.2</v>
      </c>
      <c r="E237" s="2" t="s">
        <v>135</v>
      </c>
      <c r="F237" s="88" t="s">
        <v>576</v>
      </c>
      <c r="G237">
        <v>-1</v>
      </c>
      <c r="I237" t="s">
        <v>1613</v>
      </c>
      <c r="L237" t="b">
        <v>0</v>
      </c>
      <c r="M237" t="b">
        <v>0</v>
      </c>
      <c r="N237" t="b">
        <v>0</v>
      </c>
      <c r="O237" s="5" t="b">
        <v>1</v>
      </c>
      <c r="P237" s="2">
        <v>1</v>
      </c>
      <c r="Q237" s="25">
        <v>0</v>
      </c>
      <c r="R237">
        <v>0</v>
      </c>
      <c r="S237">
        <v>0</v>
      </c>
      <c r="T237" s="2">
        <v>3.92</v>
      </c>
      <c r="U237" s="2">
        <v>3.92</v>
      </c>
      <c r="V237" s="2">
        <v>11.065</v>
      </c>
      <c r="W237" s="2" t="s">
        <v>439</v>
      </c>
      <c r="X237" s="2">
        <v>11.065</v>
      </c>
      <c r="Y237" s="25">
        <v>0</v>
      </c>
      <c r="Z237" s="25"/>
      <c r="AA237" s="25"/>
      <c r="AB237">
        <v>0</v>
      </c>
      <c r="AE237">
        <v>0</v>
      </c>
      <c r="AH237" s="2">
        <v>2</v>
      </c>
      <c r="AI237">
        <v>14</v>
      </c>
      <c r="AJ237" s="55">
        <f t="shared" si="33"/>
        <v>170.02921599999999</v>
      </c>
      <c r="AK237" s="57">
        <v>0</v>
      </c>
      <c r="AL237" s="55">
        <v>0</v>
      </c>
      <c r="AM237" s="55">
        <v>0</v>
      </c>
      <c r="AN237" s="52">
        <f t="shared" ref="AN237:AN244" si="34">P237*AI237/AJ237</f>
        <v>8.2338790528799485E-2</v>
      </c>
      <c r="AO237" s="51"/>
      <c r="AP237" s="52"/>
      <c r="AQ237" s="52"/>
      <c r="AR237" s="28">
        <v>1.9090909090909089</v>
      </c>
      <c r="AS237" s="28">
        <v>2.545454545454545</v>
      </c>
      <c r="AT237" s="28">
        <v>0.54545454545454541</v>
      </c>
      <c r="AU237" s="28">
        <v>2.9090909090909092</v>
      </c>
      <c r="AV237" s="28">
        <v>0.2413793103448276</v>
      </c>
      <c r="AW237" s="28">
        <v>0.32183908045977011</v>
      </c>
      <c r="AX237" s="28">
        <v>6.8965517241379309E-2</v>
      </c>
      <c r="AY237" s="28">
        <v>0.36781609195402298</v>
      </c>
      <c r="AZ237" s="25">
        <v>1.1399999999999999</v>
      </c>
      <c r="BA237" s="25">
        <v>3.44</v>
      </c>
      <c r="BB237" s="25">
        <v>2.2999999999999998</v>
      </c>
      <c r="BC237" s="25">
        <v>2.7654545454545452</v>
      </c>
      <c r="BD237">
        <v>2.7654545454545461</v>
      </c>
      <c r="BE237">
        <v>6.4215922727137267</v>
      </c>
      <c r="BF237" s="75"/>
      <c r="BG237" s="75"/>
      <c r="BH237" s="75"/>
      <c r="BI237">
        <v>4.1169395264399743E-2</v>
      </c>
      <c r="BM237">
        <v>8.2338790528799485E-2</v>
      </c>
      <c r="BN237">
        <v>4.1169395264399743E-2</v>
      </c>
      <c r="BO237">
        <v>0</v>
      </c>
      <c r="BP237" s="79" t="s">
        <v>1264</v>
      </c>
      <c r="BQ237" s="79">
        <v>1373</v>
      </c>
      <c r="BR237" s="79">
        <v>10</v>
      </c>
      <c r="BT237" s="79" t="s">
        <v>464</v>
      </c>
      <c r="BU237" s="79" t="s">
        <v>464</v>
      </c>
      <c r="BV237" s="79">
        <v>0</v>
      </c>
      <c r="BX237" s="79">
        <v>1</v>
      </c>
      <c r="BY237" s="79">
        <v>0</v>
      </c>
      <c r="BZ237" s="79" t="s">
        <v>464</v>
      </c>
      <c r="CA237" s="79" t="s">
        <v>464</v>
      </c>
      <c r="CB237" s="79" t="s">
        <v>1266</v>
      </c>
      <c r="CC237" s="79">
        <v>400</v>
      </c>
      <c r="CE237" s="79" t="s">
        <v>1287</v>
      </c>
      <c r="CG237" s="81">
        <v>10</v>
      </c>
    </row>
    <row r="238" spans="1:85" x14ac:dyDescent="0.3">
      <c r="A238" s="2" t="s">
        <v>143</v>
      </c>
      <c r="B238" s="13" t="s">
        <v>767</v>
      </c>
      <c r="C238" s="13"/>
      <c r="D238" s="2">
        <v>4.1500000000000004</v>
      </c>
      <c r="E238" s="2" t="s">
        <v>135</v>
      </c>
      <c r="F238" s="88" t="s">
        <v>576</v>
      </c>
      <c r="G238">
        <v>-1</v>
      </c>
      <c r="I238" t="s">
        <v>1614</v>
      </c>
      <c r="L238" t="b">
        <v>0</v>
      </c>
      <c r="M238" t="b">
        <v>0</v>
      </c>
      <c r="N238" t="b">
        <v>0</v>
      </c>
      <c r="O238" s="5" t="b">
        <v>1</v>
      </c>
      <c r="P238" s="2">
        <v>1</v>
      </c>
      <c r="Q238" s="25">
        <v>0</v>
      </c>
      <c r="R238">
        <v>0</v>
      </c>
      <c r="S238">
        <v>0</v>
      </c>
      <c r="T238" s="2">
        <v>3.92</v>
      </c>
      <c r="U238" s="2">
        <v>3.92</v>
      </c>
      <c r="V238" s="2">
        <v>11.7911</v>
      </c>
      <c r="W238" s="2" t="s">
        <v>439</v>
      </c>
      <c r="X238" s="2">
        <v>11.7911</v>
      </c>
      <c r="Y238" s="25">
        <v>0</v>
      </c>
      <c r="Z238" s="25"/>
      <c r="AA238" s="25"/>
      <c r="AB238">
        <v>0</v>
      </c>
      <c r="AE238">
        <v>0</v>
      </c>
      <c r="AH238" s="2">
        <v>2</v>
      </c>
      <c r="AI238">
        <v>14</v>
      </c>
      <c r="AJ238" s="55">
        <f t="shared" si="33"/>
        <v>181.18675904</v>
      </c>
      <c r="AK238" s="57">
        <v>0</v>
      </c>
      <c r="AL238" s="55">
        <v>0</v>
      </c>
      <c r="AM238" s="55">
        <v>0</v>
      </c>
      <c r="AN238" s="52">
        <f t="shared" si="34"/>
        <v>7.7268339442559744E-2</v>
      </c>
      <c r="AO238" s="51"/>
      <c r="AP238" s="52"/>
      <c r="AQ238" s="52"/>
      <c r="AR238" s="28">
        <v>1.9090909090909089</v>
      </c>
      <c r="AS238" s="28">
        <v>2.545454545454545</v>
      </c>
      <c r="AT238" s="28">
        <v>0.54545454545454541</v>
      </c>
      <c r="AU238" s="28">
        <v>2.9090909090909092</v>
      </c>
      <c r="AV238" s="28">
        <v>0.2413793103448276</v>
      </c>
      <c r="AW238" s="28">
        <v>0.32183908045977011</v>
      </c>
      <c r="AX238" s="28">
        <v>6.8965517241379309E-2</v>
      </c>
      <c r="AY238" s="28">
        <v>0.36781609195402298</v>
      </c>
      <c r="AZ238" s="25">
        <v>0.93</v>
      </c>
      <c r="BA238" s="25">
        <v>3.44</v>
      </c>
      <c r="BB238" s="25">
        <v>2.5099999999999998</v>
      </c>
      <c r="BC238" s="25">
        <v>2.65</v>
      </c>
      <c r="BD238">
        <v>2.649999999999999</v>
      </c>
      <c r="BE238">
        <v>6.0276818459090906</v>
      </c>
      <c r="BF238" s="75"/>
      <c r="BG238" s="75"/>
      <c r="BH238" s="75"/>
      <c r="BI238">
        <v>3.8634169721279872E-2</v>
      </c>
      <c r="BM238">
        <v>7.7268339442559744E-2</v>
      </c>
      <c r="BN238">
        <v>3.8634169721279872E-2</v>
      </c>
      <c r="BO238">
        <v>0</v>
      </c>
      <c r="BP238" s="79" t="s">
        <v>1264</v>
      </c>
      <c r="BQ238" s="79">
        <v>1373</v>
      </c>
      <c r="BR238" s="79">
        <v>10</v>
      </c>
      <c r="BT238" s="79" t="s">
        <v>464</v>
      </c>
      <c r="BU238" s="79" t="s">
        <v>464</v>
      </c>
      <c r="BV238" s="79">
        <v>0</v>
      </c>
      <c r="BX238" s="79">
        <v>1</v>
      </c>
      <c r="BY238" s="79">
        <v>0</v>
      </c>
      <c r="BZ238" s="79" t="s">
        <v>464</v>
      </c>
      <c r="CA238" s="79" t="s">
        <v>464</v>
      </c>
      <c r="CB238" s="79" t="s">
        <v>1266</v>
      </c>
      <c r="CC238" s="79">
        <v>400</v>
      </c>
      <c r="CE238" s="79" t="s">
        <v>1287</v>
      </c>
      <c r="CG238" s="81">
        <v>15</v>
      </c>
    </row>
    <row r="239" spans="1:85" x14ac:dyDescent="0.3">
      <c r="A239" s="2" t="s">
        <v>12</v>
      </c>
      <c r="B239" s="13" t="s">
        <v>697</v>
      </c>
      <c r="C239" s="13"/>
      <c r="D239" s="2">
        <v>4.1500000000000004</v>
      </c>
      <c r="E239" s="2" t="s">
        <v>135</v>
      </c>
      <c r="F239" s="88" t="s">
        <v>576</v>
      </c>
      <c r="G239">
        <v>-1</v>
      </c>
      <c r="I239" t="s">
        <v>1615</v>
      </c>
      <c r="L239" t="b">
        <v>0</v>
      </c>
      <c r="M239" t="b">
        <v>0</v>
      </c>
      <c r="N239" t="b">
        <v>0</v>
      </c>
      <c r="O239" s="5" t="b">
        <v>1</v>
      </c>
      <c r="P239" s="2">
        <v>1</v>
      </c>
      <c r="Q239" s="25">
        <v>0</v>
      </c>
      <c r="R239">
        <v>0</v>
      </c>
      <c r="S239">
        <v>0</v>
      </c>
      <c r="T239" s="2">
        <v>3.92</v>
      </c>
      <c r="U239" s="2">
        <v>3.92</v>
      </c>
      <c r="V239" s="2">
        <v>11.5395</v>
      </c>
      <c r="W239" s="2" t="s">
        <v>439</v>
      </c>
      <c r="X239" s="2">
        <v>11.5395</v>
      </c>
      <c r="Y239" s="25">
        <v>0</v>
      </c>
      <c r="Z239" s="25"/>
      <c r="AA239" s="25"/>
      <c r="AB239">
        <v>0</v>
      </c>
      <c r="AE239">
        <v>0</v>
      </c>
      <c r="AH239" s="2">
        <v>2</v>
      </c>
      <c r="AI239">
        <v>14</v>
      </c>
      <c r="AJ239" s="55">
        <f t="shared" si="33"/>
        <v>177.32057279999998</v>
      </c>
      <c r="AK239" s="57">
        <v>0</v>
      </c>
      <c r="AL239" s="55">
        <v>0</v>
      </c>
      <c r="AM239" s="55">
        <v>0</v>
      </c>
      <c r="AN239" s="52">
        <f t="shared" si="34"/>
        <v>7.8953049716293272E-2</v>
      </c>
      <c r="AO239" s="51"/>
      <c r="AP239" s="52"/>
      <c r="AQ239" s="52"/>
      <c r="AR239" s="28">
        <v>1.9090909090909089</v>
      </c>
      <c r="AS239" s="28">
        <v>2.545454545454545</v>
      </c>
      <c r="AT239" s="28">
        <v>0.54545454545454541</v>
      </c>
      <c r="AU239" s="28">
        <v>2.9090909090909092</v>
      </c>
      <c r="AV239" s="28">
        <v>0.2413793103448276</v>
      </c>
      <c r="AW239" s="28">
        <v>0.32183908045977011</v>
      </c>
      <c r="AX239" s="28">
        <v>6.8965517241379309E-2</v>
      </c>
      <c r="AY239" s="28">
        <v>0.36781609195402298</v>
      </c>
      <c r="AZ239" s="25">
        <v>0.82</v>
      </c>
      <c r="BA239" s="25">
        <v>3.44</v>
      </c>
      <c r="BB239" s="25">
        <v>2.62</v>
      </c>
      <c r="BC239" s="25">
        <v>2.64</v>
      </c>
      <c r="BD239">
        <v>2.64</v>
      </c>
      <c r="BE239">
        <v>5.9811382595454541</v>
      </c>
      <c r="BF239" s="75"/>
      <c r="BG239" s="75"/>
      <c r="BH239" s="75"/>
      <c r="BI239">
        <v>3.9476524858146643E-2</v>
      </c>
      <c r="BM239">
        <v>7.8953049716293272E-2</v>
      </c>
      <c r="BN239">
        <v>3.9476524858146643E-2</v>
      </c>
      <c r="BO239">
        <v>0</v>
      </c>
      <c r="BP239" s="79" t="s">
        <v>1264</v>
      </c>
      <c r="BQ239" s="79">
        <v>1373</v>
      </c>
      <c r="BR239" s="79">
        <v>10</v>
      </c>
      <c r="BT239" s="79" t="s">
        <v>464</v>
      </c>
      <c r="BU239" s="79" t="s">
        <v>464</v>
      </c>
      <c r="BV239" s="79">
        <v>0</v>
      </c>
      <c r="BX239" s="79">
        <v>1</v>
      </c>
      <c r="BY239" s="79">
        <v>0</v>
      </c>
      <c r="BZ239" s="79" t="s">
        <v>464</v>
      </c>
      <c r="CA239" s="79" t="s">
        <v>464</v>
      </c>
      <c r="CB239" s="79" t="s">
        <v>1266</v>
      </c>
      <c r="CC239" s="79">
        <v>400</v>
      </c>
      <c r="CE239" s="79" t="s">
        <v>1287</v>
      </c>
      <c r="CG239" s="81">
        <v>235</v>
      </c>
    </row>
    <row r="240" spans="1:85" x14ac:dyDescent="0.3">
      <c r="A240" s="2" t="s">
        <v>144</v>
      </c>
      <c r="B240" s="13" t="s">
        <v>768</v>
      </c>
      <c r="C240" s="13"/>
      <c r="D240" s="2">
        <v>4.1500000000000004</v>
      </c>
      <c r="E240" s="2" t="s">
        <v>135</v>
      </c>
      <c r="F240" s="88" t="s">
        <v>576</v>
      </c>
      <c r="G240">
        <v>-1</v>
      </c>
      <c r="H240" t="s">
        <v>1183</v>
      </c>
      <c r="I240" t="s">
        <v>1616</v>
      </c>
      <c r="L240" t="b">
        <v>0</v>
      </c>
      <c r="M240" t="b">
        <v>0</v>
      </c>
      <c r="N240" t="b">
        <v>1</v>
      </c>
      <c r="O240" t="b">
        <v>0</v>
      </c>
      <c r="P240" s="2">
        <v>1</v>
      </c>
      <c r="Q240" s="25">
        <v>0</v>
      </c>
      <c r="R240">
        <v>0</v>
      </c>
      <c r="S240">
        <v>0</v>
      </c>
      <c r="T240" s="2">
        <v>3.84</v>
      </c>
      <c r="U240" s="2">
        <v>3.84</v>
      </c>
      <c r="V240" s="2">
        <v>11.5395</v>
      </c>
      <c r="W240" s="2" t="s">
        <v>439</v>
      </c>
      <c r="X240" s="2">
        <v>11.5395</v>
      </c>
      <c r="Y240" s="25">
        <v>0</v>
      </c>
      <c r="Z240" s="25"/>
      <c r="AA240" s="25"/>
      <c r="AB240">
        <v>0</v>
      </c>
      <c r="AE240">
        <v>0</v>
      </c>
      <c r="AH240" s="2">
        <v>2</v>
      </c>
      <c r="AI240">
        <v>14</v>
      </c>
      <c r="AJ240" s="55">
        <f t="shared" si="33"/>
        <v>170.15685120000001</v>
      </c>
      <c r="AK240" s="57">
        <v>0</v>
      </c>
      <c r="AL240" s="55">
        <v>0</v>
      </c>
      <c r="AM240" s="55">
        <v>0</v>
      </c>
      <c r="AN240" s="52">
        <f t="shared" si="34"/>
        <v>8.2277027937855962E-2</v>
      </c>
      <c r="AO240" s="51"/>
      <c r="AP240" s="52"/>
      <c r="AQ240" s="52"/>
      <c r="AR240" s="28">
        <v>1.9090909090909089</v>
      </c>
      <c r="AS240" s="28">
        <v>2.545454545454545</v>
      </c>
      <c r="AT240" s="28">
        <v>0.54545454545454541</v>
      </c>
      <c r="AU240" s="28">
        <v>2.9090909090909092</v>
      </c>
      <c r="AV240" s="28">
        <v>0.2413793103448276</v>
      </c>
      <c r="AW240" s="28">
        <v>0.32183908045977011</v>
      </c>
      <c r="AX240" s="28">
        <v>6.8965517241379309E-2</v>
      </c>
      <c r="AY240" s="28">
        <v>0.36781609195402298</v>
      </c>
      <c r="AZ240" s="25">
        <v>0.79</v>
      </c>
      <c r="BA240" s="25">
        <v>3.44</v>
      </c>
      <c r="BB240" s="25">
        <v>2.65</v>
      </c>
      <c r="BC240" s="25">
        <v>2.6372727272727272</v>
      </c>
      <c r="BD240">
        <v>2.6372727272727272</v>
      </c>
      <c r="BE240">
        <v>5.967615153519545</v>
      </c>
      <c r="BF240" s="75"/>
      <c r="BG240" s="75"/>
      <c r="BH240" s="75"/>
      <c r="BI240">
        <v>4.1138513968927981E-2</v>
      </c>
      <c r="BM240">
        <v>8.2277027937855962E-2</v>
      </c>
      <c r="BN240">
        <v>4.1138513968927981E-2</v>
      </c>
      <c r="BO240">
        <v>0</v>
      </c>
      <c r="BP240" s="79" t="s">
        <v>1264</v>
      </c>
      <c r="BQ240" s="79">
        <v>1373</v>
      </c>
      <c r="BR240" s="79">
        <v>10</v>
      </c>
      <c r="BT240" s="79" t="s">
        <v>464</v>
      </c>
      <c r="BU240" s="79" t="s">
        <v>464</v>
      </c>
      <c r="BV240" s="79">
        <v>0</v>
      </c>
      <c r="BX240" s="79">
        <v>1</v>
      </c>
      <c r="BY240" s="79">
        <v>0</v>
      </c>
      <c r="BZ240" s="79" t="s">
        <v>464</v>
      </c>
      <c r="CA240" s="79" t="s">
        <v>464</v>
      </c>
      <c r="CB240" s="79" t="s">
        <v>1266</v>
      </c>
      <c r="CC240" s="79">
        <v>400</v>
      </c>
      <c r="CE240" s="79" t="s">
        <v>1287</v>
      </c>
      <c r="CG240" s="81">
        <v>70</v>
      </c>
    </row>
    <row r="241" spans="1:85" x14ac:dyDescent="0.3">
      <c r="A241" s="2" t="s">
        <v>145</v>
      </c>
      <c r="B241" s="13" t="s">
        <v>769</v>
      </c>
      <c r="C241" s="13"/>
      <c r="D241" s="2">
        <v>4.1500000000000004</v>
      </c>
      <c r="E241" s="2" t="s">
        <v>135</v>
      </c>
      <c r="F241" s="88" t="s">
        <v>576</v>
      </c>
      <c r="G241">
        <v>-1</v>
      </c>
      <c r="I241" t="s">
        <v>1617</v>
      </c>
      <c r="L241" t="b">
        <v>0</v>
      </c>
      <c r="M241" t="b">
        <v>0</v>
      </c>
      <c r="N241" t="b">
        <v>0</v>
      </c>
      <c r="O241" s="5" t="b">
        <v>1</v>
      </c>
      <c r="P241" s="2">
        <v>1</v>
      </c>
      <c r="Q241" s="25">
        <v>0</v>
      </c>
      <c r="R241">
        <v>0</v>
      </c>
      <c r="S241">
        <v>0</v>
      </c>
      <c r="T241" s="2">
        <v>3.85</v>
      </c>
      <c r="U241" s="2">
        <v>3.85</v>
      </c>
      <c r="V241" s="2">
        <v>10.95</v>
      </c>
      <c r="W241" s="2" t="s">
        <v>439</v>
      </c>
      <c r="X241" s="2">
        <v>10.95</v>
      </c>
      <c r="Y241" s="25">
        <v>0</v>
      </c>
      <c r="Z241" s="25"/>
      <c r="AA241" s="25"/>
      <c r="AB241">
        <v>0</v>
      </c>
      <c r="AE241">
        <v>0</v>
      </c>
      <c r="AH241" s="2">
        <v>2</v>
      </c>
      <c r="AI241">
        <v>14</v>
      </c>
      <c r="AJ241" s="55">
        <f t="shared" si="33"/>
        <v>162.306375</v>
      </c>
      <c r="AK241" s="57">
        <v>0</v>
      </c>
      <c r="AL241" s="55">
        <v>0</v>
      </c>
      <c r="AM241" s="55">
        <v>0</v>
      </c>
      <c r="AN241" s="52">
        <f t="shared" si="34"/>
        <v>8.6256624239189617E-2</v>
      </c>
      <c r="AO241" s="51"/>
      <c r="AP241" s="52"/>
      <c r="AQ241" s="52"/>
      <c r="AR241" s="28">
        <v>1.9090909090909089</v>
      </c>
      <c r="AS241" s="28">
        <v>2.545454545454545</v>
      </c>
      <c r="AT241" s="28">
        <v>0.54545454545454541</v>
      </c>
      <c r="AU241" s="28">
        <v>3.0909090909090908</v>
      </c>
      <c r="AV241" s="28">
        <v>0.2359550561797753</v>
      </c>
      <c r="AW241" s="28">
        <v>0.3146067415730337</v>
      </c>
      <c r="AX241" s="28">
        <v>6.7415730337078636E-2</v>
      </c>
      <c r="AY241" s="28">
        <v>0.38202247191011229</v>
      </c>
      <c r="AZ241" s="25">
        <v>1.17</v>
      </c>
      <c r="BA241" s="25">
        <v>3.44</v>
      </c>
      <c r="BB241" s="25">
        <v>2.27</v>
      </c>
      <c r="BC241" s="25">
        <v>2.7681818181818181</v>
      </c>
      <c r="BD241">
        <v>2.768181818181819</v>
      </c>
      <c r="BE241">
        <v>6.4299203045319091</v>
      </c>
      <c r="BF241" s="75"/>
      <c r="BG241" s="75"/>
      <c r="BH241" s="75"/>
      <c r="BI241">
        <v>4.3128312119594808E-2</v>
      </c>
      <c r="BM241">
        <v>8.6256624239189617E-2</v>
      </c>
      <c r="BN241">
        <v>4.3128312119594808E-2</v>
      </c>
      <c r="BO241">
        <v>0</v>
      </c>
      <c r="BP241" s="79" t="s">
        <v>1264</v>
      </c>
      <c r="BQ241" s="79">
        <v>1373</v>
      </c>
      <c r="BR241" s="79">
        <v>10</v>
      </c>
      <c r="BT241" s="79" t="s">
        <v>464</v>
      </c>
      <c r="BU241" s="79" t="s">
        <v>464</v>
      </c>
      <c r="BV241" s="79">
        <v>0</v>
      </c>
      <c r="BX241" s="79">
        <v>1</v>
      </c>
      <c r="BY241" s="79">
        <v>0</v>
      </c>
      <c r="BZ241" s="79" t="s">
        <v>464</v>
      </c>
      <c r="CA241" s="79" t="s">
        <v>464</v>
      </c>
      <c r="CB241" s="79" t="s">
        <v>1266</v>
      </c>
      <c r="CC241" s="79">
        <v>400</v>
      </c>
      <c r="CE241" s="79" t="s">
        <v>1287</v>
      </c>
      <c r="CG241" s="81">
        <v>5</v>
      </c>
    </row>
    <row r="242" spans="1:85" x14ac:dyDescent="0.3">
      <c r="A242" s="2" t="s">
        <v>146</v>
      </c>
      <c r="B242" s="13" t="s">
        <v>770</v>
      </c>
      <c r="C242" s="13"/>
      <c r="D242" s="2">
        <v>4.25</v>
      </c>
      <c r="E242" s="2" t="s">
        <v>135</v>
      </c>
      <c r="F242" s="88" t="s">
        <v>576</v>
      </c>
      <c r="G242">
        <v>-1</v>
      </c>
      <c r="I242" t="s">
        <v>1618</v>
      </c>
      <c r="L242" t="b">
        <v>0</v>
      </c>
      <c r="M242" t="b">
        <v>0</v>
      </c>
      <c r="N242" t="b">
        <v>0</v>
      </c>
      <c r="O242" s="5" t="b">
        <v>1</v>
      </c>
      <c r="P242" s="2">
        <v>1</v>
      </c>
      <c r="Q242" s="25">
        <v>0</v>
      </c>
      <c r="R242">
        <v>0</v>
      </c>
      <c r="S242">
        <v>0</v>
      </c>
      <c r="T242" s="2">
        <v>3.88</v>
      </c>
      <c r="U242" s="2">
        <v>3.88</v>
      </c>
      <c r="V242" s="2">
        <v>11.54</v>
      </c>
      <c r="W242" s="2" t="s">
        <v>439</v>
      </c>
      <c r="X242" s="2">
        <v>11.54</v>
      </c>
      <c r="Y242" s="25">
        <v>0</v>
      </c>
      <c r="Z242" s="25"/>
      <c r="AA242" s="25"/>
      <c r="AB242">
        <v>0</v>
      </c>
      <c r="AE242">
        <v>0</v>
      </c>
      <c r="AH242" s="2">
        <v>2</v>
      </c>
      <c r="AI242">
        <v>14</v>
      </c>
      <c r="AJ242" s="55">
        <f t="shared" si="33"/>
        <v>173.72777599999998</v>
      </c>
      <c r="AK242" s="57">
        <v>0</v>
      </c>
      <c r="AL242" s="55">
        <v>0</v>
      </c>
      <c r="AM242" s="55">
        <v>0</v>
      </c>
      <c r="AN242" s="52">
        <f t="shared" si="34"/>
        <v>8.0585847135923747E-2</v>
      </c>
      <c r="AO242" s="51"/>
      <c r="AP242" s="52"/>
      <c r="AQ242" s="52"/>
      <c r="AR242" s="28">
        <v>1.9090909090909089</v>
      </c>
      <c r="AS242" s="28">
        <v>2.545454545454545</v>
      </c>
      <c r="AT242" s="28">
        <v>0.54545454545454541</v>
      </c>
      <c r="AU242" s="28">
        <v>3.0909090909090908</v>
      </c>
      <c r="AV242" s="28">
        <v>0.2359550561797753</v>
      </c>
      <c r="AW242" s="28">
        <v>0.3146067415730337</v>
      </c>
      <c r="AX242" s="28">
        <v>6.7415730337078636E-2</v>
      </c>
      <c r="AY242" s="28">
        <v>0.38202247191011229</v>
      </c>
      <c r="AZ242" s="25">
        <v>0.93</v>
      </c>
      <c r="BA242" s="25">
        <v>3.44</v>
      </c>
      <c r="BB242" s="25">
        <v>2.5099999999999998</v>
      </c>
      <c r="BC242" s="25">
        <v>2.6527272727272728</v>
      </c>
      <c r="BD242">
        <v>2.6527272727272719</v>
      </c>
      <c r="BE242">
        <v>6.0360098777272722</v>
      </c>
      <c r="BF242" s="75"/>
      <c r="BG242" s="75"/>
      <c r="BH242" s="75"/>
      <c r="BI242">
        <v>4.0292923567961873E-2</v>
      </c>
      <c r="BM242">
        <v>8.0585847135923747E-2</v>
      </c>
      <c r="BN242">
        <v>4.0292923567961873E-2</v>
      </c>
      <c r="BO242">
        <v>0</v>
      </c>
      <c r="BP242" s="79" t="s">
        <v>1264</v>
      </c>
      <c r="BQ242" s="79">
        <v>1373</v>
      </c>
      <c r="BR242" s="79">
        <v>10</v>
      </c>
      <c r="BT242" s="79" t="s">
        <v>464</v>
      </c>
      <c r="BU242" s="79" t="s">
        <v>464</v>
      </c>
      <c r="BV242" s="79">
        <v>0</v>
      </c>
      <c r="BX242" s="79">
        <v>1</v>
      </c>
      <c r="BY242" s="79">
        <v>0</v>
      </c>
      <c r="BZ242" s="79" t="s">
        <v>464</v>
      </c>
      <c r="CA242" s="79" t="s">
        <v>464</v>
      </c>
      <c r="CB242" s="79" t="s">
        <v>1266</v>
      </c>
      <c r="CC242" s="79">
        <v>400</v>
      </c>
      <c r="CE242" s="79" t="s">
        <v>1287</v>
      </c>
      <c r="CG242" s="81">
        <v>10</v>
      </c>
    </row>
    <row r="243" spans="1:85" ht="15.6" customHeight="1" x14ac:dyDescent="0.3">
      <c r="A243" s="2" t="s">
        <v>13</v>
      </c>
      <c r="B243" s="13" t="s">
        <v>698</v>
      </c>
      <c r="C243" s="13"/>
      <c r="D243" s="2">
        <v>4.25</v>
      </c>
      <c r="E243" s="2" t="s">
        <v>135</v>
      </c>
      <c r="F243" s="88" t="s">
        <v>576</v>
      </c>
      <c r="G243">
        <v>-1</v>
      </c>
      <c r="I243" t="s">
        <v>1619</v>
      </c>
      <c r="L243" t="b">
        <v>0</v>
      </c>
      <c r="M243" t="b">
        <v>0</v>
      </c>
      <c r="N243" t="b">
        <v>0</v>
      </c>
      <c r="O243" s="5" t="b">
        <v>1</v>
      </c>
      <c r="P243" s="2">
        <v>1</v>
      </c>
      <c r="Q243" s="25">
        <v>0</v>
      </c>
      <c r="R243">
        <v>0</v>
      </c>
      <c r="S243">
        <v>0</v>
      </c>
      <c r="T243" s="2">
        <v>3.85</v>
      </c>
      <c r="U243" s="2">
        <v>3.85</v>
      </c>
      <c r="V243" s="2">
        <v>11.3</v>
      </c>
      <c r="W243" s="2" t="s">
        <v>439</v>
      </c>
      <c r="X243" s="2">
        <v>11.3</v>
      </c>
      <c r="Y243" s="25">
        <v>0</v>
      </c>
      <c r="Z243" s="25"/>
      <c r="AA243" s="25"/>
      <c r="AB243">
        <v>0</v>
      </c>
      <c r="AE243">
        <v>0</v>
      </c>
      <c r="AH243" s="2">
        <v>2</v>
      </c>
      <c r="AI243">
        <v>14</v>
      </c>
      <c r="AJ243" s="55">
        <f t="shared" si="33"/>
        <v>167.49425000000002</v>
      </c>
      <c r="AK243" s="57">
        <v>0</v>
      </c>
      <c r="AL243" s="55">
        <v>0</v>
      </c>
      <c r="AM243" s="55">
        <v>0</v>
      </c>
      <c r="AN243" s="52">
        <f t="shared" si="34"/>
        <v>8.3584958886648339E-2</v>
      </c>
      <c r="AO243" s="51"/>
      <c r="AP243" s="52"/>
      <c r="AQ243" s="52"/>
      <c r="AR243" s="28">
        <v>1.9090909090909089</v>
      </c>
      <c r="AS243" s="28">
        <v>2.545454545454545</v>
      </c>
      <c r="AT243" s="28">
        <v>0.54545454545454541</v>
      </c>
      <c r="AU243" s="28">
        <v>3.0909090909090908</v>
      </c>
      <c r="AV243" s="28">
        <v>0.2359550561797753</v>
      </c>
      <c r="AW243" s="28">
        <v>0.3146067415730337</v>
      </c>
      <c r="AX243" s="28">
        <v>6.7415730337078636E-2</v>
      </c>
      <c r="AY243" s="28">
        <v>0.38202247191011229</v>
      </c>
      <c r="AZ243" s="25">
        <v>0.82</v>
      </c>
      <c r="BA243" s="25">
        <v>3.44</v>
      </c>
      <c r="BB243" s="25">
        <v>2.62</v>
      </c>
      <c r="BC243" s="25">
        <v>2.642727272727273</v>
      </c>
      <c r="BD243">
        <v>2.642727272727273</v>
      </c>
      <c r="BE243">
        <v>5.9894662913636356</v>
      </c>
      <c r="BF243" s="75"/>
      <c r="BG243" s="75"/>
      <c r="BH243" s="75"/>
      <c r="BI243">
        <v>4.1792479443324169E-2</v>
      </c>
      <c r="BM243">
        <v>8.3584958886648339E-2</v>
      </c>
      <c r="BN243">
        <v>4.1792479443324169E-2</v>
      </c>
      <c r="BO243">
        <v>0</v>
      </c>
      <c r="BP243" s="79" t="s">
        <v>1264</v>
      </c>
      <c r="BQ243" s="79">
        <v>1373</v>
      </c>
      <c r="BR243" s="79">
        <v>10</v>
      </c>
      <c r="BT243" s="79" t="s">
        <v>464</v>
      </c>
      <c r="BU243" s="79" t="s">
        <v>464</v>
      </c>
      <c r="BV243" s="79">
        <v>0</v>
      </c>
      <c r="BX243" s="79">
        <v>1</v>
      </c>
      <c r="BY243" s="79">
        <v>0</v>
      </c>
      <c r="BZ243" s="79" t="s">
        <v>464</v>
      </c>
      <c r="CA243" s="79" t="s">
        <v>464</v>
      </c>
      <c r="CB243" s="79" t="s">
        <v>1266</v>
      </c>
      <c r="CC243" s="79">
        <v>400</v>
      </c>
      <c r="CE243" s="79" t="s">
        <v>1287</v>
      </c>
      <c r="CG243" s="81">
        <v>60</v>
      </c>
    </row>
    <row r="244" spans="1:85" x14ac:dyDescent="0.3">
      <c r="A244" s="2" t="s">
        <v>147</v>
      </c>
      <c r="B244" s="13" t="s">
        <v>771</v>
      </c>
      <c r="C244" s="13"/>
      <c r="D244" s="2">
        <v>4.25</v>
      </c>
      <c r="E244" s="2" t="s">
        <v>135</v>
      </c>
      <c r="F244" s="88" t="s">
        <v>576</v>
      </c>
      <c r="G244">
        <v>-1</v>
      </c>
      <c r="H244" t="s">
        <v>1183</v>
      </c>
      <c r="I244" t="s">
        <v>1620</v>
      </c>
      <c r="K244" s="1" t="s">
        <v>1547</v>
      </c>
      <c r="L244" t="b">
        <v>0</v>
      </c>
      <c r="M244" t="b">
        <v>0</v>
      </c>
      <c r="N244" t="b">
        <v>1</v>
      </c>
      <c r="O244" t="b">
        <v>0</v>
      </c>
      <c r="P244" s="2">
        <v>1</v>
      </c>
      <c r="Q244" s="25">
        <v>0</v>
      </c>
      <c r="R244">
        <v>0</v>
      </c>
      <c r="S244">
        <v>0</v>
      </c>
      <c r="T244" s="2">
        <v>3.76</v>
      </c>
      <c r="U244" s="2">
        <v>3.76</v>
      </c>
      <c r="V244" s="2">
        <v>11.41</v>
      </c>
      <c r="W244" s="2" t="s">
        <v>439</v>
      </c>
      <c r="X244" s="2">
        <v>11.41</v>
      </c>
      <c r="Y244" s="25">
        <v>0</v>
      </c>
      <c r="Z244" s="25"/>
      <c r="AA244" s="25"/>
      <c r="AB244">
        <v>0</v>
      </c>
      <c r="AE244">
        <v>0</v>
      </c>
      <c r="AH244" s="2">
        <v>2</v>
      </c>
      <c r="AI244">
        <v>14</v>
      </c>
      <c r="AJ244" s="55">
        <f t="shared" si="33"/>
        <v>161.31001599999999</v>
      </c>
      <c r="AK244" s="57">
        <v>0</v>
      </c>
      <c r="AL244" s="55">
        <v>0</v>
      </c>
      <c r="AM244" s="55">
        <v>0</v>
      </c>
      <c r="AN244" s="52">
        <f t="shared" si="34"/>
        <v>8.678940308331505E-2</v>
      </c>
      <c r="AO244" s="51"/>
      <c r="AP244" s="52"/>
      <c r="AQ244" s="52"/>
      <c r="AR244" s="28">
        <v>1.9090909090909089</v>
      </c>
      <c r="AS244" s="28">
        <v>2.545454545454545</v>
      </c>
      <c r="AT244" s="28">
        <v>0.54545454545454541</v>
      </c>
      <c r="AU244" s="28">
        <v>3.0909090909090908</v>
      </c>
      <c r="AV244" s="28">
        <v>0.2359550561797753</v>
      </c>
      <c r="AW244" s="28">
        <v>0.3146067415730337</v>
      </c>
      <c r="AX244" s="28">
        <v>6.7415730337078636E-2</v>
      </c>
      <c r="AY244" s="28">
        <v>0.38202247191011229</v>
      </c>
      <c r="AZ244" s="25">
        <v>0.79</v>
      </c>
      <c r="BA244" s="25">
        <v>3.44</v>
      </c>
      <c r="BB244" s="25">
        <v>2.65</v>
      </c>
      <c r="BC244" s="25">
        <v>2.64</v>
      </c>
      <c r="BD244">
        <v>2.64</v>
      </c>
      <c r="BE244">
        <v>5.9759431853377274</v>
      </c>
      <c r="BF244" s="75"/>
      <c r="BG244" s="75"/>
      <c r="BH244" s="75"/>
      <c r="BI244">
        <v>4.3394701541657532E-2</v>
      </c>
      <c r="BM244">
        <v>8.678940308331505E-2</v>
      </c>
      <c r="BN244">
        <v>4.3394701541657532E-2</v>
      </c>
      <c r="BO244">
        <v>0</v>
      </c>
      <c r="BP244" s="79" t="s">
        <v>1264</v>
      </c>
      <c r="BQ244" s="79">
        <v>1373</v>
      </c>
      <c r="BR244" s="79">
        <v>10</v>
      </c>
      <c r="BT244" s="79" t="s">
        <v>464</v>
      </c>
      <c r="BU244" s="79" t="s">
        <v>464</v>
      </c>
      <c r="BV244" s="79">
        <v>0</v>
      </c>
      <c r="BX244" s="79">
        <v>1</v>
      </c>
      <c r="BY244" s="79">
        <v>0</v>
      </c>
      <c r="BZ244" s="79" t="s">
        <v>464</v>
      </c>
      <c r="CA244" s="79" t="s">
        <v>464</v>
      </c>
      <c r="CB244" s="79" t="s">
        <v>1266</v>
      </c>
      <c r="CC244" s="79">
        <v>400</v>
      </c>
      <c r="CE244" s="79" t="s">
        <v>1287</v>
      </c>
      <c r="CG244" s="81">
        <v>10</v>
      </c>
    </row>
    <row r="245" spans="1:85" x14ac:dyDescent="0.3">
      <c r="A245" s="2" t="s">
        <v>136</v>
      </c>
      <c r="B245" s="13" t="s">
        <v>760</v>
      </c>
      <c r="C245" s="13"/>
      <c r="D245" s="2">
        <v>3.8</v>
      </c>
      <c r="E245" s="2" t="s">
        <v>135</v>
      </c>
      <c r="F245" s="114" t="s">
        <v>576</v>
      </c>
      <c r="G245">
        <v>-1</v>
      </c>
      <c r="H245" t="s">
        <v>1164</v>
      </c>
      <c r="I245" t="s">
        <v>1551</v>
      </c>
      <c r="L245" t="b">
        <v>1</v>
      </c>
      <c r="M245" t="b">
        <v>0</v>
      </c>
      <c r="N245" t="b">
        <v>1</v>
      </c>
      <c r="O245" t="b">
        <v>0</v>
      </c>
      <c r="P245" s="2">
        <v>1</v>
      </c>
      <c r="Q245" s="25">
        <v>0</v>
      </c>
      <c r="R245">
        <v>0</v>
      </c>
      <c r="S245">
        <v>1</v>
      </c>
      <c r="T245" s="2">
        <v>3.89</v>
      </c>
      <c r="U245" s="2">
        <v>3.89</v>
      </c>
      <c r="V245" s="2">
        <v>10.34</v>
      </c>
      <c r="W245" s="2" t="s">
        <v>440</v>
      </c>
      <c r="X245" s="2">
        <v>10.34</v>
      </c>
      <c r="Y245" s="25">
        <v>0</v>
      </c>
      <c r="Z245" s="25"/>
      <c r="AA245" s="25"/>
      <c r="AB245">
        <v>0</v>
      </c>
      <c r="AE245">
        <v>3.88</v>
      </c>
      <c r="AF245">
        <v>3.88</v>
      </c>
      <c r="AG245">
        <v>10.66</v>
      </c>
      <c r="AH245" s="2">
        <v>2</v>
      </c>
      <c r="AI245">
        <v>14</v>
      </c>
      <c r="AJ245" s="55">
        <f t="shared" ref="AJ245:AJ247" si="35">T245*U245*V245</f>
        <v>156.465914</v>
      </c>
      <c r="AK245" s="57">
        <v>0</v>
      </c>
      <c r="AL245" s="55">
        <v>0</v>
      </c>
      <c r="AM245" s="55">
        <v>160.479904</v>
      </c>
      <c r="AN245" s="52"/>
      <c r="AO245" s="51"/>
      <c r="AP245" s="52"/>
      <c r="AQ245" s="52">
        <v>8.7238337331009372E-2</v>
      </c>
      <c r="AR245" s="28">
        <v>1.9090909090909089</v>
      </c>
      <c r="AS245" s="28">
        <v>2.545454545454545</v>
      </c>
      <c r="AT245" s="28">
        <v>0.63636363636363635</v>
      </c>
      <c r="AU245" s="28">
        <v>2.545454545454545</v>
      </c>
      <c r="AV245" s="28">
        <v>0.25</v>
      </c>
      <c r="AW245" s="28">
        <v>0.33333333333333331</v>
      </c>
      <c r="AX245" s="28">
        <v>8.3333333333333329E-2</v>
      </c>
      <c r="AY245" s="28">
        <v>0.33333333333333331</v>
      </c>
      <c r="AZ245" s="25">
        <v>1.1000000000000001</v>
      </c>
      <c r="BA245" s="25">
        <v>3.44</v>
      </c>
      <c r="BB245" s="25">
        <v>2.34</v>
      </c>
      <c r="BC245" s="25">
        <v>2.7618181818181822</v>
      </c>
      <c r="BD245">
        <v>2.7618181818181822</v>
      </c>
      <c r="BE245">
        <v>6.4448628590773636</v>
      </c>
      <c r="BF245" s="75"/>
      <c r="BG245" s="75"/>
      <c r="BH245" s="75">
        <v>0</v>
      </c>
      <c r="BL245">
        <v>4.3619168665504693E-2</v>
      </c>
      <c r="BM245">
        <v>8.7238337331009372E-2</v>
      </c>
      <c r="BN245">
        <v>4.3619168665504693E-2</v>
      </c>
      <c r="BO245">
        <v>0</v>
      </c>
      <c r="BP245" s="79" t="s">
        <v>1264</v>
      </c>
      <c r="BQ245" s="79">
        <v>1373</v>
      </c>
      <c r="BR245" s="79">
        <v>10</v>
      </c>
      <c r="BT245" s="79" t="s">
        <v>1275</v>
      </c>
      <c r="BU245" s="79" t="s">
        <v>56</v>
      </c>
      <c r="BV245" s="79">
        <v>0.5</v>
      </c>
      <c r="BX245" s="79">
        <v>1</v>
      </c>
      <c r="BY245" s="79">
        <v>0</v>
      </c>
      <c r="BZ245" s="79" t="s">
        <v>464</v>
      </c>
      <c r="CA245" s="79" t="s">
        <v>464</v>
      </c>
      <c r="CB245" s="79" t="s">
        <v>1266</v>
      </c>
      <c r="CC245" s="79">
        <v>400</v>
      </c>
      <c r="CE245" s="79" t="s">
        <v>1287</v>
      </c>
      <c r="CG245" s="81">
        <f>5.3*5</f>
        <v>26.5</v>
      </c>
    </row>
    <row r="246" spans="1:85" x14ac:dyDescent="0.3">
      <c r="A246" s="2" t="s">
        <v>137</v>
      </c>
      <c r="B246" s="13" t="s">
        <v>761</v>
      </c>
      <c r="C246" s="13"/>
      <c r="D246" s="2">
        <v>3.85</v>
      </c>
      <c r="E246" s="2" t="s">
        <v>135</v>
      </c>
      <c r="F246" s="9" t="s">
        <v>576</v>
      </c>
      <c r="G246" t="s">
        <v>652</v>
      </c>
      <c r="H246" s="2"/>
      <c r="I246" s="2"/>
      <c r="J246" s="2"/>
      <c r="K246" s="2"/>
      <c r="L246" t="b">
        <v>1</v>
      </c>
      <c r="M246" t="b">
        <v>1</v>
      </c>
      <c r="N246" t="b">
        <v>0</v>
      </c>
      <c r="O246" t="b">
        <v>0</v>
      </c>
      <c r="P246" s="2">
        <v>1</v>
      </c>
      <c r="Q246" s="25">
        <v>1</v>
      </c>
      <c r="R246">
        <v>2</v>
      </c>
      <c r="S246">
        <v>0</v>
      </c>
      <c r="T246" s="2">
        <v>3.85</v>
      </c>
      <c r="U246" s="2">
        <v>3.85</v>
      </c>
      <c r="V246" s="2">
        <v>12.77</v>
      </c>
      <c r="W246" s="2" t="s">
        <v>440</v>
      </c>
      <c r="X246" s="2">
        <v>12.77</v>
      </c>
      <c r="Y246" s="25">
        <v>11.210029909999999</v>
      </c>
      <c r="Z246" s="25">
        <v>11.210029909999999</v>
      </c>
      <c r="AA246" s="25">
        <v>11.210029909999999</v>
      </c>
      <c r="AB246">
        <v>3.8955000000000002</v>
      </c>
      <c r="AC246">
        <v>3.8955000000000002</v>
      </c>
      <c r="AD246">
        <v>21.436</v>
      </c>
      <c r="AE246">
        <v>0</v>
      </c>
      <c r="AH246" s="2">
        <v>2</v>
      </c>
      <c r="AI246">
        <v>14</v>
      </c>
      <c r="AJ246" s="55">
        <f t="shared" si="35"/>
        <v>189.28332500000002</v>
      </c>
      <c r="AK246" s="57">
        <v>167.3639996655379</v>
      </c>
      <c r="AL246" s="55">
        <v>325.28959047900003</v>
      </c>
      <c r="AM246" s="55">
        <v>0</v>
      </c>
      <c r="AN246" s="52"/>
      <c r="AO246" s="51">
        <v>8.365000853216796E-2</v>
      </c>
      <c r="AP246" s="52">
        <v>8.607714731593176E-2</v>
      </c>
      <c r="AQ246" s="52"/>
      <c r="AR246" s="28">
        <v>1.9090909090909089</v>
      </c>
      <c r="AS246" s="28">
        <v>2.545454545454545</v>
      </c>
      <c r="AT246" s="28">
        <v>0.63636363636363635</v>
      </c>
      <c r="AU246" s="28">
        <v>2.545454545454545</v>
      </c>
      <c r="AV246" s="28">
        <v>0.25</v>
      </c>
      <c r="AW246" s="28">
        <v>0.33333333333333331</v>
      </c>
      <c r="AX246" s="28">
        <v>8.3333333333333329E-2</v>
      </c>
      <c r="AY246" s="28">
        <v>0.33333333333333331</v>
      </c>
      <c r="AZ246" s="25">
        <v>0.93</v>
      </c>
      <c r="BA246" s="25">
        <v>3.44</v>
      </c>
      <c r="BB246" s="25">
        <v>2.5099999999999998</v>
      </c>
      <c r="BC246" s="25">
        <v>2.646363636363636</v>
      </c>
      <c r="BD246">
        <v>2.646363636363636</v>
      </c>
      <c r="BE246">
        <v>6.0509524322727266</v>
      </c>
      <c r="BF246" s="75">
        <v>0.45356967584663088</v>
      </c>
      <c r="BG246" s="75">
        <v>0</v>
      </c>
      <c r="BH246" s="75"/>
      <c r="BJ246">
        <v>4.1825004266083973E-2</v>
      </c>
      <c r="BK246">
        <v>4.303857365796588E-2</v>
      </c>
      <c r="BM246">
        <v>8.486357792404986E-2</v>
      </c>
      <c r="BN246">
        <v>4.243178896202493E-2</v>
      </c>
      <c r="BO246">
        <v>0.22678483792331541</v>
      </c>
      <c r="BP246" s="79" t="s">
        <v>1264</v>
      </c>
      <c r="BQ246" s="79">
        <v>1373</v>
      </c>
      <c r="BR246" s="79">
        <v>10</v>
      </c>
      <c r="BT246" s="79" t="s">
        <v>1275</v>
      </c>
      <c r="BU246" s="79" t="s">
        <v>56</v>
      </c>
      <c r="BV246" s="79">
        <v>0.5</v>
      </c>
      <c r="BX246" s="79">
        <v>1</v>
      </c>
      <c r="BY246" s="79">
        <v>0</v>
      </c>
      <c r="BZ246" s="79" t="s">
        <v>464</v>
      </c>
      <c r="CA246" s="79" t="s">
        <v>464</v>
      </c>
      <c r="CB246" s="79" t="s">
        <v>1266</v>
      </c>
      <c r="CC246" s="79">
        <v>400</v>
      </c>
      <c r="CE246" s="79" t="s">
        <v>1287</v>
      </c>
      <c r="CG246" s="81">
        <f>55.3*5</f>
        <v>276.5</v>
      </c>
    </row>
    <row r="247" spans="1:85" x14ac:dyDescent="0.3">
      <c r="A247" s="2" t="s">
        <v>10</v>
      </c>
      <c r="B247" s="13" t="s">
        <v>695</v>
      </c>
      <c r="C247" s="13"/>
      <c r="D247" s="2">
        <v>3.9</v>
      </c>
      <c r="E247" s="2" t="s">
        <v>135</v>
      </c>
      <c r="F247" s="9" t="s">
        <v>531</v>
      </c>
      <c r="G247">
        <v>-1</v>
      </c>
      <c r="L247" t="b">
        <v>1</v>
      </c>
      <c r="M247" t="b">
        <v>0</v>
      </c>
      <c r="N247" t="b">
        <v>0</v>
      </c>
      <c r="O247" t="b">
        <v>0</v>
      </c>
      <c r="P247" s="2">
        <v>1</v>
      </c>
      <c r="Q247" s="25">
        <v>1</v>
      </c>
      <c r="R247">
        <v>0</v>
      </c>
      <c r="S247">
        <v>0</v>
      </c>
      <c r="T247" s="2">
        <v>3.88</v>
      </c>
      <c r="U247" s="2">
        <v>3.88</v>
      </c>
      <c r="V247" s="2">
        <v>11.07</v>
      </c>
      <c r="W247" s="2" t="s">
        <v>439</v>
      </c>
      <c r="X247" s="2">
        <v>11.07</v>
      </c>
      <c r="Y247" s="25">
        <v>3.9103940000000001</v>
      </c>
      <c r="Z247" s="25">
        <v>3.9103940000000001</v>
      </c>
      <c r="AA247" s="25">
        <v>11.314458</v>
      </c>
      <c r="AB247">
        <v>0</v>
      </c>
      <c r="AE247">
        <v>0</v>
      </c>
      <c r="AH247" s="2">
        <v>2</v>
      </c>
      <c r="AI247">
        <v>14</v>
      </c>
      <c r="AJ247" s="55">
        <f t="shared" si="35"/>
        <v>166.652208</v>
      </c>
      <c r="AK247" s="57">
        <v>173.0114278564659</v>
      </c>
      <c r="AL247" s="55">
        <v>0</v>
      </c>
      <c r="AM247" s="55">
        <v>0</v>
      </c>
      <c r="AN247" s="52"/>
      <c r="AO247" s="51">
        <v>8.0919510193365449E-2</v>
      </c>
      <c r="AP247" s="52"/>
      <c r="AQ247" s="52"/>
      <c r="AR247" s="28">
        <v>1.9090909090909089</v>
      </c>
      <c r="AS247" s="28">
        <v>2.545454545454545</v>
      </c>
      <c r="AT247" s="28">
        <v>0.63636363636363635</v>
      </c>
      <c r="AU247" s="28">
        <v>2.545454545454545</v>
      </c>
      <c r="AV247" s="28">
        <v>0.25</v>
      </c>
      <c r="AW247" s="28">
        <v>0.33333333333333331</v>
      </c>
      <c r="AX247" s="28">
        <v>8.3333333333333329E-2</v>
      </c>
      <c r="AY247" s="28">
        <v>0.33333333333333331</v>
      </c>
      <c r="AZ247" s="25">
        <v>0.82</v>
      </c>
      <c r="BA247" s="25">
        <v>3.44</v>
      </c>
      <c r="BB247" s="25">
        <v>2.62</v>
      </c>
      <c r="BC247" s="25">
        <v>2.6363636363636358</v>
      </c>
      <c r="BD247">
        <v>2.6363636363636371</v>
      </c>
      <c r="BE247">
        <v>6.0044088459090901</v>
      </c>
      <c r="BF247" s="75">
        <v>0.5117218936152963</v>
      </c>
      <c r="BG247" s="75"/>
      <c r="BH247" s="75"/>
      <c r="BJ247">
        <v>4.0459755096682717E-2</v>
      </c>
      <c r="BM247">
        <v>8.0919510193365449E-2</v>
      </c>
      <c r="BN247">
        <v>4.0459755096682717E-2</v>
      </c>
      <c r="BO247">
        <v>0.5117218936152963</v>
      </c>
      <c r="BP247" s="79" t="s">
        <v>1264</v>
      </c>
      <c r="BQ247" s="79">
        <v>1373</v>
      </c>
      <c r="BR247" s="79">
        <v>10</v>
      </c>
      <c r="BT247" s="79" t="s">
        <v>1275</v>
      </c>
      <c r="BU247" s="79" t="s">
        <v>56</v>
      </c>
      <c r="BV247" s="79">
        <v>0.5</v>
      </c>
      <c r="BX247" s="79">
        <v>1</v>
      </c>
      <c r="BY247" s="79">
        <v>0</v>
      </c>
      <c r="BZ247" s="79" t="s">
        <v>464</v>
      </c>
      <c r="CA247" s="79" t="s">
        <v>464</v>
      </c>
      <c r="CB247" s="79" t="s">
        <v>1266</v>
      </c>
      <c r="CC247" s="79">
        <v>400</v>
      </c>
      <c r="CE247" s="79" t="s">
        <v>1287</v>
      </c>
      <c r="CG247" s="81">
        <f>55.5*5</f>
        <v>277.5</v>
      </c>
    </row>
    <row r="248" spans="1:85" x14ac:dyDescent="0.3">
      <c r="A248" s="2" t="s">
        <v>148</v>
      </c>
      <c r="B248" s="13" t="s">
        <v>772</v>
      </c>
      <c r="C248" s="13"/>
      <c r="D248" s="2">
        <v>4.2</v>
      </c>
      <c r="E248" s="2" t="s">
        <v>149</v>
      </c>
      <c r="F248" s="9" t="s">
        <v>577</v>
      </c>
      <c r="G248" t="s">
        <v>653</v>
      </c>
      <c r="L248" t="b">
        <v>1</v>
      </c>
      <c r="M248" t="b">
        <v>1</v>
      </c>
      <c r="N248" t="b">
        <v>0</v>
      </c>
      <c r="O248" t="b">
        <v>0</v>
      </c>
      <c r="P248" s="2">
        <v>2</v>
      </c>
      <c r="Q248" s="25">
        <v>1</v>
      </c>
      <c r="R248">
        <v>2</v>
      </c>
      <c r="S248">
        <v>0</v>
      </c>
      <c r="T248" s="2">
        <v>3.85</v>
      </c>
      <c r="U248" s="2">
        <v>3.85</v>
      </c>
      <c r="V248" s="2">
        <v>28.361999999999998</v>
      </c>
      <c r="W248" s="2" t="s">
        <v>440</v>
      </c>
      <c r="X248" s="2">
        <v>14.180999999999999</v>
      </c>
      <c r="Y248" s="25">
        <v>14.183127929999999</v>
      </c>
      <c r="Z248" s="25">
        <v>14.183127929999999</v>
      </c>
      <c r="AA248" s="25">
        <v>14.183127929999999</v>
      </c>
      <c r="AB248">
        <v>3.8515000000000001</v>
      </c>
      <c r="AC248">
        <v>3.8515000000000001</v>
      </c>
      <c r="AD248">
        <v>28.338999999999999</v>
      </c>
      <c r="AE248">
        <v>0</v>
      </c>
      <c r="AH248" s="2"/>
      <c r="AI248">
        <v>20</v>
      </c>
      <c r="AJ248" s="55">
        <f t="shared" si="33"/>
        <v>420.39574500000003</v>
      </c>
      <c r="AK248" s="57">
        <v>215.8165104701838</v>
      </c>
      <c r="AL248" s="55">
        <v>420.38220671275002</v>
      </c>
      <c r="AM248" s="55">
        <v>0</v>
      </c>
      <c r="AN248" s="52"/>
      <c r="AO248" s="51">
        <v>9.2671315815585423E-2</v>
      </c>
      <c r="AP248" s="52">
        <v>9.5151505846992876E-2</v>
      </c>
      <c r="AQ248" s="52"/>
      <c r="AR248" s="28">
        <v>1.9375</v>
      </c>
      <c r="AS248" s="28">
        <v>2.5</v>
      </c>
      <c r="AT248" s="28">
        <v>0.5625</v>
      </c>
      <c r="AU248" s="28">
        <v>2.625</v>
      </c>
      <c r="AV248" s="28">
        <v>0.25409836065573771</v>
      </c>
      <c r="AW248" s="28">
        <v>0.32786885245901642</v>
      </c>
      <c r="AX248" s="28">
        <v>7.3770491803278687E-2</v>
      </c>
      <c r="AY248" s="28">
        <v>0.34426229508196721</v>
      </c>
      <c r="AZ248" s="25">
        <v>0.98</v>
      </c>
      <c r="BA248" s="25">
        <v>3.44</v>
      </c>
      <c r="BB248" s="25">
        <v>2.46</v>
      </c>
      <c r="BC248" s="25">
        <v>2.6175000000000002</v>
      </c>
      <c r="BD248">
        <v>2.6175000000000002</v>
      </c>
      <c r="BE248">
        <v>6.0217141611250007</v>
      </c>
      <c r="BF248" s="75">
        <v>0.48754533225959679</v>
      </c>
      <c r="BG248" s="75">
        <v>0</v>
      </c>
      <c r="BH248" s="75"/>
      <c r="BJ248">
        <v>4.6335657907792711E-2</v>
      </c>
      <c r="BK248">
        <v>4.7575752923496438E-2</v>
      </c>
      <c r="BM248">
        <v>9.3911410831289149E-2</v>
      </c>
      <c r="BN248">
        <v>4.6955705415644568E-2</v>
      </c>
      <c r="BO248">
        <v>0.24377266612979839</v>
      </c>
      <c r="BP248" s="79" t="s">
        <v>1264</v>
      </c>
      <c r="BQ248" s="79">
        <v>1273</v>
      </c>
      <c r="BT248" s="79" t="s">
        <v>1275</v>
      </c>
      <c r="BU248" s="79" t="s">
        <v>56</v>
      </c>
      <c r="BV248" s="79">
        <v>0.5</v>
      </c>
      <c r="BW248" s="79">
        <v>5</v>
      </c>
      <c r="BX248" s="79">
        <v>1</v>
      </c>
      <c r="BY248" s="79">
        <v>0</v>
      </c>
      <c r="BZ248" s="79" t="s">
        <v>464</v>
      </c>
      <c r="CA248" s="79" t="s">
        <v>464</v>
      </c>
      <c r="CB248" s="79" t="s">
        <v>1266</v>
      </c>
      <c r="CC248" s="79">
        <v>400</v>
      </c>
      <c r="CE248" s="79" t="s">
        <v>1287</v>
      </c>
      <c r="CG248" s="81">
        <f>356*5</f>
        <v>1780</v>
      </c>
    </row>
    <row r="249" spans="1:85" x14ac:dyDescent="0.3">
      <c r="A249" s="2" t="s">
        <v>1317</v>
      </c>
      <c r="B249" s="13"/>
      <c r="C249" s="13"/>
      <c r="D249" s="2">
        <v>4.2</v>
      </c>
      <c r="E249" s="2" t="s">
        <v>149</v>
      </c>
      <c r="F249" s="9" t="s">
        <v>577</v>
      </c>
      <c r="G249" t="s">
        <v>653</v>
      </c>
      <c r="I249" t="s">
        <v>1621</v>
      </c>
      <c r="J249" t="s">
        <v>1621</v>
      </c>
      <c r="L249" t="b">
        <v>0</v>
      </c>
      <c r="M249" t="b">
        <v>0</v>
      </c>
      <c r="N249" t="b">
        <v>0</v>
      </c>
      <c r="O249" s="5" t="b">
        <v>1</v>
      </c>
      <c r="P249" s="2"/>
      <c r="Q249" s="25"/>
      <c r="T249" s="2"/>
      <c r="U249" s="2"/>
      <c r="V249" s="2"/>
      <c r="W249" s="2"/>
      <c r="X249" s="2"/>
      <c r="Y249" s="25"/>
      <c r="Z249" s="25"/>
      <c r="AA249" s="25"/>
      <c r="AH249" s="2"/>
      <c r="AJ249" s="55"/>
      <c r="AK249" s="57"/>
      <c r="AL249" s="55"/>
      <c r="AM249" s="55"/>
      <c r="AN249" s="52"/>
      <c r="AO249" s="51"/>
      <c r="AP249" s="52"/>
      <c r="AQ249" s="52"/>
      <c r="AR249" s="28"/>
      <c r="AS249" s="28"/>
      <c r="AT249" s="28"/>
      <c r="AU249" s="28"/>
      <c r="AV249" s="28"/>
      <c r="AW249" s="28"/>
      <c r="AX249" s="28"/>
      <c r="AY249" s="28"/>
      <c r="AZ249" s="25"/>
      <c r="BA249" s="25"/>
      <c r="BB249" s="25"/>
      <c r="BC249" s="25"/>
      <c r="BF249" s="75"/>
      <c r="BG249" s="75"/>
      <c r="BH249" s="75"/>
      <c r="BP249" s="79" t="s">
        <v>1264</v>
      </c>
      <c r="BQ249" s="79">
        <v>1273</v>
      </c>
      <c r="BT249" s="79" t="s">
        <v>1275</v>
      </c>
      <c r="BU249" s="79" t="s">
        <v>56</v>
      </c>
      <c r="BV249" s="79">
        <v>0.5</v>
      </c>
      <c r="BW249" s="79">
        <v>5</v>
      </c>
      <c r="BX249" s="79">
        <v>1</v>
      </c>
      <c r="BY249" s="79">
        <v>0</v>
      </c>
      <c r="BZ249" s="79" t="s">
        <v>464</v>
      </c>
      <c r="CA249" s="79" t="s">
        <v>464</v>
      </c>
      <c r="CB249" s="79" t="s">
        <v>1266</v>
      </c>
      <c r="CC249" s="79">
        <v>400</v>
      </c>
      <c r="CE249" s="79" t="s">
        <v>1287</v>
      </c>
      <c r="CG249" s="81">
        <f>293*5</f>
        <v>1465</v>
      </c>
    </row>
    <row r="250" spans="1:85" x14ac:dyDescent="0.3">
      <c r="A250" s="2" t="s">
        <v>308</v>
      </c>
      <c r="B250" s="13"/>
      <c r="C250" s="13"/>
      <c r="D250" s="2">
        <v>4.2</v>
      </c>
      <c r="E250" s="2" t="s">
        <v>149</v>
      </c>
      <c r="F250" s="35" t="s">
        <v>601</v>
      </c>
      <c r="G250" s="2" t="s">
        <v>672</v>
      </c>
      <c r="L250" t="b">
        <v>1</v>
      </c>
      <c r="M250" t="b">
        <v>1</v>
      </c>
      <c r="N250" t="b">
        <v>0</v>
      </c>
      <c r="O250" t="b">
        <v>0</v>
      </c>
      <c r="P250" s="2"/>
      <c r="Q250" s="25"/>
      <c r="T250" s="2"/>
      <c r="U250" s="2"/>
      <c r="V250" s="2"/>
      <c r="W250" s="2"/>
      <c r="X250" s="2"/>
      <c r="Y250" s="25"/>
      <c r="Z250" s="25"/>
      <c r="AA250" s="25"/>
      <c r="AH250" s="2"/>
      <c r="AJ250" s="55"/>
      <c r="AK250" s="57"/>
      <c r="AL250" s="55"/>
      <c r="AM250" s="55"/>
      <c r="AN250" s="52"/>
      <c r="AO250" s="51"/>
      <c r="AP250" s="52"/>
      <c r="AQ250" s="52"/>
      <c r="AR250" s="28"/>
      <c r="AS250" s="28"/>
      <c r="AT250" s="28"/>
      <c r="AU250" s="28"/>
      <c r="AV250" s="28"/>
      <c r="AW250" s="28"/>
      <c r="AX250" s="28"/>
      <c r="AY250" s="28"/>
      <c r="AZ250" s="25"/>
      <c r="BA250" s="25"/>
      <c r="BB250" s="25"/>
      <c r="BC250" s="25"/>
      <c r="BF250" s="75"/>
      <c r="BG250" s="75"/>
      <c r="BH250" s="75"/>
      <c r="BP250" s="79" t="s">
        <v>1264</v>
      </c>
      <c r="BQ250" s="79">
        <v>1273</v>
      </c>
      <c r="BT250" s="79" t="s">
        <v>1275</v>
      </c>
      <c r="BU250" s="79" t="s">
        <v>56</v>
      </c>
      <c r="BV250" s="79">
        <v>0.5</v>
      </c>
      <c r="BW250" s="79">
        <v>5</v>
      </c>
      <c r="BX250" s="79">
        <v>1</v>
      </c>
      <c r="BY250" s="79">
        <v>0</v>
      </c>
      <c r="BZ250" s="79" t="s">
        <v>464</v>
      </c>
      <c r="CA250" s="79" t="s">
        <v>464</v>
      </c>
      <c r="CB250" s="79" t="s">
        <v>1266</v>
      </c>
      <c r="CC250" s="79">
        <v>400</v>
      </c>
      <c r="CE250" s="79" t="s">
        <v>1287</v>
      </c>
      <c r="CG250" s="81">
        <f>177*5</f>
        <v>885</v>
      </c>
    </row>
    <row r="251" spans="1:85" x14ac:dyDescent="0.3">
      <c r="A251" s="2" t="s">
        <v>203</v>
      </c>
      <c r="B251" s="13"/>
      <c r="C251" s="13"/>
      <c r="D251" s="2">
        <v>4.2</v>
      </c>
      <c r="E251" s="2" t="s">
        <v>149</v>
      </c>
      <c r="F251" s="9" t="s">
        <v>577</v>
      </c>
      <c r="G251" t="s">
        <v>653</v>
      </c>
      <c r="I251" t="s">
        <v>1622</v>
      </c>
      <c r="J251" t="s">
        <v>1622</v>
      </c>
      <c r="L251" t="b">
        <v>0</v>
      </c>
      <c r="M251" t="b">
        <v>0</v>
      </c>
      <c r="N251" t="b">
        <v>0</v>
      </c>
      <c r="O251" s="5" t="b">
        <v>1</v>
      </c>
      <c r="P251" s="2"/>
      <c r="Q251" s="25"/>
      <c r="T251" s="2"/>
      <c r="U251" s="2"/>
      <c r="V251" s="2"/>
      <c r="W251" s="2"/>
      <c r="X251" s="2"/>
      <c r="Y251" s="25"/>
      <c r="Z251" s="25"/>
      <c r="AA251" s="25"/>
      <c r="AH251" s="2"/>
      <c r="AJ251" s="55"/>
      <c r="AK251" s="57"/>
      <c r="AL251" s="55"/>
      <c r="AM251" s="55"/>
      <c r="AN251" s="52"/>
      <c r="AO251" s="51"/>
      <c r="AP251" s="52"/>
      <c r="AQ251" s="52"/>
      <c r="AR251" s="28"/>
      <c r="AS251" s="28"/>
      <c r="AT251" s="28"/>
      <c r="AU251" s="28"/>
      <c r="AV251" s="28"/>
      <c r="AW251" s="28"/>
      <c r="AX251" s="28"/>
      <c r="AY251" s="28"/>
      <c r="AZ251" s="25"/>
      <c r="BA251" s="25"/>
      <c r="BB251" s="25"/>
      <c r="BC251" s="25"/>
      <c r="BF251" s="75"/>
      <c r="BG251" s="75"/>
      <c r="BH251" s="75"/>
      <c r="BP251" s="79" t="s">
        <v>1264</v>
      </c>
      <c r="BQ251" s="79">
        <v>1273</v>
      </c>
      <c r="BT251" s="79" t="s">
        <v>1275</v>
      </c>
      <c r="BU251" s="79" t="s">
        <v>56</v>
      </c>
      <c r="BV251" s="79">
        <v>0.5</v>
      </c>
      <c r="BW251" s="79">
        <v>5</v>
      </c>
      <c r="BX251" s="79">
        <v>1</v>
      </c>
      <c r="BY251" s="79">
        <v>0</v>
      </c>
      <c r="BZ251" s="79" t="s">
        <v>464</v>
      </c>
      <c r="CA251" s="79" t="s">
        <v>464</v>
      </c>
      <c r="CB251" s="79" t="s">
        <v>1266</v>
      </c>
      <c r="CC251" s="79">
        <v>400</v>
      </c>
      <c r="CE251" s="79" t="s">
        <v>1287</v>
      </c>
      <c r="CG251" s="81">
        <f>180*5</f>
        <v>900</v>
      </c>
    </row>
    <row r="252" spans="1:85" ht="13.8" customHeight="1" x14ac:dyDescent="0.3">
      <c r="A252" s="2" t="s">
        <v>215</v>
      </c>
      <c r="B252" s="13"/>
      <c r="C252" s="13"/>
      <c r="D252" s="2">
        <v>4.2</v>
      </c>
      <c r="E252" s="2" t="s">
        <v>149</v>
      </c>
      <c r="F252" s="9" t="s">
        <v>587</v>
      </c>
      <c r="G252" t="s">
        <v>636</v>
      </c>
      <c r="L252" t="b">
        <v>1</v>
      </c>
      <c r="M252" t="b">
        <v>1</v>
      </c>
      <c r="N252" t="b">
        <v>0</v>
      </c>
      <c r="O252" t="b">
        <v>0</v>
      </c>
      <c r="P252" s="2"/>
      <c r="Q252" s="25"/>
      <c r="T252" s="2"/>
      <c r="U252" s="2"/>
      <c r="V252" s="2"/>
      <c r="W252" s="2"/>
      <c r="X252" s="2"/>
      <c r="Y252" s="25"/>
      <c r="Z252" s="25"/>
      <c r="AA252" s="25"/>
      <c r="AH252" s="2"/>
      <c r="AJ252" s="55"/>
      <c r="AK252" s="57"/>
      <c r="AL252" s="55"/>
      <c r="AM252" s="55"/>
      <c r="AN252" s="52"/>
      <c r="AO252" s="51"/>
      <c r="AP252" s="52"/>
      <c r="AQ252" s="52"/>
      <c r="AR252" s="28"/>
      <c r="AS252" s="28"/>
      <c r="AT252" s="28"/>
      <c r="AU252" s="28"/>
      <c r="AV252" s="28"/>
      <c r="AW252" s="28"/>
      <c r="AX252" s="28"/>
      <c r="AY252" s="28"/>
      <c r="AZ252" s="25"/>
      <c r="BA252" s="25"/>
      <c r="BB252" s="25"/>
      <c r="BC252" s="25"/>
      <c r="BF252" s="75"/>
      <c r="BG252" s="75"/>
      <c r="BH252" s="75"/>
      <c r="BP252" s="79" t="s">
        <v>1264</v>
      </c>
      <c r="BQ252" s="79">
        <v>1273</v>
      </c>
      <c r="BT252" s="79" t="s">
        <v>1275</v>
      </c>
      <c r="BU252" s="79" t="s">
        <v>56</v>
      </c>
      <c r="BV252" s="79">
        <v>0.5</v>
      </c>
      <c r="BW252" s="79">
        <v>5</v>
      </c>
      <c r="BX252" s="79">
        <v>1</v>
      </c>
      <c r="BY252" s="79">
        <v>0</v>
      </c>
      <c r="BZ252" s="79" t="s">
        <v>464</v>
      </c>
      <c r="CA252" s="79" t="s">
        <v>464</v>
      </c>
      <c r="CB252" s="79" t="s">
        <v>1266</v>
      </c>
      <c r="CC252" s="79">
        <v>400</v>
      </c>
      <c r="CE252" s="79" t="s">
        <v>1287</v>
      </c>
      <c r="CG252" s="81">
        <f>89*5</f>
        <v>445</v>
      </c>
    </row>
    <row r="253" spans="1:85" x14ac:dyDescent="0.3">
      <c r="A253" s="2" t="s">
        <v>148</v>
      </c>
      <c r="B253" s="13" t="s">
        <v>772</v>
      </c>
      <c r="C253" s="13"/>
      <c r="D253" s="2">
        <v>4.2</v>
      </c>
      <c r="E253" s="2" t="s">
        <v>149</v>
      </c>
      <c r="F253" s="9" t="s">
        <v>577</v>
      </c>
      <c r="G253" t="s">
        <v>653</v>
      </c>
      <c r="L253" t="b">
        <v>1</v>
      </c>
      <c r="M253" t="b">
        <v>1</v>
      </c>
      <c r="N253" t="b">
        <v>0</v>
      </c>
      <c r="O253" t="b">
        <v>0</v>
      </c>
      <c r="P253">
        <v>2</v>
      </c>
      <c r="Q253" s="25">
        <v>1</v>
      </c>
      <c r="R253">
        <v>2</v>
      </c>
      <c r="S253">
        <v>0</v>
      </c>
      <c r="T253" s="2">
        <v>3.85</v>
      </c>
      <c r="U253" s="2">
        <v>3.85</v>
      </c>
      <c r="V253" s="2">
        <f>14.1*2</f>
        <v>28.2</v>
      </c>
      <c r="W253" s="2" t="s">
        <v>440</v>
      </c>
      <c r="X253" s="2">
        <v>14.1</v>
      </c>
      <c r="Y253" s="25"/>
      <c r="Z253" s="25"/>
      <c r="AA253" s="25"/>
      <c r="AH253" s="2"/>
      <c r="AJ253" s="55"/>
      <c r="AK253" s="57"/>
      <c r="AL253" s="55"/>
      <c r="AM253" s="55"/>
      <c r="AN253" s="52"/>
      <c r="AO253" s="51"/>
      <c r="AP253" s="52"/>
      <c r="AQ253" s="52"/>
      <c r="AR253" s="28"/>
      <c r="AS253" s="28"/>
      <c r="AT253" s="28"/>
      <c r="AU253" s="28"/>
      <c r="AV253" s="28"/>
      <c r="AW253" s="28"/>
      <c r="AX253" s="28"/>
      <c r="AY253" s="28"/>
      <c r="AZ253" s="25"/>
      <c r="BA253" s="25"/>
      <c r="BB253" s="25"/>
      <c r="BC253" s="25"/>
      <c r="BF253" s="75"/>
      <c r="BG253" s="75"/>
      <c r="BH253" s="75"/>
      <c r="BP253" s="79" t="s">
        <v>1264</v>
      </c>
      <c r="BQ253" s="79">
        <v>1273</v>
      </c>
      <c r="BT253" s="79" t="s">
        <v>1275</v>
      </c>
      <c r="BU253" s="79" t="s">
        <v>56</v>
      </c>
      <c r="BV253" s="79">
        <v>0.5</v>
      </c>
      <c r="BW253" s="79">
        <v>5</v>
      </c>
      <c r="BX253" s="79">
        <v>1</v>
      </c>
      <c r="BY253" s="79">
        <v>0</v>
      </c>
      <c r="BZ253" s="79" t="s">
        <v>464</v>
      </c>
      <c r="CA253" s="79" t="s">
        <v>464</v>
      </c>
      <c r="CB253" s="79" t="s">
        <v>1266</v>
      </c>
      <c r="CC253" s="79">
        <v>400</v>
      </c>
      <c r="CE253" s="79" t="s">
        <v>1287</v>
      </c>
      <c r="CG253" s="81">
        <v>2860</v>
      </c>
    </row>
    <row r="254" spans="1:85" x14ac:dyDescent="0.3">
      <c r="A254" s="2" t="s">
        <v>1318</v>
      </c>
      <c r="B254" s="13"/>
      <c r="C254" s="13"/>
      <c r="D254" s="2">
        <v>4.2</v>
      </c>
      <c r="E254" s="2" t="s">
        <v>149</v>
      </c>
      <c r="F254" s="9"/>
      <c r="L254" t="b">
        <v>0</v>
      </c>
      <c r="M254" t="b">
        <v>0</v>
      </c>
      <c r="N254" t="b">
        <v>0</v>
      </c>
      <c r="O254" s="5" t="b">
        <v>1</v>
      </c>
      <c r="P254">
        <v>2</v>
      </c>
      <c r="Q254" s="25"/>
      <c r="T254" s="2">
        <v>3.85</v>
      </c>
      <c r="U254" s="2">
        <v>3.85</v>
      </c>
      <c r="V254" s="2">
        <f>14.2*2</f>
        <v>28.4</v>
      </c>
      <c r="W254" s="2"/>
      <c r="X254" s="2">
        <v>14.2</v>
      </c>
      <c r="Y254" s="25"/>
      <c r="Z254" s="25"/>
      <c r="AA254" s="25"/>
      <c r="AH254" s="2"/>
      <c r="AJ254" s="55"/>
      <c r="AK254" s="57"/>
      <c r="AL254" s="55"/>
      <c r="AM254" s="55"/>
      <c r="AN254" s="52"/>
      <c r="AO254" s="51"/>
      <c r="AP254" s="52"/>
      <c r="AQ254" s="52"/>
      <c r="AR254" s="28"/>
      <c r="AS254" s="28"/>
      <c r="AT254" s="28"/>
      <c r="AU254" s="28"/>
      <c r="AV254" s="28"/>
      <c r="AW254" s="28"/>
      <c r="AX254" s="28"/>
      <c r="AY254" s="28"/>
      <c r="AZ254" s="25"/>
      <c r="BA254" s="25"/>
      <c r="BB254" s="25"/>
      <c r="BC254" s="25"/>
      <c r="BF254" s="75"/>
      <c r="BG254" s="75"/>
      <c r="BH254" s="75"/>
      <c r="BP254" s="79" t="s">
        <v>1264</v>
      </c>
      <c r="BQ254" s="79">
        <v>1274</v>
      </c>
      <c r="BT254" s="79" t="s">
        <v>1275</v>
      </c>
      <c r="BU254" s="79" t="s">
        <v>56</v>
      </c>
      <c r="BV254" s="79">
        <v>0.5</v>
      </c>
      <c r="BW254" s="79">
        <v>5</v>
      </c>
      <c r="BX254" s="79">
        <v>1</v>
      </c>
      <c r="BY254" s="79">
        <v>0</v>
      </c>
      <c r="BZ254" s="79" t="s">
        <v>464</v>
      </c>
      <c r="CA254" s="79" t="s">
        <v>464</v>
      </c>
      <c r="CB254" s="79" t="s">
        <v>1266</v>
      </c>
      <c r="CC254" s="79">
        <v>400</v>
      </c>
      <c r="CE254" s="79" t="s">
        <v>1287</v>
      </c>
      <c r="CG254" s="81">
        <v>5780</v>
      </c>
    </row>
    <row r="255" spans="1:85" x14ac:dyDescent="0.3">
      <c r="A255" s="2" t="s">
        <v>1319</v>
      </c>
      <c r="B255" s="13"/>
      <c r="C255" s="13"/>
      <c r="D255" s="2">
        <v>4.2</v>
      </c>
      <c r="E255" s="2" t="s">
        <v>149</v>
      </c>
      <c r="F255" s="9"/>
      <c r="L255" t="b">
        <v>0</v>
      </c>
      <c r="M255" t="b">
        <v>0</v>
      </c>
      <c r="N255" t="b">
        <v>0</v>
      </c>
      <c r="O255" s="5" t="b">
        <v>1</v>
      </c>
      <c r="P255">
        <v>2</v>
      </c>
      <c r="Q255" s="25"/>
      <c r="T255" s="2">
        <v>3.85</v>
      </c>
      <c r="U255" s="2">
        <v>3.85</v>
      </c>
      <c r="V255" s="2">
        <f>14.5*2</f>
        <v>29</v>
      </c>
      <c r="W255" s="2"/>
      <c r="X255" s="2">
        <v>14.5</v>
      </c>
      <c r="Y255" s="25"/>
      <c r="Z255" s="25"/>
      <c r="AA255" s="25"/>
      <c r="AH255" s="2"/>
      <c r="AJ255" s="55"/>
      <c r="AK255" s="57"/>
      <c r="AL255" s="55"/>
      <c r="AM255" s="55"/>
      <c r="AN255" s="52"/>
      <c r="AO255" s="51"/>
      <c r="AP255" s="52"/>
      <c r="AQ255" s="52"/>
      <c r="AR255" s="28"/>
      <c r="AS255" s="28"/>
      <c r="AT255" s="28"/>
      <c r="AU255" s="28"/>
      <c r="AV255" s="28"/>
      <c r="AW255" s="28"/>
      <c r="AX255" s="28"/>
      <c r="AY255" s="28"/>
      <c r="AZ255" s="25"/>
      <c r="BA255" s="25"/>
      <c r="BB255" s="25"/>
      <c r="BC255" s="25"/>
      <c r="BF255" s="75"/>
      <c r="BG255" s="75"/>
      <c r="BH255" s="75"/>
      <c r="BP255" s="79" t="s">
        <v>1264</v>
      </c>
      <c r="BQ255" s="79">
        <v>1275</v>
      </c>
      <c r="BT255" s="79" t="s">
        <v>1275</v>
      </c>
      <c r="BU255" s="79" t="s">
        <v>56</v>
      </c>
      <c r="BV255" s="79">
        <v>0.5</v>
      </c>
      <c r="BW255" s="79">
        <v>5</v>
      </c>
      <c r="BX255" s="79">
        <v>1</v>
      </c>
      <c r="BY255" s="79">
        <v>0</v>
      </c>
      <c r="BZ255" s="79" t="s">
        <v>464</v>
      </c>
      <c r="CA255" s="79" t="s">
        <v>464</v>
      </c>
      <c r="CB255" s="79" t="s">
        <v>1266</v>
      </c>
      <c r="CC255" s="79">
        <v>400</v>
      </c>
      <c r="CE255" s="79" t="s">
        <v>1287</v>
      </c>
      <c r="CG255" s="81">
        <v>6380</v>
      </c>
    </row>
    <row r="256" spans="1:85" x14ac:dyDescent="0.3">
      <c r="A256" s="2" t="s">
        <v>1320</v>
      </c>
      <c r="B256" s="13"/>
      <c r="C256" s="13"/>
      <c r="D256" s="2">
        <v>4.2</v>
      </c>
      <c r="E256" s="2" t="s">
        <v>149</v>
      </c>
      <c r="F256" s="9"/>
      <c r="L256" t="b">
        <v>0</v>
      </c>
      <c r="M256" t="b">
        <v>0</v>
      </c>
      <c r="N256" t="b">
        <v>0</v>
      </c>
      <c r="O256" s="5" t="b">
        <v>1</v>
      </c>
      <c r="P256">
        <v>2</v>
      </c>
      <c r="Q256" s="25"/>
      <c r="T256" s="2">
        <v>3.85</v>
      </c>
      <c r="U256" s="2">
        <v>3.85</v>
      </c>
      <c r="V256" s="2">
        <f>14.8*2</f>
        <v>29.6</v>
      </c>
      <c r="W256" s="2"/>
      <c r="X256" s="2">
        <v>14.8</v>
      </c>
      <c r="Y256" s="25"/>
      <c r="Z256" s="25"/>
      <c r="AA256" s="25"/>
      <c r="AH256" s="2"/>
      <c r="AJ256" s="55"/>
      <c r="AK256" s="57"/>
      <c r="AL256" s="55"/>
      <c r="AM256" s="55"/>
      <c r="AN256" s="52"/>
      <c r="AO256" s="51"/>
      <c r="AP256" s="52"/>
      <c r="AQ256" s="52"/>
      <c r="AR256" s="28"/>
      <c r="AS256" s="28"/>
      <c r="AT256" s="28"/>
      <c r="AU256" s="28"/>
      <c r="AV256" s="28"/>
      <c r="AW256" s="28"/>
      <c r="AX256" s="28"/>
      <c r="AY256" s="28"/>
      <c r="AZ256" s="25"/>
      <c r="BA256" s="25"/>
      <c r="BB256" s="25"/>
      <c r="BC256" s="25"/>
      <c r="BF256" s="75"/>
      <c r="BG256" s="75"/>
      <c r="BH256" s="75"/>
      <c r="BP256" s="79" t="s">
        <v>1264</v>
      </c>
      <c r="BQ256" s="79">
        <v>1277</v>
      </c>
      <c r="BT256" s="79" t="s">
        <v>1275</v>
      </c>
      <c r="BU256" s="79" t="s">
        <v>56</v>
      </c>
      <c r="BV256" s="79">
        <v>0.5</v>
      </c>
      <c r="BW256" s="79">
        <v>5</v>
      </c>
      <c r="BX256" s="79">
        <v>1</v>
      </c>
      <c r="BY256" s="79">
        <v>0</v>
      </c>
      <c r="BZ256" s="79" t="s">
        <v>464</v>
      </c>
      <c r="CA256" s="79" t="s">
        <v>464</v>
      </c>
      <c r="CB256" s="79" t="s">
        <v>1266</v>
      </c>
      <c r="CC256" s="79">
        <v>400</v>
      </c>
      <c r="CE256" s="79" t="s">
        <v>1287</v>
      </c>
      <c r="CG256" s="81">
        <v>7080</v>
      </c>
    </row>
    <row r="257" spans="1:85" x14ac:dyDescent="0.3">
      <c r="A257" s="2" t="s">
        <v>1321</v>
      </c>
      <c r="B257" s="13"/>
      <c r="C257" s="13"/>
      <c r="D257" s="2">
        <v>4.2</v>
      </c>
      <c r="E257" s="2" t="s">
        <v>149</v>
      </c>
      <c r="F257" s="9"/>
      <c r="L257" t="b">
        <v>0</v>
      </c>
      <c r="M257" t="b">
        <v>0</v>
      </c>
      <c r="N257" t="b">
        <v>0</v>
      </c>
      <c r="O257" s="5" t="b">
        <v>1</v>
      </c>
      <c r="P257">
        <v>2</v>
      </c>
      <c r="Q257" s="25"/>
      <c r="T257" s="2">
        <v>3.85</v>
      </c>
      <c r="U257" s="2">
        <v>3.85</v>
      </c>
      <c r="V257" s="2">
        <f>15.1*2</f>
        <v>30.2</v>
      </c>
      <c r="W257" s="2"/>
      <c r="X257" s="2">
        <v>15.1</v>
      </c>
      <c r="Y257" s="25"/>
      <c r="Z257" s="25"/>
      <c r="AA257" s="25"/>
      <c r="AH257" s="2"/>
      <c r="AJ257" s="55"/>
      <c r="AK257" s="57"/>
      <c r="AL257" s="55"/>
      <c r="AM257" s="55"/>
      <c r="AN257" s="52"/>
      <c r="AO257" s="51"/>
      <c r="AP257" s="52"/>
      <c r="AQ257" s="52"/>
      <c r="AR257" s="28"/>
      <c r="AS257" s="28"/>
      <c r="AT257" s="28"/>
      <c r="AU257" s="28"/>
      <c r="AV257" s="28"/>
      <c r="AW257" s="28"/>
      <c r="AX257" s="28"/>
      <c r="AY257" s="28"/>
      <c r="AZ257" s="25"/>
      <c r="BA257" s="25"/>
      <c r="BB257" s="25"/>
      <c r="BC257" s="25"/>
      <c r="BF257" s="75"/>
      <c r="BG257" s="75"/>
      <c r="BH257" s="75"/>
      <c r="BP257" s="79" t="s">
        <v>1264</v>
      </c>
      <c r="BQ257" s="79">
        <v>1278</v>
      </c>
      <c r="BT257" s="79" t="s">
        <v>1275</v>
      </c>
      <c r="BU257" s="79" t="s">
        <v>56</v>
      </c>
      <c r="BV257" s="79">
        <v>0.5</v>
      </c>
      <c r="BW257" s="79">
        <v>5</v>
      </c>
      <c r="BX257" s="79">
        <v>1</v>
      </c>
      <c r="BY257" s="79">
        <v>0</v>
      </c>
      <c r="BZ257" s="79" t="s">
        <v>464</v>
      </c>
      <c r="CA257" s="79" t="s">
        <v>464</v>
      </c>
      <c r="CB257" s="79" t="s">
        <v>1266</v>
      </c>
      <c r="CC257" s="79">
        <v>400</v>
      </c>
      <c r="CE257" s="79" t="s">
        <v>1287</v>
      </c>
      <c r="CG257" s="81">
        <v>4940</v>
      </c>
    </row>
    <row r="258" spans="1:85" x14ac:dyDescent="0.3">
      <c r="A258" s="2" t="s">
        <v>1322</v>
      </c>
      <c r="B258" s="13"/>
      <c r="C258" s="13"/>
      <c r="D258" s="2">
        <v>4.2</v>
      </c>
      <c r="E258" s="2" t="s">
        <v>149</v>
      </c>
      <c r="F258" s="9"/>
      <c r="L258" t="b">
        <v>0</v>
      </c>
      <c r="M258" t="b">
        <v>0</v>
      </c>
      <c r="N258" t="b">
        <v>0</v>
      </c>
      <c r="O258" s="5" t="b">
        <v>1</v>
      </c>
      <c r="P258">
        <v>2</v>
      </c>
      <c r="Q258" s="25"/>
      <c r="T258" s="2">
        <v>3.85</v>
      </c>
      <c r="U258" s="2">
        <v>3.85</v>
      </c>
      <c r="V258" s="2">
        <f>14.4*2</f>
        <v>28.8</v>
      </c>
      <c r="W258" s="2"/>
      <c r="X258" s="2">
        <v>14.4</v>
      </c>
      <c r="Y258" s="25"/>
      <c r="Z258" s="25"/>
      <c r="AA258" s="25"/>
      <c r="AH258" s="2"/>
      <c r="AJ258" s="55"/>
      <c r="AK258" s="57"/>
      <c r="AL258" s="55"/>
      <c r="AM258" s="55"/>
      <c r="AN258" s="52"/>
      <c r="AO258" s="51"/>
      <c r="AP258" s="52"/>
      <c r="AQ258" s="52"/>
      <c r="AR258" s="28"/>
      <c r="AS258" s="28"/>
      <c r="AT258" s="28"/>
      <c r="AU258" s="28"/>
      <c r="AV258" s="28"/>
      <c r="AW258" s="28"/>
      <c r="AX258" s="28"/>
      <c r="AY258" s="28"/>
      <c r="AZ258" s="25"/>
      <c r="BA258" s="25"/>
      <c r="BB258" s="25"/>
      <c r="BC258" s="25"/>
      <c r="BF258" s="75"/>
      <c r="BG258" s="75"/>
      <c r="BH258" s="75"/>
      <c r="BP258" s="79" t="s">
        <v>1264</v>
      </c>
      <c r="BQ258" s="79">
        <v>1279</v>
      </c>
      <c r="BT258" s="79" t="s">
        <v>1275</v>
      </c>
      <c r="BU258" s="79" t="s">
        <v>56</v>
      </c>
      <c r="BV258" s="79">
        <v>0.5</v>
      </c>
      <c r="BW258" s="79">
        <v>5</v>
      </c>
      <c r="BX258" s="79">
        <v>1</v>
      </c>
      <c r="BY258" s="79">
        <v>0</v>
      </c>
      <c r="BZ258" s="79" t="s">
        <v>464</v>
      </c>
      <c r="CA258" s="79" t="s">
        <v>464</v>
      </c>
      <c r="CB258" s="79" t="s">
        <v>1266</v>
      </c>
      <c r="CC258" s="79">
        <v>400</v>
      </c>
      <c r="CE258" s="79" t="s">
        <v>1287</v>
      </c>
      <c r="CG258" s="81">
        <v>5310</v>
      </c>
    </row>
    <row r="259" spans="1:85" x14ac:dyDescent="0.3">
      <c r="A259" s="2" t="s">
        <v>1323</v>
      </c>
      <c r="B259" s="13"/>
      <c r="C259" s="13"/>
      <c r="D259" s="2">
        <v>4.2</v>
      </c>
      <c r="E259" s="2" t="s">
        <v>149</v>
      </c>
      <c r="F259" s="9"/>
      <c r="L259" t="b">
        <v>0</v>
      </c>
      <c r="M259" t="b">
        <v>0</v>
      </c>
      <c r="N259" t="b">
        <v>0</v>
      </c>
      <c r="O259" s="5" t="b">
        <v>1</v>
      </c>
      <c r="P259">
        <v>2</v>
      </c>
      <c r="Q259" s="25"/>
      <c r="T259" s="2">
        <v>3.85</v>
      </c>
      <c r="U259" s="2">
        <v>3.85</v>
      </c>
      <c r="V259" s="2">
        <f>14.7*2</f>
        <v>29.4</v>
      </c>
      <c r="W259" s="2"/>
      <c r="X259" s="2">
        <v>14.7</v>
      </c>
      <c r="Y259" s="25"/>
      <c r="Z259" s="25"/>
      <c r="AA259" s="25"/>
      <c r="AH259" s="2"/>
      <c r="AJ259" s="55"/>
      <c r="AK259" s="57"/>
      <c r="AL259" s="55"/>
      <c r="AM259" s="55"/>
      <c r="AN259" s="52"/>
      <c r="AO259" s="51"/>
      <c r="AP259" s="52"/>
      <c r="AQ259" s="52"/>
      <c r="AR259" s="28"/>
      <c r="AS259" s="28"/>
      <c r="AT259" s="28"/>
      <c r="AU259" s="28"/>
      <c r="AV259" s="28"/>
      <c r="AW259" s="28"/>
      <c r="AX259" s="28"/>
      <c r="AY259" s="28"/>
      <c r="AZ259" s="25"/>
      <c r="BA259" s="25"/>
      <c r="BB259" s="25"/>
      <c r="BC259" s="25"/>
      <c r="BF259" s="75"/>
      <c r="BG259" s="75"/>
      <c r="BH259" s="75"/>
      <c r="BP259" s="79" t="s">
        <v>1264</v>
      </c>
      <c r="BQ259" s="79">
        <v>1280</v>
      </c>
      <c r="BT259" s="79" t="s">
        <v>1275</v>
      </c>
      <c r="BU259" s="79" t="s">
        <v>56</v>
      </c>
      <c r="BV259" s="79">
        <v>0.5</v>
      </c>
      <c r="BW259" s="79">
        <v>5</v>
      </c>
      <c r="BX259" s="79">
        <v>1</v>
      </c>
      <c r="BY259" s="79">
        <v>0</v>
      </c>
      <c r="BZ259" s="79" t="s">
        <v>464</v>
      </c>
      <c r="CA259" s="79" t="s">
        <v>464</v>
      </c>
      <c r="CB259" s="79" t="s">
        <v>1266</v>
      </c>
      <c r="CC259" s="79">
        <v>400</v>
      </c>
      <c r="CE259" s="79" t="s">
        <v>1287</v>
      </c>
      <c r="CG259" s="81">
        <v>6320</v>
      </c>
    </row>
    <row r="260" spans="1:85" x14ac:dyDescent="0.3">
      <c r="A260" s="2" t="s">
        <v>1324</v>
      </c>
      <c r="B260" s="13"/>
      <c r="C260" s="13"/>
      <c r="D260" s="2">
        <v>4.2</v>
      </c>
      <c r="E260" s="2" t="s">
        <v>149</v>
      </c>
      <c r="F260" s="9"/>
      <c r="L260" t="b">
        <v>0</v>
      </c>
      <c r="M260" t="b">
        <v>0</v>
      </c>
      <c r="N260" t="b">
        <v>0</v>
      </c>
      <c r="O260" s="5" t="b">
        <v>1</v>
      </c>
      <c r="P260">
        <v>2</v>
      </c>
      <c r="Q260" s="25"/>
      <c r="T260" s="2">
        <v>3.85</v>
      </c>
      <c r="U260" s="2">
        <v>3.85</v>
      </c>
      <c r="V260" s="2">
        <f>14.9*2</f>
        <v>29.8</v>
      </c>
      <c r="W260" s="2"/>
      <c r="X260" s="2">
        <v>14.9</v>
      </c>
      <c r="Y260" s="25"/>
      <c r="Z260" s="25"/>
      <c r="AA260" s="25"/>
      <c r="AH260" s="2"/>
      <c r="AJ260" s="55"/>
      <c r="AK260" s="57"/>
      <c r="AL260" s="55"/>
      <c r="AM260" s="55"/>
      <c r="AN260" s="52"/>
      <c r="AO260" s="51"/>
      <c r="AP260" s="52"/>
      <c r="AQ260" s="52"/>
      <c r="AR260" s="28"/>
      <c r="AS260" s="28"/>
      <c r="AT260" s="28"/>
      <c r="AU260" s="28"/>
      <c r="AV260" s="28"/>
      <c r="AW260" s="28"/>
      <c r="AX260" s="28"/>
      <c r="AY260" s="28"/>
      <c r="AZ260" s="25"/>
      <c r="BA260" s="25"/>
      <c r="BB260" s="25"/>
      <c r="BC260" s="25"/>
      <c r="BF260" s="75"/>
      <c r="BG260" s="75"/>
      <c r="BH260" s="75"/>
      <c r="BP260" s="79" t="s">
        <v>1264</v>
      </c>
      <c r="BQ260" s="79">
        <v>1281</v>
      </c>
      <c r="BT260" s="79" t="s">
        <v>1275</v>
      </c>
      <c r="BU260" s="79" t="s">
        <v>56</v>
      </c>
      <c r="BV260" s="79">
        <v>0.5</v>
      </c>
      <c r="BW260" s="79">
        <v>5</v>
      </c>
      <c r="BX260" s="79">
        <v>1</v>
      </c>
      <c r="BY260" s="79">
        <v>0</v>
      </c>
      <c r="BZ260" s="79" t="s">
        <v>464</v>
      </c>
      <c r="CA260" s="79" t="s">
        <v>464</v>
      </c>
      <c r="CB260" s="79" t="s">
        <v>1266</v>
      </c>
      <c r="CC260" s="79">
        <v>400</v>
      </c>
      <c r="CE260" s="79" t="s">
        <v>1287</v>
      </c>
      <c r="CG260" s="81">
        <v>4240</v>
      </c>
    </row>
    <row r="261" spans="1:85" x14ac:dyDescent="0.3">
      <c r="A261" s="2" t="s">
        <v>1325</v>
      </c>
      <c r="B261" s="13"/>
      <c r="C261" s="13"/>
      <c r="D261" s="2">
        <v>4.2</v>
      </c>
      <c r="E261" s="2" t="s">
        <v>149</v>
      </c>
      <c r="F261" s="9"/>
      <c r="L261" t="b">
        <v>0</v>
      </c>
      <c r="M261" t="b">
        <v>0</v>
      </c>
      <c r="N261" t="b">
        <v>0</v>
      </c>
      <c r="O261" s="5" t="b">
        <v>1</v>
      </c>
      <c r="P261">
        <v>2</v>
      </c>
      <c r="Q261" s="25"/>
      <c r="T261" s="2">
        <v>3.85</v>
      </c>
      <c r="U261" s="2">
        <v>3.85</v>
      </c>
      <c r="V261" s="2">
        <f>15*2</f>
        <v>30</v>
      </c>
      <c r="W261" s="2"/>
      <c r="X261" s="2">
        <v>15</v>
      </c>
      <c r="Y261" s="25"/>
      <c r="Z261" s="25"/>
      <c r="AA261" s="25"/>
      <c r="AH261" s="2"/>
      <c r="AJ261" s="55"/>
      <c r="AK261" s="57"/>
      <c r="AL261" s="55"/>
      <c r="AM261" s="55"/>
      <c r="AN261" s="52"/>
      <c r="AO261" s="51"/>
      <c r="AP261" s="52"/>
      <c r="AQ261" s="52"/>
      <c r="AR261" s="28"/>
      <c r="AS261" s="28"/>
      <c r="AT261" s="28"/>
      <c r="AU261" s="28"/>
      <c r="AV261" s="28"/>
      <c r="AW261" s="28"/>
      <c r="AX261" s="28"/>
      <c r="AY261" s="28"/>
      <c r="AZ261" s="25"/>
      <c r="BA261" s="25"/>
      <c r="BB261" s="25"/>
      <c r="BC261" s="25"/>
      <c r="BF261" s="75"/>
      <c r="BG261" s="75"/>
      <c r="BH261" s="75"/>
      <c r="BP261" s="79" t="s">
        <v>1264</v>
      </c>
      <c r="BQ261" s="79">
        <v>1282</v>
      </c>
      <c r="BT261" s="79" t="s">
        <v>1275</v>
      </c>
      <c r="BU261" s="79" t="s">
        <v>56</v>
      </c>
      <c r="BV261" s="79">
        <v>0.5</v>
      </c>
      <c r="BW261" s="79">
        <v>5</v>
      </c>
      <c r="BX261" s="79">
        <v>1</v>
      </c>
      <c r="BY261" s="79">
        <v>0</v>
      </c>
      <c r="BZ261" s="79" t="s">
        <v>464</v>
      </c>
      <c r="CA261" s="79" t="s">
        <v>464</v>
      </c>
      <c r="CB261" s="79" t="s">
        <v>1266</v>
      </c>
      <c r="CC261" s="79">
        <v>400</v>
      </c>
      <c r="CE261" s="79" t="s">
        <v>1287</v>
      </c>
      <c r="CG261" s="81">
        <v>5070</v>
      </c>
    </row>
    <row r="262" spans="1:85" x14ac:dyDescent="0.3">
      <c r="A262" s="2" t="s">
        <v>1326</v>
      </c>
      <c r="B262" s="13"/>
      <c r="C262" s="13"/>
      <c r="D262" s="2">
        <v>4.2</v>
      </c>
      <c r="E262" s="2" t="s">
        <v>149</v>
      </c>
      <c r="F262" s="9"/>
      <c r="L262" t="b">
        <v>0</v>
      </c>
      <c r="M262" t="b">
        <v>0</v>
      </c>
      <c r="N262" t="b">
        <v>0</v>
      </c>
      <c r="O262" s="5" t="b">
        <v>1</v>
      </c>
      <c r="P262">
        <v>2</v>
      </c>
      <c r="Q262" s="25"/>
      <c r="T262" s="2">
        <v>3.85</v>
      </c>
      <c r="U262" s="2">
        <v>3.85</v>
      </c>
      <c r="V262" s="2">
        <f>14.5*2</f>
        <v>29</v>
      </c>
      <c r="W262" s="2"/>
      <c r="X262" s="2">
        <v>14.5</v>
      </c>
      <c r="Y262" s="25"/>
      <c r="Z262" s="25"/>
      <c r="AA262" s="25"/>
      <c r="AH262" s="2"/>
      <c r="AJ262" s="55"/>
      <c r="AK262" s="57"/>
      <c r="AL262" s="55"/>
      <c r="AM262" s="55"/>
      <c r="AN262" s="52"/>
      <c r="AO262" s="51"/>
      <c r="AP262" s="52"/>
      <c r="AQ262" s="52"/>
      <c r="AR262" s="28"/>
      <c r="AS262" s="28"/>
      <c r="AT262" s="28"/>
      <c r="AU262" s="28"/>
      <c r="AV262" s="28"/>
      <c r="AW262" s="28"/>
      <c r="AX262" s="28"/>
      <c r="AY262" s="28"/>
      <c r="AZ262" s="25"/>
      <c r="BA262" s="25"/>
      <c r="BB262" s="25"/>
      <c r="BC262" s="25"/>
      <c r="BF262" s="75"/>
      <c r="BG262" s="75"/>
      <c r="BH262" s="75"/>
      <c r="BP262" s="79" t="s">
        <v>1264</v>
      </c>
      <c r="BQ262" s="79">
        <v>1283</v>
      </c>
      <c r="BT262" s="79" t="s">
        <v>1275</v>
      </c>
      <c r="BU262" s="79" t="s">
        <v>56</v>
      </c>
      <c r="BV262" s="79">
        <v>0.5</v>
      </c>
      <c r="BW262" s="79">
        <v>5</v>
      </c>
      <c r="BX262" s="79">
        <v>1</v>
      </c>
      <c r="BY262" s="79">
        <v>0</v>
      </c>
      <c r="BZ262" s="79" t="s">
        <v>464</v>
      </c>
      <c r="CA262" s="79" t="s">
        <v>464</v>
      </c>
      <c r="CB262" s="79" t="s">
        <v>1266</v>
      </c>
      <c r="CC262" s="79">
        <v>400</v>
      </c>
      <c r="CE262" s="79" t="s">
        <v>1287</v>
      </c>
      <c r="CG262" s="81">
        <v>6660</v>
      </c>
    </row>
    <row r="263" spans="1:85" x14ac:dyDescent="0.3">
      <c r="A263" s="2" t="s">
        <v>1327</v>
      </c>
      <c r="B263" s="13"/>
      <c r="C263" s="13"/>
      <c r="D263" s="2">
        <v>4.2</v>
      </c>
      <c r="E263" s="2" t="s">
        <v>149</v>
      </c>
      <c r="F263" s="9"/>
      <c r="L263" t="b">
        <v>0</v>
      </c>
      <c r="M263" t="b">
        <v>0</v>
      </c>
      <c r="N263" t="b">
        <v>0</v>
      </c>
      <c r="O263" s="5" t="b">
        <v>1</v>
      </c>
      <c r="P263">
        <v>2</v>
      </c>
      <c r="Q263" s="25"/>
      <c r="T263" s="2">
        <v>3.85</v>
      </c>
      <c r="U263" s="2">
        <v>3.85</v>
      </c>
      <c r="V263" s="2">
        <f>14.9*2</f>
        <v>29.8</v>
      </c>
      <c r="W263" s="2"/>
      <c r="X263" s="2">
        <v>14.9</v>
      </c>
      <c r="Y263" s="25"/>
      <c r="Z263" s="25"/>
      <c r="AA263" s="25"/>
      <c r="AH263" s="2"/>
      <c r="AJ263" s="55"/>
      <c r="AK263" s="57"/>
      <c r="AL263" s="55"/>
      <c r="AM263" s="55"/>
      <c r="AN263" s="52"/>
      <c r="AO263" s="51"/>
      <c r="AP263" s="52"/>
      <c r="AQ263" s="52"/>
      <c r="AR263" s="28"/>
      <c r="AS263" s="28"/>
      <c r="AT263" s="28"/>
      <c r="AU263" s="28"/>
      <c r="AV263" s="28"/>
      <c r="AW263" s="28"/>
      <c r="AX263" s="28"/>
      <c r="AY263" s="28"/>
      <c r="AZ263" s="25"/>
      <c r="BA263" s="25"/>
      <c r="BB263" s="25"/>
      <c r="BC263" s="25"/>
      <c r="BF263" s="75"/>
      <c r="BG263" s="75"/>
      <c r="BH263" s="75"/>
      <c r="BP263" s="79" t="s">
        <v>1264</v>
      </c>
      <c r="BQ263" s="79">
        <v>1284</v>
      </c>
      <c r="BT263" s="79" t="s">
        <v>1275</v>
      </c>
      <c r="BU263" s="79" t="s">
        <v>56</v>
      </c>
      <c r="BV263" s="79">
        <v>0.5</v>
      </c>
      <c r="BW263" s="79">
        <v>5</v>
      </c>
      <c r="BX263" s="79">
        <v>1</v>
      </c>
      <c r="BY263" s="79">
        <v>0</v>
      </c>
      <c r="BZ263" s="79" t="s">
        <v>464</v>
      </c>
      <c r="CA263" s="79" t="s">
        <v>464</v>
      </c>
      <c r="CB263" s="79" t="s">
        <v>1266</v>
      </c>
      <c r="CC263" s="79">
        <v>400</v>
      </c>
      <c r="CE263" s="79" t="s">
        <v>1287</v>
      </c>
      <c r="CG263" s="81">
        <v>5090</v>
      </c>
    </row>
    <row r="264" spans="1:85" x14ac:dyDescent="0.3">
      <c r="A264" s="2" t="s">
        <v>1328</v>
      </c>
      <c r="B264" s="13"/>
      <c r="C264" s="13"/>
      <c r="D264" s="2">
        <v>4.2</v>
      </c>
      <c r="E264" s="2" t="s">
        <v>149</v>
      </c>
      <c r="F264" s="9"/>
      <c r="L264" t="b">
        <v>0</v>
      </c>
      <c r="M264" t="b">
        <v>0</v>
      </c>
      <c r="N264" t="b">
        <v>0</v>
      </c>
      <c r="O264" s="5" t="b">
        <v>1</v>
      </c>
      <c r="P264">
        <v>2</v>
      </c>
      <c r="Q264" s="25"/>
      <c r="T264" s="2">
        <v>3.85</v>
      </c>
      <c r="U264" s="2">
        <v>3.85</v>
      </c>
      <c r="V264" s="2">
        <f>15.2*2</f>
        <v>30.4</v>
      </c>
      <c r="W264" s="2"/>
      <c r="X264" s="2">
        <v>15.2</v>
      </c>
      <c r="Y264" s="25"/>
      <c r="Z264" s="25"/>
      <c r="AA264" s="25"/>
      <c r="AH264" s="2"/>
      <c r="AJ264" s="55"/>
      <c r="AK264" s="57"/>
      <c r="AL264" s="55"/>
      <c r="AM264" s="55"/>
      <c r="AN264" s="52"/>
      <c r="AO264" s="51"/>
      <c r="AP264" s="52"/>
      <c r="AQ264" s="52"/>
      <c r="AR264" s="28"/>
      <c r="AS264" s="28"/>
      <c r="AT264" s="28"/>
      <c r="AU264" s="28"/>
      <c r="AV264" s="28"/>
      <c r="AW264" s="28"/>
      <c r="AX264" s="28"/>
      <c r="AY264" s="28"/>
      <c r="AZ264" s="25"/>
      <c r="BA264" s="25"/>
      <c r="BB264" s="25"/>
      <c r="BC264" s="25"/>
      <c r="BF264" s="75"/>
      <c r="BG264" s="75"/>
      <c r="BH264" s="75"/>
      <c r="BP264" s="79" t="s">
        <v>1264</v>
      </c>
      <c r="BQ264" s="79">
        <v>1285</v>
      </c>
      <c r="BT264" s="79" t="s">
        <v>1275</v>
      </c>
      <c r="BU264" s="79" t="s">
        <v>56</v>
      </c>
      <c r="BV264" s="79">
        <v>0.5</v>
      </c>
      <c r="BW264" s="79">
        <v>5</v>
      </c>
      <c r="BX264" s="79">
        <v>1</v>
      </c>
      <c r="BY264" s="79">
        <v>0</v>
      </c>
      <c r="BZ264" s="79" t="s">
        <v>464</v>
      </c>
      <c r="CA264" s="79" t="s">
        <v>464</v>
      </c>
      <c r="CB264" s="79" t="s">
        <v>1266</v>
      </c>
      <c r="CC264" s="79">
        <v>400</v>
      </c>
      <c r="CE264" s="79" t="s">
        <v>1287</v>
      </c>
      <c r="CG264" s="81">
        <v>2870</v>
      </c>
    </row>
    <row r="265" spans="1:85" x14ac:dyDescent="0.3">
      <c r="A265" s="2" t="s">
        <v>63</v>
      </c>
      <c r="B265" s="13" t="s">
        <v>773</v>
      </c>
      <c r="C265" s="13"/>
      <c r="D265" s="2">
        <v>3.5</v>
      </c>
      <c r="E265" s="2" t="s">
        <v>152</v>
      </c>
      <c r="F265" s="114" t="s">
        <v>587</v>
      </c>
      <c r="G265" s="69">
        <v>1522043</v>
      </c>
      <c r="H265" t="s">
        <v>1144</v>
      </c>
      <c r="I265" t="s">
        <v>1550</v>
      </c>
      <c r="J265" t="s">
        <v>1550</v>
      </c>
      <c r="L265" t="b">
        <v>1</v>
      </c>
      <c r="M265" t="b">
        <v>1</v>
      </c>
      <c r="N265" t="b">
        <v>0</v>
      </c>
      <c r="O265" t="b">
        <v>0</v>
      </c>
      <c r="P265" s="2"/>
      <c r="Q265" s="25">
        <v>0</v>
      </c>
      <c r="R265">
        <v>0</v>
      </c>
      <c r="S265">
        <v>1</v>
      </c>
      <c r="T265" s="2">
        <v>3.85</v>
      </c>
      <c r="U265" s="2">
        <v>3.85</v>
      </c>
      <c r="V265" s="2">
        <v>29.296700000000001</v>
      </c>
      <c r="W265" s="2" t="s">
        <v>519</v>
      </c>
      <c r="X265">
        <v>14.648350000000001</v>
      </c>
      <c r="Y265" s="25">
        <v>0</v>
      </c>
      <c r="Z265" s="25"/>
      <c r="AA265" s="25"/>
      <c r="AB265">
        <v>0</v>
      </c>
      <c r="AE265">
        <v>3.8653</v>
      </c>
      <c r="AF265">
        <v>3.8653</v>
      </c>
      <c r="AG265">
        <v>11.0131</v>
      </c>
      <c r="AH265" s="2"/>
      <c r="AI265">
        <v>20</v>
      </c>
      <c r="AJ265" s="55">
        <f t="shared" si="33"/>
        <v>434.25033575000009</v>
      </c>
      <c r="AK265" s="57">
        <v>0</v>
      </c>
      <c r="AL265" s="55">
        <v>0</v>
      </c>
      <c r="AM265" s="55">
        <v>164.541706117579</v>
      </c>
      <c r="AN265" s="52"/>
      <c r="AO265" s="51"/>
      <c r="AP265" s="52"/>
      <c r="AQ265" s="52">
        <v>0.12154973028970729</v>
      </c>
      <c r="AR265" s="28">
        <v>1.75</v>
      </c>
      <c r="AS265" s="28">
        <v>2.5</v>
      </c>
      <c r="AT265" s="28">
        <v>0.75</v>
      </c>
      <c r="AU265" s="28">
        <v>0</v>
      </c>
      <c r="AV265" s="28">
        <v>0.35</v>
      </c>
      <c r="AW265" s="28">
        <v>0.5</v>
      </c>
      <c r="AX265" s="28">
        <v>0.15</v>
      </c>
      <c r="AY265" s="28">
        <v>0</v>
      </c>
      <c r="AZ265" s="25">
        <v>1</v>
      </c>
      <c r="BA265" s="25">
        <v>3.44</v>
      </c>
      <c r="BB265" s="25">
        <v>2.44</v>
      </c>
      <c r="BC265" s="25">
        <v>2.7124999999999999</v>
      </c>
      <c r="BD265">
        <v>2.7124999999999999</v>
      </c>
      <c r="BE265">
        <v>6.264025610615688</v>
      </c>
      <c r="BF265" s="75"/>
      <c r="BG265" s="75"/>
      <c r="BH265" s="75">
        <v>0.53381265134868672</v>
      </c>
      <c r="BL265">
        <v>6.0774865144853633E-2</v>
      </c>
      <c r="BM265">
        <v>0.12154973028970729</v>
      </c>
      <c r="BN265">
        <v>6.0774865144853633E-2</v>
      </c>
      <c r="BO265">
        <v>0.53381265134868672</v>
      </c>
      <c r="BP265" s="79" t="s">
        <v>1264</v>
      </c>
      <c r="BQ265" s="79">
        <f>1250+273</f>
        <v>1523</v>
      </c>
      <c r="BR265" s="79">
        <v>2</v>
      </c>
      <c r="BT265" s="79" t="s">
        <v>1268</v>
      </c>
      <c r="BU265" s="79" t="s">
        <v>863</v>
      </c>
      <c r="BV265" s="79">
        <v>0.3</v>
      </c>
      <c r="BW265" s="79">
        <v>50</v>
      </c>
      <c r="BX265" s="79">
        <v>2.5</v>
      </c>
      <c r="BY265" s="79">
        <v>7</v>
      </c>
      <c r="BZ265" s="79" t="s">
        <v>464</v>
      </c>
      <c r="CA265" s="79" t="s">
        <v>464</v>
      </c>
      <c r="CB265" s="79" t="s">
        <v>1271</v>
      </c>
      <c r="CC265" s="79">
        <v>300</v>
      </c>
      <c r="CD265" s="79">
        <v>300</v>
      </c>
      <c r="CE265" s="79" t="s">
        <v>1310</v>
      </c>
      <c r="CG265" s="81">
        <f>4.2*200</f>
        <v>840</v>
      </c>
    </row>
    <row r="266" spans="1:85" x14ac:dyDescent="0.3">
      <c r="A266" s="2" t="s">
        <v>151</v>
      </c>
      <c r="B266" s="13" t="s">
        <v>774</v>
      </c>
      <c r="C266" s="13"/>
      <c r="D266" s="2">
        <v>3.3</v>
      </c>
      <c r="E266" s="2" t="s">
        <v>152</v>
      </c>
      <c r="F266" s="114" t="s">
        <v>587</v>
      </c>
      <c r="G266" s="69">
        <v>1522043</v>
      </c>
      <c r="I266" t="s">
        <v>1552</v>
      </c>
      <c r="J266" t="s">
        <v>1552</v>
      </c>
      <c r="L266" t="b">
        <v>1</v>
      </c>
      <c r="M266" t="b">
        <v>1</v>
      </c>
      <c r="N266" t="b">
        <v>0</v>
      </c>
      <c r="O266" t="b">
        <v>0</v>
      </c>
      <c r="P266" s="2">
        <v>2</v>
      </c>
      <c r="Q266" s="25">
        <v>0</v>
      </c>
      <c r="R266">
        <v>0</v>
      </c>
      <c r="S266">
        <v>0</v>
      </c>
      <c r="T266" s="2">
        <v>3.89</v>
      </c>
      <c r="U266" s="2">
        <v>3.89</v>
      </c>
      <c r="V266" s="2">
        <v>33.299999999999997</v>
      </c>
      <c r="W266" s="2" t="s">
        <v>519</v>
      </c>
      <c r="X266" s="2">
        <v>16.649999999999999</v>
      </c>
      <c r="Y266" s="25">
        <v>0</v>
      </c>
      <c r="Z266" s="25"/>
      <c r="AA266" s="25"/>
      <c r="AB266">
        <v>0</v>
      </c>
      <c r="AE266">
        <v>0</v>
      </c>
      <c r="AH266" s="2"/>
      <c r="AI266">
        <v>20</v>
      </c>
      <c r="AJ266" s="55">
        <f t="shared" si="33"/>
        <v>503.89893000000001</v>
      </c>
      <c r="AK266" s="57">
        <v>0</v>
      </c>
      <c r="AL266" s="55">
        <v>0</v>
      </c>
      <c r="AM266" s="55">
        <v>0</v>
      </c>
      <c r="AN266" s="52">
        <f t="shared" ref="AN266:AN307" si="36">P266*AI266/AJ266</f>
        <v>7.9380998090232108E-2</v>
      </c>
      <c r="AO266" s="51"/>
      <c r="AP266" s="52"/>
      <c r="AQ266" s="52"/>
      <c r="AR266" s="28">
        <v>1.75</v>
      </c>
      <c r="AS266" s="28">
        <v>2.5</v>
      </c>
      <c r="AT266" s="28">
        <v>0.75</v>
      </c>
      <c r="AU266" s="28">
        <v>0</v>
      </c>
      <c r="AV266" s="28">
        <v>0.35</v>
      </c>
      <c r="AW266" s="28">
        <v>0.5</v>
      </c>
      <c r="AX266" s="28">
        <v>0.15</v>
      </c>
      <c r="AY266" s="28">
        <v>0</v>
      </c>
      <c r="AZ266" s="25">
        <v>0.95</v>
      </c>
      <c r="BA266" s="25">
        <v>3.44</v>
      </c>
      <c r="BB266" s="25">
        <v>2.4900000000000002</v>
      </c>
      <c r="BC266" s="25">
        <v>2.7062499999999998</v>
      </c>
      <c r="BD266">
        <v>2.7062499999999998</v>
      </c>
      <c r="BE266">
        <v>6.2396022968656872</v>
      </c>
      <c r="BF266" s="75"/>
      <c r="BG266" s="75"/>
      <c r="BH266" s="75"/>
      <c r="BI266">
        <v>3.9690499045116047E-2</v>
      </c>
      <c r="BM266">
        <v>7.9380998090232108E-2</v>
      </c>
      <c r="BN266">
        <v>3.9690499045116047E-2</v>
      </c>
      <c r="BO266">
        <v>0</v>
      </c>
      <c r="BP266" s="79" t="s">
        <v>1264</v>
      </c>
      <c r="BQ266" s="79">
        <f>1250+273</f>
        <v>1523</v>
      </c>
      <c r="BR266" s="79">
        <v>2</v>
      </c>
      <c r="BT266" s="79" t="s">
        <v>1268</v>
      </c>
      <c r="BU266" s="79" t="s">
        <v>863</v>
      </c>
      <c r="BV266" s="79">
        <v>0.3</v>
      </c>
      <c r="BW266" s="79">
        <v>56</v>
      </c>
      <c r="BX266" s="79">
        <v>2.5</v>
      </c>
      <c r="BY266" s="79">
        <v>7</v>
      </c>
      <c r="BZ266" s="79" t="s">
        <v>464</v>
      </c>
      <c r="CA266" s="79" t="s">
        <v>464</v>
      </c>
      <c r="CB266" s="79" t="s">
        <v>1271</v>
      </c>
      <c r="CC266" s="79">
        <v>300</v>
      </c>
      <c r="CD266" s="79">
        <v>300</v>
      </c>
      <c r="CE266" s="79" t="s">
        <v>1310</v>
      </c>
      <c r="CG266" s="81">
        <f>4.5*200</f>
        <v>900</v>
      </c>
    </row>
    <row r="267" spans="1:85" x14ac:dyDescent="0.3">
      <c r="A267" s="2" t="s">
        <v>153</v>
      </c>
      <c r="B267" s="13" t="s">
        <v>775</v>
      </c>
      <c r="C267" s="13"/>
      <c r="D267" s="2">
        <v>3.23</v>
      </c>
      <c r="E267" s="2" t="s">
        <v>152</v>
      </c>
      <c r="F267" s="113" t="s">
        <v>578</v>
      </c>
      <c r="G267">
        <v>-1</v>
      </c>
      <c r="H267" t="s">
        <v>1166</v>
      </c>
      <c r="L267" t="b">
        <v>1</v>
      </c>
      <c r="M267" t="b">
        <v>0</v>
      </c>
      <c r="N267" t="b">
        <v>1</v>
      </c>
      <c r="O267" t="b">
        <v>0</v>
      </c>
      <c r="P267" s="2">
        <v>2</v>
      </c>
      <c r="Q267" s="25">
        <v>1</v>
      </c>
      <c r="R267">
        <v>0</v>
      </c>
      <c r="S267">
        <v>1</v>
      </c>
      <c r="T267" s="2">
        <v>3.89</v>
      </c>
      <c r="U267" s="2">
        <v>3.89</v>
      </c>
      <c r="V267" s="2">
        <v>21.29</v>
      </c>
      <c r="W267" s="2" t="s">
        <v>519</v>
      </c>
      <c r="X267" s="2">
        <v>10.645</v>
      </c>
      <c r="Y267" s="25">
        <v>3.9263319999999999</v>
      </c>
      <c r="Z267" s="25">
        <v>3.9263319999999999</v>
      </c>
      <c r="AA267" s="25">
        <v>10.74639</v>
      </c>
      <c r="AB267">
        <v>0</v>
      </c>
      <c r="AE267">
        <v>3.8913000000000002</v>
      </c>
      <c r="AF267">
        <v>3.8913000000000002</v>
      </c>
      <c r="AG267">
        <v>10.47</v>
      </c>
      <c r="AH267" s="2"/>
      <c r="AI267">
        <v>14</v>
      </c>
      <c r="AJ267" s="55">
        <f t="shared" si="33"/>
        <v>322.16240900000003</v>
      </c>
      <c r="AK267" s="57">
        <v>165.66723991337099</v>
      </c>
      <c r="AL267" s="55">
        <v>0</v>
      </c>
      <c r="AM267" s="55">
        <v>158.53899827430001</v>
      </c>
      <c r="AN267" s="52"/>
      <c r="AO267" s="51">
        <v>8.4506749839743392E-2</v>
      </c>
      <c r="AP267" s="52"/>
      <c r="AQ267" s="52">
        <v>8.8306348295310685E-2</v>
      </c>
      <c r="AR267" s="28">
        <v>1.7272727272727271</v>
      </c>
      <c r="AS267" s="28">
        <v>2.545454545454545</v>
      </c>
      <c r="AT267" s="28">
        <v>0.81818181818181823</v>
      </c>
      <c r="AU267" s="28">
        <v>0</v>
      </c>
      <c r="AV267" s="28">
        <v>0.3392857142857143</v>
      </c>
      <c r="AW267" s="28">
        <v>0.5</v>
      </c>
      <c r="AX267" s="28">
        <v>0.1607142857142857</v>
      </c>
      <c r="AY267" s="28">
        <v>0</v>
      </c>
      <c r="AZ267" s="25">
        <v>1.1000000000000001</v>
      </c>
      <c r="BA267" s="25">
        <v>3.44</v>
      </c>
      <c r="BB267" s="25">
        <v>2.34</v>
      </c>
      <c r="BC267" s="25">
        <v>2.78</v>
      </c>
      <c r="BD267">
        <v>2.78</v>
      </c>
      <c r="BE267">
        <v>6.4270052227137269</v>
      </c>
      <c r="BF267" s="75">
        <v>0.41874886813759421</v>
      </c>
      <c r="BG267" s="75"/>
      <c r="BH267" s="75">
        <v>0</v>
      </c>
      <c r="BJ267">
        <v>4.2253374919871717E-2</v>
      </c>
      <c r="BL267">
        <v>4.4153174147655357E-2</v>
      </c>
      <c r="BM267">
        <v>8.6406549067527039E-2</v>
      </c>
      <c r="BN267">
        <v>4.3203274533763533E-2</v>
      </c>
      <c r="BO267">
        <v>0.20937443406879711</v>
      </c>
      <c r="BP267" s="79" t="s">
        <v>1264</v>
      </c>
      <c r="BQ267" s="79">
        <f>1150+273</f>
        <v>1423</v>
      </c>
      <c r="BR267" s="79">
        <f>48</f>
        <v>48</v>
      </c>
      <c r="BT267" s="79" t="s">
        <v>1268</v>
      </c>
      <c r="BU267" s="79" t="s">
        <v>863</v>
      </c>
      <c r="BV267" s="79">
        <v>0.3</v>
      </c>
      <c r="BW267" s="79">
        <v>68</v>
      </c>
      <c r="BX267" s="79">
        <v>2.5</v>
      </c>
      <c r="BY267" s="79">
        <v>7</v>
      </c>
      <c r="BZ267" s="79" t="s">
        <v>464</v>
      </c>
      <c r="CA267" s="79" t="s">
        <v>464</v>
      </c>
      <c r="CB267" s="79" t="s">
        <v>1271</v>
      </c>
      <c r="CC267" s="79">
        <v>300</v>
      </c>
      <c r="CD267" s="79">
        <v>300</v>
      </c>
      <c r="CE267" s="79" t="s">
        <v>1310</v>
      </c>
      <c r="CG267" s="81">
        <f>0.3*200</f>
        <v>60</v>
      </c>
    </row>
    <row r="268" spans="1:85" x14ac:dyDescent="0.3">
      <c r="A268" s="2" t="s">
        <v>7</v>
      </c>
      <c r="B268" s="13" t="s">
        <v>692</v>
      </c>
      <c r="C268" s="13"/>
      <c r="D268" s="2">
        <v>3.47</v>
      </c>
      <c r="E268" s="2" t="s">
        <v>154</v>
      </c>
      <c r="F268" s="9">
        <v>-1</v>
      </c>
      <c r="G268">
        <v>-1</v>
      </c>
      <c r="L268" t="b">
        <v>0</v>
      </c>
      <c r="M268" t="b">
        <v>0</v>
      </c>
      <c r="N268" t="b">
        <v>0</v>
      </c>
      <c r="O268" s="5" t="b">
        <v>1</v>
      </c>
      <c r="P268" s="2">
        <v>8</v>
      </c>
      <c r="Q268" s="25">
        <v>0</v>
      </c>
      <c r="R268">
        <v>0</v>
      </c>
      <c r="S268">
        <v>0</v>
      </c>
      <c r="T268" s="2">
        <v>7.8209999999999997</v>
      </c>
      <c r="U268" s="2">
        <v>7.7649999999999997</v>
      </c>
      <c r="V268" s="2">
        <v>30.08</v>
      </c>
      <c r="W268" t="s">
        <v>495</v>
      </c>
      <c r="X268">
        <v>15.04</v>
      </c>
      <c r="Y268" s="25">
        <v>0</v>
      </c>
      <c r="Z268" s="25"/>
      <c r="AA268" s="25"/>
      <c r="AB268">
        <v>0</v>
      </c>
      <c r="AE268">
        <v>0</v>
      </c>
      <c r="AH268" s="2"/>
      <c r="AI268">
        <v>20</v>
      </c>
      <c r="AJ268" s="55">
        <f t="shared" si="33"/>
        <v>1826.7603551999998</v>
      </c>
      <c r="AK268" s="57">
        <v>0</v>
      </c>
      <c r="AL268" s="55">
        <v>0</v>
      </c>
      <c r="AM268" s="55">
        <v>0</v>
      </c>
      <c r="AN268" s="52">
        <f t="shared" si="36"/>
        <v>8.7586748609115E-2</v>
      </c>
      <c r="AO268" s="51"/>
      <c r="AP268" s="52"/>
      <c r="AQ268" s="52"/>
      <c r="AR268" s="28">
        <v>1.75</v>
      </c>
      <c r="AS268" s="28">
        <v>2.5</v>
      </c>
      <c r="AT268" s="28">
        <v>0.75</v>
      </c>
      <c r="AU268" s="28">
        <v>0</v>
      </c>
      <c r="AV268" s="28">
        <v>0.35</v>
      </c>
      <c r="AW268" s="28">
        <v>0.5</v>
      </c>
      <c r="AX268" s="28">
        <v>0.15</v>
      </c>
      <c r="AY268" s="28">
        <v>0</v>
      </c>
      <c r="AZ268" s="25">
        <v>0.82</v>
      </c>
      <c r="BA268" s="25">
        <v>3.44</v>
      </c>
      <c r="BB268" s="25">
        <v>2.62</v>
      </c>
      <c r="BC268" s="25">
        <v>2.62</v>
      </c>
      <c r="BD268">
        <v>2.62</v>
      </c>
      <c r="BE268">
        <v>5.9423863675000002</v>
      </c>
      <c r="BF268" s="75"/>
      <c r="BG268" s="75"/>
      <c r="BH268" s="75"/>
      <c r="BI268">
        <v>4.37933743045575E-2</v>
      </c>
      <c r="BM268">
        <v>8.7586748609115E-2</v>
      </c>
      <c r="BN268">
        <v>4.37933743045575E-2</v>
      </c>
      <c r="BO268">
        <v>0</v>
      </c>
      <c r="BP268" s="79" t="s">
        <v>1264</v>
      </c>
      <c r="BQ268" s="79">
        <v>1423</v>
      </c>
      <c r="BR268" s="79">
        <v>24</v>
      </c>
      <c r="BT268" s="79" t="s">
        <v>464</v>
      </c>
      <c r="BU268" s="79" t="s">
        <v>464</v>
      </c>
      <c r="BV268" s="79">
        <v>0</v>
      </c>
      <c r="BW268" s="79">
        <v>11.22</v>
      </c>
      <c r="BX268" s="79">
        <v>2</v>
      </c>
      <c r="BY268" s="79">
        <v>10</v>
      </c>
      <c r="BZ268" s="79" t="s">
        <v>464</v>
      </c>
      <c r="CA268" s="79" t="s">
        <v>464</v>
      </c>
      <c r="CB268" s="79" t="s">
        <v>1266</v>
      </c>
      <c r="CC268" s="79">
        <v>100</v>
      </c>
      <c r="CD268" s="79">
        <v>400</v>
      </c>
      <c r="CE268" s="79" t="s">
        <v>1310</v>
      </c>
      <c r="CF268" s="79">
        <v>333</v>
      </c>
    </row>
    <row r="269" spans="1:85" x14ac:dyDescent="0.3">
      <c r="A269" s="2" t="s">
        <v>155</v>
      </c>
      <c r="B269" s="13" t="s">
        <v>776</v>
      </c>
      <c r="C269" s="13"/>
      <c r="D269" s="2">
        <v>3.76</v>
      </c>
      <c r="E269" s="2" t="s">
        <v>154</v>
      </c>
      <c r="F269" s="9">
        <v>-1</v>
      </c>
      <c r="G269">
        <v>-1</v>
      </c>
      <c r="L269" t="b">
        <v>0</v>
      </c>
      <c r="M269" t="b">
        <v>0</v>
      </c>
      <c r="N269" t="b">
        <v>0</v>
      </c>
      <c r="O269" s="5" t="b">
        <v>1</v>
      </c>
      <c r="P269" s="2">
        <v>8</v>
      </c>
      <c r="Q269" s="25">
        <v>0</v>
      </c>
      <c r="R269">
        <v>0</v>
      </c>
      <c r="S269">
        <v>0</v>
      </c>
      <c r="T269" s="2">
        <v>7.8209999999999997</v>
      </c>
      <c r="U269" s="2">
        <v>7.7649999999999997</v>
      </c>
      <c r="V269" s="2">
        <v>30.96</v>
      </c>
      <c r="W269" t="s">
        <v>495</v>
      </c>
      <c r="X269">
        <v>15.48</v>
      </c>
      <c r="Y269" s="25">
        <v>0</v>
      </c>
      <c r="Z269" s="25"/>
      <c r="AA269" s="25"/>
      <c r="AB269">
        <v>0</v>
      </c>
      <c r="AE269">
        <v>0</v>
      </c>
      <c r="AH269" s="2"/>
      <c r="AI269">
        <v>20</v>
      </c>
      <c r="AJ269" s="55">
        <f t="shared" si="33"/>
        <v>1880.2028123999999</v>
      </c>
      <c r="AK269" s="57">
        <v>0</v>
      </c>
      <c r="AL269" s="55">
        <v>0</v>
      </c>
      <c r="AM269" s="55">
        <v>0</v>
      </c>
      <c r="AN269" s="52">
        <f t="shared" si="36"/>
        <v>8.5097202783016121E-2</v>
      </c>
      <c r="AO269" s="51"/>
      <c r="AP269" s="52"/>
      <c r="AQ269" s="52"/>
      <c r="AR269" s="28">
        <v>1.8125</v>
      </c>
      <c r="AS269" s="28">
        <v>2.5</v>
      </c>
      <c r="AT269" s="28">
        <v>0.6875</v>
      </c>
      <c r="AU269" s="28">
        <v>0.875</v>
      </c>
      <c r="AV269" s="28">
        <v>0.30851063829787229</v>
      </c>
      <c r="AW269" s="28">
        <v>0.42553191489361702</v>
      </c>
      <c r="AX269" s="28">
        <v>0.1170212765957447</v>
      </c>
      <c r="AY269" s="28">
        <v>0.14893617021276601</v>
      </c>
      <c r="AZ269" s="25">
        <v>0.82</v>
      </c>
      <c r="BA269" s="25">
        <v>3.44</v>
      </c>
      <c r="BB269" s="25">
        <v>2.62</v>
      </c>
      <c r="BC269" s="25">
        <v>2.61375</v>
      </c>
      <c r="BD269">
        <v>2.61375</v>
      </c>
      <c r="BE269">
        <v>5.9485249299999996</v>
      </c>
      <c r="BF269" s="75"/>
      <c r="BG269" s="75"/>
      <c r="BH269" s="75"/>
      <c r="BI269">
        <v>4.254860139150806E-2</v>
      </c>
      <c r="BM269">
        <v>8.5097202783016121E-2</v>
      </c>
      <c r="BN269">
        <v>4.254860139150806E-2</v>
      </c>
      <c r="BO269">
        <v>0</v>
      </c>
      <c r="BP269" s="79" t="s">
        <v>1264</v>
      </c>
      <c r="BQ269" s="79">
        <v>1423</v>
      </c>
      <c r="BR269" s="79">
        <v>24</v>
      </c>
      <c r="BT269" s="79" t="s">
        <v>464</v>
      </c>
      <c r="BU269" s="79" t="s">
        <v>464</v>
      </c>
      <c r="BV269" s="79">
        <v>0</v>
      </c>
      <c r="BW269" s="79">
        <v>11.6</v>
      </c>
      <c r="BX269" s="79">
        <v>2</v>
      </c>
      <c r="BY269" s="79">
        <v>10</v>
      </c>
      <c r="BZ269" s="79" t="s">
        <v>464</v>
      </c>
      <c r="CA269" s="79" t="s">
        <v>464</v>
      </c>
      <c r="CB269" s="79" t="s">
        <v>1266</v>
      </c>
      <c r="CC269" s="79">
        <v>100</v>
      </c>
      <c r="CD269" s="79">
        <v>400</v>
      </c>
      <c r="CE269" s="79" t="s">
        <v>1310</v>
      </c>
      <c r="CF269" s="79">
        <v>333</v>
      </c>
    </row>
    <row r="270" spans="1:85" x14ac:dyDescent="0.3">
      <c r="A270" s="2" t="s">
        <v>156</v>
      </c>
      <c r="B270" s="13" t="s">
        <v>777</v>
      </c>
      <c r="C270" s="13"/>
      <c r="D270" s="2">
        <v>3.76</v>
      </c>
      <c r="E270" s="2" t="s">
        <v>154</v>
      </c>
      <c r="F270" s="9">
        <v>-1</v>
      </c>
      <c r="G270">
        <v>-1</v>
      </c>
      <c r="L270" t="b">
        <v>0</v>
      </c>
      <c r="M270" t="b">
        <v>0</v>
      </c>
      <c r="N270" t="b">
        <v>0</v>
      </c>
      <c r="O270" s="5" t="b">
        <v>1</v>
      </c>
      <c r="P270" s="2">
        <v>8</v>
      </c>
      <c r="Q270" s="25">
        <v>0</v>
      </c>
      <c r="R270">
        <v>0</v>
      </c>
      <c r="S270">
        <v>0</v>
      </c>
      <c r="T270" s="2">
        <v>7.8209999999999997</v>
      </c>
      <c r="U270" s="2">
        <v>7.7649999999999997</v>
      </c>
      <c r="V270" s="2">
        <v>29.84</v>
      </c>
      <c r="W270" t="s">
        <v>495</v>
      </c>
      <c r="X270">
        <v>14.92</v>
      </c>
      <c r="Y270" s="25">
        <v>0</v>
      </c>
      <c r="Z270" s="25"/>
      <c r="AA270" s="25"/>
      <c r="AB270">
        <v>0</v>
      </c>
      <c r="AE270">
        <v>0</v>
      </c>
      <c r="AH270" s="2"/>
      <c r="AI270">
        <v>20</v>
      </c>
      <c r="AJ270" s="55">
        <f t="shared" si="33"/>
        <v>1812.1851396</v>
      </c>
      <c r="AK270" s="57">
        <v>0</v>
      </c>
      <c r="AL270" s="55">
        <v>0</v>
      </c>
      <c r="AM270" s="55">
        <v>0</v>
      </c>
      <c r="AN270" s="52">
        <f t="shared" si="36"/>
        <v>8.8291199670314305E-2</v>
      </c>
      <c r="AO270" s="51"/>
      <c r="AP270" s="52"/>
      <c r="AQ270" s="52"/>
      <c r="AR270" s="28">
        <v>1.8666666666666669</v>
      </c>
      <c r="AS270" s="28">
        <v>2.666666666666667</v>
      </c>
      <c r="AT270" s="28">
        <v>0.46666666666666667</v>
      </c>
      <c r="AU270" s="28">
        <v>0.93333333333333335</v>
      </c>
      <c r="AV270" s="28">
        <v>0.3146067415730337</v>
      </c>
      <c r="AW270" s="28">
        <v>0.44943820224719089</v>
      </c>
      <c r="AX270" s="28">
        <v>7.8651685393258425E-2</v>
      </c>
      <c r="AY270" s="28">
        <v>0.15730337078651679</v>
      </c>
      <c r="AZ270" s="25">
        <v>0.82</v>
      </c>
      <c r="BA270" s="25">
        <v>3.44</v>
      </c>
      <c r="BB270" s="25">
        <v>2.62</v>
      </c>
      <c r="BC270" s="25">
        <v>2.6813333333333329</v>
      </c>
      <c r="BD270">
        <v>2.6813333333333329</v>
      </c>
      <c r="BE270">
        <v>6.0892180253333326</v>
      </c>
      <c r="BF270" s="75"/>
      <c r="BG270" s="75"/>
      <c r="BH270" s="75"/>
      <c r="BI270">
        <v>4.4145599835157152E-2</v>
      </c>
      <c r="BM270">
        <v>8.8291199670314305E-2</v>
      </c>
      <c r="BN270">
        <v>4.4145599835157152E-2</v>
      </c>
      <c r="BO270">
        <v>0</v>
      </c>
      <c r="BP270" s="79" t="s">
        <v>1264</v>
      </c>
      <c r="BQ270" s="79">
        <v>1423</v>
      </c>
      <c r="BR270" s="79">
        <v>24</v>
      </c>
      <c r="BT270" s="79" t="s">
        <v>464</v>
      </c>
      <c r="BU270" s="79" t="s">
        <v>464</v>
      </c>
      <c r="BV270" s="79">
        <v>0</v>
      </c>
      <c r="BW270" s="79">
        <v>10.76</v>
      </c>
      <c r="BX270" s="79">
        <v>2</v>
      </c>
      <c r="BY270" s="79">
        <v>10</v>
      </c>
      <c r="BZ270" s="79" t="s">
        <v>464</v>
      </c>
      <c r="CA270" s="79" t="s">
        <v>464</v>
      </c>
      <c r="CB270" s="79" t="s">
        <v>1266</v>
      </c>
      <c r="CC270" s="79">
        <v>100</v>
      </c>
      <c r="CD270" s="79">
        <v>400</v>
      </c>
      <c r="CE270" s="79" t="s">
        <v>1310</v>
      </c>
      <c r="CF270" s="79">
        <v>333</v>
      </c>
    </row>
    <row r="271" spans="1:85" x14ac:dyDescent="0.3">
      <c r="A271" s="2" t="s">
        <v>157</v>
      </c>
      <c r="B271" s="13" t="s">
        <v>778</v>
      </c>
      <c r="C271" s="13"/>
      <c r="D271" s="2">
        <v>3.91</v>
      </c>
      <c r="E271" s="2" t="s">
        <v>154</v>
      </c>
      <c r="F271" s="9">
        <v>-1</v>
      </c>
      <c r="G271">
        <v>-1</v>
      </c>
      <c r="L271" t="b">
        <v>0</v>
      </c>
      <c r="M271" t="b">
        <v>0</v>
      </c>
      <c r="N271" t="b">
        <v>0</v>
      </c>
      <c r="O271" s="5" t="b">
        <v>1</v>
      </c>
      <c r="P271" s="2">
        <v>8</v>
      </c>
      <c r="Q271" s="25">
        <v>0</v>
      </c>
      <c r="R271">
        <v>0</v>
      </c>
      <c r="S271">
        <v>0</v>
      </c>
      <c r="T271" s="2">
        <v>7.8209999999999997</v>
      </c>
      <c r="U271" s="2">
        <v>7.7649999999999997</v>
      </c>
      <c r="V271" s="2">
        <v>30.08</v>
      </c>
      <c r="W271" t="s">
        <v>495</v>
      </c>
      <c r="X271">
        <v>15.04</v>
      </c>
      <c r="Y271" s="25">
        <v>0</v>
      </c>
      <c r="Z271" s="25"/>
      <c r="AA271" s="25"/>
      <c r="AB271">
        <v>0</v>
      </c>
      <c r="AE271">
        <v>0</v>
      </c>
      <c r="AH271" s="2"/>
      <c r="AI271">
        <v>20</v>
      </c>
      <c r="AJ271" s="55">
        <f t="shared" si="33"/>
        <v>1826.7603551999998</v>
      </c>
      <c r="AK271" s="57">
        <v>0</v>
      </c>
      <c r="AL271" s="55">
        <v>0</v>
      </c>
      <c r="AM271" s="55">
        <v>0</v>
      </c>
      <c r="AN271" s="52">
        <f t="shared" si="36"/>
        <v>8.7586748609115E-2</v>
      </c>
      <c r="AO271" s="51"/>
      <c r="AP271" s="52"/>
      <c r="AQ271" s="52"/>
      <c r="AR271" s="28">
        <v>1.875</v>
      </c>
      <c r="AS271" s="28">
        <v>2.5</v>
      </c>
      <c r="AT271" s="28">
        <v>0.625</v>
      </c>
      <c r="AU271" s="28">
        <v>1.75</v>
      </c>
      <c r="AV271" s="28">
        <v>0.27777777777777779</v>
      </c>
      <c r="AW271" s="28">
        <v>0.37037037037037029</v>
      </c>
      <c r="AX271" s="28">
        <v>9.2592592592592587E-2</v>
      </c>
      <c r="AY271" s="28">
        <v>0.25925925925925919</v>
      </c>
      <c r="AZ271" s="25">
        <v>0.82</v>
      </c>
      <c r="BA271" s="25">
        <v>3.44</v>
      </c>
      <c r="BB271" s="25">
        <v>2.62</v>
      </c>
      <c r="BC271" s="25">
        <v>2.6074999999999999</v>
      </c>
      <c r="BD271">
        <v>2.6074999999999999</v>
      </c>
      <c r="BE271">
        <v>5.9546634925000008</v>
      </c>
      <c r="BF271" s="75"/>
      <c r="BG271" s="75"/>
      <c r="BH271" s="75"/>
      <c r="BI271">
        <v>4.37933743045575E-2</v>
      </c>
      <c r="BM271">
        <v>8.7586748609115E-2</v>
      </c>
      <c r="BN271">
        <v>4.37933743045575E-2</v>
      </c>
      <c r="BO271">
        <v>0</v>
      </c>
      <c r="BP271" s="79" t="s">
        <v>1264</v>
      </c>
      <c r="BQ271" s="79">
        <v>1423</v>
      </c>
      <c r="BR271" s="79">
        <v>24</v>
      </c>
      <c r="BT271" s="79" t="s">
        <v>464</v>
      </c>
      <c r="BU271" s="79" t="s">
        <v>464</v>
      </c>
      <c r="BV271" s="79">
        <v>0</v>
      </c>
      <c r="BW271" s="79">
        <v>11.35</v>
      </c>
      <c r="BX271" s="79">
        <v>2</v>
      </c>
      <c r="BY271" s="79">
        <v>10</v>
      </c>
      <c r="BZ271" s="79" t="s">
        <v>464</v>
      </c>
      <c r="CA271" s="79" t="s">
        <v>464</v>
      </c>
      <c r="CB271" s="79" t="s">
        <v>1266</v>
      </c>
      <c r="CC271" s="79">
        <v>100</v>
      </c>
      <c r="CD271" s="79">
        <v>400</v>
      </c>
      <c r="CE271" s="79" t="s">
        <v>1310</v>
      </c>
      <c r="CF271" s="79">
        <v>333</v>
      </c>
    </row>
    <row r="272" spans="1:85" x14ac:dyDescent="0.3">
      <c r="A272" s="2" t="s">
        <v>158</v>
      </c>
      <c r="B272" s="13" t="s">
        <v>779</v>
      </c>
      <c r="C272" s="13"/>
      <c r="D272" s="2">
        <v>4.29</v>
      </c>
      <c r="E272" s="2" t="s">
        <v>154</v>
      </c>
      <c r="F272" s="9">
        <v>-1</v>
      </c>
      <c r="G272">
        <v>-1</v>
      </c>
      <c r="L272" t="b">
        <v>0</v>
      </c>
      <c r="M272" t="b">
        <v>0</v>
      </c>
      <c r="N272" t="b">
        <v>0</v>
      </c>
      <c r="O272" s="5" t="b">
        <v>1</v>
      </c>
      <c r="P272" s="2">
        <v>8</v>
      </c>
      <c r="Q272" s="25">
        <v>0</v>
      </c>
      <c r="R272">
        <v>0</v>
      </c>
      <c r="S272">
        <v>0</v>
      </c>
      <c r="T272" s="2">
        <v>7.8440000000000003</v>
      </c>
      <c r="U272" s="2">
        <v>7.7690000000000001</v>
      </c>
      <c r="V272" s="2">
        <v>29.72</v>
      </c>
      <c r="W272" t="s">
        <v>495</v>
      </c>
      <c r="X272">
        <v>14.86</v>
      </c>
      <c r="Y272" s="25">
        <v>0</v>
      </c>
      <c r="Z272" s="25"/>
      <c r="AA272" s="25"/>
      <c r="AB272">
        <v>0</v>
      </c>
      <c r="AE272">
        <v>0</v>
      </c>
      <c r="AH272" s="2"/>
      <c r="AI272">
        <v>20</v>
      </c>
      <c r="AJ272" s="55">
        <f t="shared" si="33"/>
        <v>1811.1378699200002</v>
      </c>
      <c r="AK272" s="57">
        <v>0</v>
      </c>
      <c r="AL272" s="55">
        <v>0</v>
      </c>
      <c r="AM272" s="55">
        <v>0</v>
      </c>
      <c r="AN272" s="52">
        <f t="shared" si="36"/>
        <v>8.8342253042871535E-2</v>
      </c>
      <c r="AO272" s="51"/>
      <c r="AP272" s="52"/>
      <c r="AQ272" s="52"/>
      <c r="AR272" s="28">
        <v>1.9375</v>
      </c>
      <c r="AS272" s="28">
        <v>2.5</v>
      </c>
      <c r="AT272" s="28">
        <v>0.5625</v>
      </c>
      <c r="AU272" s="28">
        <v>2.625</v>
      </c>
      <c r="AV272" s="28">
        <v>0.25409836065573771</v>
      </c>
      <c r="AW272" s="28">
        <v>0.32786885245901642</v>
      </c>
      <c r="AX272" s="28">
        <v>7.3770491803278687E-2</v>
      </c>
      <c r="AY272" s="28">
        <v>0.34426229508196721</v>
      </c>
      <c r="AZ272" s="25">
        <v>0.82</v>
      </c>
      <c r="BA272" s="25">
        <v>3.44</v>
      </c>
      <c r="BB272" s="25">
        <v>2.62</v>
      </c>
      <c r="BC272" s="25">
        <v>2.6012499999999998</v>
      </c>
      <c r="BD272">
        <v>2.6012499999999998</v>
      </c>
      <c r="BE272">
        <v>5.9608020550000003</v>
      </c>
      <c r="BF272" s="75"/>
      <c r="BG272" s="75"/>
      <c r="BH272" s="75"/>
      <c r="BI272">
        <v>4.4171126521435768E-2</v>
      </c>
      <c r="BM272">
        <v>8.8342253042871535E-2</v>
      </c>
      <c r="BN272">
        <v>4.4171126521435768E-2</v>
      </c>
      <c r="BO272">
        <v>0</v>
      </c>
      <c r="BP272" s="79" t="s">
        <v>1264</v>
      </c>
      <c r="BQ272" s="79">
        <v>1423</v>
      </c>
      <c r="BR272" s="79">
        <v>24</v>
      </c>
      <c r="BT272" s="79" t="s">
        <v>464</v>
      </c>
      <c r="BU272" s="79" t="s">
        <v>464</v>
      </c>
      <c r="BV272" s="79">
        <v>0</v>
      </c>
      <c r="BW272" s="79">
        <v>11.24</v>
      </c>
      <c r="BX272" s="79">
        <v>2</v>
      </c>
      <c r="BY272" s="79">
        <v>10</v>
      </c>
      <c r="BZ272" s="79" t="s">
        <v>464</v>
      </c>
      <c r="CA272" s="79" t="s">
        <v>464</v>
      </c>
      <c r="CB272" s="79" t="s">
        <v>1266</v>
      </c>
      <c r="CC272" s="79">
        <v>100</v>
      </c>
      <c r="CD272" s="79">
        <v>400</v>
      </c>
      <c r="CE272" s="79" t="s">
        <v>1310</v>
      </c>
      <c r="CF272" s="79">
        <v>333</v>
      </c>
    </row>
    <row r="273" spans="1:85" x14ac:dyDescent="0.3">
      <c r="A273" s="2" t="s">
        <v>151</v>
      </c>
      <c r="B273" s="13" t="s">
        <v>774</v>
      </c>
      <c r="C273" s="13"/>
      <c r="D273" s="2">
        <v>3.5</v>
      </c>
      <c r="E273" s="2" t="s">
        <v>154</v>
      </c>
      <c r="F273" s="114" t="s">
        <v>587</v>
      </c>
      <c r="G273" s="69">
        <v>1522043</v>
      </c>
      <c r="I273" t="s">
        <v>1552</v>
      </c>
      <c r="J273" t="s">
        <v>1552</v>
      </c>
      <c r="L273" t="b">
        <v>1</v>
      </c>
      <c r="M273" t="b">
        <v>1</v>
      </c>
      <c r="N273" t="b">
        <v>0</v>
      </c>
      <c r="O273" t="b">
        <v>0</v>
      </c>
      <c r="P273" s="2">
        <v>8</v>
      </c>
      <c r="Q273" s="25">
        <v>0</v>
      </c>
      <c r="R273">
        <v>0</v>
      </c>
      <c r="S273">
        <v>0</v>
      </c>
      <c r="T273" s="2">
        <f t="shared" ref="T273:U277" si="37">3.907*2</f>
        <v>7.8140000000000001</v>
      </c>
      <c r="U273" s="2">
        <f t="shared" si="37"/>
        <v>7.8140000000000001</v>
      </c>
      <c r="V273" s="2">
        <v>33.06</v>
      </c>
      <c r="W273" s="2"/>
      <c r="X273" s="2">
        <v>16.53</v>
      </c>
      <c r="Y273" s="25">
        <v>0</v>
      </c>
      <c r="Z273" s="25"/>
      <c r="AA273" s="25"/>
      <c r="AB273">
        <v>0</v>
      </c>
      <c r="AE273">
        <v>0</v>
      </c>
      <c r="AH273" s="2"/>
      <c r="AI273">
        <v>20</v>
      </c>
      <c r="AJ273" s="55">
        <f t="shared" si="33"/>
        <v>2018.5971837600002</v>
      </c>
      <c r="AK273" s="57">
        <v>0</v>
      </c>
      <c r="AL273" s="55">
        <v>0</v>
      </c>
      <c r="AM273" s="55">
        <v>0</v>
      </c>
      <c r="AN273" s="52">
        <f t="shared" si="36"/>
        <v>7.9262966027710005E-2</v>
      </c>
      <c r="AO273" s="51"/>
      <c r="AP273" s="52"/>
      <c r="AQ273" s="52"/>
      <c r="AR273" s="28">
        <v>1.75</v>
      </c>
      <c r="AS273" s="28">
        <v>2.5</v>
      </c>
      <c r="AT273" s="28">
        <v>0.75</v>
      </c>
      <c r="AU273" s="28">
        <v>0</v>
      </c>
      <c r="AV273" s="28">
        <v>0.35</v>
      </c>
      <c r="AW273" s="28">
        <v>0.5</v>
      </c>
      <c r="AX273" s="28">
        <v>0.15</v>
      </c>
      <c r="AY273" s="28">
        <v>0</v>
      </c>
      <c r="AZ273" s="25">
        <v>0.95</v>
      </c>
      <c r="BA273" s="25">
        <v>3.44</v>
      </c>
      <c r="BB273" s="25">
        <v>2.4900000000000002</v>
      </c>
      <c r="BC273" s="25">
        <v>2.7062499999999998</v>
      </c>
      <c r="BD273">
        <v>2.7062499999999998</v>
      </c>
      <c r="BE273">
        <v>6.2396022968656872</v>
      </c>
      <c r="BF273" s="75"/>
      <c r="BG273" s="75"/>
      <c r="BH273" s="75"/>
      <c r="BI273">
        <v>3.9631483013855003E-2</v>
      </c>
      <c r="BM273">
        <v>7.9262966027710005E-2</v>
      </c>
      <c r="BN273">
        <v>3.9631483013855003E-2</v>
      </c>
      <c r="BO273">
        <v>0</v>
      </c>
      <c r="BP273" s="79" t="s">
        <v>1264</v>
      </c>
      <c r="BQ273" s="79">
        <v>1423</v>
      </c>
      <c r="BR273" s="79">
        <v>24</v>
      </c>
      <c r="BT273" s="79" t="s">
        <v>464</v>
      </c>
      <c r="BU273" s="79" t="s">
        <v>464</v>
      </c>
      <c r="BV273" s="79">
        <v>0</v>
      </c>
      <c r="BW273" s="79">
        <v>12.12</v>
      </c>
      <c r="BX273" s="79">
        <v>2</v>
      </c>
      <c r="BY273" s="79">
        <v>10</v>
      </c>
      <c r="BZ273" s="79" t="s">
        <v>464</v>
      </c>
      <c r="CA273" s="79" t="s">
        <v>464</v>
      </c>
      <c r="CB273" s="79" t="s">
        <v>1266</v>
      </c>
      <c r="CC273" s="79">
        <v>100</v>
      </c>
      <c r="CD273" s="79">
        <v>400</v>
      </c>
      <c r="CE273" s="79" t="s">
        <v>1310</v>
      </c>
      <c r="CF273" s="79">
        <v>333</v>
      </c>
      <c r="CG273" s="81">
        <v>1017.8571428571429</v>
      </c>
    </row>
    <row r="274" spans="1:85" x14ac:dyDescent="0.3">
      <c r="A274" s="2" t="s">
        <v>159</v>
      </c>
      <c r="B274" s="13" t="s">
        <v>780</v>
      </c>
      <c r="C274" s="13"/>
      <c r="D274" s="2">
        <v>3.77</v>
      </c>
      <c r="E274" s="2" t="s">
        <v>154</v>
      </c>
      <c r="F274" s="9">
        <v>-1</v>
      </c>
      <c r="G274">
        <v>-1</v>
      </c>
      <c r="L274" t="b">
        <v>0</v>
      </c>
      <c r="M274" t="b">
        <v>0</v>
      </c>
      <c r="N274" t="b">
        <v>0</v>
      </c>
      <c r="O274" s="5" t="b">
        <v>1</v>
      </c>
      <c r="P274" s="2">
        <v>8</v>
      </c>
      <c r="Q274" s="25">
        <v>0</v>
      </c>
      <c r="R274">
        <v>0</v>
      </c>
      <c r="S274">
        <v>0</v>
      </c>
      <c r="T274" s="2">
        <f t="shared" si="37"/>
        <v>7.8140000000000001</v>
      </c>
      <c r="U274" s="2">
        <f t="shared" si="37"/>
        <v>7.8140000000000001</v>
      </c>
      <c r="V274" s="2">
        <v>32.86</v>
      </c>
      <c r="W274" s="2"/>
      <c r="X274" s="2">
        <v>16.43</v>
      </c>
      <c r="Y274" s="25">
        <v>0</v>
      </c>
      <c r="Z274" s="25"/>
      <c r="AA274" s="25"/>
      <c r="AB274">
        <v>0</v>
      </c>
      <c r="AE274">
        <v>0</v>
      </c>
      <c r="AH274" s="2"/>
      <c r="AI274">
        <v>20</v>
      </c>
      <c r="AJ274" s="55">
        <f t="shared" si="33"/>
        <v>2006.3854645599999</v>
      </c>
      <c r="AK274" s="57">
        <v>0</v>
      </c>
      <c r="AL274" s="55">
        <v>0</v>
      </c>
      <c r="AM274" s="55">
        <v>0</v>
      </c>
      <c r="AN274" s="52">
        <f t="shared" si="36"/>
        <v>7.9745394305419756E-2</v>
      </c>
      <c r="AO274" s="51"/>
      <c r="AP274" s="52"/>
      <c r="AQ274" s="52"/>
      <c r="AR274" s="28">
        <v>1.8125</v>
      </c>
      <c r="AS274" s="28">
        <v>2.5</v>
      </c>
      <c r="AT274" s="28">
        <v>0.6875</v>
      </c>
      <c r="AU274" s="28">
        <v>0.875</v>
      </c>
      <c r="AV274" s="28">
        <v>0.30851063829787229</v>
      </c>
      <c r="AW274" s="28">
        <v>0.42553191489361702</v>
      </c>
      <c r="AX274" s="28">
        <v>0.1170212765957447</v>
      </c>
      <c r="AY274" s="28">
        <v>0.14893617021276601</v>
      </c>
      <c r="AZ274" s="25">
        <v>0.95</v>
      </c>
      <c r="BA274" s="25">
        <v>3.44</v>
      </c>
      <c r="BB274" s="25">
        <v>2.4900000000000002</v>
      </c>
      <c r="BC274" s="25">
        <v>2.7</v>
      </c>
      <c r="BD274">
        <v>2.7</v>
      </c>
      <c r="BE274">
        <v>6.2457408593656876</v>
      </c>
      <c r="BF274" s="75"/>
      <c r="BG274" s="75"/>
      <c r="BH274" s="75"/>
      <c r="BI274">
        <v>3.9872697152709878E-2</v>
      </c>
      <c r="BM274">
        <v>7.9745394305419756E-2</v>
      </c>
      <c r="BN274">
        <v>3.9872697152709878E-2</v>
      </c>
      <c r="BO274">
        <v>0</v>
      </c>
      <c r="BP274" s="79" t="s">
        <v>1264</v>
      </c>
      <c r="BQ274" s="79">
        <v>1423</v>
      </c>
      <c r="BR274" s="79">
        <v>24</v>
      </c>
      <c r="BT274" s="79" t="s">
        <v>464</v>
      </c>
      <c r="BU274" s="79" t="s">
        <v>464</v>
      </c>
      <c r="BV274" s="79">
        <v>0</v>
      </c>
      <c r="BW274" s="79">
        <v>10.54</v>
      </c>
      <c r="BX274" s="79">
        <v>2</v>
      </c>
      <c r="BY274" s="79">
        <v>10</v>
      </c>
      <c r="BZ274" s="79" t="s">
        <v>464</v>
      </c>
      <c r="CA274" s="79" t="s">
        <v>464</v>
      </c>
      <c r="CB274" s="79" t="s">
        <v>1266</v>
      </c>
      <c r="CC274" s="79">
        <v>100</v>
      </c>
      <c r="CD274" s="79">
        <v>400</v>
      </c>
      <c r="CE274" s="79" t="s">
        <v>1310</v>
      </c>
      <c r="CF274" s="79">
        <v>333</v>
      </c>
      <c r="CG274" s="81">
        <v>276.78571428571428</v>
      </c>
    </row>
    <row r="275" spans="1:85" x14ac:dyDescent="0.3">
      <c r="A275" s="2" t="s">
        <v>160</v>
      </c>
      <c r="B275" s="13" t="s">
        <v>781</v>
      </c>
      <c r="C275" s="13"/>
      <c r="D275" s="2">
        <v>3.8</v>
      </c>
      <c r="E275" s="2" t="s">
        <v>154</v>
      </c>
      <c r="F275" s="9">
        <v>-1</v>
      </c>
      <c r="G275">
        <v>-1</v>
      </c>
      <c r="L275" t="b">
        <v>0</v>
      </c>
      <c r="M275" t="b">
        <v>0</v>
      </c>
      <c r="N275" t="b">
        <v>0</v>
      </c>
      <c r="O275" s="5" t="b">
        <v>1</v>
      </c>
      <c r="P275" s="2">
        <v>8</v>
      </c>
      <c r="Q275" s="25">
        <v>0</v>
      </c>
      <c r="R275">
        <v>0</v>
      </c>
      <c r="S275">
        <v>0</v>
      </c>
      <c r="T275" s="2">
        <f t="shared" si="37"/>
        <v>7.8140000000000001</v>
      </c>
      <c r="U275" s="2">
        <f t="shared" si="37"/>
        <v>7.8140000000000001</v>
      </c>
      <c r="V275" s="2">
        <v>32.42</v>
      </c>
      <c r="W275" s="2"/>
      <c r="X275" s="2">
        <v>16.21</v>
      </c>
      <c r="Y275" s="25">
        <v>0</v>
      </c>
      <c r="Z275" s="25"/>
      <c r="AA275" s="25"/>
      <c r="AB275">
        <v>0</v>
      </c>
      <c r="AE275">
        <v>0</v>
      </c>
      <c r="AH275" s="2"/>
      <c r="AI275">
        <v>20</v>
      </c>
      <c r="AJ275" s="55">
        <f t="shared" si="33"/>
        <v>1979.5196823200001</v>
      </c>
      <c r="AK275" s="57">
        <v>0</v>
      </c>
      <c r="AL275" s="55">
        <v>0</v>
      </c>
      <c r="AM275" s="55">
        <v>0</v>
      </c>
      <c r="AN275" s="52">
        <f t="shared" si="36"/>
        <v>8.082768836755376E-2</v>
      </c>
      <c r="AO275" s="51"/>
      <c r="AP275" s="52"/>
      <c r="AQ275" s="52"/>
      <c r="AR275" s="28">
        <v>1.8666666666666669</v>
      </c>
      <c r="AS275" s="28">
        <v>2.666666666666667</v>
      </c>
      <c r="AT275" s="28">
        <v>0.46666666666666667</v>
      </c>
      <c r="AU275" s="28">
        <v>0.93333333333333335</v>
      </c>
      <c r="AV275" s="28">
        <v>0.3146067415730337</v>
      </c>
      <c r="AW275" s="28">
        <v>0.44943820224719089</v>
      </c>
      <c r="AX275" s="28">
        <v>7.8651685393258425E-2</v>
      </c>
      <c r="AY275" s="28">
        <v>0.15730337078651679</v>
      </c>
      <c r="AZ275" s="25">
        <v>0.95</v>
      </c>
      <c r="BA275" s="25">
        <v>3.44</v>
      </c>
      <c r="BB275" s="25">
        <v>2.4900000000000002</v>
      </c>
      <c r="BC275" s="25">
        <v>2.773333333333333</v>
      </c>
      <c r="BD275">
        <v>2.773333333333333</v>
      </c>
      <c r="BE275">
        <v>6.4062483499900669</v>
      </c>
      <c r="BF275" s="75"/>
      <c r="BG275" s="75"/>
      <c r="BH275" s="75"/>
      <c r="BI275">
        <v>4.041384418377688E-2</v>
      </c>
      <c r="BM275">
        <v>8.082768836755376E-2</v>
      </c>
      <c r="BN275">
        <v>4.041384418377688E-2</v>
      </c>
      <c r="BO275">
        <v>0</v>
      </c>
      <c r="BP275" s="79" t="s">
        <v>1264</v>
      </c>
      <c r="BQ275" s="79">
        <v>1423</v>
      </c>
      <c r="BR275" s="79">
        <v>24</v>
      </c>
      <c r="BT275" s="79" t="s">
        <v>464</v>
      </c>
      <c r="BU275" s="79" t="s">
        <v>464</v>
      </c>
      <c r="BV275" s="79">
        <v>0</v>
      </c>
      <c r="BW275" s="79">
        <v>11.82</v>
      </c>
      <c r="BX275" s="79">
        <v>2</v>
      </c>
      <c r="BY275" s="79">
        <v>10</v>
      </c>
      <c r="BZ275" s="79" t="s">
        <v>464</v>
      </c>
      <c r="CA275" s="79" t="s">
        <v>464</v>
      </c>
      <c r="CB275" s="79" t="s">
        <v>1266</v>
      </c>
      <c r="CC275" s="79">
        <v>100</v>
      </c>
      <c r="CD275" s="79">
        <v>400</v>
      </c>
      <c r="CE275" s="79" t="s">
        <v>1310</v>
      </c>
      <c r="CF275" s="79">
        <v>333</v>
      </c>
      <c r="CG275" s="81">
        <v>928.57142857142867</v>
      </c>
    </row>
    <row r="276" spans="1:85" x14ac:dyDescent="0.3">
      <c r="A276" s="2" t="s">
        <v>161</v>
      </c>
      <c r="B276" s="13" t="s">
        <v>782</v>
      </c>
      <c r="C276" s="13"/>
      <c r="D276" s="2">
        <v>3.92</v>
      </c>
      <c r="E276" s="2" t="s">
        <v>154</v>
      </c>
      <c r="F276" s="9">
        <v>-1</v>
      </c>
      <c r="G276">
        <v>-1</v>
      </c>
      <c r="L276" t="b">
        <v>0</v>
      </c>
      <c r="M276" t="b">
        <v>0</v>
      </c>
      <c r="N276" t="b">
        <v>0</v>
      </c>
      <c r="O276" s="5" t="b">
        <v>1</v>
      </c>
      <c r="P276" s="2">
        <v>8</v>
      </c>
      <c r="Q276" s="25">
        <v>0</v>
      </c>
      <c r="R276">
        <v>0</v>
      </c>
      <c r="S276">
        <v>0</v>
      </c>
      <c r="T276" s="2">
        <f t="shared" si="37"/>
        <v>7.8140000000000001</v>
      </c>
      <c r="U276" s="2">
        <f t="shared" si="37"/>
        <v>7.8140000000000001</v>
      </c>
      <c r="V276" s="2">
        <v>32.58</v>
      </c>
      <c r="W276" s="2"/>
      <c r="X276" s="2">
        <v>16.29</v>
      </c>
      <c r="Y276" s="25">
        <v>0</v>
      </c>
      <c r="Z276" s="25"/>
      <c r="AA276" s="25"/>
      <c r="AB276">
        <v>0</v>
      </c>
      <c r="AE276">
        <v>0</v>
      </c>
      <c r="AH276" s="2"/>
      <c r="AI276">
        <v>20</v>
      </c>
      <c r="AJ276" s="55">
        <f t="shared" si="33"/>
        <v>1989.28905768</v>
      </c>
      <c r="AK276" s="57">
        <v>0</v>
      </c>
      <c r="AL276" s="55">
        <v>0</v>
      </c>
      <c r="AM276" s="55">
        <v>0</v>
      </c>
      <c r="AN276" s="52">
        <f t="shared" si="36"/>
        <v>8.0430744532722323E-2</v>
      </c>
      <c r="AO276" s="51"/>
      <c r="AP276" s="52"/>
      <c r="AQ276" s="52"/>
      <c r="AR276" s="28">
        <v>1.875</v>
      </c>
      <c r="AS276" s="28">
        <v>2.5</v>
      </c>
      <c r="AT276" s="28">
        <v>0.625</v>
      </c>
      <c r="AU276" s="28">
        <v>1.75</v>
      </c>
      <c r="AV276" s="28">
        <v>0.27777777777777779</v>
      </c>
      <c r="AW276" s="28">
        <v>0.37037037037037029</v>
      </c>
      <c r="AX276" s="28">
        <v>9.2592592592592587E-2</v>
      </c>
      <c r="AY276" s="28">
        <v>0.25925925925925919</v>
      </c>
      <c r="AZ276" s="25">
        <v>0.95</v>
      </c>
      <c r="BA276" s="25">
        <v>3.44</v>
      </c>
      <c r="BB276" s="25">
        <v>2.4900000000000002</v>
      </c>
      <c r="BC276" s="25">
        <v>2.6937500000000001</v>
      </c>
      <c r="BD276">
        <v>2.6937500000000001</v>
      </c>
      <c r="BE276">
        <v>6.2518794218656879</v>
      </c>
      <c r="BF276" s="75"/>
      <c r="BG276" s="75"/>
      <c r="BH276" s="75"/>
      <c r="BI276">
        <v>4.0215372266361162E-2</v>
      </c>
      <c r="BM276">
        <v>8.0430744532722323E-2</v>
      </c>
      <c r="BN276">
        <v>4.0215372266361162E-2</v>
      </c>
      <c r="BO276">
        <v>0</v>
      </c>
      <c r="BP276" s="79" t="s">
        <v>1264</v>
      </c>
      <c r="BQ276" s="79">
        <v>1423</v>
      </c>
      <c r="BR276" s="79">
        <v>24</v>
      </c>
      <c r="BT276" s="79" t="s">
        <v>464</v>
      </c>
      <c r="BU276" s="79" t="s">
        <v>464</v>
      </c>
      <c r="BV276" s="79">
        <v>0</v>
      </c>
      <c r="BW276" s="79">
        <v>11.08</v>
      </c>
      <c r="BX276" s="79">
        <v>2</v>
      </c>
      <c r="BY276" s="79">
        <v>10</v>
      </c>
      <c r="BZ276" s="79" t="s">
        <v>464</v>
      </c>
      <c r="CA276" s="79" t="s">
        <v>464</v>
      </c>
      <c r="CB276" s="79" t="s">
        <v>1266</v>
      </c>
      <c r="CC276" s="79">
        <v>100</v>
      </c>
      <c r="CD276" s="79">
        <v>400</v>
      </c>
      <c r="CE276" s="79" t="s">
        <v>1310</v>
      </c>
      <c r="CF276" s="79">
        <v>333</v>
      </c>
      <c r="CG276" s="81">
        <v>901.78571428571433</v>
      </c>
    </row>
    <row r="277" spans="1:85" x14ac:dyDescent="0.3">
      <c r="A277" s="2" t="s">
        <v>162</v>
      </c>
      <c r="B277" s="13" t="s">
        <v>783</v>
      </c>
      <c r="C277" s="13"/>
      <c r="D277" s="2">
        <v>4.25</v>
      </c>
      <c r="E277" s="2" t="s">
        <v>154</v>
      </c>
      <c r="F277" s="114" t="s">
        <v>587</v>
      </c>
      <c r="G277" s="69">
        <v>1522043</v>
      </c>
      <c r="I277" t="s">
        <v>1565</v>
      </c>
      <c r="J277" t="s">
        <v>1565</v>
      </c>
      <c r="L277" t="b">
        <v>1</v>
      </c>
      <c r="M277" t="b">
        <v>1</v>
      </c>
      <c r="N277" t="b">
        <v>0</v>
      </c>
      <c r="O277" t="b">
        <v>0</v>
      </c>
      <c r="P277" s="2">
        <v>8</v>
      </c>
      <c r="Q277" s="25">
        <v>0</v>
      </c>
      <c r="R277">
        <v>0</v>
      </c>
      <c r="S277">
        <v>0</v>
      </c>
      <c r="T277" s="2">
        <f t="shared" si="37"/>
        <v>7.8140000000000001</v>
      </c>
      <c r="U277" s="2">
        <f t="shared" si="37"/>
        <v>7.8140000000000001</v>
      </c>
      <c r="V277" s="2">
        <v>31.54</v>
      </c>
      <c r="W277" s="2"/>
      <c r="X277" s="2">
        <v>15.77</v>
      </c>
      <c r="Y277" s="25">
        <v>0</v>
      </c>
      <c r="Z277" s="25"/>
      <c r="AA277" s="25"/>
      <c r="AB277">
        <v>0</v>
      </c>
      <c r="AE277">
        <v>0</v>
      </c>
      <c r="AH277" s="2"/>
      <c r="AI277">
        <v>20</v>
      </c>
      <c r="AJ277" s="55">
        <f t="shared" si="33"/>
        <v>1925.78811784</v>
      </c>
      <c r="AK277" s="57">
        <v>0</v>
      </c>
      <c r="AL277" s="55">
        <v>0</v>
      </c>
      <c r="AM277" s="55">
        <v>0</v>
      </c>
      <c r="AN277" s="52">
        <f t="shared" si="36"/>
        <v>8.3082868004949059E-2</v>
      </c>
      <c r="AO277" s="51"/>
      <c r="AP277" s="52"/>
      <c r="AQ277" s="52"/>
      <c r="AR277" s="28">
        <v>1.9375</v>
      </c>
      <c r="AS277" s="28">
        <v>2.5</v>
      </c>
      <c r="AT277" s="28">
        <v>0.5625</v>
      </c>
      <c r="AU277" s="28">
        <v>2.625</v>
      </c>
      <c r="AV277" s="28">
        <v>0.25409836065573771</v>
      </c>
      <c r="AW277" s="28">
        <v>0.32786885245901642</v>
      </c>
      <c r="AX277" s="28">
        <v>7.3770491803278687E-2</v>
      </c>
      <c r="AY277" s="28">
        <v>0.34426229508196721</v>
      </c>
      <c r="AZ277" s="25">
        <v>0.95</v>
      </c>
      <c r="BA277" s="25">
        <v>3.44</v>
      </c>
      <c r="BB277" s="25">
        <v>2.4900000000000002</v>
      </c>
      <c r="BC277" s="25">
        <v>2.6875</v>
      </c>
      <c r="BD277">
        <v>2.6875</v>
      </c>
      <c r="BE277">
        <v>6.2580179843656882</v>
      </c>
      <c r="BF277" s="75"/>
      <c r="BG277" s="75"/>
      <c r="BH277" s="75"/>
      <c r="BI277">
        <v>4.154143400247453E-2</v>
      </c>
      <c r="BM277">
        <v>8.3082868004949059E-2</v>
      </c>
      <c r="BN277">
        <v>4.154143400247453E-2</v>
      </c>
      <c r="BO277">
        <v>0</v>
      </c>
      <c r="BP277" s="79" t="s">
        <v>1264</v>
      </c>
      <c r="BQ277" s="79">
        <v>1423</v>
      </c>
      <c r="BR277" s="79">
        <v>24</v>
      </c>
      <c r="BT277" s="79" t="s">
        <v>464</v>
      </c>
      <c r="BU277" s="79" t="s">
        <v>464</v>
      </c>
      <c r="BV277" s="79">
        <v>0</v>
      </c>
      <c r="BW277" s="79">
        <v>12.1</v>
      </c>
      <c r="BX277" s="79">
        <v>2</v>
      </c>
      <c r="BY277" s="79">
        <v>10</v>
      </c>
      <c r="BZ277" s="79" t="s">
        <v>464</v>
      </c>
      <c r="CA277" s="79" t="s">
        <v>464</v>
      </c>
      <c r="CB277" s="79" t="s">
        <v>1266</v>
      </c>
      <c r="CC277" s="79">
        <v>100</v>
      </c>
      <c r="CD277" s="79">
        <v>400</v>
      </c>
      <c r="CE277" s="79" t="s">
        <v>1310</v>
      </c>
      <c r="CF277" s="79">
        <v>333</v>
      </c>
      <c r="CG277" s="81">
        <v>370.53571428571433</v>
      </c>
    </row>
    <row r="278" spans="1:85" x14ac:dyDescent="0.3">
      <c r="A278" s="2" t="s">
        <v>151</v>
      </c>
      <c r="B278" s="17" t="s">
        <v>774</v>
      </c>
      <c r="C278" s="13"/>
      <c r="D278" s="2">
        <v>3.35</v>
      </c>
      <c r="E278" s="2" t="s">
        <v>154</v>
      </c>
      <c r="F278" s="114" t="s">
        <v>587</v>
      </c>
      <c r="G278" s="69">
        <v>1522043</v>
      </c>
      <c r="I278" t="s">
        <v>1552</v>
      </c>
      <c r="J278" t="s">
        <v>1552</v>
      </c>
      <c r="L278" t="b">
        <v>1</v>
      </c>
      <c r="M278" t="b">
        <v>1</v>
      </c>
      <c r="N278" t="b">
        <v>0</v>
      </c>
      <c r="O278" t="b">
        <v>0</v>
      </c>
      <c r="P278" s="2">
        <v>8</v>
      </c>
      <c r="Q278" s="25">
        <v>0</v>
      </c>
      <c r="R278">
        <v>0</v>
      </c>
      <c r="S278">
        <v>0</v>
      </c>
      <c r="T278" s="2">
        <f t="shared" ref="T278:U282" si="38">3.88*2</f>
        <v>7.76</v>
      </c>
      <c r="U278" s="2">
        <f t="shared" si="38"/>
        <v>7.76</v>
      </c>
      <c r="V278" s="2">
        <v>33</v>
      </c>
      <c r="W278" s="2"/>
      <c r="X278" s="2">
        <v>16.5</v>
      </c>
      <c r="Y278" s="25">
        <v>0</v>
      </c>
      <c r="Z278" s="25"/>
      <c r="AA278" s="25"/>
      <c r="AB278">
        <v>0</v>
      </c>
      <c r="AE278">
        <v>0</v>
      </c>
      <c r="AH278" s="2"/>
      <c r="AI278">
        <v>20</v>
      </c>
      <c r="AJ278" s="55">
        <f t="shared" si="33"/>
        <v>1987.1807999999999</v>
      </c>
      <c r="AK278" s="57">
        <v>0</v>
      </c>
      <c r="AL278" s="55">
        <v>0</v>
      </c>
      <c r="AM278" s="55">
        <v>0</v>
      </c>
      <c r="AN278" s="52">
        <f t="shared" si="36"/>
        <v>8.0516075839702161E-2</v>
      </c>
      <c r="AO278" s="51"/>
      <c r="AP278" s="52"/>
      <c r="AQ278" s="52"/>
      <c r="AR278" s="28">
        <v>1.75</v>
      </c>
      <c r="AS278" s="28">
        <v>2.5</v>
      </c>
      <c r="AT278" s="28">
        <v>0.75</v>
      </c>
      <c r="AU278" s="28">
        <v>0</v>
      </c>
      <c r="AV278" s="28">
        <v>0.35</v>
      </c>
      <c r="AW278" s="28">
        <v>0.5</v>
      </c>
      <c r="AX278" s="28">
        <v>0.15</v>
      </c>
      <c r="AY278" s="28">
        <v>0</v>
      </c>
      <c r="AZ278" s="25">
        <v>0.95</v>
      </c>
      <c r="BA278" s="25">
        <v>3.44</v>
      </c>
      <c r="BB278" s="25">
        <v>2.4900000000000002</v>
      </c>
      <c r="BC278" s="25">
        <v>2.7062499999999998</v>
      </c>
      <c r="BD278">
        <v>2.7062499999999998</v>
      </c>
      <c r="BE278">
        <v>6.2396022968656872</v>
      </c>
      <c r="BF278" s="75"/>
      <c r="BG278" s="75"/>
      <c r="BH278" s="75"/>
      <c r="BI278">
        <v>4.0258037919851081E-2</v>
      </c>
      <c r="BM278">
        <v>8.0516075839702161E-2</v>
      </c>
      <c r="BN278">
        <v>4.0258037919851081E-2</v>
      </c>
      <c r="BO278">
        <v>0</v>
      </c>
      <c r="BP278" s="79" t="s">
        <v>1264</v>
      </c>
      <c r="BQ278" s="79">
        <v>1423</v>
      </c>
      <c r="BR278" s="79">
        <v>24</v>
      </c>
      <c r="BT278" s="79" t="s">
        <v>1275</v>
      </c>
      <c r="BU278" s="79" t="s">
        <v>863</v>
      </c>
      <c r="BV278" s="79">
        <v>4</v>
      </c>
      <c r="BW278" s="79">
        <v>11.84</v>
      </c>
      <c r="BX278" s="79">
        <v>2</v>
      </c>
      <c r="BY278" s="79">
        <v>10</v>
      </c>
      <c r="BZ278" s="79" t="s">
        <v>464</v>
      </c>
      <c r="CA278" s="79" t="s">
        <v>464</v>
      </c>
      <c r="CB278" s="79" t="s">
        <v>1266</v>
      </c>
      <c r="CC278" s="79">
        <v>100</v>
      </c>
      <c r="CD278" s="79">
        <v>400</v>
      </c>
      <c r="CE278" s="79" t="s">
        <v>1310</v>
      </c>
      <c r="CF278" s="79">
        <v>333</v>
      </c>
      <c r="CG278" s="81">
        <v>6785.7142857142862</v>
      </c>
    </row>
    <row r="279" spans="1:85" x14ac:dyDescent="0.3">
      <c r="A279" s="2" t="s">
        <v>159</v>
      </c>
      <c r="B279" s="17" t="s">
        <v>780</v>
      </c>
      <c r="C279" s="13"/>
      <c r="D279" s="2">
        <v>3.74</v>
      </c>
      <c r="E279" s="2" t="s">
        <v>154</v>
      </c>
      <c r="F279" s="9">
        <v>-1</v>
      </c>
      <c r="G279">
        <v>-1</v>
      </c>
      <c r="L279" t="b">
        <v>0</v>
      </c>
      <c r="M279" t="b">
        <v>0</v>
      </c>
      <c r="N279" t="b">
        <v>0</v>
      </c>
      <c r="O279" s="5" t="b">
        <v>1</v>
      </c>
      <c r="P279" s="2">
        <v>8</v>
      </c>
      <c r="Q279" s="25">
        <v>0</v>
      </c>
      <c r="R279">
        <v>0</v>
      </c>
      <c r="S279">
        <v>0</v>
      </c>
      <c r="T279" s="2">
        <f t="shared" si="38"/>
        <v>7.76</v>
      </c>
      <c r="U279" s="2">
        <f t="shared" si="38"/>
        <v>7.76</v>
      </c>
      <c r="V279" s="2">
        <v>33.08</v>
      </c>
      <c r="W279" s="2"/>
      <c r="X279" s="2">
        <v>16.54</v>
      </c>
      <c r="Y279" s="25">
        <v>0</v>
      </c>
      <c r="Z279" s="25"/>
      <c r="AA279" s="25"/>
      <c r="AB279">
        <v>0</v>
      </c>
      <c r="AE279">
        <v>0</v>
      </c>
      <c r="AH279" s="2"/>
      <c r="AI279">
        <v>20</v>
      </c>
      <c r="AJ279" s="55">
        <f t="shared" si="33"/>
        <v>1991.9982079999997</v>
      </c>
      <c r="AK279" s="57">
        <v>0</v>
      </c>
      <c r="AL279" s="55">
        <v>0</v>
      </c>
      <c r="AM279" s="55">
        <v>0</v>
      </c>
      <c r="AN279" s="52">
        <f t="shared" si="36"/>
        <v>8.0321357397526341E-2</v>
      </c>
      <c r="AO279" s="51"/>
      <c r="AP279" s="52"/>
      <c r="AQ279" s="52"/>
      <c r="AR279" s="28">
        <v>1.8125</v>
      </c>
      <c r="AS279" s="28">
        <v>2.5</v>
      </c>
      <c r="AT279" s="28">
        <v>0.6875</v>
      </c>
      <c r="AU279" s="28">
        <v>0.875</v>
      </c>
      <c r="AV279" s="28">
        <v>0.30851063829787229</v>
      </c>
      <c r="AW279" s="28">
        <v>0.42553191489361702</v>
      </c>
      <c r="AX279" s="28">
        <v>0.1170212765957447</v>
      </c>
      <c r="AY279" s="28">
        <v>0.14893617021276601</v>
      </c>
      <c r="AZ279" s="25">
        <v>0.95</v>
      </c>
      <c r="BA279" s="25">
        <v>3.44</v>
      </c>
      <c r="BB279" s="25">
        <v>2.4900000000000002</v>
      </c>
      <c r="BC279" s="25">
        <v>2.7</v>
      </c>
      <c r="BD279">
        <v>2.7</v>
      </c>
      <c r="BE279">
        <v>6.2457408593656876</v>
      </c>
      <c r="BF279" s="75"/>
      <c r="BG279" s="75"/>
      <c r="BH279" s="75"/>
      <c r="BI279">
        <v>4.0160678698763171E-2</v>
      </c>
      <c r="BM279">
        <v>8.0321357397526341E-2</v>
      </c>
      <c r="BN279">
        <v>4.0160678698763171E-2</v>
      </c>
      <c r="BO279">
        <v>0</v>
      </c>
      <c r="BP279" s="79" t="s">
        <v>1264</v>
      </c>
      <c r="BQ279" s="79">
        <v>1423</v>
      </c>
      <c r="BR279" s="79">
        <v>24</v>
      </c>
      <c r="BT279" s="79" t="s">
        <v>1275</v>
      </c>
      <c r="BU279" s="79" t="s">
        <v>863</v>
      </c>
      <c r="BV279" s="79">
        <v>4</v>
      </c>
      <c r="BW279" s="79">
        <v>11.25</v>
      </c>
      <c r="BX279" s="79">
        <v>2</v>
      </c>
      <c r="BY279" s="79">
        <v>10</v>
      </c>
      <c r="BZ279" s="79" t="s">
        <v>464</v>
      </c>
      <c r="CA279" s="79" t="s">
        <v>464</v>
      </c>
      <c r="CB279" s="79" t="s">
        <v>1266</v>
      </c>
      <c r="CC279" s="79">
        <v>100</v>
      </c>
      <c r="CD279" s="79">
        <v>400</v>
      </c>
      <c r="CE279" s="79" t="s">
        <v>1310</v>
      </c>
      <c r="CF279" s="79">
        <v>333</v>
      </c>
      <c r="CG279" s="81">
        <v>9285.7142857142862</v>
      </c>
    </row>
    <row r="280" spans="1:85" x14ac:dyDescent="0.3">
      <c r="A280" s="2" t="s">
        <v>160</v>
      </c>
      <c r="B280" s="17" t="s">
        <v>781</v>
      </c>
      <c r="C280" s="13"/>
      <c r="D280" s="2">
        <v>3.74</v>
      </c>
      <c r="E280" s="2" t="s">
        <v>154</v>
      </c>
      <c r="F280" s="9">
        <v>-1</v>
      </c>
      <c r="G280">
        <v>-1</v>
      </c>
      <c r="L280" t="b">
        <v>0</v>
      </c>
      <c r="M280" t="b">
        <v>0</v>
      </c>
      <c r="N280" t="b">
        <v>0</v>
      </c>
      <c r="O280" s="5" t="b">
        <v>1</v>
      </c>
      <c r="P280" s="2">
        <v>8</v>
      </c>
      <c r="Q280" s="25">
        <v>0</v>
      </c>
      <c r="R280">
        <v>0</v>
      </c>
      <c r="S280">
        <v>0</v>
      </c>
      <c r="T280" s="2">
        <f t="shared" si="38"/>
        <v>7.76</v>
      </c>
      <c r="U280" s="2">
        <f t="shared" si="38"/>
        <v>7.76</v>
      </c>
      <c r="V280" s="2">
        <v>33.24</v>
      </c>
      <c r="W280" s="2"/>
      <c r="X280" s="2">
        <v>16.62</v>
      </c>
      <c r="Y280" s="25">
        <v>0</v>
      </c>
      <c r="Z280" s="25"/>
      <c r="AA280" s="25"/>
      <c r="AB280">
        <v>0</v>
      </c>
      <c r="AE280">
        <v>0</v>
      </c>
      <c r="AH280" s="2"/>
      <c r="AI280">
        <v>20</v>
      </c>
      <c r="AJ280" s="55">
        <f t="shared" si="33"/>
        <v>2001.633024</v>
      </c>
      <c r="AK280" s="57">
        <v>0</v>
      </c>
      <c r="AL280" s="55">
        <v>0</v>
      </c>
      <c r="AM280" s="55">
        <v>0</v>
      </c>
      <c r="AN280" s="52">
        <f t="shared" si="36"/>
        <v>7.9934732331834277E-2</v>
      </c>
      <c r="AO280" s="51"/>
      <c r="AP280" s="52"/>
      <c r="AQ280" s="52"/>
      <c r="AR280" s="28">
        <v>1.8666666666666669</v>
      </c>
      <c r="AS280" s="28">
        <v>2.666666666666667</v>
      </c>
      <c r="AT280" s="28">
        <v>0.46666666666666667</v>
      </c>
      <c r="AU280" s="28">
        <v>0.93333333333333335</v>
      </c>
      <c r="AV280" s="28">
        <v>0.3146067415730337</v>
      </c>
      <c r="AW280" s="28">
        <v>0.44943820224719089</v>
      </c>
      <c r="AX280" s="28">
        <v>7.8651685393258425E-2</v>
      </c>
      <c r="AY280" s="28">
        <v>0.15730337078651679</v>
      </c>
      <c r="AZ280" s="25">
        <v>0.95</v>
      </c>
      <c r="BA280" s="25">
        <v>3.44</v>
      </c>
      <c r="BB280" s="25">
        <v>2.4900000000000002</v>
      </c>
      <c r="BC280" s="25">
        <v>2.773333333333333</v>
      </c>
      <c r="BD280">
        <v>2.773333333333333</v>
      </c>
      <c r="BE280">
        <v>6.4062483499900669</v>
      </c>
      <c r="BF280" s="75"/>
      <c r="BG280" s="75"/>
      <c r="BH280" s="75"/>
      <c r="BI280">
        <v>3.9967366165917138E-2</v>
      </c>
      <c r="BM280">
        <v>7.9934732331834277E-2</v>
      </c>
      <c r="BN280">
        <v>3.9967366165917138E-2</v>
      </c>
      <c r="BO280">
        <v>0</v>
      </c>
      <c r="BP280" s="79" t="s">
        <v>1264</v>
      </c>
      <c r="BQ280" s="79">
        <v>1423</v>
      </c>
      <c r="BR280" s="79">
        <v>24</v>
      </c>
      <c r="BT280" s="79" t="s">
        <v>1275</v>
      </c>
      <c r="BU280" s="79" t="s">
        <v>863</v>
      </c>
      <c r="BV280" s="79">
        <v>4</v>
      </c>
      <c r="BW280" s="79">
        <v>10.97</v>
      </c>
      <c r="BX280" s="79">
        <v>2</v>
      </c>
      <c r="BY280" s="79">
        <v>10</v>
      </c>
      <c r="BZ280" s="79" t="s">
        <v>464</v>
      </c>
      <c r="CA280" s="79" t="s">
        <v>464</v>
      </c>
      <c r="CB280" s="79" t="s">
        <v>1266</v>
      </c>
      <c r="CC280" s="79">
        <v>100</v>
      </c>
      <c r="CD280" s="79">
        <v>400</v>
      </c>
      <c r="CE280" s="79" t="s">
        <v>1310</v>
      </c>
      <c r="CF280" s="79">
        <v>333</v>
      </c>
      <c r="CG280" s="81">
        <v>2767.8571428571431</v>
      </c>
    </row>
    <row r="281" spans="1:85" x14ac:dyDescent="0.3">
      <c r="A281" s="2" t="s">
        <v>161</v>
      </c>
      <c r="B281" s="17" t="s">
        <v>782</v>
      </c>
      <c r="C281" s="13"/>
      <c r="D281" s="2">
        <v>3.78</v>
      </c>
      <c r="E281" s="2" t="s">
        <v>154</v>
      </c>
      <c r="F281" s="9">
        <v>-1</v>
      </c>
      <c r="G281">
        <v>-1</v>
      </c>
      <c r="L281" t="b">
        <v>0</v>
      </c>
      <c r="M281" t="b">
        <v>0</v>
      </c>
      <c r="N281" t="b">
        <v>0</v>
      </c>
      <c r="O281" s="5" t="b">
        <v>1</v>
      </c>
      <c r="P281" s="2">
        <v>8</v>
      </c>
      <c r="Q281" s="25">
        <v>0</v>
      </c>
      <c r="R281">
        <v>0</v>
      </c>
      <c r="S281">
        <v>0</v>
      </c>
      <c r="T281" s="2">
        <f t="shared" si="38"/>
        <v>7.76</v>
      </c>
      <c r="U281" s="2">
        <f t="shared" si="38"/>
        <v>7.76</v>
      </c>
      <c r="V281" s="2">
        <v>33</v>
      </c>
      <c r="W281" s="2"/>
      <c r="X281" s="2">
        <v>16.5</v>
      </c>
      <c r="Y281" s="25">
        <v>0</v>
      </c>
      <c r="Z281" s="25"/>
      <c r="AA281" s="25"/>
      <c r="AB281">
        <v>0</v>
      </c>
      <c r="AE281">
        <v>0</v>
      </c>
      <c r="AH281" s="2"/>
      <c r="AI281">
        <v>20</v>
      </c>
      <c r="AJ281" s="55">
        <f t="shared" si="33"/>
        <v>1987.1807999999999</v>
      </c>
      <c r="AK281" s="57">
        <v>0</v>
      </c>
      <c r="AL281" s="55">
        <v>0</v>
      </c>
      <c r="AM281" s="55">
        <v>0</v>
      </c>
      <c r="AN281" s="52">
        <f t="shared" si="36"/>
        <v>8.0516075839702161E-2</v>
      </c>
      <c r="AO281" s="51"/>
      <c r="AP281" s="52"/>
      <c r="AQ281" s="52"/>
      <c r="AR281" s="28">
        <v>1.875</v>
      </c>
      <c r="AS281" s="28">
        <v>2.5</v>
      </c>
      <c r="AT281" s="28">
        <v>0.625</v>
      </c>
      <c r="AU281" s="28">
        <v>1.75</v>
      </c>
      <c r="AV281" s="28">
        <v>0.27777777777777779</v>
      </c>
      <c r="AW281" s="28">
        <v>0.37037037037037029</v>
      </c>
      <c r="AX281" s="28">
        <v>9.2592592592592587E-2</v>
      </c>
      <c r="AY281" s="28">
        <v>0.25925925925925919</v>
      </c>
      <c r="AZ281" s="25">
        <v>0.95</v>
      </c>
      <c r="BA281" s="25">
        <v>3.44</v>
      </c>
      <c r="BB281" s="25">
        <v>2.4900000000000002</v>
      </c>
      <c r="BC281" s="25">
        <v>2.6937500000000001</v>
      </c>
      <c r="BD281">
        <v>2.6937500000000001</v>
      </c>
      <c r="BE281">
        <v>6.2518794218656879</v>
      </c>
      <c r="BF281" s="75"/>
      <c r="BG281" s="75"/>
      <c r="BH281" s="75"/>
      <c r="BI281">
        <v>4.0258037919851081E-2</v>
      </c>
      <c r="BM281">
        <v>8.0516075839702161E-2</v>
      </c>
      <c r="BN281">
        <v>4.0258037919851081E-2</v>
      </c>
      <c r="BO281">
        <v>0</v>
      </c>
      <c r="BP281" s="79" t="s">
        <v>1264</v>
      </c>
      <c r="BQ281" s="79">
        <v>1423</v>
      </c>
      <c r="BR281" s="79">
        <v>24</v>
      </c>
      <c r="BT281" s="79" t="s">
        <v>1275</v>
      </c>
      <c r="BU281" s="79" t="s">
        <v>863</v>
      </c>
      <c r="BV281" s="79">
        <v>4</v>
      </c>
      <c r="BW281" s="79">
        <v>11.41</v>
      </c>
      <c r="BX281" s="79">
        <v>2</v>
      </c>
      <c r="BY281" s="79">
        <v>10</v>
      </c>
      <c r="BZ281" s="79" t="s">
        <v>464</v>
      </c>
      <c r="CA281" s="79" t="s">
        <v>464</v>
      </c>
      <c r="CB281" s="79" t="s">
        <v>1266</v>
      </c>
      <c r="CC281" s="79">
        <v>100</v>
      </c>
      <c r="CD281" s="79">
        <v>400</v>
      </c>
      <c r="CE281" s="79" t="s">
        <v>1310</v>
      </c>
      <c r="CF281" s="79">
        <v>333</v>
      </c>
      <c r="CG281" s="81">
        <v>1473.2142857142858</v>
      </c>
    </row>
    <row r="282" spans="1:85" x14ac:dyDescent="0.3">
      <c r="A282" s="2" t="s">
        <v>162</v>
      </c>
      <c r="B282" s="17" t="s">
        <v>783</v>
      </c>
      <c r="C282" s="13"/>
      <c r="D282" s="2">
        <v>3.99</v>
      </c>
      <c r="E282" s="2" t="s">
        <v>154</v>
      </c>
      <c r="F282" s="114" t="s">
        <v>587</v>
      </c>
      <c r="G282" s="69">
        <v>1522043</v>
      </c>
      <c r="I282" t="s">
        <v>1565</v>
      </c>
      <c r="J282" t="s">
        <v>1565</v>
      </c>
      <c r="L282" t="b">
        <v>1</v>
      </c>
      <c r="M282" t="b">
        <v>1</v>
      </c>
      <c r="N282" t="b">
        <v>0</v>
      </c>
      <c r="O282" t="b">
        <v>0</v>
      </c>
      <c r="P282" s="2">
        <v>8</v>
      </c>
      <c r="Q282" s="25">
        <v>0</v>
      </c>
      <c r="R282">
        <v>0</v>
      </c>
      <c r="S282">
        <v>0</v>
      </c>
      <c r="T282" s="2">
        <f t="shared" si="38"/>
        <v>7.76</v>
      </c>
      <c r="U282" s="2">
        <f t="shared" si="38"/>
        <v>7.76</v>
      </c>
      <c r="V282" s="2">
        <v>29.18</v>
      </c>
      <c r="W282" s="2"/>
      <c r="X282" s="2">
        <v>14.59</v>
      </c>
      <c r="Y282" s="25">
        <v>0</v>
      </c>
      <c r="Z282" s="25"/>
      <c r="AA282" s="25"/>
      <c r="AB282">
        <v>0</v>
      </c>
      <c r="AE282">
        <v>0</v>
      </c>
      <c r="AH282" s="2"/>
      <c r="AI282">
        <v>20</v>
      </c>
      <c r="AJ282" s="55">
        <f t="shared" si="33"/>
        <v>1757.1495679999998</v>
      </c>
      <c r="AK282" s="57">
        <v>0</v>
      </c>
      <c r="AL282" s="55">
        <v>0</v>
      </c>
      <c r="AM282" s="55">
        <v>0</v>
      </c>
      <c r="AN282" s="52">
        <f t="shared" si="36"/>
        <v>9.1056562807065505E-2</v>
      </c>
      <c r="AO282" s="51"/>
      <c r="AP282" s="52"/>
      <c r="AQ282" s="52"/>
      <c r="AR282" s="28">
        <v>1.9375</v>
      </c>
      <c r="AS282" s="28">
        <v>2.5</v>
      </c>
      <c r="AT282" s="28">
        <v>0.5625</v>
      </c>
      <c r="AU282" s="28">
        <v>2.625</v>
      </c>
      <c r="AV282" s="28">
        <v>0.25409836065573771</v>
      </c>
      <c r="AW282" s="28">
        <v>0.32786885245901642</v>
      </c>
      <c r="AX282" s="28">
        <v>7.3770491803278687E-2</v>
      </c>
      <c r="AY282" s="28">
        <v>0.34426229508196721</v>
      </c>
      <c r="AZ282" s="25">
        <v>0.95</v>
      </c>
      <c r="BA282" s="25">
        <v>3.44</v>
      </c>
      <c r="BB282" s="25">
        <v>2.4900000000000002</v>
      </c>
      <c r="BC282" s="25">
        <v>2.6875</v>
      </c>
      <c r="BD282">
        <v>2.6875</v>
      </c>
      <c r="BE282">
        <v>6.2580179843656882</v>
      </c>
      <c r="BF282" s="75"/>
      <c r="BG282" s="75"/>
      <c r="BH282" s="75"/>
      <c r="BI282">
        <v>4.5528281403532753E-2</v>
      </c>
      <c r="BM282">
        <v>9.1056562807065505E-2</v>
      </c>
      <c r="BN282">
        <v>4.5528281403532753E-2</v>
      </c>
      <c r="BO282">
        <v>0</v>
      </c>
      <c r="BP282" s="79" t="s">
        <v>1264</v>
      </c>
      <c r="BQ282" s="79">
        <v>1423</v>
      </c>
      <c r="BR282" s="79">
        <v>24</v>
      </c>
      <c r="BT282" s="79" t="s">
        <v>1275</v>
      </c>
      <c r="BU282" s="79" t="s">
        <v>863</v>
      </c>
      <c r="BV282" s="79">
        <v>4</v>
      </c>
      <c r="BW282" s="79">
        <v>11.97</v>
      </c>
      <c r="BX282" s="79">
        <v>2</v>
      </c>
      <c r="BY282" s="79">
        <v>10</v>
      </c>
      <c r="BZ282" s="79" t="s">
        <v>464</v>
      </c>
      <c r="CA282" s="79" t="s">
        <v>464</v>
      </c>
      <c r="CB282" s="79" t="s">
        <v>1266</v>
      </c>
      <c r="CC282" s="79">
        <v>100</v>
      </c>
      <c r="CD282" s="79">
        <v>400</v>
      </c>
      <c r="CE282" s="79" t="s">
        <v>1310</v>
      </c>
      <c r="CF282" s="79">
        <v>333</v>
      </c>
      <c r="CG282" s="81">
        <v>401.78571428571433</v>
      </c>
    </row>
    <row r="283" spans="1:85" x14ac:dyDescent="0.3">
      <c r="A283" s="2" t="s">
        <v>8</v>
      </c>
      <c r="B283" s="17"/>
      <c r="C283" s="13"/>
      <c r="D283" s="69">
        <v>3.2</v>
      </c>
      <c r="E283" s="2" t="s">
        <v>154</v>
      </c>
      <c r="F283" s="113" t="s">
        <v>530</v>
      </c>
      <c r="G283" t="s">
        <v>612</v>
      </c>
      <c r="L283" t="b">
        <v>1</v>
      </c>
      <c r="M283" t="b">
        <v>1</v>
      </c>
      <c r="N283" t="b">
        <v>0</v>
      </c>
      <c r="O283" t="b">
        <v>0</v>
      </c>
      <c r="P283" s="2"/>
      <c r="Q283" s="25"/>
      <c r="T283" s="2"/>
      <c r="U283" s="2"/>
      <c r="V283" s="2"/>
      <c r="W283" s="2"/>
      <c r="X283" s="2">
        <v>0</v>
      </c>
      <c r="Y283" s="25"/>
      <c r="Z283" s="25"/>
      <c r="AA283" s="25"/>
      <c r="AH283" s="2"/>
      <c r="AJ283" s="55"/>
      <c r="AK283" s="57"/>
      <c r="AL283" s="55"/>
      <c r="AM283" s="55"/>
      <c r="AN283" s="52"/>
      <c r="AO283" s="51"/>
      <c r="AP283" s="52"/>
      <c r="AQ283" s="52"/>
      <c r="AR283" s="28"/>
      <c r="AS283" s="28"/>
      <c r="AT283" s="28"/>
      <c r="AU283" s="28"/>
      <c r="AV283" s="28"/>
      <c r="AW283" s="28"/>
      <c r="AX283" s="28"/>
      <c r="AY283" s="28"/>
      <c r="AZ283" s="25"/>
      <c r="BA283" s="25"/>
      <c r="BB283" s="25"/>
      <c r="BC283" s="25"/>
      <c r="BF283" s="75"/>
      <c r="BG283" s="75"/>
      <c r="BH283" s="75"/>
      <c r="BP283" s="79" t="s">
        <v>1264</v>
      </c>
      <c r="BQ283" s="79">
        <v>1423</v>
      </c>
      <c r="BR283" s="79">
        <v>24</v>
      </c>
      <c r="BT283" s="79" t="s">
        <v>464</v>
      </c>
      <c r="BU283" s="79" t="s">
        <v>464</v>
      </c>
      <c r="BV283" s="79">
        <v>0</v>
      </c>
      <c r="BW283" s="79">
        <v>49</v>
      </c>
      <c r="BX283" s="79">
        <v>2</v>
      </c>
      <c r="BY283" s="79">
        <v>10</v>
      </c>
      <c r="BZ283" s="79" t="s">
        <v>464</v>
      </c>
      <c r="CA283" s="79" t="s">
        <v>464</v>
      </c>
      <c r="CB283" s="79" t="s">
        <v>1266</v>
      </c>
      <c r="CC283" s="79">
        <v>100</v>
      </c>
      <c r="CD283" s="79">
        <v>400</v>
      </c>
      <c r="CE283" s="79" t="s">
        <v>1310</v>
      </c>
      <c r="CF283" s="79">
        <v>333</v>
      </c>
      <c r="CG283" s="81">
        <v>1.7857142857142858</v>
      </c>
    </row>
    <row r="284" spans="1:85" x14ac:dyDescent="0.3">
      <c r="A284" s="2" t="s">
        <v>8</v>
      </c>
      <c r="B284" s="17"/>
      <c r="C284" s="13"/>
      <c r="D284" s="69">
        <v>3.2</v>
      </c>
      <c r="E284" s="2" t="s">
        <v>154</v>
      </c>
      <c r="F284" s="113" t="s">
        <v>530</v>
      </c>
      <c r="G284" t="s">
        <v>612</v>
      </c>
      <c r="L284" t="b">
        <v>1</v>
      </c>
      <c r="M284" t="b">
        <v>1</v>
      </c>
      <c r="N284" t="b">
        <v>0</v>
      </c>
      <c r="O284" t="b">
        <v>0</v>
      </c>
      <c r="P284" s="2"/>
      <c r="Q284" s="25"/>
      <c r="T284" s="2"/>
      <c r="U284" s="2"/>
      <c r="V284" s="2"/>
      <c r="W284" s="2"/>
      <c r="X284" s="2">
        <v>0</v>
      </c>
      <c r="Y284" s="25"/>
      <c r="Z284" s="25"/>
      <c r="AA284" s="25"/>
      <c r="AH284" s="2"/>
      <c r="AJ284" s="55"/>
      <c r="AK284" s="57"/>
      <c r="AL284" s="55"/>
      <c r="AM284" s="55"/>
      <c r="AN284" s="52"/>
      <c r="AO284" s="51"/>
      <c r="AP284" s="52"/>
      <c r="AQ284" s="52"/>
      <c r="AR284" s="28"/>
      <c r="AS284" s="28"/>
      <c r="AT284" s="28"/>
      <c r="AU284" s="28"/>
      <c r="AV284" s="28"/>
      <c r="AW284" s="28"/>
      <c r="AX284" s="28"/>
      <c r="AY284" s="28"/>
      <c r="AZ284" s="25"/>
      <c r="BA284" s="25"/>
      <c r="BB284" s="25"/>
      <c r="BC284" s="25"/>
      <c r="BF284" s="75"/>
      <c r="BG284" s="75"/>
      <c r="BH284" s="75"/>
      <c r="BP284" s="79" t="s">
        <v>1264</v>
      </c>
      <c r="BQ284" s="79">
        <v>1423</v>
      </c>
      <c r="BR284" s="79">
        <v>24</v>
      </c>
      <c r="BT284" s="79" t="s">
        <v>1275</v>
      </c>
      <c r="BU284" s="79" t="s">
        <v>863</v>
      </c>
      <c r="BV284" s="79">
        <v>4</v>
      </c>
      <c r="BW284" s="79">
        <v>49</v>
      </c>
      <c r="BX284" s="79">
        <v>2</v>
      </c>
      <c r="BY284" s="79">
        <v>10</v>
      </c>
      <c r="BZ284" s="79" t="s">
        <v>464</v>
      </c>
      <c r="CA284" s="79" t="s">
        <v>464</v>
      </c>
      <c r="CB284" s="79" t="s">
        <v>1266</v>
      </c>
      <c r="CC284" s="79">
        <v>100</v>
      </c>
      <c r="CD284" s="79">
        <v>400</v>
      </c>
      <c r="CE284" s="79" t="s">
        <v>1310</v>
      </c>
      <c r="CF284" s="79">
        <v>333</v>
      </c>
      <c r="CG284" s="81">
        <v>58.928571428571431</v>
      </c>
    </row>
    <row r="285" spans="1:85" x14ac:dyDescent="0.3">
      <c r="A285" s="2" t="s">
        <v>4</v>
      </c>
      <c r="B285" s="13" t="s">
        <v>689</v>
      </c>
      <c r="C285" s="13"/>
      <c r="D285" s="2">
        <v>3.5</v>
      </c>
      <c r="E285" s="2" t="s">
        <v>163</v>
      </c>
      <c r="F285" s="9" t="s">
        <v>527</v>
      </c>
      <c r="G285" t="s">
        <v>609</v>
      </c>
      <c r="L285" t="b">
        <v>1</v>
      </c>
      <c r="M285" t="b">
        <v>1</v>
      </c>
      <c r="N285" t="b">
        <v>0</v>
      </c>
      <c r="O285" t="b">
        <v>0</v>
      </c>
      <c r="P285" s="2"/>
      <c r="Q285" s="25"/>
      <c r="T285" s="2"/>
      <c r="U285" s="2"/>
      <c r="V285" s="2"/>
      <c r="W285" s="2"/>
      <c r="X285" s="2"/>
      <c r="Y285" s="25"/>
      <c r="Z285" s="25"/>
      <c r="AA285" s="25"/>
      <c r="AH285" s="2"/>
      <c r="AJ285" s="55"/>
      <c r="AK285" s="57"/>
      <c r="AL285" s="55"/>
      <c r="AM285" s="55"/>
      <c r="AN285" s="52"/>
      <c r="AO285" s="51"/>
      <c r="AP285" s="52"/>
      <c r="AQ285" s="52"/>
      <c r="AR285" s="28"/>
      <c r="AS285" s="28"/>
      <c r="AT285" s="28"/>
      <c r="AU285" s="28"/>
      <c r="AV285" s="28"/>
      <c r="AW285" s="28"/>
      <c r="AX285" s="28"/>
      <c r="AY285" s="28"/>
      <c r="AZ285" s="25"/>
      <c r="BA285" s="25"/>
      <c r="BB285" s="25"/>
      <c r="BC285" s="25"/>
      <c r="BF285" s="75"/>
      <c r="BG285" s="75"/>
      <c r="BH285" s="75"/>
      <c r="BP285" s="79" t="s">
        <v>1264</v>
      </c>
      <c r="BQ285" s="79">
        <v>1423</v>
      </c>
      <c r="BR285" s="79">
        <v>10</v>
      </c>
      <c r="BT285" s="79" t="s">
        <v>1275</v>
      </c>
      <c r="BU285" s="79" t="s">
        <v>863</v>
      </c>
      <c r="BV285" s="79">
        <v>0</v>
      </c>
      <c r="BW285" s="79">
        <v>30</v>
      </c>
      <c r="BX285" s="79">
        <v>0.5</v>
      </c>
      <c r="BY285" s="79">
        <v>0</v>
      </c>
      <c r="BZ285" s="79" t="s">
        <v>1334</v>
      </c>
      <c r="CA285" s="79" t="s">
        <v>464</v>
      </c>
      <c r="CB285" s="79" t="s">
        <v>1271</v>
      </c>
      <c r="CC285" s="79">
        <v>300</v>
      </c>
      <c r="CD285" s="79">
        <v>300</v>
      </c>
      <c r="CE285" s="79" t="s">
        <v>1310</v>
      </c>
      <c r="CG285" s="81">
        <v>4</v>
      </c>
    </row>
    <row r="286" spans="1:85" x14ac:dyDescent="0.3">
      <c r="A286" s="2" t="s">
        <v>4</v>
      </c>
      <c r="B286" s="13" t="s">
        <v>689</v>
      </c>
      <c r="C286" s="13"/>
      <c r="D286" s="2">
        <v>3.5</v>
      </c>
      <c r="E286" s="2" t="s">
        <v>163</v>
      </c>
      <c r="F286" s="9" t="s">
        <v>527</v>
      </c>
      <c r="G286" t="s">
        <v>609</v>
      </c>
      <c r="L286" t="b">
        <v>1</v>
      </c>
      <c r="M286" t="b">
        <v>1</v>
      </c>
      <c r="N286" t="b">
        <v>0</v>
      </c>
      <c r="O286" t="b">
        <v>0</v>
      </c>
      <c r="P286" s="2"/>
      <c r="Q286" s="25"/>
      <c r="T286" s="2"/>
      <c r="U286" s="2"/>
      <c r="V286" s="2"/>
      <c r="W286" s="2"/>
      <c r="X286" s="2"/>
      <c r="Y286" s="25"/>
      <c r="Z286" s="25"/>
      <c r="AA286" s="25"/>
      <c r="AH286" s="2"/>
      <c r="AJ286" s="55"/>
      <c r="AK286" s="57"/>
      <c r="AL286" s="55"/>
      <c r="AM286" s="55"/>
      <c r="AN286" s="52"/>
      <c r="AO286" s="51"/>
      <c r="AP286" s="52"/>
      <c r="AQ286" s="52"/>
      <c r="AR286" s="28"/>
      <c r="AS286" s="28"/>
      <c r="AT286" s="28"/>
      <c r="AU286" s="28"/>
      <c r="AV286" s="28"/>
      <c r="AW286" s="28"/>
      <c r="AX286" s="28"/>
      <c r="AY286" s="28"/>
      <c r="AZ286" s="25"/>
      <c r="BA286" s="25"/>
      <c r="BB286" s="25"/>
      <c r="BC286" s="25"/>
      <c r="BF286" s="75"/>
      <c r="BG286" s="75"/>
      <c r="BH286" s="75"/>
      <c r="BP286" s="79" t="s">
        <v>1264</v>
      </c>
      <c r="BQ286" s="79">
        <v>1423</v>
      </c>
      <c r="BR286" s="79">
        <v>10</v>
      </c>
      <c r="BT286" s="79" t="s">
        <v>1275</v>
      </c>
      <c r="BU286" s="79" t="s">
        <v>863</v>
      </c>
      <c r="BV286" s="79">
        <v>0.2</v>
      </c>
      <c r="BW286" s="79">
        <v>30</v>
      </c>
      <c r="BX286" s="79">
        <v>0.5</v>
      </c>
      <c r="BY286" s="79">
        <v>0</v>
      </c>
      <c r="BZ286" s="79" t="s">
        <v>1334</v>
      </c>
      <c r="CA286" s="79" t="s">
        <v>464</v>
      </c>
      <c r="CB286" s="79" t="s">
        <v>1271</v>
      </c>
      <c r="CC286" s="79">
        <v>300</v>
      </c>
      <c r="CD286" s="79">
        <v>300</v>
      </c>
      <c r="CE286" s="79" t="s">
        <v>1310</v>
      </c>
      <c r="CG286" s="81">
        <v>64</v>
      </c>
    </row>
    <row r="287" spans="1:85" x14ac:dyDescent="0.3">
      <c r="A287" s="2" t="s">
        <v>4</v>
      </c>
      <c r="B287" s="13" t="s">
        <v>689</v>
      </c>
      <c r="C287" s="13"/>
      <c r="D287" s="2">
        <v>3.5</v>
      </c>
      <c r="E287" s="2" t="s">
        <v>163</v>
      </c>
      <c r="F287" s="9" t="s">
        <v>527</v>
      </c>
      <c r="G287" t="s">
        <v>609</v>
      </c>
      <c r="L287" t="b">
        <v>1</v>
      </c>
      <c r="M287" t="b">
        <v>1</v>
      </c>
      <c r="N287" t="b">
        <v>0</v>
      </c>
      <c r="O287" t="b">
        <v>0</v>
      </c>
      <c r="P287" s="2"/>
      <c r="Q287" s="25"/>
      <c r="T287" s="2"/>
      <c r="U287" s="2"/>
      <c r="V287" s="2"/>
      <c r="W287" s="2"/>
      <c r="X287" s="2"/>
      <c r="Y287" s="25"/>
      <c r="Z287" s="25"/>
      <c r="AA287" s="25"/>
      <c r="AH287" s="2"/>
      <c r="AJ287" s="55"/>
      <c r="AK287" s="57"/>
      <c r="AL287" s="55"/>
      <c r="AM287" s="55"/>
      <c r="AN287" s="52"/>
      <c r="AO287" s="51"/>
      <c r="AP287" s="52"/>
      <c r="AQ287" s="52"/>
      <c r="AR287" s="28"/>
      <c r="AS287" s="28"/>
      <c r="AT287" s="28"/>
      <c r="AU287" s="28"/>
      <c r="AV287" s="28"/>
      <c r="AW287" s="28"/>
      <c r="AX287" s="28"/>
      <c r="AY287" s="28"/>
      <c r="AZ287" s="25"/>
      <c r="BA287" s="25"/>
      <c r="BB287" s="25"/>
      <c r="BC287" s="25"/>
      <c r="BF287" s="75"/>
      <c r="BG287" s="75"/>
      <c r="BH287" s="75"/>
      <c r="BP287" s="79" t="s">
        <v>1264</v>
      </c>
      <c r="BQ287" s="79">
        <v>1423</v>
      </c>
      <c r="BR287" s="79">
        <v>10</v>
      </c>
      <c r="BT287" s="79" t="s">
        <v>1275</v>
      </c>
      <c r="BU287" s="79" t="s">
        <v>863</v>
      </c>
      <c r="BV287" s="79">
        <v>0.4</v>
      </c>
      <c r="BW287" s="79">
        <v>30</v>
      </c>
      <c r="BX287" s="79">
        <v>0.5</v>
      </c>
      <c r="BY287" s="79">
        <v>0</v>
      </c>
      <c r="BZ287" s="79" t="s">
        <v>1334</v>
      </c>
      <c r="CA287" s="79" t="s">
        <v>464</v>
      </c>
      <c r="CB287" s="79" t="s">
        <v>1271</v>
      </c>
      <c r="CC287" s="79">
        <v>300</v>
      </c>
      <c r="CD287" s="79">
        <v>300</v>
      </c>
      <c r="CE287" s="79" t="s">
        <v>1310</v>
      </c>
      <c r="CG287" s="81">
        <v>92</v>
      </c>
    </row>
    <row r="288" spans="1:85" x14ac:dyDescent="0.3">
      <c r="A288" s="2" t="s">
        <v>4</v>
      </c>
      <c r="B288" s="13" t="s">
        <v>689</v>
      </c>
      <c r="C288" s="13"/>
      <c r="D288" s="2">
        <v>3.5</v>
      </c>
      <c r="E288" s="2" t="s">
        <v>163</v>
      </c>
      <c r="F288" s="9" t="s">
        <v>527</v>
      </c>
      <c r="G288" t="s">
        <v>609</v>
      </c>
      <c r="L288" t="b">
        <v>1</v>
      </c>
      <c r="M288" t="b">
        <v>1</v>
      </c>
      <c r="N288" t="b">
        <v>0</v>
      </c>
      <c r="O288" t="b">
        <v>0</v>
      </c>
      <c r="P288" s="2"/>
      <c r="Q288" s="25"/>
      <c r="T288" s="2"/>
      <c r="U288" s="2"/>
      <c r="V288" s="2"/>
      <c r="W288" s="2"/>
      <c r="X288" s="2"/>
      <c r="Y288" s="25"/>
      <c r="Z288" s="25"/>
      <c r="AA288" s="25"/>
      <c r="AH288" s="2"/>
      <c r="AJ288" s="55"/>
      <c r="AK288" s="57"/>
      <c r="AL288" s="55"/>
      <c r="AM288" s="55"/>
      <c r="AN288" s="52"/>
      <c r="AO288" s="51"/>
      <c r="AP288" s="52"/>
      <c r="AQ288" s="52"/>
      <c r="AR288" s="28"/>
      <c r="AS288" s="28"/>
      <c r="AT288" s="28"/>
      <c r="AU288" s="28"/>
      <c r="AV288" s="28"/>
      <c r="AW288" s="28"/>
      <c r="AX288" s="28"/>
      <c r="AY288" s="28"/>
      <c r="AZ288" s="25"/>
      <c r="BA288" s="25"/>
      <c r="BB288" s="25"/>
      <c r="BC288" s="25"/>
      <c r="BF288" s="75"/>
      <c r="BG288" s="75"/>
      <c r="BH288" s="75"/>
      <c r="BP288" s="79" t="s">
        <v>1264</v>
      </c>
      <c r="BQ288" s="79">
        <v>1423</v>
      </c>
      <c r="BR288" s="79">
        <v>10</v>
      </c>
      <c r="BT288" s="79" t="s">
        <v>1275</v>
      </c>
      <c r="BU288" s="79" t="s">
        <v>863</v>
      </c>
      <c r="BV288" s="79">
        <v>0.6</v>
      </c>
      <c r="BW288" s="79">
        <v>30</v>
      </c>
      <c r="BX288" s="79">
        <v>0.5</v>
      </c>
      <c r="BY288" s="79">
        <v>0</v>
      </c>
      <c r="BZ288" s="79" t="s">
        <v>1334</v>
      </c>
      <c r="CA288" s="79" t="s">
        <v>464</v>
      </c>
      <c r="CB288" s="79" t="s">
        <v>1271</v>
      </c>
      <c r="CC288" s="79">
        <v>300</v>
      </c>
      <c r="CD288" s="79">
        <v>300</v>
      </c>
      <c r="CE288" s="79" t="s">
        <v>1310</v>
      </c>
      <c r="CG288" s="81">
        <v>140</v>
      </c>
    </row>
    <row r="289" spans="1:85" x14ac:dyDescent="0.3">
      <c r="A289" s="2" t="s">
        <v>4</v>
      </c>
      <c r="B289" s="13" t="s">
        <v>689</v>
      </c>
      <c r="C289" s="13"/>
      <c r="D289" s="2">
        <v>3.5</v>
      </c>
      <c r="E289" s="2" t="s">
        <v>163</v>
      </c>
      <c r="F289" s="9" t="s">
        <v>527</v>
      </c>
      <c r="G289" t="s">
        <v>609</v>
      </c>
      <c r="L289" t="b">
        <v>1</v>
      </c>
      <c r="M289" t="b">
        <v>1</v>
      </c>
      <c r="N289" t="b">
        <v>0</v>
      </c>
      <c r="O289" t="b">
        <v>0</v>
      </c>
      <c r="P289" s="2"/>
      <c r="Q289" s="25"/>
      <c r="T289" s="2"/>
      <c r="U289" s="2"/>
      <c r="V289" s="2"/>
      <c r="W289" s="2"/>
      <c r="X289" s="2"/>
      <c r="Y289" s="25"/>
      <c r="Z289" s="25"/>
      <c r="AA289" s="25"/>
      <c r="AH289" s="2"/>
      <c r="AJ289" s="55"/>
      <c r="AK289" s="57"/>
      <c r="AL289" s="55"/>
      <c r="AM289" s="55"/>
      <c r="AN289" s="52"/>
      <c r="AO289" s="51"/>
      <c r="AP289" s="52"/>
      <c r="AQ289" s="52"/>
      <c r="AR289" s="28"/>
      <c r="AS289" s="28"/>
      <c r="AT289" s="28"/>
      <c r="AU289" s="28"/>
      <c r="AV289" s="28"/>
      <c r="AW289" s="28"/>
      <c r="AX289" s="28"/>
      <c r="AY289" s="28"/>
      <c r="AZ289" s="25"/>
      <c r="BA289" s="25"/>
      <c r="BB289" s="25"/>
      <c r="BC289" s="25"/>
      <c r="BF289" s="75"/>
      <c r="BG289" s="75"/>
      <c r="BH289" s="75"/>
      <c r="BP289" s="79" t="s">
        <v>1264</v>
      </c>
      <c r="BQ289" s="79">
        <v>1423</v>
      </c>
      <c r="BR289" s="79">
        <v>10</v>
      </c>
      <c r="BT289" s="79" t="s">
        <v>1275</v>
      </c>
      <c r="BU289" s="79" t="s">
        <v>863</v>
      </c>
      <c r="BV289" s="79">
        <v>0.8</v>
      </c>
      <c r="BW289" s="79">
        <v>30</v>
      </c>
      <c r="BX289" s="79">
        <v>0.5</v>
      </c>
      <c r="BY289" s="79">
        <v>0</v>
      </c>
      <c r="BZ289" s="79" t="s">
        <v>1334</v>
      </c>
      <c r="CA289" s="79" t="s">
        <v>464</v>
      </c>
      <c r="CB289" s="79" t="s">
        <v>1271</v>
      </c>
      <c r="CC289" s="79">
        <v>300</v>
      </c>
      <c r="CD289" s="79">
        <v>300</v>
      </c>
      <c r="CE289" s="79" t="s">
        <v>1310</v>
      </c>
      <c r="CG289" s="81">
        <v>150</v>
      </c>
    </row>
    <row r="290" spans="1:85" x14ac:dyDescent="0.3">
      <c r="A290" s="2" t="s">
        <v>4</v>
      </c>
      <c r="B290" s="13" t="s">
        <v>689</v>
      </c>
      <c r="C290" s="13"/>
      <c r="D290" s="2">
        <v>3.5</v>
      </c>
      <c r="E290" s="2" t="s">
        <v>163</v>
      </c>
      <c r="F290" s="9" t="s">
        <v>527</v>
      </c>
      <c r="G290" t="s">
        <v>609</v>
      </c>
      <c r="L290" t="b">
        <v>1</v>
      </c>
      <c r="M290" t="b">
        <v>1</v>
      </c>
      <c r="N290" t="b">
        <v>0</v>
      </c>
      <c r="O290" t="b">
        <v>0</v>
      </c>
      <c r="P290" s="2"/>
      <c r="Q290" s="25"/>
      <c r="T290" s="2"/>
      <c r="U290" s="2"/>
      <c r="V290" s="2"/>
      <c r="W290" s="2"/>
      <c r="X290" s="2"/>
      <c r="Y290" s="25"/>
      <c r="Z290" s="25"/>
      <c r="AA290" s="25"/>
      <c r="AH290" s="2"/>
      <c r="AJ290" s="55"/>
      <c r="AK290" s="57"/>
      <c r="AL290" s="55"/>
      <c r="AM290" s="55"/>
      <c r="AN290" s="52"/>
      <c r="AO290" s="51"/>
      <c r="AP290" s="52"/>
      <c r="AQ290" s="52"/>
      <c r="AR290" s="28"/>
      <c r="AS290" s="28"/>
      <c r="AT290" s="28"/>
      <c r="AU290" s="28"/>
      <c r="AV290" s="28"/>
      <c r="AW290" s="28"/>
      <c r="AX290" s="28"/>
      <c r="AY290" s="28"/>
      <c r="AZ290" s="25"/>
      <c r="BA290" s="25"/>
      <c r="BB290" s="25"/>
      <c r="BC290" s="25"/>
      <c r="BF290" s="75"/>
      <c r="BG290" s="75"/>
      <c r="BH290" s="75"/>
      <c r="BP290" s="79" t="s">
        <v>1264</v>
      </c>
      <c r="BQ290" s="79">
        <v>1423</v>
      </c>
      <c r="BR290" s="79">
        <v>10</v>
      </c>
      <c r="BT290" s="79" t="s">
        <v>1275</v>
      </c>
      <c r="BU290" s="79" t="s">
        <v>863</v>
      </c>
      <c r="BV290" s="79">
        <v>1</v>
      </c>
      <c r="BW290" s="79">
        <v>30</v>
      </c>
      <c r="BX290" s="79">
        <v>0.5</v>
      </c>
      <c r="BY290" s="79">
        <v>0</v>
      </c>
      <c r="BZ290" s="79" t="s">
        <v>1334</v>
      </c>
      <c r="CA290" s="79" t="s">
        <v>464</v>
      </c>
      <c r="CB290" s="79" t="s">
        <v>1271</v>
      </c>
      <c r="CC290" s="79">
        <v>300</v>
      </c>
      <c r="CD290" s="79">
        <v>300</v>
      </c>
      <c r="CE290" s="79" t="s">
        <v>1310</v>
      </c>
      <c r="CG290" s="81">
        <v>146</v>
      </c>
    </row>
    <row r="291" spans="1:85" x14ac:dyDescent="0.3">
      <c r="A291" s="2" t="s">
        <v>4</v>
      </c>
      <c r="B291" s="13" t="s">
        <v>689</v>
      </c>
      <c r="C291" s="13"/>
      <c r="D291" s="2">
        <v>3.5</v>
      </c>
      <c r="E291" s="2" t="s">
        <v>163</v>
      </c>
      <c r="F291" s="9" t="s">
        <v>527</v>
      </c>
      <c r="G291" t="s">
        <v>609</v>
      </c>
      <c r="L291" t="b">
        <v>1</v>
      </c>
      <c r="M291" t="b">
        <v>1</v>
      </c>
      <c r="N291" t="b">
        <v>0</v>
      </c>
      <c r="O291" t="b">
        <v>0</v>
      </c>
      <c r="P291" s="2"/>
      <c r="Q291" s="25"/>
      <c r="T291" s="2"/>
      <c r="U291" s="2"/>
      <c r="V291" s="2"/>
      <c r="W291" s="2"/>
      <c r="X291" s="2"/>
      <c r="Y291" s="25"/>
      <c r="Z291" s="25"/>
      <c r="AA291" s="25"/>
      <c r="AH291" s="2"/>
      <c r="AJ291" s="55"/>
      <c r="AK291" s="57"/>
      <c r="AL291" s="55"/>
      <c r="AM291" s="55"/>
      <c r="AN291" s="52"/>
      <c r="AO291" s="51"/>
      <c r="AP291" s="52"/>
      <c r="AQ291" s="52"/>
      <c r="AR291" s="28"/>
      <c r="AS291" s="28"/>
      <c r="AT291" s="28"/>
      <c r="AU291" s="28"/>
      <c r="AV291" s="28"/>
      <c r="AW291" s="28"/>
      <c r="AX291" s="28"/>
      <c r="AY291" s="28"/>
      <c r="AZ291" s="25"/>
      <c r="BA291" s="25"/>
      <c r="BB291" s="25"/>
      <c r="BC291" s="25"/>
      <c r="BF291" s="75"/>
      <c r="BG291" s="75"/>
      <c r="BH291" s="75"/>
      <c r="BP291" s="79" t="s">
        <v>1264</v>
      </c>
      <c r="BQ291" s="79">
        <v>1423</v>
      </c>
      <c r="BR291" s="79">
        <v>10</v>
      </c>
      <c r="BT291" s="79" t="s">
        <v>1275</v>
      </c>
      <c r="BU291" s="79" t="s">
        <v>863</v>
      </c>
      <c r="BV291" s="79">
        <v>1.2</v>
      </c>
      <c r="BW291" s="79">
        <v>30</v>
      </c>
      <c r="BX291" s="79">
        <v>0.5</v>
      </c>
      <c r="BY291" s="79">
        <v>0</v>
      </c>
      <c r="BZ291" s="79" t="s">
        <v>1334</v>
      </c>
      <c r="CA291" s="79" t="s">
        <v>464</v>
      </c>
      <c r="CB291" s="79" t="s">
        <v>1271</v>
      </c>
      <c r="CC291" s="79">
        <v>300</v>
      </c>
      <c r="CD291" s="79">
        <v>300</v>
      </c>
      <c r="CE291" s="79" t="s">
        <v>1310</v>
      </c>
      <c r="CG291" s="81">
        <v>128</v>
      </c>
    </row>
    <row r="292" spans="1:85" x14ac:dyDescent="0.3">
      <c r="A292" s="2" t="s">
        <v>4</v>
      </c>
      <c r="B292" s="13" t="s">
        <v>689</v>
      </c>
      <c r="C292" s="13"/>
      <c r="D292" s="2">
        <v>3.5</v>
      </c>
      <c r="E292" s="2" t="s">
        <v>163</v>
      </c>
      <c r="F292" s="9" t="s">
        <v>527</v>
      </c>
      <c r="G292" t="s">
        <v>609</v>
      </c>
      <c r="L292" t="b">
        <v>1</v>
      </c>
      <c r="M292" t="b">
        <v>1</v>
      </c>
      <c r="N292" t="b">
        <v>0</v>
      </c>
      <c r="O292" t="b">
        <v>0</v>
      </c>
      <c r="P292" s="2"/>
      <c r="Q292" s="25"/>
      <c r="T292" s="2"/>
      <c r="U292" s="2"/>
      <c r="V292" s="2"/>
      <c r="W292" s="2"/>
      <c r="X292" s="2"/>
      <c r="Y292" s="25"/>
      <c r="Z292" s="25"/>
      <c r="AA292" s="25"/>
      <c r="AH292" s="2"/>
      <c r="AJ292" s="55"/>
      <c r="AK292" s="57"/>
      <c r="AL292" s="55"/>
      <c r="AM292" s="55"/>
      <c r="AN292" s="52"/>
      <c r="AO292" s="51"/>
      <c r="AP292" s="52"/>
      <c r="AQ292" s="52"/>
      <c r="AR292" s="28"/>
      <c r="AS292" s="28"/>
      <c r="AT292" s="28"/>
      <c r="AU292" s="28"/>
      <c r="AV292" s="28"/>
      <c r="AW292" s="28"/>
      <c r="AX292" s="28"/>
      <c r="AY292" s="28"/>
      <c r="AZ292" s="25"/>
      <c r="BA292" s="25"/>
      <c r="BB292" s="25"/>
      <c r="BC292" s="25"/>
      <c r="BF292" s="75"/>
      <c r="BG292" s="75"/>
      <c r="BH292" s="75"/>
      <c r="BP292" s="79" t="s">
        <v>1264</v>
      </c>
      <c r="BQ292" s="79">
        <v>1423</v>
      </c>
      <c r="BR292" s="79">
        <v>10</v>
      </c>
      <c r="BT292" s="79" t="s">
        <v>1275</v>
      </c>
      <c r="BU292" s="79" t="s">
        <v>863</v>
      </c>
      <c r="BV292" s="79">
        <v>3</v>
      </c>
      <c r="BW292" s="79">
        <v>30</v>
      </c>
      <c r="BX292" s="79">
        <v>0.5</v>
      </c>
      <c r="BY292" s="79">
        <v>0</v>
      </c>
      <c r="BZ292" s="79" t="s">
        <v>1334</v>
      </c>
      <c r="CA292" s="79" t="s">
        <v>464</v>
      </c>
      <c r="CB292" s="79" t="s">
        <v>1271</v>
      </c>
      <c r="CC292" s="79">
        <v>300</v>
      </c>
      <c r="CD292" s="79">
        <v>300</v>
      </c>
      <c r="CE292" s="79" t="s">
        <v>1310</v>
      </c>
      <c r="CG292" s="81">
        <v>56</v>
      </c>
    </row>
    <row r="293" spans="1:85" x14ac:dyDescent="0.3">
      <c r="A293" s="2" t="s">
        <v>4</v>
      </c>
      <c r="B293" s="13" t="s">
        <v>689</v>
      </c>
      <c r="C293" s="13"/>
      <c r="D293" s="2">
        <v>3.5</v>
      </c>
      <c r="E293" s="2" t="s">
        <v>163</v>
      </c>
      <c r="F293" s="9" t="s">
        <v>527</v>
      </c>
      <c r="G293" t="s">
        <v>609</v>
      </c>
      <c r="L293" t="b">
        <v>1</v>
      </c>
      <c r="M293" t="b">
        <v>1</v>
      </c>
      <c r="N293" t="b">
        <v>0</v>
      </c>
      <c r="O293" t="b">
        <v>0</v>
      </c>
      <c r="P293" s="2"/>
      <c r="Q293" s="25"/>
      <c r="T293" s="2"/>
      <c r="U293" s="2"/>
      <c r="V293" s="2"/>
      <c r="W293" s="2"/>
      <c r="X293" s="2"/>
      <c r="Y293" s="25"/>
      <c r="Z293" s="25"/>
      <c r="AA293" s="25"/>
      <c r="AH293" s="2"/>
      <c r="AJ293" s="55"/>
      <c r="AK293" s="57"/>
      <c r="AL293" s="55"/>
      <c r="AM293" s="55"/>
      <c r="AN293" s="52"/>
      <c r="AO293" s="51"/>
      <c r="AP293" s="52"/>
      <c r="AQ293" s="52"/>
      <c r="AR293" s="28"/>
      <c r="AS293" s="28"/>
      <c r="AT293" s="28"/>
      <c r="AU293" s="28"/>
      <c r="AV293" s="28"/>
      <c r="AW293" s="28"/>
      <c r="AX293" s="28"/>
      <c r="AY293" s="28"/>
      <c r="AZ293" s="25"/>
      <c r="BA293" s="25"/>
      <c r="BB293" s="25"/>
      <c r="BC293" s="25"/>
      <c r="BF293" s="75"/>
      <c r="BG293" s="75"/>
      <c r="BH293" s="75"/>
      <c r="BP293" s="79" t="s">
        <v>1264</v>
      </c>
      <c r="BQ293" s="79">
        <v>1423</v>
      </c>
      <c r="BR293" s="79">
        <v>10</v>
      </c>
      <c r="BT293" s="79" t="s">
        <v>1275</v>
      </c>
      <c r="BU293" s="79" t="s">
        <v>863</v>
      </c>
      <c r="BV293" s="79">
        <v>4</v>
      </c>
      <c r="BW293" s="79">
        <v>30</v>
      </c>
      <c r="BX293" s="79">
        <v>0.5</v>
      </c>
      <c r="BY293" s="79">
        <v>0</v>
      </c>
      <c r="BZ293" s="79" t="s">
        <v>1334</v>
      </c>
      <c r="CA293" s="79" t="s">
        <v>464</v>
      </c>
      <c r="CB293" s="79" t="s">
        <v>1271</v>
      </c>
      <c r="CC293" s="79">
        <v>300</v>
      </c>
      <c r="CD293" s="79">
        <v>300</v>
      </c>
      <c r="CE293" s="79" t="s">
        <v>1310</v>
      </c>
      <c r="CG293" s="81">
        <v>20</v>
      </c>
    </row>
    <row r="294" spans="1:85" x14ac:dyDescent="0.3">
      <c r="A294" s="2" t="s">
        <v>165</v>
      </c>
      <c r="B294" s="13" t="s">
        <v>784</v>
      </c>
      <c r="C294" s="13"/>
      <c r="D294" s="2">
        <v>2.84</v>
      </c>
      <c r="E294" s="2" t="s">
        <v>164</v>
      </c>
      <c r="F294" s="9">
        <v>-1</v>
      </c>
      <c r="G294">
        <v>-1</v>
      </c>
      <c r="L294" t="b">
        <v>0</v>
      </c>
      <c r="M294" t="b">
        <v>0</v>
      </c>
      <c r="N294" t="b">
        <v>0</v>
      </c>
      <c r="O294" s="5" t="b">
        <v>1</v>
      </c>
      <c r="P294" s="2"/>
      <c r="Q294" s="25">
        <v>0</v>
      </c>
      <c r="R294">
        <v>0</v>
      </c>
      <c r="S294">
        <v>0</v>
      </c>
      <c r="T294" s="2"/>
      <c r="U294" s="2"/>
      <c r="V294" s="2"/>
      <c r="W294" s="2"/>
      <c r="X294" s="2"/>
      <c r="Y294" s="25">
        <v>0</v>
      </c>
      <c r="Z294" s="25"/>
      <c r="AA294" s="25"/>
      <c r="AB294">
        <v>0</v>
      </c>
      <c r="AE294">
        <v>0</v>
      </c>
      <c r="AH294" s="2"/>
      <c r="AI294">
        <v>18</v>
      </c>
      <c r="AJ294" s="55">
        <f t="shared" si="33"/>
        <v>0</v>
      </c>
      <c r="AK294" s="57">
        <v>0</v>
      </c>
      <c r="AL294" s="55">
        <v>0</v>
      </c>
      <c r="AM294" s="55">
        <v>0</v>
      </c>
      <c r="AN294" s="52" t="e">
        <f t="shared" si="36"/>
        <v>#DIV/0!</v>
      </c>
      <c r="AO294" s="51"/>
      <c r="AP294" s="52"/>
      <c r="AQ294" s="52"/>
      <c r="AR294" s="28">
        <v>1.8</v>
      </c>
      <c r="AS294" s="28">
        <v>2.4</v>
      </c>
      <c r="AT294" s="28">
        <v>1.1333333333333331</v>
      </c>
      <c r="AU294" s="28">
        <v>0</v>
      </c>
      <c r="AV294" s="28">
        <v>0.33750000000000002</v>
      </c>
      <c r="AW294" s="28">
        <v>0.45</v>
      </c>
      <c r="AX294" s="28">
        <v>0.21249999999999999</v>
      </c>
      <c r="AY294" s="28">
        <v>0</v>
      </c>
      <c r="AZ294" s="25">
        <v>0.93</v>
      </c>
      <c r="BA294" s="25">
        <v>3.44</v>
      </c>
      <c r="BB294" s="25">
        <v>2.5099999999999998</v>
      </c>
      <c r="BC294" s="25">
        <v>2.6033333333333331</v>
      </c>
      <c r="BD294">
        <v>2.6033333333333331</v>
      </c>
      <c r="BE294">
        <v>5.9143459586666669</v>
      </c>
      <c r="BF294" s="75"/>
      <c r="BG294" s="75"/>
      <c r="BH294" s="75"/>
      <c r="BI294">
        <v>5.0758522673197588E-2</v>
      </c>
      <c r="BM294">
        <v>0.1015170453463952</v>
      </c>
      <c r="BN294">
        <v>5.0758522673197588E-2</v>
      </c>
      <c r="BO294">
        <v>0</v>
      </c>
      <c r="BP294" s="79" t="s">
        <v>1264</v>
      </c>
      <c r="BQ294" s="79">
        <v>1573</v>
      </c>
      <c r="BR294" s="79">
        <v>10</v>
      </c>
      <c r="BT294" s="79" t="s">
        <v>1268</v>
      </c>
      <c r="BU294" s="79" t="s">
        <v>863</v>
      </c>
      <c r="BV294" s="79">
        <v>0.5</v>
      </c>
      <c r="BW294" s="79">
        <v>1.3</v>
      </c>
      <c r="BX294" s="79">
        <v>1.35</v>
      </c>
      <c r="BY294" s="79">
        <v>13.3</v>
      </c>
      <c r="BZ294" s="79" t="s">
        <v>464</v>
      </c>
      <c r="CA294" s="79" t="s">
        <v>464</v>
      </c>
      <c r="CB294" s="79" t="s">
        <v>1266</v>
      </c>
      <c r="CC294" s="79">
        <v>400</v>
      </c>
      <c r="CE294" s="79" t="s">
        <v>1310</v>
      </c>
      <c r="CG294" s="81">
        <v>330</v>
      </c>
    </row>
    <row r="295" spans="1:85" x14ac:dyDescent="0.3">
      <c r="A295" s="2" t="s">
        <v>166</v>
      </c>
      <c r="B295" s="13" t="s">
        <v>785</v>
      </c>
      <c r="C295" s="13"/>
      <c r="D295" s="2">
        <v>3.48</v>
      </c>
      <c r="E295" s="2" t="s">
        <v>164</v>
      </c>
      <c r="F295" s="9">
        <v>-1</v>
      </c>
      <c r="G295">
        <v>-1</v>
      </c>
      <c r="L295" t="b">
        <v>0</v>
      </c>
      <c r="M295" t="b">
        <v>0</v>
      </c>
      <c r="N295" t="b">
        <v>0</v>
      </c>
      <c r="O295" s="5" t="b">
        <v>1</v>
      </c>
      <c r="P295" s="2">
        <v>2</v>
      </c>
      <c r="Q295" s="25">
        <v>0</v>
      </c>
      <c r="R295">
        <v>0</v>
      </c>
      <c r="S295">
        <v>0</v>
      </c>
      <c r="T295" s="2">
        <v>3.97</v>
      </c>
      <c r="U295" s="2">
        <v>3.97</v>
      </c>
      <c r="V295" s="2">
        <v>22.5</v>
      </c>
      <c r="W295" s="2"/>
      <c r="X295" s="2">
        <v>11.25</v>
      </c>
      <c r="Y295" s="25">
        <v>0</v>
      </c>
      <c r="Z295" s="25"/>
      <c r="AA295" s="25"/>
      <c r="AB295">
        <v>0</v>
      </c>
      <c r="AE295">
        <v>0</v>
      </c>
      <c r="AH295" s="2">
        <v>3</v>
      </c>
      <c r="AI295">
        <v>18</v>
      </c>
      <c r="AJ295" s="55">
        <f t="shared" si="33"/>
        <v>354.62025000000006</v>
      </c>
      <c r="AK295" s="57">
        <v>0</v>
      </c>
      <c r="AL295" s="55">
        <v>0</v>
      </c>
      <c r="AM295" s="55">
        <v>0</v>
      </c>
      <c r="AN295" s="52">
        <f t="shared" si="36"/>
        <v>0.10151704534639518</v>
      </c>
      <c r="AO295" s="51"/>
      <c r="AP295" s="52"/>
      <c r="AQ295" s="52"/>
      <c r="AR295" s="28">
        <v>1.8</v>
      </c>
      <c r="AS295" s="28">
        <v>2.4</v>
      </c>
      <c r="AT295" s="28">
        <v>1.1333333333333331</v>
      </c>
      <c r="AU295" s="28">
        <v>0</v>
      </c>
      <c r="AV295" s="28">
        <v>0.33750000000000002</v>
      </c>
      <c r="AW295" s="28">
        <v>0.45</v>
      </c>
      <c r="AX295" s="28">
        <v>0.21249999999999999</v>
      </c>
      <c r="AY295" s="28">
        <v>0</v>
      </c>
      <c r="AZ295" s="25">
        <v>0.79</v>
      </c>
      <c r="BA295" s="25">
        <v>3.44</v>
      </c>
      <c r="BB295" s="25">
        <v>2.65</v>
      </c>
      <c r="BC295" s="25">
        <v>2.5939999999999999</v>
      </c>
      <c r="BD295">
        <v>2.5939999999999999</v>
      </c>
      <c r="BE295">
        <v>5.870297050914334</v>
      </c>
      <c r="BF295" s="75"/>
      <c r="BG295" s="75"/>
      <c r="BH295" s="75"/>
      <c r="BI295">
        <v>5.0758522673197588E-2</v>
      </c>
      <c r="BM295">
        <v>0.1015170453463952</v>
      </c>
      <c r="BN295">
        <v>5.0758522673197588E-2</v>
      </c>
      <c r="BO295">
        <v>0</v>
      </c>
      <c r="BP295" s="79" t="s">
        <v>1264</v>
      </c>
      <c r="BQ295" s="79">
        <v>1573</v>
      </c>
      <c r="BR295" s="79">
        <v>10</v>
      </c>
      <c r="BT295" s="79" t="s">
        <v>1268</v>
      </c>
      <c r="BU295" s="79" t="s">
        <v>863</v>
      </c>
      <c r="BV295" s="79">
        <v>0.5</v>
      </c>
      <c r="BW295" s="79">
        <v>6.1</v>
      </c>
      <c r="BX295" s="79">
        <v>1.35</v>
      </c>
      <c r="BY295" s="79">
        <v>13.3</v>
      </c>
      <c r="BZ295" s="79" t="s">
        <v>464</v>
      </c>
      <c r="CA295" s="79" t="s">
        <v>464</v>
      </c>
      <c r="CB295" s="79" t="s">
        <v>1266</v>
      </c>
      <c r="CC295" s="79">
        <v>400</v>
      </c>
      <c r="CE295" s="79" t="s">
        <v>1310</v>
      </c>
      <c r="CG295" s="81">
        <v>1242</v>
      </c>
    </row>
    <row r="296" spans="1:85" x14ac:dyDescent="0.3">
      <c r="A296" s="5" t="s">
        <v>167</v>
      </c>
      <c r="B296" s="39" t="s">
        <v>786</v>
      </c>
      <c r="C296" s="39"/>
      <c r="D296" s="5">
        <v>3.49</v>
      </c>
      <c r="E296" s="5" t="s">
        <v>164</v>
      </c>
      <c r="F296" s="40">
        <v>-2</v>
      </c>
      <c r="G296" s="5">
        <v>-1</v>
      </c>
      <c r="H296" s="5"/>
      <c r="I296" s="5"/>
      <c r="J296" s="5"/>
      <c r="K296" s="5"/>
      <c r="L296" t="b">
        <v>0</v>
      </c>
      <c r="M296" t="b">
        <v>0</v>
      </c>
      <c r="N296" t="b">
        <v>0</v>
      </c>
      <c r="O296" s="5" t="b">
        <v>1</v>
      </c>
      <c r="P296" s="5"/>
      <c r="Q296" s="41">
        <v>0</v>
      </c>
      <c r="R296">
        <v>0</v>
      </c>
      <c r="S296">
        <v>0</v>
      </c>
      <c r="T296" s="5"/>
      <c r="U296" s="5"/>
      <c r="V296" s="5"/>
      <c r="W296" s="5"/>
      <c r="X296" s="5"/>
      <c r="Y296" s="41">
        <v>0</v>
      </c>
      <c r="Z296" s="41"/>
      <c r="AA296" s="41"/>
      <c r="AB296">
        <v>0</v>
      </c>
      <c r="AE296">
        <v>0</v>
      </c>
      <c r="AH296" s="5"/>
      <c r="AI296" s="5">
        <v>18</v>
      </c>
      <c r="AJ296" s="55">
        <f t="shared" ref="AJ296:AJ402" si="39">T296*U296*V296</f>
        <v>0</v>
      </c>
      <c r="AK296" s="57">
        <v>0</v>
      </c>
      <c r="AL296" s="55">
        <v>0</v>
      </c>
      <c r="AM296" s="55">
        <v>0</v>
      </c>
      <c r="AN296" s="52"/>
      <c r="AO296" s="51"/>
      <c r="AP296" s="52"/>
      <c r="AQ296" s="52"/>
      <c r="AR296" s="5">
        <v>1.8</v>
      </c>
      <c r="AS296" s="5">
        <v>2.4</v>
      </c>
      <c r="AT296" s="5">
        <v>1.1333333333333331</v>
      </c>
      <c r="AU296" s="5">
        <v>0</v>
      </c>
      <c r="AV296" s="5">
        <v>0.33750000000000002</v>
      </c>
      <c r="AW296" s="5">
        <v>0.45</v>
      </c>
      <c r="AX296" s="5">
        <v>0.21249999999999999</v>
      </c>
      <c r="AY296" s="5">
        <v>0</v>
      </c>
      <c r="AZ296" s="41">
        <v>0.95</v>
      </c>
      <c r="BA296" s="41">
        <v>3.44</v>
      </c>
      <c r="BB296" s="41">
        <v>2.4900000000000002</v>
      </c>
      <c r="BC296" s="41">
        <v>2.6880000000000011</v>
      </c>
      <c r="BD296" s="5">
        <v>2.6880000000000002</v>
      </c>
      <c r="BE296" s="5">
        <v>6.2032136049900668</v>
      </c>
      <c r="BF296" s="75"/>
      <c r="BG296" s="75"/>
      <c r="BH296" s="75"/>
      <c r="BM296">
        <v>0</v>
      </c>
      <c r="BN296">
        <v>0</v>
      </c>
      <c r="BO296">
        <v>0</v>
      </c>
      <c r="BP296" s="79" t="s">
        <v>1264</v>
      </c>
      <c r="BQ296" s="79">
        <v>1573</v>
      </c>
      <c r="BR296" s="79">
        <v>10</v>
      </c>
      <c r="BT296" s="79" t="s">
        <v>1268</v>
      </c>
      <c r="BU296" s="79" t="s">
        <v>863</v>
      </c>
      <c r="BV296" s="79">
        <v>0.5</v>
      </c>
      <c r="BW296" s="79">
        <v>26.7</v>
      </c>
      <c r="BX296" s="79">
        <v>1.35</v>
      </c>
      <c r="BY296" s="79">
        <v>13.3</v>
      </c>
      <c r="BZ296" s="79" t="s">
        <v>464</v>
      </c>
      <c r="CA296" s="79" t="s">
        <v>464</v>
      </c>
      <c r="CB296" s="79" t="s">
        <v>1266</v>
      </c>
      <c r="CC296" s="79">
        <v>400</v>
      </c>
      <c r="CE296" s="79" t="s">
        <v>1310</v>
      </c>
      <c r="CG296" s="81">
        <v>15000</v>
      </c>
    </row>
    <row r="297" spans="1:85" x14ac:dyDescent="0.3">
      <c r="A297" s="2" t="s">
        <v>165</v>
      </c>
      <c r="B297" s="13" t="s">
        <v>784</v>
      </c>
      <c r="C297" s="13"/>
      <c r="D297" s="2">
        <v>2.84</v>
      </c>
      <c r="E297" s="2" t="s">
        <v>164</v>
      </c>
      <c r="F297" s="9">
        <v>-1</v>
      </c>
      <c r="G297">
        <v>-1</v>
      </c>
      <c r="L297" t="b">
        <v>0</v>
      </c>
      <c r="M297" t="b">
        <v>0</v>
      </c>
      <c r="N297" t="b">
        <v>0</v>
      </c>
      <c r="O297" s="5" t="b">
        <v>1</v>
      </c>
      <c r="P297" s="2"/>
      <c r="Q297" s="25">
        <v>0</v>
      </c>
      <c r="R297">
        <v>0</v>
      </c>
      <c r="S297">
        <v>0</v>
      </c>
      <c r="T297" s="2"/>
      <c r="U297" s="2"/>
      <c r="V297" s="2"/>
      <c r="W297" s="2"/>
      <c r="X297" s="2"/>
      <c r="Y297" s="25">
        <v>0</v>
      </c>
      <c r="Z297" s="25"/>
      <c r="AA297" s="25"/>
      <c r="AB297">
        <v>0</v>
      </c>
      <c r="AE297">
        <v>0</v>
      </c>
      <c r="AH297" s="2"/>
      <c r="AI297">
        <v>18</v>
      </c>
      <c r="AJ297" s="55">
        <f t="shared" si="39"/>
        <v>0</v>
      </c>
      <c r="AK297" s="57">
        <v>0</v>
      </c>
      <c r="AL297" s="55">
        <v>0</v>
      </c>
      <c r="AM297" s="55">
        <v>0</v>
      </c>
      <c r="AN297" s="52" t="e">
        <f t="shared" ref="AN297:AN298" si="40">P297*AI297/AJ297</f>
        <v>#DIV/0!</v>
      </c>
      <c r="AO297" s="51"/>
      <c r="AP297" s="52"/>
      <c r="AQ297" s="52"/>
      <c r="AR297" s="28">
        <v>1.8</v>
      </c>
      <c r="AS297" s="28">
        <v>2.4</v>
      </c>
      <c r="AT297" s="28">
        <v>1.1333333333333331</v>
      </c>
      <c r="AU297" s="28">
        <v>0</v>
      </c>
      <c r="AV297" s="28">
        <v>0.33750000000000002</v>
      </c>
      <c r="AW297" s="28">
        <v>0.45</v>
      </c>
      <c r="AX297" s="28">
        <v>0.21249999999999999</v>
      </c>
      <c r="AY297" s="28">
        <v>0</v>
      </c>
      <c r="AZ297" s="25">
        <v>0.93</v>
      </c>
      <c r="BA297" s="25">
        <v>3.44</v>
      </c>
      <c r="BB297" s="25">
        <v>2.5099999999999998</v>
      </c>
      <c r="BC297" s="25">
        <v>2.6033333333333331</v>
      </c>
      <c r="BD297">
        <v>2.6033333333333331</v>
      </c>
      <c r="BE297">
        <v>5.9143459586666669</v>
      </c>
      <c r="BF297" s="75"/>
      <c r="BG297" s="75"/>
      <c r="BH297" s="75"/>
      <c r="BI297">
        <v>5.0758522673197588E-2</v>
      </c>
      <c r="BM297">
        <v>0.1015170453463952</v>
      </c>
      <c r="BN297">
        <v>5.0758522673197588E-2</v>
      </c>
      <c r="BO297">
        <v>0</v>
      </c>
      <c r="BP297" s="79" t="s">
        <v>1264</v>
      </c>
      <c r="BQ297" s="79">
        <v>1573</v>
      </c>
      <c r="BR297" s="79">
        <v>10</v>
      </c>
      <c r="BT297" s="79" t="s">
        <v>1268</v>
      </c>
      <c r="BU297" s="79" t="s">
        <v>863</v>
      </c>
      <c r="BV297" s="79">
        <v>0.5</v>
      </c>
      <c r="BW297" s="79">
        <v>1.3</v>
      </c>
      <c r="BX297" s="79">
        <v>1.35</v>
      </c>
      <c r="BY297" s="79">
        <v>13.3</v>
      </c>
      <c r="BZ297" s="79" t="s">
        <v>464</v>
      </c>
      <c r="CA297" s="79" t="s">
        <v>464</v>
      </c>
      <c r="CB297" s="79" t="s">
        <v>1271</v>
      </c>
      <c r="CC297" s="79">
        <v>300</v>
      </c>
      <c r="CD297" s="79">
        <v>420</v>
      </c>
      <c r="CE297" s="79" t="s">
        <v>1310</v>
      </c>
      <c r="CG297" s="81">
        <v>0</v>
      </c>
    </row>
    <row r="298" spans="1:85" x14ac:dyDescent="0.3">
      <c r="A298" s="2" t="s">
        <v>166</v>
      </c>
      <c r="B298" s="13" t="s">
        <v>785</v>
      </c>
      <c r="C298" s="13"/>
      <c r="D298" s="2">
        <v>3.48</v>
      </c>
      <c r="E298" s="2" t="s">
        <v>164</v>
      </c>
      <c r="F298" s="9">
        <v>-1</v>
      </c>
      <c r="G298">
        <v>-1</v>
      </c>
      <c r="L298" t="b">
        <v>0</v>
      </c>
      <c r="M298" t="b">
        <v>0</v>
      </c>
      <c r="N298" t="b">
        <v>0</v>
      </c>
      <c r="O298" s="5" t="b">
        <v>1</v>
      </c>
      <c r="P298" s="2">
        <v>2</v>
      </c>
      <c r="Q298" s="25">
        <v>0</v>
      </c>
      <c r="R298">
        <v>0</v>
      </c>
      <c r="S298">
        <v>0</v>
      </c>
      <c r="T298" s="2">
        <v>3.97</v>
      </c>
      <c r="U298" s="2">
        <v>3.97</v>
      </c>
      <c r="V298" s="2">
        <v>22.5</v>
      </c>
      <c r="W298" s="2"/>
      <c r="X298" s="2">
        <v>11.25</v>
      </c>
      <c r="Y298" s="25">
        <v>0</v>
      </c>
      <c r="Z298" s="25"/>
      <c r="AA298" s="25"/>
      <c r="AB298">
        <v>0</v>
      </c>
      <c r="AE298">
        <v>0</v>
      </c>
      <c r="AH298" s="2">
        <v>3</v>
      </c>
      <c r="AI298">
        <v>18</v>
      </c>
      <c r="AJ298" s="55">
        <f t="shared" si="39"/>
        <v>354.62025000000006</v>
      </c>
      <c r="AK298" s="57">
        <v>0</v>
      </c>
      <c r="AL298" s="55">
        <v>0</v>
      </c>
      <c r="AM298" s="55">
        <v>0</v>
      </c>
      <c r="AN298" s="52">
        <f t="shared" si="40"/>
        <v>0.10151704534639518</v>
      </c>
      <c r="AO298" s="51"/>
      <c r="AP298" s="52"/>
      <c r="AQ298" s="52"/>
      <c r="AR298" s="28">
        <v>1.8</v>
      </c>
      <c r="AS298" s="28">
        <v>2.4</v>
      </c>
      <c r="AT298" s="28">
        <v>1.1333333333333331</v>
      </c>
      <c r="AU298" s="28">
        <v>0</v>
      </c>
      <c r="AV298" s="28">
        <v>0.33750000000000002</v>
      </c>
      <c r="AW298" s="28">
        <v>0.45</v>
      </c>
      <c r="AX298" s="28">
        <v>0.21249999999999999</v>
      </c>
      <c r="AY298" s="28">
        <v>0</v>
      </c>
      <c r="AZ298" s="25">
        <v>0.79</v>
      </c>
      <c r="BA298" s="25">
        <v>3.44</v>
      </c>
      <c r="BB298" s="25">
        <v>2.65</v>
      </c>
      <c r="BC298" s="25">
        <v>2.5939999999999999</v>
      </c>
      <c r="BD298">
        <v>2.5939999999999999</v>
      </c>
      <c r="BE298">
        <v>5.870297050914334</v>
      </c>
      <c r="BF298" s="75"/>
      <c r="BG298" s="75"/>
      <c r="BH298" s="75"/>
      <c r="BI298">
        <v>5.0758522673197588E-2</v>
      </c>
      <c r="BM298">
        <v>0.1015170453463952</v>
      </c>
      <c r="BN298">
        <v>5.0758522673197588E-2</v>
      </c>
      <c r="BO298">
        <v>0</v>
      </c>
      <c r="BP298" s="79" t="s">
        <v>1264</v>
      </c>
      <c r="BQ298" s="79">
        <v>1573</v>
      </c>
      <c r="BR298" s="79">
        <v>10</v>
      </c>
      <c r="BT298" s="79" t="s">
        <v>1268</v>
      </c>
      <c r="BU298" s="79" t="s">
        <v>863</v>
      </c>
      <c r="BV298" s="79">
        <v>0.5</v>
      </c>
      <c r="BW298" s="79">
        <v>6.1</v>
      </c>
      <c r="BX298" s="79">
        <v>1.35</v>
      </c>
      <c r="BY298" s="79">
        <v>13.3</v>
      </c>
      <c r="BZ298" s="79" t="s">
        <v>464</v>
      </c>
      <c r="CA298" s="79" t="s">
        <v>464</v>
      </c>
      <c r="CB298" s="79" t="s">
        <v>1271</v>
      </c>
      <c r="CC298" s="79">
        <v>300</v>
      </c>
      <c r="CD298" s="79">
        <v>420</v>
      </c>
      <c r="CE298" s="79" t="s">
        <v>1310</v>
      </c>
      <c r="CG298" s="81">
        <v>0.6</v>
      </c>
    </row>
    <row r="299" spans="1:85" x14ac:dyDescent="0.3">
      <c r="A299" s="5" t="s">
        <v>167</v>
      </c>
      <c r="B299" s="39" t="s">
        <v>786</v>
      </c>
      <c r="C299" s="39"/>
      <c r="D299" s="5">
        <v>3.49</v>
      </c>
      <c r="E299" s="5" t="s">
        <v>164</v>
      </c>
      <c r="F299" s="40">
        <v>-2</v>
      </c>
      <c r="G299" s="5">
        <v>-1</v>
      </c>
      <c r="H299" s="5"/>
      <c r="I299" s="5"/>
      <c r="J299" s="5"/>
      <c r="K299" s="5"/>
      <c r="L299" t="b">
        <v>0</v>
      </c>
      <c r="M299" t="b">
        <v>0</v>
      </c>
      <c r="N299" t="b">
        <v>0</v>
      </c>
      <c r="O299" s="5" t="b">
        <v>1</v>
      </c>
      <c r="P299" s="5"/>
      <c r="Q299" s="41">
        <v>0</v>
      </c>
      <c r="R299">
        <v>0</v>
      </c>
      <c r="S299">
        <v>0</v>
      </c>
      <c r="T299" s="5"/>
      <c r="U299" s="5"/>
      <c r="V299" s="5"/>
      <c r="W299" s="5"/>
      <c r="X299" s="5"/>
      <c r="Y299" s="41">
        <v>0</v>
      </c>
      <c r="Z299" s="41"/>
      <c r="AA299" s="41"/>
      <c r="AB299">
        <v>0</v>
      </c>
      <c r="AE299">
        <v>0</v>
      </c>
      <c r="AH299" s="5"/>
      <c r="AI299" s="5">
        <v>18</v>
      </c>
      <c r="AJ299" s="55">
        <f t="shared" ref="AJ299" si="41">T299*U299*V299</f>
        <v>0</v>
      </c>
      <c r="AK299" s="57">
        <v>0</v>
      </c>
      <c r="AL299" s="55">
        <v>0</v>
      </c>
      <c r="AM299" s="55">
        <v>0</v>
      </c>
      <c r="AN299" s="52"/>
      <c r="AO299" s="51"/>
      <c r="AP299" s="52"/>
      <c r="AQ299" s="52"/>
      <c r="AR299" s="5">
        <v>1.8</v>
      </c>
      <c r="AS299" s="5">
        <v>2.4</v>
      </c>
      <c r="AT299" s="5">
        <v>1.1333333333333331</v>
      </c>
      <c r="AU299" s="5">
        <v>0</v>
      </c>
      <c r="AV299" s="5">
        <v>0.33750000000000002</v>
      </c>
      <c r="AW299" s="5">
        <v>0.45</v>
      </c>
      <c r="AX299" s="5">
        <v>0.21249999999999999</v>
      </c>
      <c r="AY299" s="5">
        <v>0</v>
      </c>
      <c r="AZ299" s="41">
        <v>0.95</v>
      </c>
      <c r="BA299" s="41">
        <v>3.44</v>
      </c>
      <c r="BB299" s="41">
        <v>2.4900000000000002</v>
      </c>
      <c r="BC299" s="41">
        <v>2.6880000000000011</v>
      </c>
      <c r="BD299" s="5">
        <v>2.6880000000000002</v>
      </c>
      <c r="BE299" s="5">
        <v>6.2032136049900668</v>
      </c>
      <c r="BF299" s="75"/>
      <c r="BG299" s="75"/>
      <c r="BH299" s="75"/>
      <c r="BM299">
        <v>0</v>
      </c>
      <c r="BN299">
        <v>0</v>
      </c>
      <c r="BO299">
        <v>0</v>
      </c>
      <c r="BP299" s="79" t="s">
        <v>1264</v>
      </c>
      <c r="BQ299" s="79">
        <v>1573</v>
      </c>
      <c r="BR299" s="79">
        <v>10</v>
      </c>
      <c r="BT299" s="79" t="s">
        <v>1268</v>
      </c>
      <c r="BU299" s="79" t="s">
        <v>863</v>
      </c>
      <c r="BV299" s="79">
        <v>0.5</v>
      </c>
      <c r="BW299" s="79">
        <v>26.7</v>
      </c>
      <c r="BX299" s="79">
        <v>1.35</v>
      </c>
      <c r="BY299" s="79">
        <v>13.3</v>
      </c>
      <c r="BZ299" s="79" t="s">
        <v>464</v>
      </c>
      <c r="CA299" s="79" t="s">
        <v>464</v>
      </c>
      <c r="CB299" s="79" t="s">
        <v>1271</v>
      </c>
      <c r="CC299" s="79">
        <v>300</v>
      </c>
      <c r="CD299" s="79">
        <v>420</v>
      </c>
      <c r="CE299" s="79" t="s">
        <v>1310</v>
      </c>
      <c r="CG299" s="81">
        <v>3</v>
      </c>
    </row>
    <row r="300" spans="1:85" x14ac:dyDescent="0.3">
      <c r="A300" s="2" t="s">
        <v>63</v>
      </c>
      <c r="B300" s="68" t="s">
        <v>1222</v>
      </c>
      <c r="C300" s="13"/>
      <c r="D300" s="2">
        <v>3.75</v>
      </c>
      <c r="E300" s="2" t="s">
        <v>168</v>
      </c>
      <c r="F300" s="119" t="s">
        <v>601</v>
      </c>
      <c r="G300" s="1" t="s">
        <v>672</v>
      </c>
      <c r="I300" t="s">
        <v>1623</v>
      </c>
      <c r="L300" t="b">
        <v>0</v>
      </c>
      <c r="M300" t="b">
        <v>0</v>
      </c>
      <c r="N300" t="b">
        <v>0</v>
      </c>
      <c r="O300" s="5" t="b">
        <v>1</v>
      </c>
      <c r="P300" s="2">
        <v>2</v>
      </c>
      <c r="Q300" s="25">
        <v>0</v>
      </c>
      <c r="R300">
        <v>0</v>
      </c>
      <c r="S300">
        <v>0</v>
      </c>
      <c r="T300" s="2">
        <v>3.8530000000000002</v>
      </c>
      <c r="U300" s="2">
        <v>3.8530000000000002</v>
      </c>
      <c r="V300" s="2">
        <v>29</v>
      </c>
      <c r="X300">
        <v>14.5</v>
      </c>
      <c r="Y300" s="25">
        <v>0</v>
      </c>
      <c r="Z300" s="25"/>
      <c r="AA300" s="25"/>
      <c r="AB300">
        <v>0</v>
      </c>
      <c r="AE300">
        <v>0</v>
      </c>
      <c r="AH300" s="2">
        <v>3</v>
      </c>
      <c r="AI300">
        <v>20</v>
      </c>
      <c r="AJ300" s="55">
        <f t="shared" si="39"/>
        <v>430.52266100000003</v>
      </c>
      <c r="AK300" s="57">
        <v>0</v>
      </c>
      <c r="AL300" s="55">
        <v>0</v>
      </c>
      <c r="AM300" s="55">
        <v>0</v>
      </c>
      <c r="AN300" s="52">
        <f t="shared" si="36"/>
        <v>9.2910324179195758E-2</v>
      </c>
      <c r="AO300" s="51"/>
      <c r="AP300" s="52"/>
      <c r="AQ300" s="52"/>
      <c r="AR300" s="28">
        <v>1.75</v>
      </c>
      <c r="AS300" s="28">
        <v>2.5</v>
      </c>
      <c r="AT300" s="28">
        <v>0.75</v>
      </c>
      <c r="AU300" s="28">
        <v>0</v>
      </c>
      <c r="AV300" s="28">
        <v>0.35</v>
      </c>
      <c r="AW300" s="28">
        <v>0.5</v>
      </c>
      <c r="AX300" s="28">
        <v>0.15</v>
      </c>
      <c r="AY300" s="28">
        <v>0</v>
      </c>
      <c r="AZ300" s="25">
        <v>1</v>
      </c>
      <c r="BA300" s="25">
        <v>3.44</v>
      </c>
      <c r="BB300" s="25">
        <v>2.44</v>
      </c>
      <c r="BC300" s="25">
        <v>2.7124999999999999</v>
      </c>
      <c r="BD300">
        <v>2.7124999999999999</v>
      </c>
      <c r="BE300">
        <v>6.264025610615688</v>
      </c>
      <c r="BF300" s="75"/>
      <c r="BG300" s="75"/>
      <c r="BH300" s="75"/>
      <c r="BI300">
        <v>4.6455162089597879E-2</v>
      </c>
      <c r="BM300">
        <v>9.2910324179195758E-2</v>
      </c>
      <c r="BN300">
        <v>4.6455162089597879E-2</v>
      </c>
      <c r="BO300">
        <v>0</v>
      </c>
      <c r="BP300" s="79" t="s">
        <v>1264</v>
      </c>
      <c r="BQ300" s="79">
        <f>1150+273</f>
        <v>1423</v>
      </c>
      <c r="BR300" s="79">
        <v>24</v>
      </c>
      <c r="BT300" s="79" t="s">
        <v>464</v>
      </c>
      <c r="BU300" s="79" t="s">
        <v>464</v>
      </c>
      <c r="BV300" s="79">
        <v>0</v>
      </c>
      <c r="BW300" s="79">
        <v>2.83</v>
      </c>
      <c r="BX300" s="79">
        <v>2</v>
      </c>
      <c r="BY300" s="79">
        <v>10</v>
      </c>
      <c r="BZ300" s="79" t="s">
        <v>464</v>
      </c>
      <c r="CA300" s="79" t="s">
        <v>464</v>
      </c>
      <c r="CB300" s="79" t="s">
        <v>1266</v>
      </c>
      <c r="CC300" s="79">
        <v>100</v>
      </c>
      <c r="CD300" s="79">
        <v>290</v>
      </c>
      <c r="CE300" s="79" t="s">
        <v>1310</v>
      </c>
      <c r="CF300" s="79">
        <f>273+60</f>
        <v>333</v>
      </c>
      <c r="CG300" s="81">
        <v>928</v>
      </c>
    </row>
    <row r="301" spans="1:85" x14ac:dyDescent="0.3">
      <c r="A301" s="2" t="s">
        <v>232</v>
      </c>
      <c r="B301" s="68" t="s">
        <v>1223</v>
      </c>
      <c r="C301" s="13"/>
      <c r="D301" s="2">
        <v>3.86</v>
      </c>
      <c r="E301" s="2" t="s">
        <v>168</v>
      </c>
      <c r="F301" s="32" t="s">
        <v>601</v>
      </c>
      <c r="G301" s="1" t="s">
        <v>672</v>
      </c>
      <c r="I301" t="s">
        <v>1624</v>
      </c>
      <c r="L301" t="b">
        <v>0</v>
      </c>
      <c r="M301" t="b">
        <v>0</v>
      </c>
      <c r="N301" t="b">
        <v>0</v>
      </c>
      <c r="O301" s="5" t="b">
        <v>1</v>
      </c>
      <c r="P301" s="2">
        <v>2</v>
      </c>
      <c r="Q301" s="25">
        <v>0</v>
      </c>
      <c r="R301">
        <v>0</v>
      </c>
      <c r="S301">
        <v>0</v>
      </c>
      <c r="T301" s="2">
        <v>3.8530000000000002</v>
      </c>
      <c r="U301" s="2">
        <v>3.8530000000000002</v>
      </c>
      <c r="V301" s="2">
        <v>31.24</v>
      </c>
      <c r="W301" s="2"/>
      <c r="X301" s="2">
        <v>15.62</v>
      </c>
      <c r="Y301" s="25">
        <v>0</v>
      </c>
      <c r="Z301" s="25"/>
      <c r="AA301" s="25"/>
      <c r="AB301">
        <v>0</v>
      </c>
      <c r="AE301">
        <v>0</v>
      </c>
      <c r="AH301" s="2">
        <v>3</v>
      </c>
      <c r="AI301">
        <v>20</v>
      </c>
      <c r="AJ301" s="55">
        <f t="shared" si="39"/>
        <v>463.77682516000004</v>
      </c>
      <c r="AK301" s="57">
        <v>0</v>
      </c>
      <c r="AL301" s="55">
        <v>0</v>
      </c>
      <c r="AM301" s="55">
        <v>0</v>
      </c>
      <c r="AN301" s="52">
        <f t="shared" si="36"/>
        <v>8.6248380319996057E-2</v>
      </c>
      <c r="AO301" s="51"/>
      <c r="AP301" s="52"/>
      <c r="AQ301" s="52"/>
      <c r="AR301" s="28">
        <v>1.8125</v>
      </c>
      <c r="AS301" s="28">
        <v>2.5</v>
      </c>
      <c r="AT301" s="28">
        <v>0.6875</v>
      </c>
      <c r="AU301" s="28">
        <v>0.875</v>
      </c>
      <c r="AV301" s="28">
        <v>0.30851063829787229</v>
      </c>
      <c r="AW301" s="28">
        <v>0.42553191489361702</v>
      </c>
      <c r="AX301" s="28">
        <v>0.1170212765957447</v>
      </c>
      <c r="AY301" s="28">
        <v>0.14893617021276601</v>
      </c>
      <c r="AZ301" s="25">
        <v>1</v>
      </c>
      <c r="BA301" s="25">
        <v>3.44</v>
      </c>
      <c r="BB301" s="25">
        <v>2.44</v>
      </c>
      <c r="BC301" s="25">
        <v>2.7062499999999998</v>
      </c>
      <c r="BD301">
        <v>2.7062499999999998</v>
      </c>
      <c r="BE301">
        <v>6.2701641731156874</v>
      </c>
      <c r="BF301" s="75"/>
      <c r="BG301" s="75"/>
      <c r="BH301" s="75"/>
      <c r="BI301">
        <v>4.3124190159998028E-2</v>
      </c>
      <c r="BM301">
        <v>8.6248380319996057E-2</v>
      </c>
      <c r="BN301">
        <v>4.3124190159998028E-2</v>
      </c>
      <c r="BO301">
        <v>0</v>
      </c>
      <c r="BP301" s="79" t="s">
        <v>1264</v>
      </c>
      <c r="BQ301" s="79">
        <f>1150+273</f>
        <v>1423</v>
      </c>
      <c r="BR301" s="79">
        <v>24</v>
      </c>
      <c r="BT301" s="79" t="s">
        <v>464</v>
      </c>
      <c r="BU301" s="79" t="s">
        <v>464</v>
      </c>
      <c r="BV301" s="79">
        <v>0</v>
      </c>
      <c r="BW301" s="79">
        <v>6.46</v>
      </c>
      <c r="BX301" s="79">
        <v>2</v>
      </c>
      <c r="BY301" s="79">
        <v>10</v>
      </c>
      <c r="BZ301" s="79" t="s">
        <v>464</v>
      </c>
      <c r="CA301" s="79" t="s">
        <v>464</v>
      </c>
      <c r="CB301" s="79" t="s">
        <v>1266</v>
      </c>
      <c r="CC301" s="79">
        <v>100</v>
      </c>
      <c r="CD301" s="79">
        <v>290</v>
      </c>
      <c r="CE301" s="79" t="s">
        <v>1310</v>
      </c>
      <c r="CF301" s="79">
        <f>273+60</f>
        <v>333</v>
      </c>
      <c r="CG301" s="81">
        <v>8500</v>
      </c>
    </row>
    <row r="302" spans="1:85" x14ac:dyDescent="0.3">
      <c r="A302" s="2" t="s">
        <v>1220</v>
      </c>
      <c r="B302" s="68" t="s">
        <v>1224</v>
      </c>
      <c r="C302" s="13"/>
      <c r="D302" s="2">
        <v>4.01</v>
      </c>
      <c r="E302" s="2" t="s">
        <v>168</v>
      </c>
      <c r="F302" s="32" t="s">
        <v>601</v>
      </c>
      <c r="G302" s="1" t="s">
        <v>672</v>
      </c>
      <c r="I302" t="s">
        <v>1625</v>
      </c>
      <c r="L302" t="b">
        <v>0</v>
      </c>
      <c r="M302" t="b">
        <v>0</v>
      </c>
      <c r="N302" t="b">
        <v>0</v>
      </c>
      <c r="O302" s="5" t="b">
        <v>1</v>
      </c>
      <c r="P302" s="2">
        <v>2</v>
      </c>
      <c r="Q302" s="25">
        <v>0</v>
      </c>
      <c r="R302">
        <v>0</v>
      </c>
      <c r="S302">
        <v>0</v>
      </c>
      <c r="T302" s="2">
        <v>3.8530000000000002</v>
      </c>
      <c r="U302" s="2">
        <v>3.8530000000000002</v>
      </c>
      <c r="V302" s="2">
        <v>31.54</v>
      </c>
      <c r="W302" s="2"/>
      <c r="X302" s="2">
        <v>15.77</v>
      </c>
      <c r="Y302" s="25">
        <v>0</v>
      </c>
      <c r="Z302" s="25"/>
      <c r="AA302" s="25"/>
      <c r="AB302">
        <v>0</v>
      </c>
      <c r="AE302">
        <v>0</v>
      </c>
      <c r="AH302" s="2">
        <v>3</v>
      </c>
      <c r="AI302">
        <v>20</v>
      </c>
      <c r="AJ302" s="55">
        <f t="shared" si="39"/>
        <v>468.23050786000005</v>
      </c>
      <c r="AK302" s="57">
        <v>0</v>
      </c>
      <c r="AL302" s="55">
        <v>0</v>
      </c>
      <c r="AM302" s="55">
        <v>0</v>
      </c>
      <c r="AN302" s="52">
        <f t="shared" si="36"/>
        <v>8.5428008915557282E-2</v>
      </c>
      <c r="AO302" s="51"/>
      <c r="AP302" s="52"/>
      <c r="AQ302" s="52"/>
      <c r="AR302" s="28">
        <v>1.84375</v>
      </c>
      <c r="AS302" s="28">
        <v>2.5</v>
      </c>
      <c r="AT302" s="28">
        <v>0.65625</v>
      </c>
      <c r="AU302" s="28">
        <v>1.3125</v>
      </c>
      <c r="AV302" s="28">
        <v>0.29207920792079212</v>
      </c>
      <c r="AW302" s="28">
        <v>0.39603960396039611</v>
      </c>
      <c r="AX302" s="28">
        <v>0.103960396039604</v>
      </c>
      <c r="AY302" s="28">
        <v>0.20792079207920791</v>
      </c>
      <c r="AZ302" s="25">
        <v>1</v>
      </c>
      <c r="BA302" s="25">
        <v>3.44</v>
      </c>
      <c r="BB302" s="25">
        <v>2.44</v>
      </c>
      <c r="BC302" s="25">
        <v>2.703125</v>
      </c>
      <c r="BD302">
        <v>2.703125</v>
      </c>
      <c r="BE302">
        <v>6.2732334543656876</v>
      </c>
      <c r="BF302" s="75"/>
      <c r="BG302" s="75"/>
      <c r="BH302" s="75"/>
      <c r="BI302">
        <v>4.2714004457778641E-2</v>
      </c>
      <c r="BM302">
        <v>8.5428008915557282E-2</v>
      </c>
      <c r="BN302">
        <v>4.2714004457778641E-2</v>
      </c>
      <c r="BO302">
        <v>0</v>
      </c>
      <c r="BP302" s="79" t="s">
        <v>1264</v>
      </c>
      <c r="BQ302" s="79">
        <f>1150+273</f>
        <v>1423</v>
      </c>
      <c r="BR302" s="79">
        <v>24</v>
      </c>
      <c r="BT302" s="79" t="s">
        <v>464</v>
      </c>
      <c r="BU302" s="79" t="s">
        <v>464</v>
      </c>
      <c r="BV302" s="79">
        <v>0</v>
      </c>
      <c r="BW302" s="79">
        <v>6.64</v>
      </c>
      <c r="BX302" s="79">
        <v>2</v>
      </c>
      <c r="BY302" s="79">
        <v>10</v>
      </c>
      <c r="BZ302" s="79" t="s">
        <v>464</v>
      </c>
      <c r="CA302" s="79" t="s">
        <v>464</v>
      </c>
      <c r="CB302" s="79" t="s">
        <v>1266</v>
      </c>
      <c r="CC302" s="79">
        <v>100</v>
      </c>
      <c r="CD302" s="79">
        <v>290</v>
      </c>
      <c r="CE302" s="79" t="s">
        <v>1310</v>
      </c>
      <c r="CF302" s="79">
        <f>273+60</f>
        <v>333</v>
      </c>
      <c r="CG302" s="81">
        <v>4016</v>
      </c>
    </row>
    <row r="303" spans="1:85" x14ac:dyDescent="0.3">
      <c r="A303" s="2" t="s">
        <v>1221</v>
      </c>
      <c r="B303" s="68" t="s">
        <v>1225</v>
      </c>
      <c r="C303" s="13"/>
      <c r="D303" s="2">
        <v>4.16</v>
      </c>
      <c r="E303" s="2" t="s">
        <v>168</v>
      </c>
      <c r="F303" s="32" t="s">
        <v>601</v>
      </c>
      <c r="G303" s="1" t="s">
        <v>672</v>
      </c>
      <c r="I303" t="s">
        <v>1626</v>
      </c>
      <c r="L303" t="b">
        <v>0</v>
      </c>
      <c r="M303" t="b">
        <v>0</v>
      </c>
      <c r="N303" t="b">
        <v>0</v>
      </c>
      <c r="O303" s="5" t="b">
        <v>1</v>
      </c>
      <c r="P303" s="2">
        <v>2</v>
      </c>
      <c r="Q303" s="25">
        <v>0</v>
      </c>
      <c r="R303">
        <v>0</v>
      </c>
      <c r="S303">
        <v>0</v>
      </c>
      <c r="T303" s="2">
        <v>3.8530000000000002</v>
      </c>
      <c r="U303" s="2">
        <v>3.8530000000000002</v>
      </c>
      <c r="V303" s="2">
        <v>32.4</v>
      </c>
      <c r="W303" s="2"/>
      <c r="X303" s="2">
        <v>16.2</v>
      </c>
      <c r="Y303" s="25">
        <v>0</v>
      </c>
      <c r="Z303" s="25"/>
      <c r="AA303" s="25"/>
      <c r="AB303">
        <v>0</v>
      </c>
      <c r="AE303">
        <v>0</v>
      </c>
      <c r="AH303" s="2">
        <v>3</v>
      </c>
      <c r="AI303">
        <v>20</v>
      </c>
      <c r="AJ303" s="55">
        <f t="shared" si="39"/>
        <v>480.99773160000001</v>
      </c>
      <c r="AK303" s="57">
        <v>0</v>
      </c>
      <c r="AL303" s="55">
        <v>0</v>
      </c>
      <c r="AM303" s="55">
        <v>0</v>
      </c>
      <c r="AN303" s="52">
        <f t="shared" si="36"/>
        <v>8.3160475345576454E-2</v>
      </c>
      <c r="AO303" s="51"/>
      <c r="AP303" s="52"/>
      <c r="AQ303" s="52"/>
      <c r="AR303" s="28">
        <v>1.875</v>
      </c>
      <c r="AS303" s="28">
        <v>2.5</v>
      </c>
      <c r="AT303" s="28">
        <v>0.625</v>
      </c>
      <c r="AU303" s="28">
        <v>1.75</v>
      </c>
      <c r="AV303" s="28">
        <v>0.27777777777777779</v>
      </c>
      <c r="AW303" s="28">
        <v>0.37037037037037029</v>
      </c>
      <c r="AX303" s="28">
        <v>9.2592592592592587E-2</v>
      </c>
      <c r="AY303" s="28">
        <v>0.25925925925925919</v>
      </c>
      <c r="AZ303" s="25">
        <v>1</v>
      </c>
      <c r="BA303" s="25">
        <v>3.44</v>
      </c>
      <c r="BB303" s="25">
        <v>2.44</v>
      </c>
      <c r="BC303" s="25">
        <v>2.7</v>
      </c>
      <c r="BD303">
        <v>2.7</v>
      </c>
      <c r="BE303">
        <v>6.2763027356156877</v>
      </c>
      <c r="BF303" s="75"/>
      <c r="BG303" s="75"/>
      <c r="BH303" s="75"/>
      <c r="BI303">
        <v>4.1580237672788227E-2</v>
      </c>
      <c r="BM303">
        <v>8.3160475345576454E-2</v>
      </c>
      <c r="BN303">
        <v>4.1580237672788227E-2</v>
      </c>
      <c r="BO303">
        <v>0</v>
      </c>
      <c r="BP303" s="79" t="s">
        <v>1264</v>
      </c>
      <c r="BQ303" s="79">
        <f>1150+273</f>
        <v>1423</v>
      </c>
      <c r="BR303" s="79">
        <v>24</v>
      </c>
      <c r="BT303" s="79" t="s">
        <v>464</v>
      </c>
      <c r="BU303" s="79" t="s">
        <v>464</v>
      </c>
      <c r="BV303" s="79">
        <v>0</v>
      </c>
      <c r="BW303" s="79">
        <v>5.75</v>
      </c>
      <c r="BX303" s="79">
        <v>2</v>
      </c>
      <c r="BY303" s="79">
        <v>10</v>
      </c>
      <c r="BZ303" s="79" t="s">
        <v>464</v>
      </c>
      <c r="CA303" s="79" t="s">
        <v>464</v>
      </c>
      <c r="CB303" s="79" t="s">
        <v>1266</v>
      </c>
      <c r="CC303" s="79">
        <v>100</v>
      </c>
      <c r="CD303" s="79">
        <v>290</v>
      </c>
      <c r="CE303" s="79" t="s">
        <v>1310</v>
      </c>
      <c r="CF303" s="79">
        <f>273+60</f>
        <v>333</v>
      </c>
      <c r="CG303" s="81">
        <v>3736</v>
      </c>
    </row>
    <row r="304" spans="1:85" x14ac:dyDescent="0.3">
      <c r="A304" s="2" t="s">
        <v>855</v>
      </c>
      <c r="B304" s="68" t="s">
        <v>1226</v>
      </c>
      <c r="C304" s="13"/>
      <c r="D304" s="2">
        <v>4.59</v>
      </c>
      <c r="E304" s="2" t="s">
        <v>168</v>
      </c>
      <c r="F304" s="32" t="s">
        <v>601</v>
      </c>
      <c r="G304" s="1" t="s">
        <v>672</v>
      </c>
      <c r="I304" t="s">
        <v>1527</v>
      </c>
      <c r="L304" t="b">
        <v>0</v>
      </c>
      <c r="M304" t="b">
        <v>0</v>
      </c>
      <c r="N304" t="b">
        <v>0</v>
      </c>
      <c r="O304" s="5" t="b">
        <v>1</v>
      </c>
      <c r="P304" s="2">
        <v>2</v>
      </c>
      <c r="Q304" s="25">
        <v>0</v>
      </c>
      <c r="R304">
        <v>0</v>
      </c>
      <c r="S304">
        <v>0</v>
      </c>
      <c r="T304" s="2">
        <v>3.8530000000000002</v>
      </c>
      <c r="U304" s="2">
        <v>3.8530000000000002</v>
      </c>
      <c r="V304" s="2">
        <v>32.64</v>
      </c>
      <c r="W304" t="s">
        <v>496</v>
      </c>
      <c r="X304">
        <v>16.32</v>
      </c>
      <c r="Y304" s="25">
        <v>0</v>
      </c>
      <c r="Z304" s="25"/>
      <c r="AA304" s="25"/>
      <c r="AB304">
        <v>0</v>
      </c>
      <c r="AE304">
        <v>0</v>
      </c>
      <c r="AH304" s="2">
        <v>3</v>
      </c>
      <c r="AI304">
        <v>20</v>
      </c>
      <c r="AJ304" s="55">
        <f t="shared" si="39"/>
        <v>484.56067776000003</v>
      </c>
      <c r="AK304" s="57">
        <v>0</v>
      </c>
      <c r="AL304" s="55">
        <v>0</v>
      </c>
      <c r="AM304" s="55">
        <v>0</v>
      </c>
      <c r="AN304" s="52">
        <f t="shared" si="36"/>
        <v>8.2549001262153088E-2</v>
      </c>
      <c r="AO304" s="51"/>
      <c r="AP304" s="52"/>
      <c r="AQ304" s="52"/>
      <c r="AR304" s="28">
        <v>1.9375</v>
      </c>
      <c r="AS304" s="28">
        <v>2.5</v>
      </c>
      <c r="AT304" s="28">
        <v>0.5625</v>
      </c>
      <c r="AU304" s="28">
        <v>2.625</v>
      </c>
      <c r="AV304" s="28">
        <v>0.25409836065573771</v>
      </c>
      <c r="AW304" s="28">
        <v>0.32786885245901642</v>
      </c>
      <c r="AX304" s="28">
        <v>7.3770491803278687E-2</v>
      </c>
      <c r="AY304" s="28">
        <v>0.34426229508196721</v>
      </c>
      <c r="AZ304" s="25">
        <v>1</v>
      </c>
      <c r="BA304" s="25">
        <v>3.44</v>
      </c>
      <c r="BB304" s="25">
        <v>2.44</v>
      </c>
      <c r="BC304" s="25">
        <v>2.6937500000000001</v>
      </c>
      <c r="BD304">
        <v>2.6937500000000001</v>
      </c>
      <c r="BE304">
        <v>6.2824412981156881</v>
      </c>
      <c r="BF304" s="75"/>
      <c r="BG304" s="75"/>
      <c r="BH304" s="75"/>
      <c r="BI304">
        <v>4.1274500631076537E-2</v>
      </c>
      <c r="BM304">
        <v>8.2549001262153088E-2</v>
      </c>
      <c r="BN304">
        <v>4.1274500631076537E-2</v>
      </c>
      <c r="BO304">
        <v>0</v>
      </c>
      <c r="BP304" s="79" t="s">
        <v>1264</v>
      </c>
      <c r="BQ304" s="79">
        <f>1150+273</f>
        <v>1423</v>
      </c>
      <c r="BR304" s="79">
        <v>24</v>
      </c>
      <c r="BT304" s="79" t="s">
        <v>464</v>
      </c>
      <c r="BU304" s="79" t="s">
        <v>464</v>
      </c>
      <c r="BV304" s="79">
        <v>0</v>
      </c>
      <c r="BW304" s="79">
        <v>7.41</v>
      </c>
      <c r="BX304" s="79">
        <v>2</v>
      </c>
      <c r="BY304" s="79">
        <v>10</v>
      </c>
      <c r="BZ304" s="79" t="s">
        <v>464</v>
      </c>
      <c r="CA304" s="79" t="s">
        <v>464</v>
      </c>
      <c r="CB304" s="79" t="s">
        <v>1266</v>
      </c>
      <c r="CC304" s="79">
        <v>100</v>
      </c>
      <c r="CD304" s="79">
        <v>290</v>
      </c>
      <c r="CE304" s="79" t="s">
        <v>1310</v>
      </c>
      <c r="CF304" s="79">
        <f>273+60</f>
        <v>333</v>
      </c>
      <c r="CG304" s="81">
        <v>372</v>
      </c>
    </row>
    <row r="305" spans="1:85" x14ac:dyDescent="0.3">
      <c r="A305" s="2" t="s">
        <v>2</v>
      </c>
      <c r="B305" s="13" t="s">
        <v>687</v>
      </c>
      <c r="C305" s="13"/>
      <c r="D305" s="2">
        <v>3.3</v>
      </c>
      <c r="E305" s="2" t="s">
        <v>174</v>
      </c>
      <c r="F305" s="113" t="s">
        <v>525</v>
      </c>
      <c r="G305">
        <v>-1</v>
      </c>
      <c r="L305" t="b">
        <v>1</v>
      </c>
      <c r="M305" t="b">
        <v>0</v>
      </c>
      <c r="N305" t="b">
        <v>0</v>
      </c>
      <c r="O305" t="b">
        <v>0</v>
      </c>
      <c r="P305" s="2">
        <v>4</v>
      </c>
      <c r="Q305" s="25">
        <v>2</v>
      </c>
      <c r="R305">
        <v>0</v>
      </c>
      <c r="S305">
        <v>0</v>
      </c>
      <c r="T305" s="2">
        <v>5.4763999999999999</v>
      </c>
      <c r="U305" s="2">
        <v>5.1576000000000004</v>
      </c>
      <c r="V305" s="2">
        <v>22.404199999999999</v>
      </c>
      <c r="W305" s="2" t="s">
        <v>515</v>
      </c>
      <c r="X305" s="2">
        <v>11.2021</v>
      </c>
      <c r="Y305" s="25">
        <v>11.92921406</v>
      </c>
      <c r="Z305" s="25">
        <v>11.92921406</v>
      </c>
      <c r="AA305" s="25">
        <v>11.92921406</v>
      </c>
      <c r="AB305">
        <v>0</v>
      </c>
      <c r="AE305">
        <v>0</v>
      </c>
      <c r="AH305" s="2"/>
      <c r="AI305">
        <v>14</v>
      </c>
      <c r="AJ305" s="55">
        <f t="shared" si="39"/>
        <v>632.80843567468798</v>
      </c>
      <c r="AK305" s="57">
        <v>349.00875366799971</v>
      </c>
      <c r="AL305" s="55">
        <v>0</v>
      </c>
      <c r="AM305" s="55">
        <v>0</v>
      </c>
      <c r="AN305" s="52">
        <f t="shared" si="36"/>
        <v>8.8494395527919753E-2</v>
      </c>
      <c r="AO305" s="51">
        <v>8.0227214090553903E-2</v>
      </c>
      <c r="AP305" s="52"/>
      <c r="AQ305" s="52"/>
      <c r="AR305" s="28">
        <v>1.7272727272727271</v>
      </c>
      <c r="AS305" s="28">
        <v>2.545454545454545</v>
      </c>
      <c r="AT305" s="28">
        <v>0.81818181818181823</v>
      </c>
      <c r="AU305" s="28">
        <v>0</v>
      </c>
      <c r="AV305" s="28">
        <v>0.3392857142857143</v>
      </c>
      <c r="AW305" s="28">
        <v>0.5</v>
      </c>
      <c r="AX305" s="28">
        <v>0.1607142857142857</v>
      </c>
      <c r="AY305" s="28">
        <v>0</v>
      </c>
      <c r="AZ305" s="25">
        <v>0.82</v>
      </c>
      <c r="BA305" s="25">
        <v>3.44</v>
      </c>
      <c r="BB305" s="25">
        <v>2.62</v>
      </c>
      <c r="BC305" s="25">
        <v>2.6545454545454539</v>
      </c>
      <c r="BD305">
        <v>2.6545454545454552</v>
      </c>
      <c r="BE305">
        <v>5.9865512095454543</v>
      </c>
      <c r="BF305" s="75">
        <v>0.50734392504100967</v>
      </c>
      <c r="BG305" s="75"/>
      <c r="BH305" s="75"/>
      <c r="BJ305">
        <v>4.0113607045276937E-2</v>
      </c>
      <c r="BM305">
        <v>8.0227214090553903E-2</v>
      </c>
      <c r="BN305">
        <v>4.0113607045276937E-2</v>
      </c>
      <c r="BO305">
        <v>0.50734392504100967</v>
      </c>
      <c r="BP305" s="79" t="s">
        <v>1264</v>
      </c>
      <c r="BQ305" s="79">
        <v>1373</v>
      </c>
      <c r="BR305" s="79">
        <v>24</v>
      </c>
      <c r="BT305" s="79" t="s">
        <v>1268</v>
      </c>
      <c r="BU305" s="79" t="s">
        <v>863</v>
      </c>
      <c r="BV305" s="79">
        <v>1</v>
      </c>
      <c r="BW305" s="79">
        <v>1.2</v>
      </c>
      <c r="BX305" s="79">
        <v>1.67</v>
      </c>
      <c r="BY305" s="79">
        <v>20</v>
      </c>
      <c r="BZ305" s="79" t="s">
        <v>464</v>
      </c>
      <c r="CA305" s="79" t="s">
        <v>464</v>
      </c>
      <c r="CB305" s="79" t="s">
        <v>1271</v>
      </c>
      <c r="CC305" s="79">
        <v>1000</v>
      </c>
      <c r="CD305" s="79">
        <v>230</v>
      </c>
      <c r="CE305" s="79" t="s">
        <v>1335</v>
      </c>
      <c r="CG305" s="81">
        <v>274</v>
      </c>
    </row>
    <row r="306" spans="1:85" x14ac:dyDescent="0.3">
      <c r="A306" s="2" t="s">
        <v>175</v>
      </c>
      <c r="B306" s="13" t="s">
        <v>792</v>
      </c>
      <c r="C306" s="13"/>
      <c r="D306" s="2">
        <v>2.98</v>
      </c>
      <c r="E306" s="2" t="s">
        <v>174</v>
      </c>
      <c r="F306" s="113" t="s">
        <v>579</v>
      </c>
      <c r="G306" t="s">
        <v>654</v>
      </c>
      <c r="L306" t="b">
        <v>1</v>
      </c>
      <c r="M306" t="b">
        <v>1</v>
      </c>
      <c r="N306" t="b">
        <v>0</v>
      </c>
      <c r="O306" t="b">
        <v>0</v>
      </c>
      <c r="P306" s="2">
        <v>16</v>
      </c>
      <c r="Q306" s="25">
        <v>1</v>
      </c>
      <c r="R306">
        <v>2</v>
      </c>
      <c r="S306">
        <v>0</v>
      </c>
      <c r="T306" s="2">
        <v>7.7803000000000004</v>
      </c>
      <c r="U306" s="2">
        <v>7.7803000000000004</v>
      </c>
      <c r="V306" s="2">
        <v>42.569200000000002</v>
      </c>
      <c r="W306" s="2" t="s">
        <v>516</v>
      </c>
      <c r="X306" s="2">
        <v>10.642300000000001</v>
      </c>
      <c r="Y306" s="25">
        <v>11.30538971</v>
      </c>
      <c r="Z306" s="25">
        <v>11.30538971</v>
      </c>
      <c r="AA306" s="25">
        <v>11.30538971</v>
      </c>
      <c r="AB306">
        <v>3.8996</v>
      </c>
      <c r="AC306">
        <v>3.8996</v>
      </c>
      <c r="AD306">
        <v>21.687999999999999</v>
      </c>
      <c r="AE306">
        <v>0</v>
      </c>
      <c r="AH306" s="2"/>
      <c r="AI306">
        <v>14</v>
      </c>
      <c r="AJ306" s="55">
        <f t="shared" si="39"/>
        <v>2576.8442821368285</v>
      </c>
      <c r="AK306" s="57">
        <v>169.7295487154349</v>
      </c>
      <c r="AL306" s="55">
        <v>329.80681691007999</v>
      </c>
      <c r="AM306" s="55">
        <v>0</v>
      </c>
      <c r="AN306" s="52">
        <f t="shared" si="36"/>
        <v>8.6928031139797746E-2</v>
      </c>
      <c r="AO306" s="51">
        <v>8.248416440128592E-2</v>
      </c>
      <c r="AP306" s="52">
        <v>8.4898184526107132E-2</v>
      </c>
      <c r="AQ306" s="52"/>
      <c r="AR306" s="28">
        <v>1.7272727272727271</v>
      </c>
      <c r="AS306" s="28">
        <v>2.545454545454545</v>
      </c>
      <c r="AT306" s="28">
        <v>1.7272727272727271</v>
      </c>
      <c r="AU306" s="28">
        <v>0</v>
      </c>
      <c r="AV306" s="28">
        <v>0.2878787878787879</v>
      </c>
      <c r="AW306" s="28">
        <v>0.42424242424242431</v>
      </c>
      <c r="AX306" s="28">
        <v>0.2878787878787879</v>
      </c>
      <c r="AY306" s="28">
        <v>0</v>
      </c>
      <c r="AZ306" s="25">
        <v>1.1000000000000001</v>
      </c>
      <c r="BA306" s="25">
        <v>3.44</v>
      </c>
      <c r="BB306" s="25">
        <v>2.34</v>
      </c>
      <c r="BC306" s="25">
        <v>2.7554545454545449</v>
      </c>
      <c r="BD306">
        <v>2.7554545454545449</v>
      </c>
      <c r="BE306">
        <v>6.1782631499999994</v>
      </c>
      <c r="BF306" s="75">
        <v>0.46170510468104309</v>
      </c>
      <c r="BG306" s="75">
        <v>0</v>
      </c>
      <c r="BH306" s="75"/>
      <c r="BJ306">
        <v>4.124208220064296E-2</v>
      </c>
      <c r="BK306">
        <v>4.2449092263053573E-2</v>
      </c>
      <c r="BM306">
        <v>8.3691174463696533E-2</v>
      </c>
      <c r="BN306">
        <v>4.1845587231848273E-2</v>
      </c>
      <c r="BO306">
        <v>0.23085255234052149</v>
      </c>
      <c r="BP306" s="79" t="s">
        <v>1264</v>
      </c>
      <c r="BQ306" s="79">
        <v>1373</v>
      </c>
      <c r="BR306" s="79">
        <v>24</v>
      </c>
      <c r="BT306" s="79" t="s">
        <v>1268</v>
      </c>
      <c r="BU306" s="79" t="s">
        <v>863</v>
      </c>
      <c r="BV306" s="79">
        <v>1</v>
      </c>
      <c r="BW306" s="79">
        <v>3.8</v>
      </c>
      <c r="BX306" s="79">
        <v>1.67</v>
      </c>
      <c r="BY306" s="79">
        <v>20</v>
      </c>
      <c r="BZ306" s="79" t="s">
        <v>464</v>
      </c>
      <c r="CA306" s="79" t="s">
        <v>464</v>
      </c>
      <c r="CB306" s="79" t="s">
        <v>1271</v>
      </c>
      <c r="CC306" s="79">
        <v>1000</v>
      </c>
      <c r="CD306" s="79">
        <v>230</v>
      </c>
      <c r="CE306" s="79" t="s">
        <v>1335</v>
      </c>
      <c r="CG306" s="81">
        <v>842</v>
      </c>
    </row>
    <row r="307" spans="1:85" x14ac:dyDescent="0.3">
      <c r="A307" s="2" t="s">
        <v>2</v>
      </c>
      <c r="B307" s="13" t="s">
        <v>687</v>
      </c>
      <c r="C307" s="13"/>
      <c r="D307" s="2">
        <v>3.3</v>
      </c>
      <c r="E307" s="2" t="s">
        <v>174</v>
      </c>
      <c r="F307" s="9" t="s">
        <v>525</v>
      </c>
      <c r="G307">
        <v>-1</v>
      </c>
      <c r="L307" t="b">
        <v>1</v>
      </c>
      <c r="M307" t="b">
        <v>0</v>
      </c>
      <c r="N307" t="b">
        <v>0</v>
      </c>
      <c r="O307" t="b">
        <v>0</v>
      </c>
      <c r="P307" s="2">
        <v>4</v>
      </c>
      <c r="Q307" s="25">
        <v>2</v>
      </c>
      <c r="R307">
        <v>0</v>
      </c>
      <c r="S307">
        <v>0</v>
      </c>
      <c r="T307" s="2">
        <v>5.4763999999999999</v>
      </c>
      <c r="U307" s="2">
        <v>5.1576000000000004</v>
      </c>
      <c r="V307" s="2">
        <v>22.404199999999999</v>
      </c>
      <c r="W307" s="2" t="s">
        <v>515</v>
      </c>
      <c r="X307" s="2">
        <v>11.2021</v>
      </c>
      <c r="Y307" s="25">
        <v>11.92921406</v>
      </c>
      <c r="Z307" s="25">
        <v>11.92921406</v>
      </c>
      <c r="AA307" s="25">
        <v>11.92921406</v>
      </c>
      <c r="AB307">
        <v>0</v>
      </c>
      <c r="AE307">
        <v>0</v>
      </c>
      <c r="AH307" s="2"/>
      <c r="AI307">
        <v>14</v>
      </c>
      <c r="AJ307" s="55">
        <f t="shared" ref="AJ307:AJ308" si="42">T307*U307*V307</f>
        <v>632.80843567468798</v>
      </c>
      <c r="AK307" s="57">
        <v>349.00875366799971</v>
      </c>
      <c r="AL307" s="55">
        <v>0</v>
      </c>
      <c r="AM307" s="55">
        <v>0</v>
      </c>
      <c r="AN307" s="52">
        <f t="shared" si="36"/>
        <v>8.8494395527919753E-2</v>
      </c>
      <c r="AO307" s="51">
        <v>8.0227214090553903E-2</v>
      </c>
      <c r="AP307" s="52"/>
      <c r="AQ307" s="52"/>
      <c r="AR307" s="28">
        <v>1.7272727272727271</v>
      </c>
      <c r="AS307" s="28">
        <v>2.545454545454545</v>
      </c>
      <c r="AT307" s="28">
        <v>0.81818181818181823</v>
      </c>
      <c r="AU307" s="28">
        <v>0</v>
      </c>
      <c r="AV307" s="28">
        <v>0.3392857142857143</v>
      </c>
      <c r="AW307" s="28">
        <v>0.5</v>
      </c>
      <c r="AX307" s="28">
        <v>0.1607142857142857</v>
      </c>
      <c r="AY307" s="28">
        <v>0</v>
      </c>
      <c r="AZ307" s="25">
        <v>0.82</v>
      </c>
      <c r="BA307" s="25">
        <v>3.44</v>
      </c>
      <c r="BB307" s="25">
        <v>2.62</v>
      </c>
      <c r="BC307" s="25">
        <v>2.6545454545454539</v>
      </c>
      <c r="BD307">
        <v>2.6545454545454552</v>
      </c>
      <c r="BE307">
        <v>5.9865512095454543</v>
      </c>
      <c r="BF307" s="75">
        <v>0.50734392504100967</v>
      </c>
      <c r="BG307" s="75"/>
      <c r="BH307" s="75"/>
      <c r="BJ307">
        <v>4.0113607045276937E-2</v>
      </c>
      <c r="BM307">
        <v>8.0227214090553903E-2</v>
      </c>
      <c r="BN307">
        <v>4.0113607045276937E-2</v>
      </c>
      <c r="BO307">
        <v>0.50734392504100967</v>
      </c>
      <c r="BP307" s="79" t="s">
        <v>1264</v>
      </c>
      <c r="BQ307" s="79">
        <v>1373</v>
      </c>
      <c r="BR307" s="79">
        <v>24</v>
      </c>
      <c r="BT307" s="79" t="s">
        <v>1268</v>
      </c>
      <c r="BU307" s="79" t="s">
        <v>863</v>
      </c>
      <c r="BV307" s="79">
        <v>1</v>
      </c>
      <c r="BW307" s="79">
        <v>1.2</v>
      </c>
      <c r="BX307" s="79">
        <v>1.67</v>
      </c>
      <c r="BY307" s="79">
        <v>20</v>
      </c>
      <c r="BZ307" s="79" t="s">
        <v>464</v>
      </c>
      <c r="CA307" s="79" t="s">
        <v>464</v>
      </c>
      <c r="CB307" s="79" t="s">
        <v>1271</v>
      </c>
      <c r="CC307" s="79">
        <v>1000</v>
      </c>
      <c r="CD307" s="79">
        <v>400</v>
      </c>
      <c r="CE307" s="79" t="s">
        <v>1335</v>
      </c>
      <c r="CG307" s="81">
        <v>0</v>
      </c>
    </row>
    <row r="308" spans="1:85" x14ac:dyDescent="0.3">
      <c r="A308" s="2" t="s">
        <v>175</v>
      </c>
      <c r="B308" s="13" t="s">
        <v>792</v>
      </c>
      <c r="C308" s="13"/>
      <c r="D308" s="2">
        <v>2.98</v>
      </c>
      <c r="E308" s="2" t="s">
        <v>174</v>
      </c>
      <c r="F308" s="9" t="s">
        <v>579</v>
      </c>
      <c r="G308" t="s">
        <v>654</v>
      </c>
      <c r="L308" t="b">
        <v>1</v>
      </c>
      <c r="M308" t="b">
        <v>1</v>
      </c>
      <c r="N308" t="b">
        <v>0</v>
      </c>
      <c r="O308" t="b">
        <v>0</v>
      </c>
      <c r="P308" s="2">
        <v>16</v>
      </c>
      <c r="Q308" s="25">
        <v>1</v>
      </c>
      <c r="R308">
        <v>2</v>
      </c>
      <c r="S308">
        <v>0</v>
      </c>
      <c r="T308" s="2">
        <v>7.7803000000000004</v>
      </c>
      <c r="U308" s="2">
        <v>7.7803000000000004</v>
      </c>
      <c r="V308" s="2">
        <v>42.569200000000002</v>
      </c>
      <c r="W308" s="2" t="s">
        <v>516</v>
      </c>
      <c r="X308" s="2">
        <v>10.642300000000001</v>
      </c>
      <c r="Y308" s="25">
        <v>11.30538971</v>
      </c>
      <c r="Z308" s="25">
        <v>11.30538971</v>
      </c>
      <c r="AA308" s="25">
        <v>11.30538971</v>
      </c>
      <c r="AB308">
        <v>3.8996</v>
      </c>
      <c r="AC308">
        <v>3.8996</v>
      </c>
      <c r="AD308">
        <v>21.687999999999999</v>
      </c>
      <c r="AE308">
        <v>0</v>
      </c>
      <c r="AH308" s="2"/>
      <c r="AI308">
        <v>14</v>
      </c>
      <c r="AJ308" s="55">
        <f t="shared" si="42"/>
        <v>2576.8442821368285</v>
      </c>
      <c r="AK308" s="57">
        <v>169.7295487154349</v>
      </c>
      <c r="AL308" s="55">
        <v>329.80681691007999</v>
      </c>
      <c r="AM308" s="55">
        <v>0</v>
      </c>
      <c r="AN308" s="52"/>
      <c r="AO308" s="51">
        <v>8.248416440128592E-2</v>
      </c>
      <c r="AP308" s="52">
        <v>8.4898184526107132E-2</v>
      </c>
      <c r="AQ308" s="52"/>
      <c r="AR308" s="28">
        <v>1.7272727272727271</v>
      </c>
      <c r="AS308" s="28">
        <v>2.545454545454545</v>
      </c>
      <c r="AT308" s="28">
        <v>1.7272727272727271</v>
      </c>
      <c r="AU308" s="28">
        <v>0</v>
      </c>
      <c r="AV308" s="28">
        <v>0.2878787878787879</v>
      </c>
      <c r="AW308" s="28">
        <v>0.42424242424242431</v>
      </c>
      <c r="AX308" s="28">
        <v>0.2878787878787879</v>
      </c>
      <c r="AY308" s="28">
        <v>0</v>
      </c>
      <c r="AZ308" s="25">
        <v>1.1000000000000001</v>
      </c>
      <c r="BA308" s="25">
        <v>3.44</v>
      </c>
      <c r="BB308" s="25">
        <v>2.34</v>
      </c>
      <c r="BC308" s="25">
        <v>2.7554545454545449</v>
      </c>
      <c r="BD308">
        <v>2.7554545454545449</v>
      </c>
      <c r="BE308">
        <v>6.1782631499999994</v>
      </c>
      <c r="BF308" s="75">
        <v>0.46170510468104309</v>
      </c>
      <c r="BG308" s="75">
        <v>0</v>
      </c>
      <c r="BH308" s="75"/>
      <c r="BJ308">
        <v>4.124208220064296E-2</v>
      </c>
      <c r="BK308">
        <v>4.2449092263053573E-2</v>
      </c>
      <c r="BM308">
        <v>8.3691174463696533E-2</v>
      </c>
      <c r="BN308">
        <v>4.1845587231848273E-2</v>
      </c>
      <c r="BO308">
        <v>0.23085255234052149</v>
      </c>
      <c r="BP308" s="79" t="s">
        <v>1264</v>
      </c>
      <c r="BQ308" s="79">
        <v>1373</v>
      </c>
      <c r="BR308" s="79">
        <v>24</v>
      </c>
      <c r="BT308" s="79" t="s">
        <v>1268</v>
      </c>
      <c r="BU308" s="79" t="s">
        <v>863</v>
      </c>
      <c r="BV308" s="79">
        <v>1</v>
      </c>
      <c r="BW308" s="79">
        <v>3.8</v>
      </c>
      <c r="BX308" s="79">
        <v>1.67</v>
      </c>
      <c r="BY308" s="79">
        <v>20</v>
      </c>
      <c r="BZ308" s="79" t="s">
        <v>464</v>
      </c>
      <c r="CA308" s="79" t="s">
        <v>464</v>
      </c>
      <c r="CB308" s="79" t="s">
        <v>1271</v>
      </c>
      <c r="CC308" s="79">
        <v>1000</v>
      </c>
      <c r="CD308" s="79">
        <v>400</v>
      </c>
      <c r="CE308" s="79" t="s">
        <v>1335</v>
      </c>
      <c r="CG308" s="81">
        <v>20</v>
      </c>
    </row>
    <row r="309" spans="1:85" x14ac:dyDescent="0.3">
      <c r="A309" s="2" t="s">
        <v>2</v>
      </c>
      <c r="B309" s="13" t="s">
        <v>687</v>
      </c>
      <c r="C309" s="13"/>
      <c r="D309" s="2">
        <v>3.3</v>
      </c>
      <c r="E309" s="2" t="s">
        <v>176</v>
      </c>
      <c r="F309" s="9" t="s">
        <v>525</v>
      </c>
      <c r="G309">
        <v>-1</v>
      </c>
      <c r="L309" t="b">
        <v>1</v>
      </c>
      <c r="M309" t="b">
        <v>0</v>
      </c>
      <c r="N309" t="b">
        <v>0</v>
      </c>
      <c r="O309" t="b">
        <v>0</v>
      </c>
      <c r="P309" s="2">
        <v>4</v>
      </c>
      <c r="Q309" s="25">
        <v>2</v>
      </c>
      <c r="R309">
        <v>0</v>
      </c>
      <c r="S309">
        <v>0</v>
      </c>
      <c r="T309" s="2">
        <v>5.5339999999999998</v>
      </c>
      <c r="U309" s="2">
        <v>5.5033000000000003</v>
      </c>
      <c r="V309" s="2">
        <v>22.083300000000001</v>
      </c>
      <c r="W309" s="2" t="s">
        <v>515</v>
      </c>
      <c r="X309" s="2">
        <v>11.041650000000001</v>
      </c>
      <c r="Y309" s="25">
        <v>11.92921406</v>
      </c>
      <c r="Z309" s="25">
        <v>11.92921406</v>
      </c>
      <c r="AA309" s="25">
        <v>11.92921406</v>
      </c>
      <c r="AB309">
        <v>0</v>
      </c>
      <c r="AE309">
        <v>0</v>
      </c>
      <c r="AH309" s="2"/>
      <c r="AI309">
        <v>14</v>
      </c>
      <c r="AJ309" s="55">
        <f t="shared" si="39"/>
        <v>672.55269174125999</v>
      </c>
      <c r="AK309" s="57">
        <v>349.00875366799971</v>
      </c>
      <c r="AL309" s="55">
        <v>0</v>
      </c>
      <c r="AM309" s="55">
        <v>0</v>
      </c>
      <c r="AN309" s="52"/>
      <c r="AO309" s="51">
        <v>8.0227214090553903E-2</v>
      </c>
      <c r="AP309" s="52"/>
      <c r="AQ309" s="52"/>
      <c r="AR309" s="28">
        <v>1.7272727272727271</v>
      </c>
      <c r="AS309" s="28">
        <v>2.545454545454545</v>
      </c>
      <c r="AT309" s="28">
        <v>0.81818181818181823</v>
      </c>
      <c r="AU309" s="28">
        <v>0</v>
      </c>
      <c r="AV309" s="28">
        <v>0.3392857142857143</v>
      </c>
      <c r="AW309" s="28">
        <v>0.5</v>
      </c>
      <c r="AX309" s="28">
        <v>0.1607142857142857</v>
      </c>
      <c r="AY309" s="28">
        <v>0</v>
      </c>
      <c r="AZ309" s="25">
        <v>0.82</v>
      </c>
      <c r="BA309" s="25">
        <v>3.44</v>
      </c>
      <c r="BB309" s="25">
        <v>2.62</v>
      </c>
      <c r="BC309" s="25">
        <v>2.6545454545454539</v>
      </c>
      <c r="BD309">
        <v>2.6545454545454552</v>
      </c>
      <c r="BE309">
        <v>5.9865512095454543</v>
      </c>
      <c r="BF309" s="75">
        <v>0.50734392504100967</v>
      </c>
      <c r="BG309" s="75"/>
      <c r="BH309" s="75"/>
      <c r="BJ309">
        <v>4.0113607045276937E-2</v>
      </c>
      <c r="BM309">
        <v>8.0227214090553903E-2</v>
      </c>
      <c r="BN309">
        <v>4.0113607045276937E-2</v>
      </c>
      <c r="BO309">
        <v>0.50734392504100967</v>
      </c>
      <c r="BP309" s="79" t="s">
        <v>1264</v>
      </c>
      <c r="BQ309" s="79">
        <v>1373</v>
      </c>
      <c r="BR309" s="79">
        <v>50</v>
      </c>
      <c r="BT309" s="79" t="s">
        <v>1268</v>
      </c>
      <c r="BU309" s="79" t="s">
        <v>863</v>
      </c>
      <c r="BV309" s="79">
        <v>1</v>
      </c>
      <c r="BW309" s="79">
        <v>1.5</v>
      </c>
      <c r="BX309" s="79">
        <v>1.67</v>
      </c>
      <c r="BY309" s="79">
        <v>20</v>
      </c>
      <c r="BZ309" s="79" t="s">
        <v>464</v>
      </c>
      <c r="CA309" s="79" t="s">
        <v>464</v>
      </c>
      <c r="CB309" s="79" t="s">
        <v>1271</v>
      </c>
      <c r="CC309" s="79">
        <v>1000</v>
      </c>
      <c r="CD309" s="79">
        <v>230</v>
      </c>
      <c r="CE309" s="79" t="s">
        <v>1335</v>
      </c>
      <c r="CG309" s="81">
        <v>331</v>
      </c>
    </row>
    <row r="310" spans="1:85" x14ac:dyDescent="0.3">
      <c r="A310" s="2" t="s">
        <v>175</v>
      </c>
      <c r="B310" s="13" t="s">
        <v>792</v>
      </c>
      <c r="C310" s="13"/>
      <c r="D310" s="2">
        <v>3.15</v>
      </c>
      <c r="E310" s="2" t="s">
        <v>176</v>
      </c>
      <c r="F310" s="9" t="s">
        <v>579</v>
      </c>
      <c r="G310" t="s">
        <v>654</v>
      </c>
      <c r="L310" t="b">
        <v>1</v>
      </c>
      <c r="M310" t="b">
        <v>1</v>
      </c>
      <c r="N310" t="b">
        <v>0</v>
      </c>
      <c r="O310" t="b">
        <v>0</v>
      </c>
      <c r="P310" s="2">
        <v>2</v>
      </c>
      <c r="Q310" s="25">
        <v>1</v>
      </c>
      <c r="R310">
        <v>2</v>
      </c>
      <c r="S310">
        <v>0</v>
      </c>
      <c r="T310" s="2">
        <v>3.9045000000000001</v>
      </c>
      <c r="U310" s="2">
        <v>3.9045000000000001</v>
      </c>
      <c r="V310" s="2">
        <v>21.652100000000001</v>
      </c>
      <c r="W310" s="2" t="s">
        <v>516</v>
      </c>
      <c r="X310" s="2">
        <v>10.82605</v>
      </c>
      <c r="Y310" s="25">
        <v>11.30538971</v>
      </c>
      <c r="Z310" s="25">
        <v>11.30538971</v>
      </c>
      <c r="AA310" s="25">
        <v>11.30538971</v>
      </c>
      <c r="AB310">
        <v>3.8996</v>
      </c>
      <c r="AC310">
        <v>3.8996</v>
      </c>
      <c r="AD310">
        <v>21.687999999999999</v>
      </c>
      <c r="AE310">
        <v>0</v>
      </c>
      <c r="AH310" s="2"/>
      <c r="AI310">
        <v>14</v>
      </c>
      <c r="AJ310" s="55">
        <f t="shared" si="39"/>
        <v>330.08886816502502</v>
      </c>
      <c r="AK310" s="57">
        <v>169.7295487154349</v>
      </c>
      <c r="AL310" s="55">
        <v>329.80681691007999</v>
      </c>
      <c r="AM310" s="55">
        <v>0</v>
      </c>
      <c r="AN310" s="52"/>
      <c r="AO310" s="51">
        <v>8.248416440128592E-2</v>
      </c>
      <c r="AP310" s="52">
        <v>8.4898184526107132E-2</v>
      </c>
      <c r="AQ310" s="52"/>
      <c r="AR310" s="28">
        <v>1.7272727272727271</v>
      </c>
      <c r="AS310" s="28">
        <v>2.545454545454545</v>
      </c>
      <c r="AT310" s="28">
        <v>1.7272727272727271</v>
      </c>
      <c r="AU310" s="28">
        <v>0</v>
      </c>
      <c r="AV310" s="28">
        <v>0.2878787878787879</v>
      </c>
      <c r="AW310" s="28">
        <v>0.42424242424242431</v>
      </c>
      <c r="AX310" s="28">
        <v>0.2878787878787879</v>
      </c>
      <c r="AY310" s="28">
        <v>0</v>
      </c>
      <c r="AZ310" s="25">
        <v>1.1000000000000001</v>
      </c>
      <c r="BA310" s="25">
        <v>3.44</v>
      </c>
      <c r="BB310" s="25">
        <v>2.34</v>
      </c>
      <c r="BC310" s="25">
        <v>2.7554545454545449</v>
      </c>
      <c r="BD310">
        <v>2.7554545454545449</v>
      </c>
      <c r="BE310">
        <v>6.1782631499999994</v>
      </c>
      <c r="BF310" s="75">
        <v>0.46170510468104309</v>
      </c>
      <c r="BG310" s="75">
        <v>0</v>
      </c>
      <c r="BH310" s="75"/>
      <c r="BJ310">
        <v>4.124208220064296E-2</v>
      </c>
      <c r="BK310">
        <v>4.2449092263053573E-2</v>
      </c>
      <c r="BM310">
        <v>8.3691174463696533E-2</v>
      </c>
      <c r="BN310">
        <v>4.1845587231848273E-2</v>
      </c>
      <c r="BO310">
        <v>0.23085255234052149</v>
      </c>
      <c r="BP310" s="79" t="s">
        <v>1264</v>
      </c>
      <c r="BQ310" s="79">
        <v>1373</v>
      </c>
      <c r="BR310" s="79">
        <v>50</v>
      </c>
      <c r="BT310" s="79" t="s">
        <v>1268</v>
      </c>
      <c r="BU310" s="79" t="s">
        <v>863</v>
      </c>
      <c r="BV310" s="79">
        <v>1</v>
      </c>
      <c r="BW310" s="79">
        <v>4.2</v>
      </c>
      <c r="BX310" s="79">
        <v>1.67</v>
      </c>
      <c r="BY310" s="79">
        <v>20</v>
      </c>
      <c r="BZ310" s="79" t="s">
        <v>464</v>
      </c>
      <c r="CA310" s="79" t="s">
        <v>464</v>
      </c>
      <c r="CB310" s="79" t="s">
        <v>1271</v>
      </c>
      <c r="CC310" s="79">
        <v>1000</v>
      </c>
      <c r="CD310" s="79">
        <v>230</v>
      </c>
      <c r="CE310" s="79" t="s">
        <v>1335</v>
      </c>
      <c r="CG310" s="81">
        <v>1445</v>
      </c>
    </row>
    <row r="311" spans="1:85" x14ac:dyDescent="0.3">
      <c r="A311" s="2" t="s">
        <v>5</v>
      </c>
      <c r="B311" s="13" t="s">
        <v>690</v>
      </c>
      <c r="C311" s="13"/>
      <c r="D311" s="2">
        <v>3.5</v>
      </c>
      <c r="E311" s="2" t="s">
        <v>176</v>
      </c>
      <c r="F311" s="9" t="s">
        <v>528</v>
      </c>
      <c r="G311" t="s">
        <v>610</v>
      </c>
      <c r="L311" t="b">
        <v>1</v>
      </c>
      <c r="M311" t="b">
        <v>1</v>
      </c>
      <c r="N311" t="b">
        <v>0</v>
      </c>
      <c r="O311" t="b">
        <v>0</v>
      </c>
      <c r="P311" s="2">
        <v>1</v>
      </c>
      <c r="Q311" s="25">
        <v>1</v>
      </c>
      <c r="R311">
        <v>1</v>
      </c>
      <c r="S311">
        <v>0</v>
      </c>
      <c r="T311" s="2">
        <v>3.8650000000000002</v>
      </c>
      <c r="U311" s="2">
        <v>3.8650000000000002</v>
      </c>
      <c r="V311" s="2">
        <v>14.974299999999999</v>
      </c>
      <c r="W311" s="2" t="s">
        <v>439</v>
      </c>
      <c r="X311" s="2">
        <v>14.974299999999999</v>
      </c>
      <c r="Y311" s="25">
        <v>3.9661010000000001</v>
      </c>
      <c r="Z311" s="25">
        <v>3.9661010000000001</v>
      </c>
      <c r="AA311" s="25">
        <v>15.283337</v>
      </c>
      <c r="AB311">
        <v>3.8586499999999999</v>
      </c>
      <c r="AC311">
        <v>3.8586499999999999</v>
      </c>
      <c r="AD311">
        <v>14.9108</v>
      </c>
      <c r="AE311">
        <v>0</v>
      </c>
      <c r="AH311" s="2"/>
      <c r="AI311">
        <v>20</v>
      </c>
      <c r="AJ311" s="55">
        <f t="shared" si="39"/>
        <v>223.6894626175</v>
      </c>
      <c r="AK311" s="57">
        <v>240.40623599981481</v>
      </c>
      <c r="AL311" s="55">
        <v>222.00958249733301</v>
      </c>
      <c r="AM311" s="55">
        <v>0</v>
      </c>
      <c r="AN311" s="52"/>
      <c r="AO311" s="51">
        <v>8.3192517518619641E-2</v>
      </c>
      <c r="AP311" s="52">
        <v>9.0086201573034624E-2</v>
      </c>
      <c r="AQ311" s="52"/>
      <c r="AR311" s="28">
        <v>1.75</v>
      </c>
      <c r="AS311" s="28">
        <v>2.5</v>
      </c>
      <c r="AT311" s="28">
        <v>0.75</v>
      </c>
      <c r="AU311" s="28">
        <v>0</v>
      </c>
      <c r="AV311" s="28">
        <v>0.35</v>
      </c>
      <c r="AW311" s="28">
        <v>0.5</v>
      </c>
      <c r="AX311" s="28">
        <v>0.15</v>
      </c>
      <c r="AY311" s="28">
        <v>0</v>
      </c>
      <c r="AZ311" s="25">
        <v>0.82</v>
      </c>
      <c r="BA311" s="25">
        <v>3.44</v>
      </c>
      <c r="BB311" s="25">
        <v>2.62</v>
      </c>
      <c r="BC311" s="25">
        <v>2.6262500000000002</v>
      </c>
      <c r="BD311">
        <v>2.6262500000000002</v>
      </c>
      <c r="BE311">
        <v>5.9612134765624996</v>
      </c>
      <c r="BF311" s="75">
        <v>0.50467688585120674</v>
      </c>
      <c r="BG311" s="75">
        <v>0.54649654829675798</v>
      </c>
      <c r="BH311" s="75"/>
      <c r="BJ311">
        <v>4.159625875930982E-2</v>
      </c>
      <c r="BK311">
        <v>4.5043100786517312E-2</v>
      </c>
      <c r="BM311">
        <v>8.6639359545827133E-2</v>
      </c>
      <c r="BN311">
        <v>4.3319679772913573E-2</v>
      </c>
      <c r="BO311">
        <v>0.5255867170739823</v>
      </c>
      <c r="BP311" s="79" t="s">
        <v>1264</v>
      </c>
      <c r="BQ311" s="79">
        <v>1373</v>
      </c>
      <c r="BR311" s="79">
        <v>50</v>
      </c>
      <c r="BT311" s="79" t="s">
        <v>1268</v>
      </c>
      <c r="BU311" s="79" t="s">
        <v>863</v>
      </c>
      <c r="BV311" s="79">
        <v>1</v>
      </c>
      <c r="BW311" s="79">
        <v>1.9</v>
      </c>
      <c r="BX311" s="79">
        <v>1.67</v>
      </c>
      <c r="BY311" s="79">
        <v>20</v>
      </c>
      <c r="BZ311" s="79" t="s">
        <v>464</v>
      </c>
      <c r="CA311" s="79" t="s">
        <v>464</v>
      </c>
      <c r="CB311" s="79" t="s">
        <v>1271</v>
      </c>
      <c r="CC311" s="79">
        <v>1000</v>
      </c>
      <c r="CD311" s="79">
        <v>230</v>
      </c>
      <c r="CE311" s="79" t="s">
        <v>1335</v>
      </c>
      <c r="CG311" s="81">
        <v>1418</v>
      </c>
    </row>
    <row r="312" spans="1:85" x14ac:dyDescent="0.3">
      <c r="A312" s="5" t="s">
        <v>177</v>
      </c>
      <c r="B312" s="39" t="s">
        <v>793</v>
      </c>
      <c r="C312" s="39"/>
      <c r="D312" s="5">
        <v>3.14</v>
      </c>
      <c r="E312" s="5" t="s">
        <v>176</v>
      </c>
      <c r="F312" s="119" t="s">
        <v>528</v>
      </c>
      <c r="G312" s="1" t="s">
        <v>610</v>
      </c>
      <c r="H312" s="5"/>
      <c r="I312" s="5" t="s">
        <v>1528</v>
      </c>
      <c r="J312" s="5" t="s">
        <v>1528</v>
      </c>
      <c r="K312" s="5"/>
      <c r="L312" t="b">
        <v>1</v>
      </c>
      <c r="M312" t="b">
        <v>1</v>
      </c>
      <c r="N312" t="b">
        <v>0</v>
      </c>
      <c r="O312" t="b">
        <v>0</v>
      </c>
      <c r="P312" s="5"/>
      <c r="Q312" s="41">
        <v>0</v>
      </c>
      <c r="R312">
        <v>0</v>
      </c>
      <c r="S312">
        <v>0</v>
      </c>
      <c r="T312" s="5"/>
      <c r="U312" s="5"/>
      <c r="V312" s="5"/>
      <c r="W312" s="5"/>
      <c r="X312" s="5"/>
      <c r="Y312" s="41">
        <v>0</v>
      </c>
      <c r="Z312" s="41"/>
      <c r="AA312" s="41"/>
      <c r="AB312">
        <v>0</v>
      </c>
      <c r="AE312">
        <v>0</v>
      </c>
      <c r="AH312" s="5"/>
      <c r="AI312" s="5">
        <v>20</v>
      </c>
      <c r="AJ312" s="55">
        <f t="shared" si="39"/>
        <v>0</v>
      </c>
      <c r="AK312" s="57">
        <v>0</v>
      </c>
      <c r="AL312" s="55">
        <v>0</v>
      </c>
      <c r="AM312" s="55">
        <v>0</v>
      </c>
      <c r="AN312" s="52"/>
      <c r="AO312" s="51"/>
      <c r="AP312" s="52"/>
      <c r="AQ312" s="52"/>
      <c r="AR312" s="5">
        <v>1.75</v>
      </c>
      <c r="AS312" s="5">
        <v>2.5</v>
      </c>
      <c r="AT312" s="5">
        <v>1.375</v>
      </c>
      <c r="AU312" s="5">
        <v>0</v>
      </c>
      <c r="AV312" s="5">
        <v>0.31111111111111112</v>
      </c>
      <c r="AW312" s="5">
        <v>0.44444444444444442</v>
      </c>
      <c r="AX312" s="5">
        <v>0.24444444444444441</v>
      </c>
      <c r="AY312" s="5">
        <v>0</v>
      </c>
      <c r="AZ312" s="41">
        <v>1</v>
      </c>
      <c r="BA312" s="41">
        <v>3.44</v>
      </c>
      <c r="BB312" s="41">
        <v>2.44</v>
      </c>
      <c r="BC312" s="41">
        <v>2.6956250000000002</v>
      </c>
      <c r="BD312" s="5">
        <v>2.6956250000000002</v>
      </c>
      <c r="BE312" s="5">
        <v>6.0930154356250004</v>
      </c>
      <c r="BF312" s="75"/>
      <c r="BG312" s="75"/>
      <c r="BH312" s="75"/>
      <c r="BM312">
        <v>0</v>
      </c>
      <c r="BN312">
        <v>0</v>
      </c>
      <c r="BO312">
        <v>0</v>
      </c>
      <c r="BP312" s="79" t="s">
        <v>1264</v>
      </c>
      <c r="BQ312" s="79">
        <v>1373</v>
      </c>
      <c r="BR312" s="79">
        <v>50</v>
      </c>
      <c r="BT312" s="79" t="s">
        <v>1268</v>
      </c>
      <c r="BU312" s="79" t="s">
        <v>863</v>
      </c>
      <c r="BV312" s="79">
        <v>1</v>
      </c>
      <c r="BW312" s="79">
        <v>2.1</v>
      </c>
      <c r="BX312" s="79">
        <v>1.67</v>
      </c>
      <c r="BY312" s="79">
        <v>20</v>
      </c>
      <c r="BZ312" s="79" t="s">
        <v>464</v>
      </c>
      <c r="CA312" s="79" t="s">
        <v>464</v>
      </c>
      <c r="CB312" s="79" t="s">
        <v>1271</v>
      </c>
      <c r="CC312" s="79">
        <v>1000</v>
      </c>
      <c r="CD312" s="79">
        <v>230</v>
      </c>
      <c r="CE312" s="79" t="s">
        <v>1335</v>
      </c>
      <c r="CG312" s="81">
        <v>13616</v>
      </c>
    </row>
    <row r="313" spans="1:85" x14ac:dyDescent="0.3">
      <c r="A313" s="2" t="s">
        <v>178</v>
      </c>
      <c r="B313" s="13" t="s">
        <v>794</v>
      </c>
      <c r="C313" s="13"/>
      <c r="D313" s="2">
        <v>3.1</v>
      </c>
      <c r="E313" s="2" t="s">
        <v>176</v>
      </c>
      <c r="F313" s="9" t="s">
        <v>580</v>
      </c>
      <c r="G313" t="s">
        <v>655</v>
      </c>
      <c r="L313" t="b">
        <v>1</v>
      </c>
      <c r="M313" t="b">
        <v>1</v>
      </c>
      <c r="N313" t="b">
        <v>0</v>
      </c>
      <c r="O313" t="b">
        <v>0</v>
      </c>
      <c r="P313" s="2">
        <v>1</v>
      </c>
      <c r="Q313" s="25">
        <v>1</v>
      </c>
      <c r="R313">
        <v>1</v>
      </c>
      <c r="S313">
        <v>0</v>
      </c>
      <c r="T313" s="2">
        <v>3.9007999999999998</v>
      </c>
      <c r="U313" s="2">
        <v>3.9007999999999998</v>
      </c>
      <c r="V313" s="2">
        <v>15.317</v>
      </c>
      <c r="W313" s="2" t="s">
        <v>439</v>
      </c>
      <c r="X313" s="2">
        <v>15.317</v>
      </c>
      <c r="Y313" s="25">
        <v>3.9860820000000001</v>
      </c>
      <c r="Z313" s="25">
        <v>3.9860820000000001</v>
      </c>
      <c r="AA313" s="25">
        <v>15.440419</v>
      </c>
      <c r="AB313">
        <v>3.8944000000000001</v>
      </c>
      <c r="AC313">
        <v>3.8944000000000001</v>
      </c>
      <c r="AD313">
        <v>15.271000000000001</v>
      </c>
      <c r="AE313">
        <v>0</v>
      </c>
      <c r="AH313" s="2"/>
      <c r="AI313">
        <v>20</v>
      </c>
      <c r="AJ313" s="55">
        <f t="shared" si="39"/>
        <v>233.06715788288</v>
      </c>
      <c r="AK313" s="57">
        <v>245.33049696160739</v>
      </c>
      <c r="AL313" s="55">
        <v>231.60535161856001</v>
      </c>
      <c r="AM313" s="55">
        <v>0</v>
      </c>
      <c r="AN313" s="52"/>
      <c r="AO313" s="51">
        <v>8.1522681638434333E-2</v>
      </c>
      <c r="AP313" s="52">
        <v>8.6353790446685313E-2</v>
      </c>
      <c r="AQ313" s="52"/>
      <c r="AR313" s="28">
        <v>1.75</v>
      </c>
      <c r="AS313" s="28">
        <v>2.5</v>
      </c>
      <c r="AT313" s="28">
        <v>0.75</v>
      </c>
      <c r="AU313" s="28">
        <v>0</v>
      </c>
      <c r="AV313" s="28">
        <v>0.35</v>
      </c>
      <c r="AW313" s="28">
        <v>0.5</v>
      </c>
      <c r="AX313" s="28">
        <v>0.15</v>
      </c>
      <c r="AY313" s="28">
        <v>0</v>
      </c>
      <c r="AZ313" s="25">
        <v>0.82</v>
      </c>
      <c r="BA313" s="25">
        <v>3.44</v>
      </c>
      <c r="BB313" s="25">
        <v>2.62</v>
      </c>
      <c r="BC313" s="25">
        <v>2.62</v>
      </c>
      <c r="BD313">
        <v>2.62</v>
      </c>
      <c r="BE313">
        <v>5.9367901628125006</v>
      </c>
      <c r="BF313" s="75">
        <v>0.52249469585014929</v>
      </c>
      <c r="BG313" s="75">
        <v>0.55345821025686881</v>
      </c>
      <c r="BH313" s="75"/>
      <c r="BJ313">
        <v>4.0761340819217173E-2</v>
      </c>
      <c r="BK313">
        <v>4.3176895223342657E-2</v>
      </c>
      <c r="BM313">
        <v>8.3938236042559816E-2</v>
      </c>
      <c r="BN313">
        <v>4.1969118021279922E-2</v>
      </c>
      <c r="BO313">
        <v>0.53797645305350905</v>
      </c>
      <c r="BP313" s="79" t="s">
        <v>1264</v>
      </c>
      <c r="BQ313" s="79">
        <v>1373</v>
      </c>
      <c r="BR313" s="79">
        <v>50</v>
      </c>
      <c r="BT313" s="79" t="s">
        <v>1268</v>
      </c>
      <c r="BU313" s="79" t="s">
        <v>863</v>
      </c>
      <c r="BV313" s="79">
        <v>1</v>
      </c>
      <c r="BW313" s="79">
        <v>2.7</v>
      </c>
      <c r="BX313" s="79">
        <v>1.67</v>
      </c>
      <c r="BY313" s="79">
        <v>20</v>
      </c>
      <c r="BZ313" s="79" t="s">
        <v>464</v>
      </c>
      <c r="CA313" s="79" t="s">
        <v>464</v>
      </c>
      <c r="CB313" s="79" t="s">
        <v>1271</v>
      </c>
      <c r="CC313" s="79">
        <v>1000</v>
      </c>
      <c r="CD313" s="79">
        <v>230</v>
      </c>
      <c r="CE313" s="79" t="s">
        <v>1335</v>
      </c>
      <c r="CG313" s="81">
        <v>1929</v>
      </c>
    </row>
    <row r="314" spans="1:85" x14ac:dyDescent="0.3">
      <c r="A314" s="5" t="s">
        <v>179</v>
      </c>
      <c r="B314" s="39" t="s">
        <v>795</v>
      </c>
      <c r="C314" s="39"/>
      <c r="D314" s="5">
        <v>3.22</v>
      </c>
      <c r="E314" s="5" t="s">
        <v>176</v>
      </c>
      <c r="F314" s="32" t="s">
        <v>528</v>
      </c>
      <c r="G314" s="1" t="s">
        <v>610</v>
      </c>
      <c r="H314" s="5"/>
      <c r="I314" s="5" t="s">
        <v>1580</v>
      </c>
      <c r="J314" s="5" t="s">
        <v>1580</v>
      </c>
      <c r="K314" s="5"/>
      <c r="L314" t="b">
        <v>0</v>
      </c>
      <c r="M314" t="b">
        <v>0</v>
      </c>
      <c r="N314" t="b">
        <v>0</v>
      </c>
      <c r="O314" s="5" t="b">
        <v>1</v>
      </c>
      <c r="P314" s="5"/>
      <c r="Q314" s="41">
        <v>0</v>
      </c>
      <c r="R314">
        <v>0</v>
      </c>
      <c r="S314">
        <v>0</v>
      </c>
      <c r="T314" s="5"/>
      <c r="U314" s="5"/>
      <c r="V314" s="5"/>
      <c r="W314" s="5"/>
      <c r="X314" s="5"/>
      <c r="Y314" s="41">
        <v>0</v>
      </c>
      <c r="Z314" s="41"/>
      <c r="AA314" s="41"/>
      <c r="AB314">
        <v>0</v>
      </c>
      <c r="AE314">
        <v>0</v>
      </c>
      <c r="AH314" s="5"/>
      <c r="AI314" s="5">
        <v>20</v>
      </c>
      <c r="AJ314" s="55">
        <f t="shared" si="39"/>
        <v>0</v>
      </c>
      <c r="AK314" s="57">
        <v>0</v>
      </c>
      <c r="AL314" s="55">
        <v>0</v>
      </c>
      <c r="AM314" s="55">
        <v>0</v>
      </c>
      <c r="AN314" s="52"/>
      <c r="AO314" s="51"/>
      <c r="AP314" s="52"/>
      <c r="AQ314" s="52"/>
      <c r="AR314" s="5">
        <v>1.75</v>
      </c>
      <c r="AS314" s="5">
        <v>2.5</v>
      </c>
      <c r="AT314" s="5">
        <v>1.375</v>
      </c>
      <c r="AU314" s="5">
        <v>0</v>
      </c>
      <c r="AV314" s="5">
        <v>0.31111111111111112</v>
      </c>
      <c r="AW314" s="5">
        <v>0.44444444444444442</v>
      </c>
      <c r="AX314" s="5">
        <v>0.24444444444444441</v>
      </c>
      <c r="AY314" s="5">
        <v>0</v>
      </c>
      <c r="AZ314" s="41">
        <v>0.95</v>
      </c>
      <c r="BA314" s="41">
        <v>3.44</v>
      </c>
      <c r="BB314" s="41">
        <v>2.4900000000000002</v>
      </c>
      <c r="BC314" s="41">
        <v>2.6893750000000001</v>
      </c>
      <c r="BD314" s="5">
        <v>2.6893750000000001</v>
      </c>
      <c r="BE314" s="5">
        <v>6.0685921218750014</v>
      </c>
      <c r="BF314" s="75"/>
      <c r="BG314" s="75"/>
      <c r="BH314" s="75"/>
      <c r="BM314">
        <v>0</v>
      </c>
      <c r="BN314">
        <v>0</v>
      </c>
      <c r="BO314">
        <v>0</v>
      </c>
      <c r="BP314" s="79" t="s">
        <v>1264</v>
      </c>
      <c r="BQ314" s="79">
        <v>1373</v>
      </c>
      <c r="BR314" s="79">
        <v>50</v>
      </c>
      <c r="BT314" s="79" t="s">
        <v>1268</v>
      </c>
      <c r="BU314" s="79" t="s">
        <v>863</v>
      </c>
      <c r="BV314" s="79">
        <v>1</v>
      </c>
      <c r="BW314" s="79">
        <v>3</v>
      </c>
      <c r="BX314" s="79">
        <v>1.67</v>
      </c>
      <c r="BY314" s="79">
        <v>20</v>
      </c>
      <c r="BZ314" s="79" t="s">
        <v>464</v>
      </c>
      <c r="CA314" s="79" t="s">
        <v>464</v>
      </c>
      <c r="CB314" s="79" t="s">
        <v>1271</v>
      </c>
      <c r="CC314" s="79">
        <v>1000</v>
      </c>
      <c r="CD314" s="79">
        <v>230</v>
      </c>
      <c r="CE314" s="79" t="s">
        <v>1335</v>
      </c>
      <c r="CG314" s="81">
        <v>3265</v>
      </c>
    </row>
    <row r="315" spans="1:85" x14ac:dyDescent="0.3">
      <c r="A315" s="2" t="s">
        <v>180</v>
      </c>
      <c r="B315" s="13" t="s">
        <v>796</v>
      </c>
      <c r="C315" s="13"/>
      <c r="D315" s="2">
        <v>3.6</v>
      </c>
      <c r="E315" s="2" t="s">
        <v>176</v>
      </c>
      <c r="F315" s="9">
        <v>-1</v>
      </c>
      <c r="G315">
        <v>-1</v>
      </c>
      <c r="L315" t="b">
        <v>0</v>
      </c>
      <c r="M315" t="b">
        <v>0</v>
      </c>
      <c r="N315" t="b">
        <v>0</v>
      </c>
      <c r="O315" s="5" t="b">
        <v>1</v>
      </c>
      <c r="P315" s="2">
        <v>2</v>
      </c>
      <c r="Q315" s="25">
        <v>0</v>
      </c>
      <c r="R315">
        <v>0</v>
      </c>
      <c r="S315">
        <v>0</v>
      </c>
      <c r="T315" s="2">
        <v>3.9287999999999998</v>
      </c>
      <c r="U315" s="2">
        <v>3.9287999999999998</v>
      </c>
      <c r="V315" s="2">
        <v>30.2698</v>
      </c>
      <c r="W315" s="2" t="s">
        <v>439</v>
      </c>
      <c r="X315" s="2">
        <v>15.1349</v>
      </c>
      <c r="Y315" s="25">
        <v>0</v>
      </c>
      <c r="Z315" s="25"/>
      <c r="AA315" s="25"/>
      <c r="AB315">
        <v>0</v>
      </c>
      <c r="AE315">
        <v>0</v>
      </c>
      <c r="AH315" s="2"/>
      <c r="AI315">
        <v>20</v>
      </c>
      <c r="AJ315" s="55">
        <f t="shared" si="39"/>
        <v>467.22857285491193</v>
      </c>
      <c r="AK315" s="57">
        <v>0</v>
      </c>
      <c r="AL315" s="55">
        <v>0</v>
      </c>
      <c r="AM315" s="55">
        <v>0</v>
      </c>
      <c r="AN315" s="52">
        <f t="shared" ref="AN315:AN316" si="43">P315*AI315/AJ315</f>
        <v>8.5611202576048706E-2</v>
      </c>
      <c r="AO315" s="51"/>
      <c r="AP315" s="52"/>
      <c r="AQ315" s="52"/>
      <c r="AR315" s="28">
        <v>1.882352941176471</v>
      </c>
      <c r="AS315" s="28">
        <v>2.3529411764705879</v>
      </c>
      <c r="AT315" s="28">
        <v>0.47058823529411759</v>
      </c>
      <c r="AU315" s="28">
        <v>0</v>
      </c>
      <c r="AV315" s="28">
        <v>0.4</v>
      </c>
      <c r="AW315" s="28">
        <v>0.5</v>
      </c>
      <c r="AX315" s="28">
        <v>9.9999999999999992E-2</v>
      </c>
      <c r="AY315" s="28">
        <v>0</v>
      </c>
      <c r="AZ315" s="25">
        <v>0.82</v>
      </c>
      <c r="BA315" s="25">
        <v>3.44</v>
      </c>
      <c r="BB315" s="25">
        <v>2.62</v>
      </c>
      <c r="BC315" s="25">
        <v>2.5211764705882351</v>
      </c>
      <c r="BD315">
        <v>2.521176470588236</v>
      </c>
      <c r="BE315">
        <v>5.6793405594117647</v>
      </c>
      <c r="BF315" s="75"/>
      <c r="BG315" s="75"/>
      <c r="BH315" s="75"/>
      <c r="BI315">
        <v>4.2805601288024353E-2</v>
      </c>
      <c r="BM315">
        <v>8.5611202576048706E-2</v>
      </c>
      <c r="BN315">
        <v>4.2805601288024353E-2</v>
      </c>
      <c r="BO315">
        <v>0</v>
      </c>
      <c r="BP315" s="79" t="s">
        <v>1264</v>
      </c>
      <c r="BQ315" s="79">
        <v>1373</v>
      </c>
      <c r="BR315" s="79">
        <v>50</v>
      </c>
      <c r="BT315" s="79" t="s">
        <v>1268</v>
      </c>
      <c r="BU315" s="79" t="s">
        <v>863</v>
      </c>
      <c r="BV315" s="79">
        <v>1</v>
      </c>
      <c r="BW315" s="79">
        <v>2.2999999999999998</v>
      </c>
      <c r="BX315" s="79">
        <v>1.67</v>
      </c>
      <c r="BY315" s="79">
        <v>20</v>
      </c>
      <c r="BZ315" s="79" t="s">
        <v>464</v>
      </c>
      <c r="CA315" s="79" t="s">
        <v>464</v>
      </c>
      <c r="CB315" s="79" t="s">
        <v>1271</v>
      </c>
      <c r="CC315" s="79">
        <v>1000</v>
      </c>
      <c r="CD315" s="79">
        <v>230</v>
      </c>
      <c r="CE315" s="79" t="s">
        <v>1335</v>
      </c>
      <c r="CG315" s="81">
        <v>3618</v>
      </c>
    </row>
    <row r="316" spans="1:85" x14ac:dyDescent="0.3">
      <c r="A316" s="2" t="s">
        <v>181</v>
      </c>
      <c r="B316" s="13" t="s">
        <v>797</v>
      </c>
      <c r="C316" s="13"/>
      <c r="D316" s="2">
        <v>3.42</v>
      </c>
      <c r="E316" s="2" t="s">
        <v>176</v>
      </c>
      <c r="F316" s="9" t="s">
        <v>581</v>
      </c>
      <c r="G316" t="s">
        <v>656</v>
      </c>
      <c r="L316" t="b">
        <v>1</v>
      </c>
      <c r="M316" t="b">
        <v>1</v>
      </c>
      <c r="N316" t="b">
        <v>0</v>
      </c>
      <c r="O316" t="b">
        <v>0</v>
      </c>
      <c r="P316" s="2">
        <v>2</v>
      </c>
      <c r="Q316" s="25">
        <v>1</v>
      </c>
      <c r="R316">
        <v>2</v>
      </c>
      <c r="S316">
        <v>0</v>
      </c>
      <c r="T316" s="2">
        <v>3.8313999999999999</v>
      </c>
      <c r="U316" s="2">
        <v>3.8313999999999999</v>
      </c>
      <c r="V316" s="2">
        <v>28.871400000000001</v>
      </c>
      <c r="W316" s="2" t="s">
        <v>440</v>
      </c>
      <c r="X316" s="2">
        <v>14.435700000000001</v>
      </c>
      <c r="Y316" s="25">
        <v>14.88329339</v>
      </c>
      <c r="Z316" s="25">
        <v>14.88329339</v>
      </c>
      <c r="AA316" s="25">
        <v>14.88329339</v>
      </c>
      <c r="AB316">
        <v>3.8250999999999999</v>
      </c>
      <c r="AC316">
        <v>3.8250999999999999</v>
      </c>
      <c r="AD316">
        <v>28.884</v>
      </c>
      <c r="AE316">
        <v>0</v>
      </c>
      <c r="AH316" s="2"/>
      <c r="AI316">
        <v>20</v>
      </c>
      <c r="AJ316" s="55">
        <f t="shared" si="39"/>
        <v>423.82135294154398</v>
      </c>
      <c r="AK316" s="57">
        <v>218.43262216091571</v>
      </c>
      <c r="AL316" s="55">
        <v>422.61306904883998</v>
      </c>
      <c r="AM316" s="55">
        <v>0</v>
      </c>
      <c r="AN316" s="52">
        <f t="shared" si="43"/>
        <v>9.4379388207741013E-2</v>
      </c>
      <c r="AO316" s="51">
        <v>9.1561415150097566E-2</v>
      </c>
      <c r="AP316" s="52">
        <v>9.4649226276950119E-2</v>
      </c>
      <c r="AQ316" s="52"/>
      <c r="AR316" s="28">
        <v>1.882352941176471</v>
      </c>
      <c r="AS316" s="28">
        <v>2.3529411764705879</v>
      </c>
      <c r="AT316" s="28">
        <v>1.6470588235294119</v>
      </c>
      <c r="AU316" s="28">
        <v>0</v>
      </c>
      <c r="AV316" s="28">
        <v>0.32</v>
      </c>
      <c r="AW316" s="28">
        <v>0.4</v>
      </c>
      <c r="AX316" s="28">
        <v>0.28000000000000003</v>
      </c>
      <c r="AY316" s="28">
        <v>0</v>
      </c>
      <c r="AZ316" s="25">
        <v>1.1000000000000001</v>
      </c>
      <c r="BA316" s="25">
        <v>3.44</v>
      </c>
      <c r="BB316" s="25">
        <v>2.34</v>
      </c>
      <c r="BC316" s="25">
        <v>2.651764705882353</v>
      </c>
      <c r="BD316">
        <v>2.651764705882353</v>
      </c>
      <c r="BE316">
        <v>5.9274383647058819</v>
      </c>
      <c r="BF316" s="75">
        <v>0.55146660057091235</v>
      </c>
      <c r="BG316" s="75">
        <v>0.57006422384419775</v>
      </c>
      <c r="BH316" s="75"/>
      <c r="BI316">
        <v>4.7189694103870507E-2</v>
      </c>
      <c r="BJ316">
        <v>4.5780707575048769E-2</v>
      </c>
      <c r="BK316">
        <v>4.7324613138475059E-2</v>
      </c>
      <c r="BM316">
        <v>9.353000987826289E-2</v>
      </c>
      <c r="BN316">
        <v>4.6765004939131452E-2</v>
      </c>
      <c r="BO316">
        <v>0.56076541220755505</v>
      </c>
      <c r="BP316" s="79" t="s">
        <v>1264</v>
      </c>
      <c r="BQ316" s="79">
        <v>1373</v>
      </c>
      <c r="BR316" s="79">
        <v>50</v>
      </c>
      <c r="BT316" s="79" t="s">
        <v>1268</v>
      </c>
      <c r="BU316" s="79" t="s">
        <v>863</v>
      </c>
      <c r="BV316" s="79">
        <v>1</v>
      </c>
      <c r="BW316" s="79">
        <v>3.1</v>
      </c>
      <c r="BX316" s="79">
        <v>1.67</v>
      </c>
      <c r="BY316" s="79">
        <v>20</v>
      </c>
      <c r="BZ316" s="79" t="s">
        <v>464</v>
      </c>
      <c r="CA316" s="79" t="s">
        <v>464</v>
      </c>
      <c r="CB316" s="79" t="s">
        <v>1271</v>
      </c>
      <c r="CC316" s="79">
        <v>1000</v>
      </c>
      <c r="CD316" s="79">
        <v>230</v>
      </c>
      <c r="CE316" s="79" t="s">
        <v>1335</v>
      </c>
      <c r="CG316" s="81">
        <v>763</v>
      </c>
    </row>
    <row r="317" spans="1:85" x14ac:dyDescent="0.3">
      <c r="A317" s="2" t="s">
        <v>2</v>
      </c>
      <c r="B317" s="13" t="s">
        <v>687</v>
      </c>
      <c r="C317" s="13"/>
      <c r="D317" s="2">
        <v>3.3</v>
      </c>
      <c r="E317" s="2" t="s">
        <v>176</v>
      </c>
      <c r="F317" s="9" t="s">
        <v>525</v>
      </c>
      <c r="G317">
        <v>-1</v>
      </c>
      <c r="L317" t="b">
        <v>1</v>
      </c>
      <c r="M317" t="b">
        <v>0</v>
      </c>
      <c r="N317" t="b">
        <v>0</v>
      </c>
      <c r="O317" t="b">
        <v>0</v>
      </c>
      <c r="P317" s="2">
        <v>4</v>
      </c>
      <c r="Q317" s="25">
        <v>2</v>
      </c>
      <c r="R317">
        <v>0</v>
      </c>
      <c r="S317">
        <v>0</v>
      </c>
      <c r="T317" s="2">
        <v>5.5339999999999998</v>
      </c>
      <c r="U317" s="2">
        <v>5.5033000000000003</v>
      </c>
      <c r="V317" s="2">
        <v>22.083300000000001</v>
      </c>
      <c r="W317" s="2" t="s">
        <v>515</v>
      </c>
      <c r="X317" s="2">
        <v>11.041650000000001</v>
      </c>
      <c r="Y317" s="25">
        <v>11.92921406</v>
      </c>
      <c r="Z317" s="25">
        <v>11.92921406</v>
      </c>
      <c r="AA317" s="25">
        <v>11.92921406</v>
      </c>
      <c r="AB317">
        <v>0</v>
      </c>
      <c r="AE317">
        <v>0</v>
      </c>
      <c r="AH317" s="2"/>
      <c r="AI317">
        <v>14</v>
      </c>
      <c r="AJ317" s="55">
        <f t="shared" ref="AJ317:AJ324" si="44">T317*U317*V317</f>
        <v>672.55269174125999</v>
      </c>
      <c r="AK317" s="57">
        <v>349.00875366799971</v>
      </c>
      <c r="AL317" s="55">
        <v>0</v>
      </c>
      <c r="AM317" s="55">
        <v>0</v>
      </c>
      <c r="AN317" s="52"/>
      <c r="AO317" s="51">
        <v>8.0227214090553903E-2</v>
      </c>
      <c r="AP317" s="52"/>
      <c r="AQ317" s="52"/>
      <c r="AR317" s="28">
        <v>1.7272727272727271</v>
      </c>
      <c r="AS317" s="28">
        <v>2.545454545454545</v>
      </c>
      <c r="AT317" s="28">
        <v>0.81818181818181823</v>
      </c>
      <c r="AU317" s="28">
        <v>0</v>
      </c>
      <c r="AV317" s="28">
        <v>0.3392857142857143</v>
      </c>
      <c r="AW317" s="28">
        <v>0.5</v>
      </c>
      <c r="AX317" s="28">
        <v>0.1607142857142857</v>
      </c>
      <c r="AY317" s="28">
        <v>0</v>
      </c>
      <c r="AZ317" s="25">
        <v>0.82</v>
      </c>
      <c r="BA317" s="25">
        <v>3.44</v>
      </c>
      <c r="BB317" s="25">
        <v>2.62</v>
      </c>
      <c r="BC317" s="25">
        <v>2.6545454545454539</v>
      </c>
      <c r="BD317">
        <v>2.6545454545454552</v>
      </c>
      <c r="BE317">
        <v>5.9865512095454543</v>
      </c>
      <c r="BF317" s="75">
        <v>0.50734392504100967</v>
      </c>
      <c r="BG317" s="75"/>
      <c r="BH317" s="75"/>
      <c r="BJ317">
        <v>4.0113607045276937E-2</v>
      </c>
      <c r="BM317">
        <v>8.0227214090553903E-2</v>
      </c>
      <c r="BN317">
        <v>4.0113607045276937E-2</v>
      </c>
      <c r="BO317">
        <v>0.50734392504100967</v>
      </c>
      <c r="BP317" s="79" t="s">
        <v>1264</v>
      </c>
      <c r="BQ317" s="79">
        <v>1373</v>
      </c>
      <c r="BR317" s="79">
        <v>50</v>
      </c>
      <c r="BT317" s="79" t="s">
        <v>464</v>
      </c>
      <c r="BU317" s="79" t="s">
        <v>464</v>
      </c>
      <c r="BV317" s="79">
        <v>0</v>
      </c>
      <c r="BW317" s="79">
        <v>1.5</v>
      </c>
      <c r="BX317" s="79">
        <v>1.67</v>
      </c>
      <c r="BY317" s="79">
        <v>20</v>
      </c>
      <c r="BZ317" s="79" t="s">
        <v>464</v>
      </c>
      <c r="CA317" s="79" t="s">
        <v>464</v>
      </c>
      <c r="CB317" s="79" t="s">
        <v>1271</v>
      </c>
      <c r="CC317" s="79">
        <v>1000</v>
      </c>
      <c r="CD317" s="79">
        <v>230</v>
      </c>
      <c r="CE317" s="79" t="s">
        <v>1335</v>
      </c>
      <c r="CG317" s="81">
        <v>0</v>
      </c>
    </row>
    <row r="318" spans="1:85" x14ac:dyDescent="0.3">
      <c r="A318" s="2" t="s">
        <v>175</v>
      </c>
      <c r="B318" s="13" t="s">
        <v>792</v>
      </c>
      <c r="C318" s="13"/>
      <c r="D318" s="2">
        <v>2.96</v>
      </c>
      <c r="E318" s="2" t="s">
        <v>176</v>
      </c>
      <c r="F318" s="9" t="s">
        <v>579</v>
      </c>
      <c r="G318" t="s">
        <v>654</v>
      </c>
      <c r="L318" t="b">
        <v>1</v>
      </c>
      <c r="M318" t="b">
        <v>1</v>
      </c>
      <c r="N318" t="b">
        <v>0</v>
      </c>
      <c r="O318" t="b">
        <v>0</v>
      </c>
      <c r="P318" s="2">
        <v>2</v>
      </c>
      <c r="Q318" s="25">
        <v>1</v>
      </c>
      <c r="R318">
        <v>2</v>
      </c>
      <c r="S318">
        <v>0</v>
      </c>
      <c r="T318" s="2">
        <v>3.9045000000000001</v>
      </c>
      <c r="U318" s="2">
        <v>3.9045000000000001</v>
      </c>
      <c r="V318" s="2">
        <v>21.652100000000001</v>
      </c>
      <c r="W318" s="2" t="s">
        <v>516</v>
      </c>
      <c r="X318" s="2">
        <v>10.82605</v>
      </c>
      <c r="Y318" s="25">
        <v>11.30538971</v>
      </c>
      <c r="Z318" s="25">
        <v>11.30538971</v>
      </c>
      <c r="AA318" s="25">
        <v>11.30538971</v>
      </c>
      <c r="AB318">
        <v>3.8996</v>
      </c>
      <c r="AC318">
        <v>3.8996</v>
      </c>
      <c r="AD318">
        <v>21.687999999999999</v>
      </c>
      <c r="AE318">
        <v>0</v>
      </c>
      <c r="AH318" s="2"/>
      <c r="AI318">
        <v>14</v>
      </c>
      <c r="AJ318" s="55">
        <f t="shared" si="44"/>
        <v>330.08886816502502</v>
      </c>
      <c r="AK318" s="57">
        <v>169.7295487154349</v>
      </c>
      <c r="AL318" s="55">
        <v>329.80681691007999</v>
      </c>
      <c r="AM318" s="55">
        <v>0</v>
      </c>
      <c r="AN318" s="52"/>
      <c r="AO318" s="51">
        <v>8.248416440128592E-2</v>
      </c>
      <c r="AP318" s="52">
        <v>8.4898184526107132E-2</v>
      </c>
      <c r="AQ318" s="52"/>
      <c r="AR318" s="28">
        <v>1.7272727272727271</v>
      </c>
      <c r="AS318" s="28">
        <v>2.545454545454545</v>
      </c>
      <c r="AT318" s="28">
        <v>1.7272727272727271</v>
      </c>
      <c r="AU318" s="28">
        <v>0</v>
      </c>
      <c r="AV318" s="28">
        <v>0.2878787878787879</v>
      </c>
      <c r="AW318" s="28">
        <v>0.42424242424242431</v>
      </c>
      <c r="AX318" s="28">
        <v>0.2878787878787879</v>
      </c>
      <c r="AY318" s="28">
        <v>0</v>
      </c>
      <c r="AZ318" s="25">
        <v>1.1000000000000001</v>
      </c>
      <c r="BA318" s="25">
        <v>3.44</v>
      </c>
      <c r="BB318" s="25">
        <v>2.34</v>
      </c>
      <c r="BC318" s="25">
        <v>2.7554545454545449</v>
      </c>
      <c r="BD318">
        <v>2.7554545454545449</v>
      </c>
      <c r="BE318">
        <v>6.1782631499999994</v>
      </c>
      <c r="BF318" s="75">
        <v>0.46170510468104309</v>
      </c>
      <c r="BG318" s="75">
        <v>0</v>
      </c>
      <c r="BH318" s="75"/>
      <c r="BJ318">
        <v>4.124208220064296E-2</v>
      </c>
      <c r="BK318">
        <v>4.2449092263053573E-2</v>
      </c>
      <c r="BM318">
        <v>8.3691174463696533E-2</v>
      </c>
      <c r="BN318">
        <v>4.1845587231848273E-2</v>
      </c>
      <c r="BO318">
        <v>0.23085255234052149</v>
      </c>
      <c r="BP318" s="79" t="s">
        <v>1264</v>
      </c>
      <c r="BQ318" s="79">
        <v>1373</v>
      </c>
      <c r="BR318" s="79">
        <v>50</v>
      </c>
      <c r="BT318" s="79" t="s">
        <v>464</v>
      </c>
      <c r="BU318" s="79" t="s">
        <v>464</v>
      </c>
      <c r="BV318" s="79">
        <v>0</v>
      </c>
      <c r="BW318" s="79">
        <v>4.2</v>
      </c>
      <c r="BX318" s="79">
        <v>1.67</v>
      </c>
      <c r="BY318" s="79">
        <v>20</v>
      </c>
      <c r="BZ318" s="79" t="s">
        <v>464</v>
      </c>
      <c r="CA318" s="79" t="s">
        <v>464</v>
      </c>
      <c r="CB318" s="79" t="s">
        <v>1271</v>
      </c>
      <c r="CC318" s="79">
        <v>1000</v>
      </c>
      <c r="CD318" s="79">
        <v>230</v>
      </c>
      <c r="CE318" s="79" t="s">
        <v>1335</v>
      </c>
      <c r="CG318" s="81">
        <v>208</v>
      </c>
    </row>
    <row r="319" spans="1:85" x14ac:dyDescent="0.3">
      <c r="A319" s="2" t="s">
        <v>5</v>
      </c>
      <c r="B319" s="13" t="s">
        <v>690</v>
      </c>
      <c r="C319" s="13"/>
      <c r="D319" s="2">
        <v>3.5</v>
      </c>
      <c r="E319" s="2" t="s">
        <v>176</v>
      </c>
      <c r="F319" s="9" t="s">
        <v>528</v>
      </c>
      <c r="G319" t="s">
        <v>610</v>
      </c>
      <c r="L319" t="b">
        <v>1</v>
      </c>
      <c r="M319" t="b">
        <v>1</v>
      </c>
      <c r="N319" t="b">
        <v>0</v>
      </c>
      <c r="O319" t="b">
        <v>0</v>
      </c>
      <c r="P319" s="2">
        <v>1</v>
      </c>
      <c r="Q319" s="25">
        <v>1</v>
      </c>
      <c r="R319">
        <v>1</v>
      </c>
      <c r="S319">
        <v>0</v>
      </c>
      <c r="T319" s="2">
        <v>3.8650000000000002</v>
      </c>
      <c r="U319" s="2">
        <v>3.8650000000000002</v>
      </c>
      <c r="V319" s="2">
        <v>14.974299999999999</v>
      </c>
      <c r="W319" s="2" t="s">
        <v>439</v>
      </c>
      <c r="X319" s="2">
        <v>14.974299999999999</v>
      </c>
      <c r="Y319" s="25">
        <v>3.9661010000000001</v>
      </c>
      <c r="Z319" s="25">
        <v>3.9661010000000001</v>
      </c>
      <c r="AA319" s="25">
        <v>15.283337</v>
      </c>
      <c r="AB319">
        <v>3.8586499999999999</v>
      </c>
      <c r="AC319">
        <v>3.8586499999999999</v>
      </c>
      <c r="AD319">
        <v>14.9108</v>
      </c>
      <c r="AE319">
        <v>0</v>
      </c>
      <c r="AH319" s="2"/>
      <c r="AI319">
        <v>20</v>
      </c>
      <c r="AJ319" s="55">
        <f t="shared" si="44"/>
        <v>223.6894626175</v>
      </c>
      <c r="AK319" s="57">
        <v>240.40623599981481</v>
      </c>
      <c r="AL319" s="55">
        <v>222.00958249733301</v>
      </c>
      <c r="AM319" s="55">
        <v>0</v>
      </c>
      <c r="AN319" s="52"/>
      <c r="AO319" s="51">
        <v>8.3192517518619641E-2</v>
      </c>
      <c r="AP319" s="52">
        <v>9.0086201573034624E-2</v>
      </c>
      <c r="AQ319" s="52"/>
      <c r="AR319" s="28">
        <v>1.75</v>
      </c>
      <c r="AS319" s="28">
        <v>2.5</v>
      </c>
      <c r="AT319" s="28">
        <v>0.75</v>
      </c>
      <c r="AU319" s="28">
        <v>0</v>
      </c>
      <c r="AV319" s="28">
        <v>0.35</v>
      </c>
      <c r="AW319" s="28">
        <v>0.5</v>
      </c>
      <c r="AX319" s="28">
        <v>0.15</v>
      </c>
      <c r="AY319" s="28">
        <v>0</v>
      </c>
      <c r="AZ319" s="25">
        <v>0.82</v>
      </c>
      <c r="BA319" s="25">
        <v>3.44</v>
      </c>
      <c r="BB319" s="25">
        <v>2.62</v>
      </c>
      <c r="BC319" s="25">
        <v>2.6262500000000002</v>
      </c>
      <c r="BD319">
        <v>2.6262500000000002</v>
      </c>
      <c r="BE319">
        <v>5.9612134765624996</v>
      </c>
      <c r="BF319" s="75">
        <v>0.50467688585120674</v>
      </c>
      <c r="BG319" s="75">
        <v>0.54649654829675798</v>
      </c>
      <c r="BH319" s="75"/>
      <c r="BJ319">
        <v>4.159625875930982E-2</v>
      </c>
      <c r="BK319">
        <v>4.5043100786517312E-2</v>
      </c>
      <c r="BM319">
        <v>8.6639359545827133E-2</v>
      </c>
      <c r="BN319">
        <v>4.3319679772913573E-2</v>
      </c>
      <c r="BO319">
        <v>0.5255867170739823</v>
      </c>
      <c r="BP319" s="79" t="s">
        <v>1264</v>
      </c>
      <c r="BQ319" s="79">
        <v>1373</v>
      </c>
      <c r="BR319" s="79">
        <v>50</v>
      </c>
      <c r="BT319" s="79" t="s">
        <v>464</v>
      </c>
      <c r="BU319" s="79" t="s">
        <v>464</v>
      </c>
      <c r="BV319" s="79">
        <v>0</v>
      </c>
      <c r="BW319" s="79">
        <v>1.9</v>
      </c>
      <c r="BX319" s="79">
        <v>1.67</v>
      </c>
      <c r="BY319" s="79">
        <v>20</v>
      </c>
      <c r="BZ319" s="79" t="s">
        <v>464</v>
      </c>
      <c r="CA319" s="79" t="s">
        <v>464</v>
      </c>
      <c r="CB319" s="79" t="s">
        <v>1271</v>
      </c>
      <c r="CC319" s="79">
        <v>1000</v>
      </c>
      <c r="CD319" s="79">
        <v>230</v>
      </c>
      <c r="CE319" s="79" t="s">
        <v>1335</v>
      </c>
      <c r="CG319" s="81">
        <v>0</v>
      </c>
    </row>
    <row r="320" spans="1:85" x14ac:dyDescent="0.3">
      <c r="A320" s="5" t="s">
        <v>177</v>
      </c>
      <c r="B320" s="39" t="s">
        <v>793</v>
      </c>
      <c r="C320" s="39"/>
      <c r="D320" s="5">
        <v>2.86</v>
      </c>
      <c r="E320" s="5" t="s">
        <v>176</v>
      </c>
      <c r="F320" s="32" t="s">
        <v>528</v>
      </c>
      <c r="G320" s="1" t="s">
        <v>610</v>
      </c>
      <c r="H320" s="5"/>
      <c r="I320" s="5" t="s">
        <v>1528</v>
      </c>
      <c r="J320" s="5" t="s">
        <v>1528</v>
      </c>
      <c r="K320" s="5"/>
      <c r="L320" t="b">
        <v>1</v>
      </c>
      <c r="M320" t="b">
        <v>1</v>
      </c>
      <c r="N320" t="b">
        <v>0</v>
      </c>
      <c r="O320" t="b">
        <v>0</v>
      </c>
      <c r="P320" s="5"/>
      <c r="Q320" s="41">
        <v>0</v>
      </c>
      <c r="R320">
        <v>0</v>
      </c>
      <c r="S320">
        <v>0</v>
      </c>
      <c r="T320" s="5"/>
      <c r="U320" s="5"/>
      <c r="V320" s="5"/>
      <c r="W320" s="5"/>
      <c r="X320" s="5"/>
      <c r="Y320" s="41">
        <v>0</v>
      </c>
      <c r="Z320" s="41"/>
      <c r="AA320" s="41"/>
      <c r="AB320">
        <v>0</v>
      </c>
      <c r="AE320">
        <v>0</v>
      </c>
      <c r="AH320" s="5"/>
      <c r="AI320" s="5">
        <v>20</v>
      </c>
      <c r="AJ320" s="55">
        <f t="shared" si="44"/>
        <v>0</v>
      </c>
      <c r="AK320" s="57">
        <v>0</v>
      </c>
      <c r="AL320" s="55">
        <v>0</v>
      </c>
      <c r="AM320" s="55">
        <v>0</v>
      </c>
      <c r="AN320" s="52"/>
      <c r="AO320" s="51"/>
      <c r="AP320" s="52"/>
      <c r="AQ320" s="52"/>
      <c r="AR320" s="5">
        <v>1.75</v>
      </c>
      <c r="AS320" s="5">
        <v>2.5</v>
      </c>
      <c r="AT320" s="5">
        <v>1.375</v>
      </c>
      <c r="AU320" s="5">
        <v>0</v>
      </c>
      <c r="AV320" s="5">
        <v>0.31111111111111112</v>
      </c>
      <c r="AW320" s="5">
        <v>0.44444444444444442</v>
      </c>
      <c r="AX320" s="5">
        <v>0.24444444444444441</v>
      </c>
      <c r="AY320" s="5">
        <v>0</v>
      </c>
      <c r="AZ320" s="41">
        <v>1</v>
      </c>
      <c r="BA320" s="41">
        <v>3.44</v>
      </c>
      <c r="BB320" s="41">
        <v>2.44</v>
      </c>
      <c r="BC320" s="41">
        <v>2.6956250000000002</v>
      </c>
      <c r="BD320" s="5">
        <v>2.6956250000000002</v>
      </c>
      <c r="BE320" s="5">
        <v>6.0930154356250004</v>
      </c>
      <c r="BF320" s="75"/>
      <c r="BG320" s="75"/>
      <c r="BH320" s="75"/>
      <c r="BM320">
        <v>0</v>
      </c>
      <c r="BN320">
        <v>0</v>
      </c>
      <c r="BO320">
        <v>0</v>
      </c>
      <c r="BP320" s="79" t="s">
        <v>1264</v>
      </c>
      <c r="BQ320" s="79">
        <v>1373</v>
      </c>
      <c r="BR320" s="79">
        <v>50</v>
      </c>
      <c r="BT320" s="79" t="s">
        <v>464</v>
      </c>
      <c r="BU320" s="79" t="s">
        <v>464</v>
      </c>
      <c r="BV320" s="79">
        <v>0</v>
      </c>
      <c r="BW320" s="79">
        <v>2.1</v>
      </c>
      <c r="BX320" s="79">
        <v>1.67</v>
      </c>
      <c r="BY320" s="79">
        <v>20</v>
      </c>
      <c r="BZ320" s="79" t="s">
        <v>464</v>
      </c>
      <c r="CA320" s="79" t="s">
        <v>464</v>
      </c>
      <c r="CB320" s="79" t="s">
        <v>1271</v>
      </c>
      <c r="CC320" s="79">
        <v>1000</v>
      </c>
      <c r="CD320" s="79">
        <v>230</v>
      </c>
      <c r="CE320" s="79" t="s">
        <v>1335</v>
      </c>
      <c r="CG320" s="81">
        <v>2030</v>
      </c>
    </row>
    <row r="321" spans="1:85" x14ac:dyDescent="0.3">
      <c r="A321" s="2" t="s">
        <v>178</v>
      </c>
      <c r="B321" s="13" t="s">
        <v>794</v>
      </c>
      <c r="C321" s="13"/>
      <c r="D321" s="2">
        <v>3.1</v>
      </c>
      <c r="E321" s="2" t="s">
        <v>176</v>
      </c>
      <c r="F321" s="9" t="s">
        <v>580</v>
      </c>
      <c r="G321" t="s">
        <v>655</v>
      </c>
      <c r="L321" t="b">
        <v>1</v>
      </c>
      <c r="M321" t="b">
        <v>1</v>
      </c>
      <c r="N321" t="b">
        <v>0</v>
      </c>
      <c r="O321" t="b">
        <v>0</v>
      </c>
      <c r="P321" s="2">
        <v>1</v>
      </c>
      <c r="Q321" s="25">
        <v>1</v>
      </c>
      <c r="R321">
        <v>1</v>
      </c>
      <c r="S321">
        <v>0</v>
      </c>
      <c r="T321" s="2">
        <v>3.9007999999999998</v>
      </c>
      <c r="U321" s="2">
        <v>3.9007999999999998</v>
      </c>
      <c r="V321" s="2">
        <v>15.317</v>
      </c>
      <c r="W321" s="2" t="s">
        <v>439</v>
      </c>
      <c r="X321" s="2">
        <v>15.317</v>
      </c>
      <c r="Y321" s="25">
        <v>3.9860820000000001</v>
      </c>
      <c r="Z321" s="25">
        <v>3.9860820000000001</v>
      </c>
      <c r="AA321" s="25">
        <v>15.440419</v>
      </c>
      <c r="AB321">
        <v>3.8944000000000001</v>
      </c>
      <c r="AC321">
        <v>3.8944000000000001</v>
      </c>
      <c r="AD321">
        <v>15.271000000000001</v>
      </c>
      <c r="AE321">
        <v>0</v>
      </c>
      <c r="AH321" s="2"/>
      <c r="AI321">
        <v>20</v>
      </c>
      <c r="AJ321" s="55">
        <f t="shared" si="44"/>
        <v>233.06715788288</v>
      </c>
      <c r="AK321" s="57">
        <v>245.33049696160739</v>
      </c>
      <c r="AL321" s="55">
        <v>231.60535161856001</v>
      </c>
      <c r="AM321" s="55">
        <v>0</v>
      </c>
      <c r="AN321" s="52"/>
      <c r="AO321" s="51">
        <v>8.1522681638434333E-2</v>
      </c>
      <c r="AP321" s="52">
        <v>8.6353790446685313E-2</v>
      </c>
      <c r="AQ321" s="52"/>
      <c r="AR321" s="28">
        <v>1.75</v>
      </c>
      <c r="AS321" s="28">
        <v>2.5</v>
      </c>
      <c r="AT321" s="28">
        <v>0.75</v>
      </c>
      <c r="AU321" s="28">
        <v>0</v>
      </c>
      <c r="AV321" s="28">
        <v>0.35</v>
      </c>
      <c r="AW321" s="28">
        <v>0.5</v>
      </c>
      <c r="AX321" s="28">
        <v>0.15</v>
      </c>
      <c r="AY321" s="28">
        <v>0</v>
      </c>
      <c r="AZ321" s="25">
        <v>0.82</v>
      </c>
      <c r="BA321" s="25">
        <v>3.44</v>
      </c>
      <c r="BB321" s="25">
        <v>2.62</v>
      </c>
      <c r="BC321" s="25">
        <v>2.62</v>
      </c>
      <c r="BD321">
        <v>2.62</v>
      </c>
      <c r="BE321">
        <v>5.9367901628125006</v>
      </c>
      <c r="BF321" s="75">
        <v>0.52249469585014929</v>
      </c>
      <c r="BG321" s="75">
        <v>0.55345821025686881</v>
      </c>
      <c r="BH321" s="75"/>
      <c r="BJ321">
        <v>4.0761340819217173E-2</v>
      </c>
      <c r="BK321">
        <v>4.3176895223342657E-2</v>
      </c>
      <c r="BM321">
        <v>8.3938236042559816E-2</v>
      </c>
      <c r="BN321">
        <v>4.1969118021279922E-2</v>
      </c>
      <c r="BO321">
        <v>0.53797645305350905</v>
      </c>
      <c r="BP321" s="79" t="s">
        <v>1264</v>
      </c>
      <c r="BQ321" s="79">
        <v>1373</v>
      </c>
      <c r="BR321" s="79">
        <v>50</v>
      </c>
      <c r="BT321" s="79" t="s">
        <v>464</v>
      </c>
      <c r="BU321" s="79" t="s">
        <v>464</v>
      </c>
      <c r="BV321" s="79">
        <v>0</v>
      </c>
      <c r="BW321" s="79">
        <v>2.7</v>
      </c>
      <c r="BX321" s="79">
        <v>1.67</v>
      </c>
      <c r="BY321" s="79">
        <v>20</v>
      </c>
      <c r="BZ321" s="79" t="s">
        <v>464</v>
      </c>
      <c r="CA321" s="79" t="s">
        <v>464</v>
      </c>
      <c r="CB321" s="79" t="s">
        <v>1271</v>
      </c>
      <c r="CC321" s="79">
        <v>1000</v>
      </c>
      <c r="CD321" s="79">
        <v>230</v>
      </c>
      <c r="CE321" s="79" t="s">
        <v>1335</v>
      </c>
      <c r="CG321" s="81">
        <v>0</v>
      </c>
    </row>
    <row r="322" spans="1:85" x14ac:dyDescent="0.3">
      <c r="A322" s="5" t="s">
        <v>179</v>
      </c>
      <c r="B322" s="39" t="s">
        <v>795</v>
      </c>
      <c r="C322" s="39"/>
      <c r="D322" s="5">
        <v>2.85</v>
      </c>
      <c r="E322" s="5" t="s">
        <v>176</v>
      </c>
      <c r="F322" s="32" t="s">
        <v>528</v>
      </c>
      <c r="G322" s="1" t="s">
        <v>610</v>
      </c>
      <c r="H322" s="5"/>
      <c r="I322" s="5" t="s">
        <v>1580</v>
      </c>
      <c r="J322" s="5" t="s">
        <v>1580</v>
      </c>
      <c r="K322" s="5"/>
      <c r="L322" t="b">
        <v>0</v>
      </c>
      <c r="M322" t="b">
        <v>0</v>
      </c>
      <c r="N322" t="b">
        <v>0</v>
      </c>
      <c r="O322" s="5" t="b">
        <v>1</v>
      </c>
      <c r="P322" s="5"/>
      <c r="Q322" s="41">
        <v>0</v>
      </c>
      <c r="R322">
        <v>0</v>
      </c>
      <c r="S322">
        <v>0</v>
      </c>
      <c r="T322" s="5"/>
      <c r="U322" s="5"/>
      <c r="V322" s="5"/>
      <c r="W322" s="5"/>
      <c r="X322" s="5"/>
      <c r="Y322" s="41">
        <v>0</v>
      </c>
      <c r="Z322" s="41"/>
      <c r="AA322" s="41"/>
      <c r="AB322">
        <v>0</v>
      </c>
      <c r="AE322">
        <v>0</v>
      </c>
      <c r="AH322" s="5"/>
      <c r="AI322" s="5">
        <v>20</v>
      </c>
      <c r="AJ322" s="55">
        <f t="shared" si="44"/>
        <v>0</v>
      </c>
      <c r="AK322" s="57">
        <v>0</v>
      </c>
      <c r="AL322" s="55">
        <v>0</v>
      </c>
      <c r="AM322" s="55">
        <v>0</v>
      </c>
      <c r="AN322" s="52"/>
      <c r="AO322" s="51"/>
      <c r="AP322" s="52"/>
      <c r="AQ322" s="52"/>
      <c r="AR322" s="5">
        <v>1.75</v>
      </c>
      <c r="AS322" s="5">
        <v>2.5</v>
      </c>
      <c r="AT322" s="5">
        <v>1.375</v>
      </c>
      <c r="AU322" s="5">
        <v>0</v>
      </c>
      <c r="AV322" s="5">
        <v>0.31111111111111112</v>
      </c>
      <c r="AW322" s="5">
        <v>0.44444444444444442</v>
      </c>
      <c r="AX322" s="5">
        <v>0.24444444444444441</v>
      </c>
      <c r="AY322" s="5">
        <v>0</v>
      </c>
      <c r="AZ322" s="41">
        <v>0.95</v>
      </c>
      <c r="BA322" s="41">
        <v>3.44</v>
      </c>
      <c r="BB322" s="41">
        <v>2.4900000000000002</v>
      </c>
      <c r="BC322" s="41">
        <v>2.6893750000000001</v>
      </c>
      <c r="BD322" s="5">
        <v>2.6893750000000001</v>
      </c>
      <c r="BE322" s="5">
        <v>6.0685921218750014</v>
      </c>
      <c r="BF322" s="75"/>
      <c r="BG322" s="75"/>
      <c r="BH322" s="75"/>
      <c r="BM322">
        <v>0</v>
      </c>
      <c r="BN322">
        <v>0</v>
      </c>
      <c r="BO322">
        <v>0</v>
      </c>
      <c r="BP322" s="79" t="s">
        <v>1264</v>
      </c>
      <c r="BQ322" s="79">
        <v>1373</v>
      </c>
      <c r="BR322" s="79">
        <v>50</v>
      </c>
      <c r="BT322" s="79" t="s">
        <v>464</v>
      </c>
      <c r="BU322" s="79" t="s">
        <v>464</v>
      </c>
      <c r="BV322" s="79">
        <v>0</v>
      </c>
      <c r="BW322" s="79">
        <v>3</v>
      </c>
      <c r="BX322" s="79">
        <v>1.67</v>
      </c>
      <c r="BY322" s="79">
        <v>20</v>
      </c>
      <c r="BZ322" s="79" t="s">
        <v>464</v>
      </c>
      <c r="CA322" s="79" t="s">
        <v>464</v>
      </c>
      <c r="CB322" s="79" t="s">
        <v>1271</v>
      </c>
      <c r="CC322" s="79">
        <v>1000</v>
      </c>
      <c r="CD322" s="79">
        <v>230</v>
      </c>
      <c r="CE322" s="79" t="s">
        <v>1335</v>
      </c>
      <c r="CG322" s="81">
        <v>1256</v>
      </c>
    </row>
    <row r="323" spans="1:85" x14ac:dyDescent="0.3">
      <c r="A323" s="2" t="s">
        <v>180</v>
      </c>
      <c r="B323" s="13" t="s">
        <v>796</v>
      </c>
      <c r="C323" s="13"/>
      <c r="D323" s="2">
        <v>3.6</v>
      </c>
      <c r="E323" s="2" t="s">
        <v>176</v>
      </c>
      <c r="F323" s="9">
        <v>-1</v>
      </c>
      <c r="G323">
        <v>-1</v>
      </c>
      <c r="L323" t="b">
        <v>0</v>
      </c>
      <c r="M323" t="b">
        <v>0</v>
      </c>
      <c r="N323" t="b">
        <v>0</v>
      </c>
      <c r="O323" s="5" t="b">
        <v>1</v>
      </c>
      <c r="P323" s="2">
        <v>2</v>
      </c>
      <c r="Q323" s="25">
        <v>0</v>
      </c>
      <c r="R323">
        <v>0</v>
      </c>
      <c r="S323">
        <v>0</v>
      </c>
      <c r="T323" s="2">
        <v>3.9287999999999998</v>
      </c>
      <c r="U323" s="2">
        <v>3.9287999999999998</v>
      </c>
      <c r="V323" s="2">
        <v>30.2698</v>
      </c>
      <c r="W323" s="2" t="s">
        <v>439</v>
      </c>
      <c r="X323" s="2">
        <v>15.1349</v>
      </c>
      <c r="Y323" s="25">
        <v>0</v>
      </c>
      <c r="Z323" s="25"/>
      <c r="AA323" s="25"/>
      <c r="AB323">
        <v>0</v>
      </c>
      <c r="AE323">
        <v>0</v>
      </c>
      <c r="AH323" s="2"/>
      <c r="AI323">
        <v>20</v>
      </c>
      <c r="AJ323" s="55">
        <f t="shared" si="44"/>
        <v>467.22857285491193</v>
      </c>
      <c r="AK323" s="57">
        <v>0</v>
      </c>
      <c r="AL323" s="55">
        <v>0</v>
      </c>
      <c r="AM323" s="55">
        <v>0</v>
      </c>
      <c r="AN323" s="52">
        <f t="shared" ref="AN323:AN324" si="45">P323*AI323/AJ323</f>
        <v>8.5611202576048706E-2</v>
      </c>
      <c r="AO323" s="51"/>
      <c r="AP323" s="52"/>
      <c r="AQ323" s="52"/>
      <c r="AR323" s="28">
        <v>1.882352941176471</v>
      </c>
      <c r="AS323" s="28">
        <v>2.3529411764705879</v>
      </c>
      <c r="AT323" s="28">
        <v>0.47058823529411759</v>
      </c>
      <c r="AU323" s="28">
        <v>0</v>
      </c>
      <c r="AV323" s="28">
        <v>0.4</v>
      </c>
      <c r="AW323" s="28">
        <v>0.5</v>
      </c>
      <c r="AX323" s="28">
        <v>9.9999999999999992E-2</v>
      </c>
      <c r="AY323" s="28">
        <v>0</v>
      </c>
      <c r="AZ323" s="25">
        <v>0.82</v>
      </c>
      <c r="BA323" s="25">
        <v>3.44</v>
      </c>
      <c r="BB323" s="25">
        <v>2.62</v>
      </c>
      <c r="BC323" s="25">
        <v>2.5211764705882351</v>
      </c>
      <c r="BD323">
        <v>2.521176470588236</v>
      </c>
      <c r="BE323">
        <v>5.6793405594117647</v>
      </c>
      <c r="BF323" s="75"/>
      <c r="BG323" s="75"/>
      <c r="BH323" s="75"/>
      <c r="BI323">
        <v>4.2805601288024353E-2</v>
      </c>
      <c r="BM323">
        <v>8.5611202576048706E-2</v>
      </c>
      <c r="BN323">
        <v>4.2805601288024353E-2</v>
      </c>
      <c r="BO323">
        <v>0</v>
      </c>
      <c r="BP323" s="79" t="s">
        <v>1264</v>
      </c>
      <c r="BQ323" s="79">
        <v>1373</v>
      </c>
      <c r="BR323" s="79">
        <v>50</v>
      </c>
      <c r="BT323" s="79" t="s">
        <v>464</v>
      </c>
      <c r="BU323" s="79" t="s">
        <v>464</v>
      </c>
      <c r="BV323" s="79">
        <v>0</v>
      </c>
      <c r="BW323" s="79">
        <v>2.2999999999999998</v>
      </c>
      <c r="BX323" s="79">
        <v>1.67</v>
      </c>
      <c r="BY323" s="79">
        <v>20</v>
      </c>
      <c r="BZ323" s="79" t="s">
        <v>464</v>
      </c>
      <c r="CA323" s="79" t="s">
        <v>464</v>
      </c>
      <c r="CB323" s="79" t="s">
        <v>1271</v>
      </c>
      <c r="CC323" s="79">
        <v>1000</v>
      </c>
      <c r="CD323" s="79">
        <v>230</v>
      </c>
      <c r="CE323" s="79" t="s">
        <v>1335</v>
      </c>
      <c r="CG323" s="81">
        <v>0</v>
      </c>
    </row>
    <row r="324" spans="1:85" x14ac:dyDescent="0.3">
      <c r="A324" s="2" t="s">
        <v>181</v>
      </c>
      <c r="B324" s="13" t="s">
        <v>797</v>
      </c>
      <c r="C324" s="13"/>
      <c r="D324" s="2">
        <v>2.65</v>
      </c>
      <c r="E324" s="2" t="s">
        <v>176</v>
      </c>
      <c r="F324" s="9" t="s">
        <v>581</v>
      </c>
      <c r="G324" t="s">
        <v>656</v>
      </c>
      <c r="L324" t="b">
        <v>1</v>
      </c>
      <c r="M324" t="b">
        <v>1</v>
      </c>
      <c r="N324" t="b">
        <v>0</v>
      </c>
      <c r="O324" t="b">
        <v>0</v>
      </c>
      <c r="P324" s="2">
        <v>2</v>
      </c>
      <c r="Q324" s="25">
        <v>1</v>
      </c>
      <c r="R324">
        <v>2</v>
      </c>
      <c r="S324">
        <v>0</v>
      </c>
      <c r="T324" s="2">
        <v>3.8313999999999999</v>
      </c>
      <c r="U324" s="2">
        <v>3.8313999999999999</v>
      </c>
      <c r="V324" s="2">
        <v>28.871400000000001</v>
      </c>
      <c r="W324" s="2" t="s">
        <v>440</v>
      </c>
      <c r="X324" s="2">
        <v>14.435700000000001</v>
      </c>
      <c r="Y324" s="25">
        <v>14.88329339</v>
      </c>
      <c r="Z324" s="25">
        <v>14.88329339</v>
      </c>
      <c r="AA324" s="25">
        <v>14.88329339</v>
      </c>
      <c r="AB324">
        <v>3.8250999999999999</v>
      </c>
      <c r="AC324">
        <v>3.8250999999999999</v>
      </c>
      <c r="AD324">
        <v>28.884</v>
      </c>
      <c r="AE324">
        <v>0</v>
      </c>
      <c r="AH324" s="2"/>
      <c r="AI324">
        <v>20</v>
      </c>
      <c r="AJ324" s="55">
        <f t="shared" si="44"/>
        <v>423.82135294154398</v>
      </c>
      <c r="AK324" s="57">
        <v>218.43262216091571</v>
      </c>
      <c r="AL324" s="55">
        <v>422.61306904883998</v>
      </c>
      <c r="AM324" s="55">
        <v>0</v>
      </c>
      <c r="AN324" s="52">
        <f t="shared" si="45"/>
        <v>9.4379388207741013E-2</v>
      </c>
      <c r="AO324" s="51">
        <v>9.1561415150097566E-2</v>
      </c>
      <c r="AP324" s="52">
        <v>9.4649226276950119E-2</v>
      </c>
      <c r="AQ324" s="52"/>
      <c r="AR324" s="28">
        <v>1.882352941176471</v>
      </c>
      <c r="AS324" s="28">
        <v>2.3529411764705879</v>
      </c>
      <c r="AT324" s="28">
        <v>1.6470588235294119</v>
      </c>
      <c r="AU324" s="28">
        <v>0</v>
      </c>
      <c r="AV324" s="28">
        <v>0.32</v>
      </c>
      <c r="AW324" s="28">
        <v>0.4</v>
      </c>
      <c r="AX324" s="28">
        <v>0.28000000000000003</v>
      </c>
      <c r="AY324" s="28">
        <v>0</v>
      </c>
      <c r="AZ324" s="25">
        <v>1.1000000000000001</v>
      </c>
      <c r="BA324" s="25">
        <v>3.44</v>
      </c>
      <c r="BB324" s="25">
        <v>2.34</v>
      </c>
      <c r="BC324" s="25">
        <v>2.651764705882353</v>
      </c>
      <c r="BD324">
        <v>2.651764705882353</v>
      </c>
      <c r="BE324">
        <v>5.9274383647058819</v>
      </c>
      <c r="BF324" s="75">
        <v>0.55146660057091235</v>
      </c>
      <c r="BG324" s="75">
        <v>0.57006422384419775</v>
      </c>
      <c r="BH324" s="75"/>
      <c r="BI324">
        <v>4.7189694103870507E-2</v>
      </c>
      <c r="BJ324">
        <v>4.5780707575048769E-2</v>
      </c>
      <c r="BK324">
        <v>4.7324613138475059E-2</v>
      </c>
      <c r="BM324">
        <v>9.353000987826289E-2</v>
      </c>
      <c r="BN324">
        <v>4.6765004939131452E-2</v>
      </c>
      <c r="BO324">
        <v>0.56076541220755505</v>
      </c>
      <c r="BP324" s="79" t="s">
        <v>1264</v>
      </c>
      <c r="BQ324" s="79">
        <v>1373</v>
      </c>
      <c r="BR324" s="79">
        <v>50</v>
      </c>
      <c r="BT324" s="79" t="s">
        <v>464</v>
      </c>
      <c r="BU324" s="79" t="s">
        <v>464</v>
      </c>
      <c r="BV324" s="79">
        <v>0</v>
      </c>
      <c r="BW324" s="79">
        <v>3.1</v>
      </c>
      <c r="BX324" s="79">
        <v>1.67</v>
      </c>
      <c r="BY324" s="79">
        <v>20</v>
      </c>
      <c r="BZ324" s="79" t="s">
        <v>464</v>
      </c>
      <c r="CA324" s="79" t="s">
        <v>464</v>
      </c>
      <c r="CB324" s="79" t="s">
        <v>1271</v>
      </c>
      <c r="CC324" s="79">
        <v>1000</v>
      </c>
      <c r="CD324" s="79">
        <v>230</v>
      </c>
      <c r="CE324" s="79" t="s">
        <v>1335</v>
      </c>
      <c r="CG324" s="81">
        <v>230</v>
      </c>
    </row>
    <row r="325" spans="1:85" x14ac:dyDescent="0.3">
      <c r="A325" s="2" t="s">
        <v>38</v>
      </c>
      <c r="B325" s="13" t="s">
        <v>714</v>
      </c>
      <c r="C325" s="13"/>
      <c r="D325" s="2">
        <v>3.9</v>
      </c>
      <c r="E325" s="2" t="s">
        <v>182</v>
      </c>
      <c r="F325" s="9" t="s">
        <v>545</v>
      </c>
      <c r="G325" t="s">
        <v>626</v>
      </c>
      <c r="L325" t="b">
        <v>1</v>
      </c>
      <c r="M325" t="b">
        <v>1</v>
      </c>
      <c r="N325" t="b">
        <v>0</v>
      </c>
      <c r="O325" t="b">
        <v>0</v>
      </c>
      <c r="P325" s="2"/>
      <c r="Q325" s="25">
        <v>1</v>
      </c>
      <c r="R325">
        <v>1</v>
      </c>
      <c r="S325">
        <v>0</v>
      </c>
      <c r="T325" s="2"/>
      <c r="U325" s="2"/>
      <c r="V325" s="2"/>
      <c r="W325" s="2"/>
      <c r="X325" s="2"/>
      <c r="Y325" s="25">
        <v>5.8532381300000003</v>
      </c>
      <c r="Z325" s="25">
        <v>5.8532371599999999</v>
      </c>
      <c r="AA325" s="25">
        <v>11.912811489999999</v>
      </c>
      <c r="AB325">
        <v>5.7946</v>
      </c>
      <c r="AC325">
        <v>5.7946</v>
      </c>
      <c r="AD325">
        <v>11.787599999999999</v>
      </c>
      <c r="AE325">
        <v>0</v>
      </c>
      <c r="AH325" s="2"/>
      <c r="AI325">
        <v>30</v>
      </c>
      <c r="AJ325" s="55">
        <f t="shared" si="39"/>
        <v>0</v>
      </c>
      <c r="AK325" s="57">
        <v>353.45760058531442</v>
      </c>
      <c r="AL325" s="55">
        <v>342.77011164986573</v>
      </c>
      <c r="AM325" s="55">
        <v>0</v>
      </c>
      <c r="AN325" s="52"/>
      <c r="AO325" s="51">
        <v>8.487580957467307E-2</v>
      </c>
      <c r="AP325" s="52">
        <v>8.752221672887435E-2</v>
      </c>
      <c r="AQ325" s="52"/>
      <c r="AR325" s="28">
        <v>1.833333333333333</v>
      </c>
      <c r="AS325" s="28">
        <v>2.5</v>
      </c>
      <c r="AT325" s="28">
        <v>0.66666666666666663</v>
      </c>
      <c r="AU325" s="28">
        <v>0</v>
      </c>
      <c r="AV325" s="28">
        <v>0.36666666666666659</v>
      </c>
      <c r="AW325" s="28">
        <v>0.5</v>
      </c>
      <c r="AX325" s="28">
        <v>0.1333333333333333</v>
      </c>
      <c r="AY325" s="28">
        <v>0</v>
      </c>
      <c r="AZ325" s="25">
        <v>0.89</v>
      </c>
      <c r="BA325" s="25">
        <v>3.44</v>
      </c>
      <c r="BB325" s="25">
        <v>2.5499999999999998</v>
      </c>
      <c r="BC325" s="25">
        <v>2.6020833333333329</v>
      </c>
      <c r="BD325">
        <v>2.6020833333333329</v>
      </c>
      <c r="BE325">
        <v>5.9098726145833336</v>
      </c>
      <c r="BF325" s="75">
        <v>0.57410011132036598</v>
      </c>
      <c r="BG325" s="75">
        <v>0.59200041353179045</v>
      </c>
      <c r="BH325" s="75"/>
      <c r="BJ325">
        <v>4.2437904787336528E-2</v>
      </c>
      <c r="BK325">
        <v>4.3761108364437168E-2</v>
      </c>
      <c r="BM325">
        <v>8.619901315177371E-2</v>
      </c>
      <c r="BN325">
        <v>4.3099506575886848E-2</v>
      </c>
      <c r="BO325">
        <v>0.58305026242607827</v>
      </c>
      <c r="BP325" s="79" t="s">
        <v>1264</v>
      </c>
      <c r="BQ325" s="79">
        <v>1473</v>
      </c>
      <c r="BR325" s="79">
        <v>10</v>
      </c>
      <c r="BT325" s="79" t="s">
        <v>464</v>
      </c>
      <c r="BU325" s="79" t="s">
        <v>464</v>
      </c>
      <c r="BV325" s="79">
        <v>0</v>
      </c>
      <c r="BW325" s="79">
        <v>0.7</v>
      </c>
      <c r="BX325" s="79">
        <v>1.32</v>
      </c>
      <c r="BY325" s="79">
        <v>0</v>
      </c>
      <c r="BZ325" s="79" t="s">
        <v>464</v>
      </c>
      <c r="CA325" s="79" t="s">
        <v>464</v>
      </c>
      <c r="CB325" s="79" t="s">
        <v>1266</v>
      </c>
      <c r="CC325" s="79">
        <v>400</v>
      </c>
      <c r="CE325" s="79" t="s">
        <v>1287</v>
      </c>
      <c r="CG325" s="81">
        <f>20</f>
        <v>20</v>
      </c>
    </row>
    <row r="326" spans="1:85" x14ac:dyDescent="0.3">
      <c r="A326" s="2" t="s">
        <v>38</v>
      </c>
      <c r="B326" s="13" t="s">
        <v>714</v>
      </c>
      <c r="C326" s="13"/>
      <c r="D326" s="2">
        <v>3.9</v>
      </c>
      <c r="E326" s="2" t="s">
        <v>182</v>
      </c>
      <c r="F326" s="9" t="s">
        <v>545</v>
      </c>
      <c r="G326" t="s">
        <v>626</v>
      </c>
      <c r="L326" t="b">
        <v>1</v>
      </c>
      <c r="M326" t="b">
        <v>1</v>
      </c>
      <c r="N326" t="b">
        <v>0</v>
      </c>
      <c r="O326" t="b">
        <v>0</v>
      </c>
      <c r="P326" s="2"/>
      <c r="Q326" s="25">
        <v>1</v>
      </c>
      <c r="R326">
        <v>1</v>
      </c>
      <c r="S326">
        <v>0</v>
      </c>
      <c r="T326" s="2"/>
      <c r="U326" s="2"/>
      <c r="V326" s="2"/>
      <c r="W326" s="2"/>
      <c r="X326" s="2"/>
      <c r="Y326" s="25">
        <v>5.8532381300000003</v>
      </c>
      <c r="Z326" s="25">
        <v>5.8532371599999999</v>
      </c>
      <c r="AA326" s="25">
        <v>11.912811489999999</v>
      </c>
      <c r="AB326">
        <v>5.7946</v>
      </c>
      <c r="AC326">
        <v>5.7946</v>
      </c>
      <c r="AD326">
        <v>11.787599999999999</v>
      </c>
      <c r="AE326">
        <v>0</v>
      </c>
      <c r="AH326" s="2"/>
      <c r="AI326">
        <v>30</v>
      </c>
      <c r="AJ326" s="55">
        <f t="shared" ref="AJ326" si="46">T326*U326*V326</f>
        <v>0</v>
      </c>
      <c r="AK326" s="57">
        <v>353.45760058531442</v>
      </c>
      <c r="AL326" s="55">
        <v>342.77011164986573</v>
      </c>
      <c r="AM326" s="55">
        <v>0</v>
      </c>
      <c r="AN326" s="52"/>
      <c r="AO326" s="51">
        <v>8.487580957467307E-2</v>
      </c>
      <c r="AP326" s="52">
        <v>8.752221672887435E-2</v>
      </c>
      <c r="AQ326" s="52"/>
      <c r="AR326" s="28">
        <v>1.833333333333333</v>
      </c>
      <c r="AS326" s="28">
        <v>2.5</v>
      </c>
      <c r="AT326" s="28">
        <v>0.66666666666666663</v>
      </c>
      <c r="AU326" s="28">
        <v>0</v>
      </c>
      <c r="AV326" s="28">
        <v>0.36666666666666659</v>
      </c>
      <c r="AW326" s="28">
        <v>0.5</v>
      </c>
      <c r="AX326" s="28">
        <v>0.1333333333333333</v>
      </c>
      <c r="AY326" s="28">
        <v>0</v>
      </c>
      <c r="AZ326" s="25">
        <v>0.89</v>
      </c>
      <c r="BA326" s="25">
        <v>3.44</v>
      </c>
      <c r="BB326" s="25">
        <v>2.5499999999999998</v>
      </c>
      <c r="BC326" s="25">
        <v>2.6020833333333329</v>
      </c>
      <c r="BD326">
        <v>2.6020833333333329</v>
      </c>
      <c r="BE326">
        <v>5.9098726145833336</v>
      </c>
      <c r="BF326" s="75">
        <v>0.57410011132036598</v>
      </c>
      <c r="BG326" s="75">
        <v>0.59200041353179045</v>
      </c>
      <c r="BH326" s="75"/>
      <c r="BJ326">
        <v>4.2437904787336528E-2</v>
      </c>
      <c r="BK326">
        <v>4.3761108364437168E-2</v>
      </c>
      <c r="BM326">
        <v>8.619901315177371E-2</v>
      </c>
      <c r="BN326">
        <v>4.3099506575886848E-2</v>
      </c>
      <c r="BO326">
        <v>0.58305026242607827</v>
      </c>
      <c r="BP326" s="79" t="s">
        <v>1264</v>
      </c>
      <c r="BQ326" s="79">
        <v>1473</v>
      </c>
      <c r="BR326" s="79">
        <v>10</v>
      </c>
      <c r="BT326" s="79" t="s">
        <v>1275</v>
      </c>
      <c r="BU326" s="79" t="s">
        <v>56</v>
      </c>
      <c r="BV326" s="79">
        <v>0.2</v>
      </c>
      <c r="BW326" s="79">
        <v>0.7</v>
      </c>
      <c r="BX326" s="79">
        <v>1.32</v>
      </c>
      <c r="BY326" s="79">
        <v>0</v>
      </c>
      <c r="BZ326" s="79" t="s">
        <v>464</v>
      </c>
      <c r="CA326" s="79" t="s">
        <v>464</v>
      </c>
      <c r="CB326" s="79" t="s">
        <v>1266</v>
      </c>
      <c r="CC326" s="79">
        <v>400</v>
      </c>
      <c r="CE326" s="79" t="s">
        <v>1287</v>
      </c>
      <c r="CG326" s="81">
        <v>140</v>
      </c>
    </row>
    <row r="327" spans="1:85" x14ac:dyDescent="0.3">
      <c r="A327" s="2" t="s">
        <v>38</v>
      </c>
      <c r="B327" s="13" t="s">
        <v>714</v>
      </c>
      <c r="C327" s="13"/>
      <c r="D327" s="2">
        <v>3.9</v>
      </c>
      <c r="E327" s="2" t="s">
        <v>182</v>
      </c>
      <c r="F327" s="9" t="s">
        <v>545</v>
      </c>
      <c r="G327" t="s">
        <v>626</v>
      </c>
      <c r="L327" t="b">
        <v>1</v>
      </c>
      <c r="M327" t="b">
        <v>1</v>
      </c>
      <c r="N327" t="b">
        <v>0</v>
      </c>
      <c r="O327" t="b">
        <v>0</v>
      </c>
      <c r="P327" s="2"/>
      <c r="Q327" s="25">
        <v>1</v>
      </c>
      <c r="R327">
        <v>1</v>
      </c>
      <c r="S327">
        <v>0</v>
      </c>
      <c r="T327" s="2"/>
      <c r="U327" s="2"/>
      <c r="V327" s="2"/>
      <c r="W327" s="2"/>
      <c r="X327" s="2"/>
      <c r="Y327" s="25">
        <v>5.8532381300000003</v>
      </c>
      <c r="Z327" s="25">
        <v>5.8532371599999999</v>
      </c>
      <c r="AA327" s="25">
        <v>11.912811489999999</v>
      </c>
      <c r="AB327">
        <v>5.7946</v>
      </c>
      <c r="AC327">
        <v>5.7946</v>
      </c>
      <c r="AD327">
        <v>11.787599999999999</v>
      </c>
      <c r="AE327">
        <v>0</v>
      </c>
      <c r="AH327" s="2"/>
      <c r="AI327">
        <v>30</v>
      </c>
      <c r="AJ327" s="55">
        <f t="shared" ref="AJ327" si="47">T327*U327*V327</f>
        <v>0</v>
      </c>
      <c r="AK327" s="57">
        <v>353.45760058531442</v>
      </c>
      <c r="AL327" s="55">
        <v>342.77011164986573</v>
      </c>
      <c r="AM327" s="55">
        <v>0</v>
      </c>
      <c r="AN327" s="52"/>
      <c r="AO327" s="51">
        <v>8.487580957467307E-2</v>
      </c>
      <c r="AP327" s="52">
        <v>8.752221672887435E-2</v>
      </c>
      <c r="AQ327" s="52"/>
      <c r="AR327" s="28">
        <v>1.833333333333333</v>
      </c>
      <c r="AS327" s="28">
        <v>2.5</v>
      </c>
      <c r="AT327" s="28">
        <v>0.66666666666666663</v>
      </c>
      <c r="AU327" s="28">
        <v>0</v>
      </c>
      <c r="AV327" s="28">
        <v>0.36666666666666659</v>
      </c>
      <c r="AW327" s="28">
        <v>0.5</v>
      </c>
      <c r="AX327" s="28">
        <v>0.1333333333333333</v>
      </c>
      <c r="AY327" s="28">
        <v>0</v>
      </c>
      <c r="AZ327" s="25">
        <v>0.89</v>
      </c>
      <c r="BA327" s="25">
        <v>3.44</v>
      </c>
      <c r="BB327" s="25">
        <v>2.5499999999999998</v>
      </c>
      <c r="BC327" s="25">
        <v>2.6020833333333329</v>
      </c>
      <c r="BD327">
        <v>2.6020833333333329</v>
      </c>
      <c r="BE327">
        <v>5.9098726145833336</v>
      </c>
      <c r="BF327" s="75">
        <v>0.57410011132036598</v>
      </c>
      <c r="BG327" s="75">
        <v>0.59200041353179045</v>
      </c>
      <c r="BH327" s="75"/>
      <c r="BJ327">
        <v>4.2437904787336528E-2</v>
      </c>
      <c r="BK327">
        <v>4.3761108364437168E-2</v>
      </c>
      <c r="BM327">
        <v>8.619901315177371E-2</v>
      </c>
      <c r="BN327">
        <v>4.3099506575886848E-2</v>
      </c>
      <c r="BO327">
        <v>0.58305026242607827</v>
      </c>
      <c r="BP327" s="79" t="s">
        <v>1305</v>
      </c>
      <c r="BQ327" s="79">
        <v>973</v>
      </c>
      <c r="BR327" s="79">
        <v>10</v>
      </c>
      <c r="BT327" s="79" t="s">
        <v>464</v>
      </c>
      <c r="BU327" s="79" t="s">
        <v>464</v>
      </c>
      <c r="BV327" s="79">
        <v>0</v>
      </c>
      <c r="BW327" s="79">
        <v>0.7</v>
      </c>
      <c r="BX327" s="79">
        <v>1.32</v>
      </c>
      <c r="BY327" s="79">
        <v>0</v>
      </c>
      <c r="BZ327" s="79" t="s">
        <v>464</v>
      </c>
      <c r="CA327" s="79" t="s">
        <v>464</v>
      </c>
      <c r="CB327" s="79" t="s">
        <v>1266</v>
      </c>
      <c r="CC327" s="79">
        <v>400</v>
      </c>
      <c r="CE327" s="79" t="s">
        <v>1287</v>
      </c>
      <c r="CG327" s="81">
        <v>6</v>
      </c>
    </row>
    <row r="328" spans="1:85" x14ac:dyDescent="0.3">
      <c r="A328" s="2" t="s">
        <v>48</v>
      </c>
      <c r="B328" s="13" t="s">
        <v>724</v>
      </c>
      <c r="C328" s="13"/>
      <c r="D328" s="2">
        <v>4.3</v>
      </c>
      <c r="E328" s="2" t="s">
        <v>183</v>
      </c>
      <c r="F328" s="9" t="s">
        <v>552</v>
      </c>
      <c r="G328" t="s">
        <v>630</v>
      </c>
      <c r="L328" t="b">
        <v>1</v>
      </c>
      <c r="M328" t="b">
        <v>1</v>
      </c>
      <c r="N328" t="b">
        <v>0</v>
      </c>
      <c r="O328" t="b">
        <v>0</v>
      </c>
      <c r="P328" s="2"/>
      <c r="Q328" s="25">
        <v>2</v>
      </c>
      <c r="R328">
        <v>8</v>
      </c>
      <c r="S328">
        <v>0</v>
      </c>
      <c r="T328" s="2"/>
      <c r="U328" s="2"/>
      <c r="V328" s="2"/>
      <c r="W328" s="2"/>
      <c r="X328" s="2"/>
      <c r="Y328" s="25">
        <v>7.4836094600000003</v>
      </c>
      <c r="Z328" s="25">
        <v>7.4836094600000003</v>
      </c>
      <c r="AA328" s="25">
        <v>7.4836094600000003</v>
      </c>
      <c r="AB328">
        <v>10.34</v>
      </c>
      <c r="AC328">
        <v>10.34</v>
      </c>
      <c r="AD328">
        <v>10.34</v>
      </c>
      <c r="AE328">
        <v>0</v>
      </c>
      <c r="AH328" s="2"/>
      <c r="AI328">
        <v>14</v>
      </c>
      <c r="AJ328" s="55">
        <f t="shared" si="39"/>
        <v>0</v>
      </c>
      <c r="AK328" s="57">
        <v>296.35915518228359</v>
      </c>
      <c r="AL328" s="55">
        <v>1105.507304</v>
      </c>
      <c r="AM328" s="55">
        <v>0</v>
      </c>
      <c r="AN328" s="52"/>
      <c r="AO328" s="51">
        <v>9.4479956196318104E-2</v>
      </c>
      <c r="AP328" s="52">
        <v>0.1013109543417363</v>
      </c>
      <c r="AQ328" s="52"/>
      <c r="AR328" s="28">
        <v>1.8181818181818179</v>
      </c>
      <c r="AS328" s="28">
        <v>2.545454545454545</v>
      </c>
      <c r="AT328" s="28">
        <v>0.72727272727272729</v>
      </c>
      <c r="AU328" s="28">
        <v>0</v>
      </c>
      <c r="AV328" s="28">
        <v>0.35714285714285721</v>
      </c>
      <c r="AW328" s="28">
        <v>0.5</v>
      </c>
      <c r="AX328" s="28">
        <v>0.1428571428571429</v>
      </c>
      <c r="AY328" s="28">
        <v>0</v>
      </c>
      <c r="AZ328" s="25">
        <v>1</v>
      </c>
      <c r="BA328" s="25">
        <v>3.44</v>
      </c>
      <c r="BB328" s="25">
        <v>2.44</v>
      </c>
      <c r="BC328" s="25">
        <v>2.6618181818181821</v>
      </c>
      <c r="BD328">
        <v>2.6618181818181821</v>
      </c>
      <c r="BE328">
        <v>6.0537295018181814</v>
      </c>
      <c r="BF328" s="75">
        <v>0.50642227837041764</v>
      </c>
      <c r="BG328" s="75">
        <v>0.5430371307011983</v>
      </c>
      <c r="BH328" s="75"/>
      <c r="BJ328">
        <v>4.7239978098159073E-2</v>
      </c>
      <c r="BK328">
        <v>5.0655477170868157E-2</v>
      </c>
      <c r="BM328">
        <v>9.789545526902721E-2</v>
      </c>
      <c r="BN328">
        <v>4.8947727634513619E-2</v>
      </c>
      <c r="BO328">
        <v>0.52472970453580792</v>
      </c>
      <c r="BP328" s="79" t="s">
        <v>1264</v>
      </c>
      <c r="BQ328" s="79">
        <v>1173</v>
      </c>
      <c r="BR328" s="79">
        <v>6</v>
      </c>
      <c r="BT328" s="79" t="s">
        <v>1275</v>
      </c>
      <c r="BU328" s="79" t="s">
        <v>56</v>
      </c>
      <c r="BV328" s="79">
        <v>1</v>
      </c>
      <c r="BW328" s="79">
        <v>4.2</v>
      </c>
      <c r="BX328" s="79">
        <v>2.86</v>
      </c>
      <c r="BY328" s="79">
        <v>0</v>
      </c>
      <c r="BZ328" s="79" t="s">
        <v>464</v>
      </c>
      <c r="CA328" s="79" t="s">
        <v>464</v>
      </c>
      <c r="CB328" s="79" t="s">
        <v>1266</v>
      </c>
      <c r="CC328" s="79">
        <v>450</v>
      </c>
      <c r="CG328" s="81">
        <v>101</v>
      </c>
    </row>
    <row r="329" spans="1:85" x14ac:dyDescent="0.3">
      <c r="A329" s="2" t="s">
        <v>49</v>
      </c>
      <c r="B329" s="13" t="s">
        <v>725</v>
      </c>
      <c r="C329" s="13"/>
      <c r="D329" s="2">
        <v>4.0999999999999996</v>
      </c>
      <c r="E329" s="2" t="s">
        <v>183</v>
      </c>
      <c r="F329" s="9" t="s">
        <v>553</v>
      </c>
      <c r="G329" t="s">
        <v>631</v>
      </c>
      <c r="L329" t="b">
        <v>1</v>
      </c>
      <c r="M329" t="b">
        <v>1</v>
      </c>
      <c r="N329" t="b">
        <v>0</v>
      </c>
      <c r="O329" t="b">
        <v>0</v>
      </c>
      <c r="P329" s="2"/>
      <c r="Q329" s="25">
        <v>8</v>
      </c>
      <c r="R329">
        <v>8</v>
      </c>
      <c r="S329">
        <v>0</v>
      </c>
      <c r="T329" s="2"/>
      <c r="U329" s="2"/>
      <c r="V329" s="2"/>
      <c r="W329" s="2"/>
      <c r="X329" s="1">
        <v>0</v>
      </c>
      <c r="Y329" s="25">
        <v>5.8017180100000001</v>
      </c>
      <c r="Z329" s="25">
        <v>7.9756520899999996</v>
      </c>
      <c r="AA329" s="25">
        <v>27.352093400000001</v>
      </c>
      <c r="AB329">
        <v>26.646989999999999</v>
      </c>
      <c r="AC329">
        <v>7.9359999999999999</v>
      </c>
      <c r="AD329">
        <v>5.7050000000000001</v>
      </c>
      <c r="AE329">
        <v>0</v>
      </c>
      <c r="AH329" s="2"/>
      <c r="AI329">
        <v>14</v>
      </c>
      <c r="AJ329" s="55">
        <f t="shared" si="39"/>
        <v>0</v>
      </c>
      <c r="AK329" s="57">
        <v>1265.6493143942739</v>
      </c>
      <c r="AL329" s="55">
        <v>1206.4392746112001</v>
      </c>
      <c r="AM329" s="55">
        <v>0</v>
      </c>
      <c r="AN329" s="52"/>
      <c r="AO329" s="51">
        <v>8.8492127105210025E-2</v>
      </c>
      <c r="AP329" s="52">
        <v>9.2835174017436004E-2</v>
      </c>
      <c r="AQ329" s="52"/>
      <c r="AR329" s="28">
        <v>1.8181818181818179</v>
      </c>
      <c r="AS329" s="28">
        <v>2.545454545454545</v>
      </c>
      <c r="AT329" s="28">
        <v>0.72727272727272729</v>
      </c>
      <c r="AU329" s="28">
        <v>0</v>
      </c>
      <c r="AV329" s="28">
        <v>0.35714285714285721</v>
      </c>
      <c r="AW329" s="28">
        <v>0.5</v>
      </c>
      <c r="AX329" s="28">
        <v>0.1428571428571429</v>
      </c>
      <c r="AY329" s="28">
        <v>0</v>
      </c>
      <c r="AZ329" s="25">
        <v>0.95</v>
      </c>
      <c r="BA329" s="25">
        <v>3.44</v>
      </c>
      <c r="BB329" s="25">
        <v>2.4900000000000002</v>
      </c>
      <c r="BC329" s="25">
        <v>2.6527272727272719</v>
      </c>
      <c r="BD329">
        <v>2.6527272727272728</v>
      </c>
      <c r="BE329">
        <v>6.0182046818181814</v>
      </c>
      <c r="BF329" s="75">
        <v>0.5176653673612065</v>
      </c>
      <c r="BG329" s="75">
        <v>0.54307152550012683</v>
      </c>
      <c r="BH329" s="75"/>
      <c r="BJ329">
        <v>4.4246063552605013E-2</v>
      </c>
      <c r="BK329">
        <v>4.6417587008717988E-2</v>
      </c>
      <c r="BM329">
        <v>9.0663650561323014E-2</v>
      </c>
      <c r="BN329">
        <v>4.53318252806615E-2</v>
      </c>
      <c r="BO329">
        <v>0.53036844643066661</v>
      </c>
      <c r="BP329" s="79" t="s">
        <v>1264</v>
      </c>
      <c r="BQ329" s="79">
        <v>1173</v>
      </c>
      <c r="BR329" s="79">
        <v>6</v>
      </c>
      <c r="BT329" s="79" t="s">
        <v>1275</v>
      </c>
      <c r="BU329" s="79" t="s">
        <v>56</v>
      </c>
      <c r="BV329" s="79">
        <v>1</v>
      </c>
      <c r="BW329" s="79">
        <v>5.0999999999999996</v>
      </c>
      <c r="BX329" s="79">
        <v>2.86</v>
      </c>
      <c r="BY329" s="79">
        <v>0</v>
      </c>
      <c r="BZ329" s="79" t="s">
        <v>464</v>
      </c>
      <c r="CA329" s="79" t="s">
        <v>464</v>
      </c>
      <c r="CB329" s="79" t="s">
        <v>1266</v>
      </c>
      <c r="CC329" s="79">
        <v>450</v>
      </c>
      <c r="CG329" s="81">
        <v>402</v>
      </c>
    </row>
    <row r="330" spans="1:85" x14ac:dyDescent="0.3">
      <c r="A330" s="2" t="s">
        <v>46</v>
      </c>
      <c r="B330" s="13" t="s">
        <v>722</v>
      </c>
      <c r="C330" s="13"/>
      <c r="D330" s="2">
        <v>3.2</v>
      </c>
      <c r="E330" s="2" t="s">
        <v>183</v>
      </c>
      <c r="F330" s="9" t="s">
        <v>551</v>
      </c>
      <c r="G330" t="s">
        <v>629</v>
      </c>
      <c r="L330" t="b">
        <v>1</v>
      </c>
      <c r="M330" t="b">
        <v>1</v>
      </c>
      <c r="N330" t="b">
        <v>0</v>
      </c>
      <c r="O330" t="b">
        <v>0</v>
      </c>
      <c r="P330" s="2"/>
      <c r="Q330" s="25">
        <v>2</v>
      </c>
      <c r="R330">
        <v>4</v>
      </c>
      <c r="S330">
        <v>0</v>
      </c>
      <c r="T330" s="2"/>
      <c r="U330" s="2"/>
      <c r="V330" s="2"/>
      <c r="W330" s="2"/>
      <c r="X330" s="2"/>
      <c r="Y330" s="25">
        <v>7.41544296</v>
      </c>
      <c r="Z330" s="25">
        <v>7.4154429599999991</v>
      </c>
      <c r="AA330" s="25">
        <v>7.41544296</v>
      </c>
      <c r="AB330">
        <v>7.8</v>
      </c>
      <c r="AC330">
        <v>13.010999999999999</v>
      </c>
      <c r="AD330">
        <v>5.5460000000000003</v>
      </c>
      <c r="AE330">
        <v>0</v>
      </c>
      <c r="AH330" s="2"/>
      <c r="AI330">
        <v>14</v>
      </c>
      <c r="AJ330" s="55">
        <f t="shared" si="39"/>
        <v>0</v>
      </c>
      <c r="AK330" s="57">
        <v>288.33429290182369</v>
      </c>
      <c r="AL330" s="55">
        <v>556.51188553357167</v>
      </c>
      <c r="AM330" s="55">
        <v>0</v>
      </c>
      <c r="AN330" s="52"/>
      <c r="AO330" s="51">
        <v>9.7109503410799117E-2</v>
      </c>
      <c r="AP330" s="52">
        <v>0.10062678166578309</v>
      </c>
      <c r="AQ330" s="52"/>
      <c r="AR330" s="28">
        <v>2</v>
      </c>
      <c r="AS330" s="28">
        <v>2.545454545454545</v>
      </c>
      <c r="AT330" s="28">
        <v>0.54545454545454541</v>
      </c>
      <c r="AU330" s="28">
        <v>0</v>
      </c>
      <c r="AV330" s="28">
        <v>0.39285714285714279</v>
      </c>
      <c r="AW330" s="28">
        <v>0.5</v>
      </c>
      <c r="AX330" s="28">
        <v>0.1071428571428571</v>
      </c>
      <c r="AY330" s="28">
        <v>0</v>
      </c>
      <c r="AZ330" s="25">
        <v>1.1000000000000001</v>
      </c>
      <c r="BA330" s="25">
        <v>3.44</v>
      </c>
      <c r="BB330" s="25">
        <v>2.34</v>
      </c>
      <c r="BC330" s="25">
        <v>2.669090909090909</v>
      </c>
      <c r="BD330">
        <v>2.669090909090909</v>
      </c>
      <c r="BE330">
        <v>5.9831974772727277</v>
      </c>
      <c r="BF330" s="75">
        <v>0.52442413903612473</v>
      </c>
      <c r="BG330" s="75">
        <v>0.54341863036636606</v>
      </c>
      <c r="BH330" s="75"/>
      <c r="BJ330">
        <v>4.8554751705399558E-2</v>
      </c>
      <c r="BK330">
        <v>5.0313390832891547E-2</v>
      </c>
      <c r="BM330">
        <v>9.8868142538291098E-2</v>
      </c>
      <c r="BN330">
        <v>4.9434071269145549E-2</v>
      </c>
      <c r="BO330">
        <v>0.53392138470124539</v>
      </c>
      <c r="BP330" s="79" t="s">
        <v>1264</v>
      </c>
      <c r="BQ330" s="79">
        <v>1173</v>
      </c>
      <c r="BR330" s="79">
        <v>6</v>
      </c>
      <c r="BT330" s="79" t="s">
        <v>1275</v>
      </c>
      <c r="BU330" s="79" t="s">
        <v>56</v>
      </c>
      <c r="BV330" s="79">
        <v>1</v>
      </c>
      <c r="BW330" s="79">
        <v>5.2</v>
      </c>
      <c r="BX330" s="79">
        <v>2.86</v>
      </c>
      <c r="BY330" s="79">
        <v>0</v>
      </c>
      <c r="BZ330" s="79" t="s">
        <v>464</v>
      </c>
      <c r="CA330" s="79" t="s">
        <v>464</v>
      </c>
      <c r="CB330" s="79" t="s">
        <v>1266</v>
      </c>
      <c r="CC330" s="79">
        <v>450</v>
      </c>
      <c r="CG330" s="81">
        <v>441</v>
      </c>
    </row>
    <row r="331" spans="1:85" x14ac:dyDescent="0.3">
      <c r="A331" s="2" t="s">
        <v>47</v>
      </c>
      <c r="B331" s="13" t="s">
        <v>723</v>
      </c>
      <c r="C331" s="13"/>
      <c r="D331" s="2">
        <v>3.8</v>
      </c>
      <c r="E331" s="2" t="s">
        <v>183</v>
      </c>
      <c r="F331" s="9">
        <v>-1</v>
      </c>
      <c r="G331">
        <v>-1</v>
      </c>
      <c r="H331" t="s">
        <v>1152</v>
      </c>
      <c r="L331" t="b">
        <v>0</v>
      </c>
      <c r="M331" t="b">
        <v>0</v>
      </c>
      <c r="N331" t="b">
        <v>1</v>
      </c>
      <c r="O331" t="b">
        <v>0</v>
      </c>
      <c r="P331" s="2"/>
      <c r="Q331" s="25">
        <v>0</v>
      </c>
      <c r="R331">
        <v>0</v>
      </c>
      <c r="S331">
        <v>2</v>
      </c>
      <c r="T331" s="2"/>
      <c r="U331" s="2"/>
      <c r="V331" s="2"/>
      <c r="W331" s="2"/>
      <c r="X331" s="2"/>
      <c r="Y331" s="25">
        <v>0</v>
      </c>
      <c r="Z331" s="25"/>
      <c r="AA331" s="25"/>
      <c r="AB331">
        <v>0</v>
      </c>
      <c r="AE331">
        <v>5.5170000000000003</v>
      </c>
      <c r="AF331">
        <v>31.274999999999999</v>
      </c>
      <c r="AG331">
        <v>3.8942000000000001</v>
      </c>
      <c r="AH331" s="2"/>
      <c r="AI331">
        <v>34</v>
      </c>
      <c r="AJ331" s="55">
        <f t="shared" si="39"/>
        <v>0</v>
      </c>
      <c r="AK331" s="57">
        <v>0</v>
      </c>
      <c r="AL331" s="55">
        <v>0</v>
      </c>
      <c r="AM331" s="55">
        <v>671.92152628500003</v>
      </c>
      <c r="AN331" s="52"/>
      <c r="AO331" s="51"/>
      <c r="AP331" s="52"/>
      <c r="AQ331" s="52">
        <v>0.1012022942261822</v>
      </c>
      <c r="AR331" s="28">
        <v>2</v>
      </c>
      <c r="AS331" s="28">
        <v>2.518518518518519</v>
      </c>
      <c r="AT331" s="28">
        <v>0.51851851851851849</v>
      </c>
      <c r="AU331" s="28">
        <v>0</v>
      </c>
      <c r="AV331" s="28">
        <v>0.39705882352941169</v>
      </c>
      <c r="AW331" s="28">
        <v>0.5</v>
      </c>
      <c r="AX331" s="28">
        <v>0.1029411764705882</v>
      </c>
      <c r="AY331" s="28">
        <v>0</v>
      </c>
      <c r="AZ331" s="25">
        <v>1</v>
      </c>
      <c r="BA331" s="25">
        <v>3.44</v>
      </c>
      <c r="BB331" s="25">
        <v>2.44</v>
      </c>
      <c r="BC331" s="25">
        <v>2.6511111111111112</v>
      </c>
      <c r="BD331">
        <v>2.6511111111111112</v>
      </c>
      <c r="BE331">
        <v>5.9544359512962952</v>
      </c>
      <c r="BF331" s="75"/>
      <c r="BG331" s="75"/>
      <c r="BH331" s="75"/>
      <c r="BL331">
        <v>5.0601147113091112E-2</v>
      </c>
      <c r="BM331">
        <v>0.1012022942261822</v>
      </c>
      <c r="BN331">
        <v>5.0601147113091112E-2</v>
      </c>
      <c r="BO331">
        <v>0</v>
      </c>
      <c r="BP331" s="79" t="s">
        <v>1264</v>
      </c>
      <c r="BQ331" s="79">
        <v>1173</v>
      </c>
      <c r="BR331" s="79">
        <v>6</v>
      </c>
      <c r="BT331" s="79" t="s">
        <v>1275</v>
      </c>
      <c r="BU331" s="79" t="s">
        <v>56</v>
      </c>
      <c r="BV331" s="79">
        <v>1</v>
      </c>
      <c r="BW331" s="79">
        <v>4.9000000000000004</v>
      </c>
      <c r="BX331" s="79">
        <v>2.86</v>
      </c>
      <c r="BY331" s="79">
        <v>0</v>
      </c>
      <c r="BZ331" s="79" t="s">
        <v>464</v>
      </c>
      <c r="CA331" s="79" t="s">
        <v>464</v>
      </c>
      <c r="CB331" s="79" t="s">
        <v>1266</v>
      </c>
      <c r="CC331" s="79">
        <v>450</v>
      </c>
      <c r="CG331" s="81">
        <v>499</v>
      </c>
    </row>
    <row r="332" spans="1:85" x14ac:dyDescent="0.3">
      <c r="A332" s="2" t="s">
        <v>8</v>
      </c>
      <c r="B332" s="13" t="s">
        <v>694</v>
      </c>
      <c r="C332" s="13"/>
      <c r="D332" s="2">
        <v>3.1</v>
      </c>
      <c r="E332" s="2" t="s">
        <v>183</v>
      </c>
      <c r="F332" s="9" t="s">
        <v>530</v>
      </c>
      <c r="G332" t="s">
        <v>612</v>
      </c>
      <c r="L332" t="b">
        <v>1</v>
      </c>
      <c r="M332" t="b">
        <v>1</v>
      </c>
      <c r="N332" t="b">
        <v>0</v>
      </c>
      <c r="O332" t="b">
        <v>0</v>
      </c>
      <c r="P332" s="2"/>
      <c r="Q332" s="25">
        <v>30</v>
      </c>
      <c r="R332">
        <v>4</v>
      </c>
      <c r="S332">
        <v>0</v>
      </c>
      <c r="T332" s="2"/>
      <c r="U332" s="2"/>
      <c r="V332" s="2"/>
      <c r="W332" s="2"/>
      <c r="X332" s="2">
        <v>0</v>
      </c>
      <c r="Y332" s="25">
        <v>10.59112378</v>
      </c>
      <c r="Z332" s="25">
        <v>10.784736629999999</v>
      </c>
      <c r="AA332" s="25">
        <v>10.486176179999999</v>
      </c>
      <c r="AB332">
        <v>3.73</v>
      </c>
      <c r="AC332">
        <v>3.73</v>
      </c>
      <c r="AD332">
        <v>9.3699999999999992</v>
      </c>
      <c r="AE332">
        <v>0</v>
      </c>
      <c r="AH332" s="2"/>
      <c r="AI332">
        <v>4</v>
      </c>
      <c r="AJ332" s="55">
        <f t="shared" si="39"/>
        <v>0</v>
      </c>
      <c r="AK332" s="57">
        <v>1182.741260108548</v>
      </c>
      <c r="AL332" s="55">
        <v>130.36387300000001</v>
      </c>
      <c r="AM332" s="55">
        <v>0</v>
      </c>
      <c r="AN332" s="52"/>
      <c r="AO332" s="51">
        <v>0.1014592151701775</v>
      </c>
      <c r="AP332" s="52">
        <v>0.1227333894874388</v>
      </c>
      <c r="AQ332" s="52"/>
      <c r="AR332" s="28">
        <v>2</v>
      </c>
      <c r="AS332" s="28">
        <v>2.666666666666667</v>
      </c>
      <c r="AT332" s="28">
        <v>0.66666666666666663</v>
      </c>
      <c r="AU332" s="28">
        <v>0</v>
      </c>
      <c r="AV332" s="28">
        <v>0.375</v>
      </c>
      <c r="AW332" s="28">
        <v>0.5</v>
      </c>
      <c r="AX332" s="28">
        <v>0.125</v>
      </c>
      <c r="AY332" s="28">
        <v>0</v>
      </c>
      <c r="AZ332" s="25">
        <v>1.54</v>
      </c>
      <c r="BA332" s="25">
        <v>3.44</v>
      </c>
      <c r="BB332" s="25">
        <v>1.9</v>
      </c>
      <c r="BC332" s="25">
        <v>2.8066666666666671</v>
      </c>
      <c r="BD332">
        <v>2.8066666666666662</v>
      </c>
      <c r="BE332">
        <v>6.1769976</v>
      </c>
      <c r="BF332" s="75">
        <v>0.46900407026869628</v>
      </c>
      <c r="BG332" s="75">
        <v>0.56734579634715776</v>
      </c>
      <c r="BH332" s="75"/>
      <c r="BJ332">
        <v>5.072960758508873E-2</v>
      </c>
      <c r="BK332">
        <v>6.136669474371937E-2</v>
      </c>
      <c r="BM332">
        <v>0.1120963023288082</v>
      </c>
      <c r="BN332">
        <v>5.604815116440405E-2</v>
      </c>
      <c r="BO332">
        <v>0.51817493330792708</v>
      </c>
      <c r="BP332" s="79" t="s">
        <v>1264</v>
      </c>
      <c r="BQ332" s="79">
        <v>1173</v>
      </c>
      <c r="BR332" s="79">
        <v>6</v>
      </c>
      <c r="BT332" s="79" t="s">
        <v>1275</v>
      </c>
      <c r="BU332" s="79" t="s">
        <v>56</v>
      </c>
      <c r="BV332" s="79">
        <v>1</v>
      </c>
      <c r="BW332" s="79">
        <v>50</v>
      </c>
      <c r="BX332" s="79">
        <v>2.86</v>
      </c>
      <c r="BY332" s="79">
        <v>0</v>
      </c>
      <c r="BZ332" s="79" t="s">
        <v>464</v>
      </c>
      <c r="CA332" s="79" t="s">
        <v>464</v>
      </c>
      <c r="CB332" s="79" t="s">
        <v>1266</v>
      </c>
      <c r="CC332" s="79">
        <v>450</v>
      </c>
      <c r="CG332" s="81">
        <v>0.3</v>
      </c>
    </row>
    <row r="333" spans="1:85" x14ac:dyDescent="0.3">
      <c r="A333" s="2" t="s">
        <v>0</v>
      </c>
      <c r="B333" s="13" t="s">
        <v>685</v>
      </c>
      <c r="C333" s="13"/>
      <c r="D333" s="2">
        <v>3.3</v>
      </c>
      <c r="E333" s="2" t="s">
        <v>183</v>
      </c>
      <c r="F333" s="9" t="s">
        <v>523</v>
      </c>
      <c r="G333" t="s">
        <v>606</v>
      </c>
      <c r="L333" t="b">
        <v>1</v>
      </c>
      <c r="M333" t="b">
        <v>1</v>
      </c>
      <c r="N333" t="b">
        <v>0</v>
      </c>
      <c r="O333" t="b">
        <v>0</v>
      </c>
      <c r="P333" s="103">
        <v>4</v>
      </c>
      <c r="Q333" s="25">
        <v>4</v>
      </c>
      <c r="R333">
        <v>4</v>
      </c>
      <c r="S333">
        <v>0</v>
      </c>
      <c r="T333" s="1">
        <v>6.6</v>
      </c>
      <c r="U333" s="1">
        <v>7.94</v>
      </c>
      <c r="V333" s="1">
        <v>33.700000000000003</v>
      </c>
      <c r="W333" s="2"/>
      <c r="X333" s="1">
        <v>16.850000000000001</v>
      </c>
      <c r="Y333" s="25">
        <v>6.6040679999999998</v>
      </c>
      <c r="Z333" s="25">
        <v>7.9389519999999996</v>
      </c>
      <c r="AA333" s="25">
        <v>33.703336</v>
      </c>
      <c r="AB333">
        <v>7.83</v>
      </c>
      <c r="AC333">
        <v>33.209989999999998</v>
      </c>
      <c r="AD333">
        <v>6.46</v>
      </c>
      <c r="AE333">
        <v>0</v>
      </c>
      <c r="AH333" s="2"/>
      <c r="AI333">
        <v>34</v>
      </c>
      <c r="AJ333" s="55">
        <f t="shared" si="39"/>
        <v>1766.0147999999999</v>
      </c>
      <c r="AK333" s="57">
        <v>1767.0449718798691</v>
      </c>
      <c r="AL333" s="55">
        <v>1679.8210721820001</v>
      </c>
      <c r="AM333" s="55">
        <v>0</v>
      </c>
      <c r="AN333" s="52"/>
      <c r="AO333" s="51">
        <v>7.6964651247849417E-2</v>
      </c>
      <c r="AP333" s="52">
        <v>8.0961003676030277E-2</v>
      </c>
      <c r="AQ333" s="52"/>
      <c r="AR333" s="28">
        <v>1.62962962962963</v>
      </c>
      <c r="AS333" s="28">
        <v>2.518518518518519</v>
      </c>
      <c r="AT333" s="28">
        <v>0.88888888888888884</v>
      </c>
      <c r="AU333" s="28">
        <v>0</v>
      </c>
      <c r="AV333" s="28">
        <v>0.32352941176470579</v>
      </c>
      <c r="AW333" s="28">
        <v>0.5</v>
      </c>
      <c r="AX333" s="28">
        <v>0.1764705882352941</v>
      </c>
      <c r="AY333" s="28">
        <v>0</v>
      </c>
      <c r="AZ333" s="25">
        <v>0.82</v>
      </c>
      <c r="BA333" s="25">
        <v>3.44</v>
      </c>
      <c r="BB333" s="25">
        <v>2.62</v>
      </c>
      <c r="BC333" s="25">
        <v>2.642962962962963</v>
      </c>
      <c r="BD333">
        <v>2.642962962962963</v>
      </c>
      <c r="BE333">
        <v>5.9587362692592576</v>
      </c>
      <c r="BF333" s="75">
        <v>0.48264383878002159</v>
      </c>
      <c r="BG333" s="75">
        <v>0.50770488753139842</v>
      </c>
      <c r="BH333" s="75"/>
      <c r="BJ333">
        <v>3.8482325623924708E-2</v>
      </c>
      <c r="BK333">
        <v>4.0480501838015132E-2</v>
      </c>
      <c r="BM333">
        <v>7.8962827461939847E-2</v>
      </c>
      <c r="BN333">
        <v>3.9481413730969923E-2</v>
      </c>
      <c r="BO333">
        <v>0.49517436315571001</v>
      </c>
      <c r="BP333" s="79" t="s">
        <v>1264</v>
      </c>
      <c r="BQ333" s="79">
        <v>1173</v>
      </c>
      <c r="BR333" s="79">
        <v>6</v>
      </c>
      <c r="BT333" s="79" t="s">
        <v>1275</v>
      </c>
      <c r="BU333" s="79" t="s">
        <v>56</v>
      </c>
      <c r="BV333" s="79">
        <v>0.1</v>
      </c>
      <c r="BW333" s="79">
        <v>4.5</v>
      </c>
      <c r="BX333" s="79">
        <v>2.86</v>
      </c>
      <c r="BY333" s="79">
        <v>0</v>
      </c>
      <c r="BZ333" s="79" t="s">
        <v>464</v>
      </c>
      <c r="CA333" s="79" t="s">
        <v>464</v>
      </c>
      <c r="CB333" s="79" t="s">
        <v>1266</v>
      </c>
      <c r="CC333" s="79">
        <v>450</v>
      </c>
      <c r="CG333" s="81">
        <v>210</v>
      </c>
    </row>
    <row r="334" spans="1:85" x14ac:dyDescent="0.3">
      <c r="A334" s="5" t="s">
        <v>184</v>
      </c>
      <c r="B334" s="39" t="s">
        <v>798</v>
      </c>
      <c r="C334" s="39"/>
      <c r="D334" s="5">
        <v>3.5</v>
      </c>
      <c r="E334" s="5" t="s">
        <v>183</v>
      </c>
      <c r="F334" s="40">
        <v>-2</v>
      </c>
      <c r="G334" s="5">
        <v>-1</v>
      </c>
      <c r="H334" s="5"/>
      <c r="I334" s="5"/>
      <c r="J334" s="5"/>
      <c r="K334" s="5"/>
      <c r="L334" t="b">
        <v>0</v>
      </c>
      <c r="M334" t="b">
        <v>0</v>
      </c>
      <c r="N334" t="b">
        <v>0</v>
      </c>
      <c r="O334" s="5" t="b">
        <v>1</v>
      </c>
      <c r="P334" s="5"/>
      <c r="Q334" s="41">
        <v>0</v>
      </c>
      <c r="R334">
        <v>0</v>
      </c>
      <c r="S334">
        <v>0</v>
      </c>
      <c r="T334" s="5"/>
      <c r="U334" s="5"/>
      <c r="V334" s="5"/>
      <c r="W334" s="5"/>
      <c r="X334" s="5"/>
      <c r="Y334" s="41">
        <v>0</v>
      </c>
      <c r="Z334" s="41"/>
      <c r="AA334" s="41"/>
      <c r="AB334">
        <v>0</v>
      </c>
      <c r="AE334">
        <v>0</v>
      </c>
      <c r="AH334" s="5"/>
      <c r="AI334" s="5">
        <v>20</v>
      </c>
      <c r="AJ334" s="55">
        <f t="shared" si="39"/>
        <v>0</v>
      </c>
      <c r="AK334" s="57">
        <v>0</v>
      </c>
      <c r="AL334" s="55">
        <v>0</v>
      </c>
      <c r="AM334" s="55">
        <v>0</v>
      </c>
      <c r="AN334" s="52"/>
      <c r="AO334" s="51"/>
      <c r="AP334" s="52"/>
      <c r="AQ334" s="52"/>
      <c r="AR334" s="5">
        <v>1.9375</v>
      </c>
      <c r="AS334" s="5">
        <v>2.5</v>
      </c>
      <c r="AT334" s="5">
        <v>0.5625</v>
      </c>
      <c r="AU334" s="5">
        <v>2.625</v>
      </c>
      <c r="AV334" s="5">
        <v>0.25409836065573771</v>
      </c>
      <c r="AW334" s="5">
        <v>0.32786885245901642</v>
      </c>
      <c r="AX334" s="5">
        <v>7.3770491803278687E-2</v>
      </c>
      <c r="AY334" s="5">
        <v>0.34426229508196721</v>
      </c>
      <c r="AZ334" s="41">
        <v>0.82</v>
      </c>
      <c r="BA334" s="41">
        <v>3.44</v>
      </c>
      <c r="BB334" s="41">
        <v>2.62</v>
      </c>
      <c r="BC334" s="41">
        <v>2.59375</v>
      </c>
      <c r="BD334" s="5">
        <v>2.59375</v>
      </c>
      <c r="BE334" s="5">
        <v>5.9363868768750008</v>
      </c>
      <c r="BF334" s="75"/>
      <c r="BG334" s="75"/>
      <c r="BH334" s="75"/>
      <c r="BM334">
        <v>0</v>
      </c>
      <c r="BN334">
        <v>0</v>
      </c>
      <c r="BO334">
        <v>0</v>
      </c>
      <c r="BP334" s="79" t="s">
        <v>1264</v>
      </c>
      <c r="BQ334" s="79">
        <v>1173</v>
      </c>
      <c r="BR334" s="79">
        <v>6</v>
      </c>
      <c r="BT334" s="79" t="s">
        <v>1275</v>
      </c>
      <c r="BU334" s="79" t="s">
        <v>56</v>
      </c>
      <c r="BV334" s="79">
        <v>0.1</v>
      </c>
      <c r="BW334" s="79">
        <v>4.2</v>
      </c>
      <c r="BX334" s="79">
        <v>2.86</v>
      </c>
      <c r="BY334" s="79">
        <v>0</v>
      </c>
      <c r="BZ334" s="79" t="s">
        <v>464</v>
      </c>
      <c r="CA334" s="79" t="s">
        <v>464</v>
      </c>
      <c r="CB334" s="79" t="s">
        <v>1266</v>
      </c>
      <c r="CC334" s="79">
        <v>450</v>
      </c>
      <c r="CG334" s="81">
        <v>150</v>
      </c>
    </row>
    <row r="335" spans="1:85" x14ac:dyDescent="0.3">
      <c r="A335" s="2" t="s">
        <v>185</v>
      </c>
      <c r="B335" s="13" t="s">
        <v>729</v>
      </c>
      <c r="C335" s="13"/>
      <c r="D335" s="2">
        <v>4.55</v>
      </c>
      <c r="E335" s="2" t="s">
        <v>192</v>
      </c>
      <c r="F335" s="9" t="s">
        <v>556</v>
      </c>
      <c r="G335" t="s">
        <v>633</v>
      </c>
      <c r="L335" t="b">
        <v>1</v>
      </c>
      <c r="M335" t="b">
        <v>1</v>
      </c>
      <c r="N335" t="b">
        <v>0</v>
      </c>
      <c r="O335" t="b">
        <v>0</v>
      </c>
      <c r="P335" s="2">
        <v>4</v>
      </c>
      <c r="Q335" s="25">
        <v>2</v>
      </c>
      <c r="R335">
        <v>4</v>
      </c>
      <c r="S335">
        <v>0</v>
      </c>
      <c r="T335" s="2">
        <v>3.9369999999999998</v>
      </c>
      <c r="U335" s="2">
        <v>27.198</v>
      </c>
      <c r="V335" s="2">
        <v>5.6920000000000002</v>
      </c>
      <c r="W335" s="2"/>
      <c r="X335" s="1">
        <v>0</v>
      </c>
      <c r="Y335" s="25">
        <v>13.81974189</v>
      </c>
      <c r="Z335" s="25">
        <v>13.81974189</v>
      </c>
      <c r="AA335" s="25">
        <v>5.7110870199999999</v>
      </c>
      <c r="AB335">
        <v>3.94</v>
      </c>
      <c r="AC335">
        <v>27.15</v>
      </c>
      <c r="AD335">
        <v>5.6920000000000002</v>
      </c>
      <c r="AE335">
        <v>0</v>
      </c>
      <c r="AH335" s="2"/>
      <c r="AI335">
        <v>14</v>
      </c>
      <c r="AJ335" s="55">
        <f t="shared" si="39"/>
        <v>609.49096999200003</v>
      </c>
      <c r="AK335" s="57">
        <v>309.44138863753989</v>
      </c>
      <c r="AL335" s="55">
        <v>608.87893199999996</v>
      </c>
      <c r="AM335" s="55">
        <v>0</v>
      </c>
      <c r="AN335" s="52">
        <f t="shared" ref="AN335:AN348" si="48">P335*AI335/AJ335</f>
        <v>9.1879950248869205E-2</v>
      </c>
      <c r="AO335" s="51">
        <v>9.0485633235046756E-2</v>
      </c>
      <c r="AP335" s="52">
        <v>9.1972306901891634E-2</v>
      </c>
      <c r="AQ335" s="52"/>
      <c r="AR335" s="28">
        <v>2</v>
      </c>
      <c r="AS335" s="28">
        <v>2.545454545454545</v>
      </c>
      <c r="AT335" s="28">
        <v>0.54545454545454541</v>
      </c>
      <c r="AU335" s="28">
        <v>2.545454545454545</v>
      </c>
      <c r="AV335" s="28">
        <v>0.26190476190476192</v>
      </c>
      <c r="AW335" s="28">
        <v>0.33333333333333331</v>
      </c>
      <c r="AX335" s="28">
        <v>7.1428571428571425E-2</v>
      </c>
      <c r="AY335" s="28">
        <v>0.33333333333333331</v>
      </c>
      <c r="AZ335" s="25">
        <v>0.95</v>
      </c>
      <c r="BA335" s="25">
        <v>3.44</v>
      </c>
      <c r="BB335" s="25">
        <v>2.4900000000000002</v>
      </c>
      <c r="BC335" s="25">
        <v>2.6345454545454539</v>
      </c>
      <c r="BD335">
        <v>2.6345454545454552</v>
      </c>
      <c r="BE335">
        <v>6.036062318181818</v>
      </c>
      <c r="BF335" s="75">
        <v>0.52932707238284982</v>
      </c>
      <c r="BG335" s="75">
        <v>0.53802388525275069</v>
      </c>
      <c r="BH335" s="75"/>
      <c r="BI335">
        <v>4.5939975124434602E-2</v>
      </c>
      <c r="BJ335">
        <v>4.5242816617523378E-2</v>
      </c>
      <c r="BK335">
        <v>4.5986153450945817E-2</v>
      </c>
      <c r="BM335">
        <v>9.1445963461935856E-2</v>
      </c>
      <c r="BN335">
        <v>4.5722981730967928E-2</v>
      </c>
      <c r="BO335">
        <v>0.5336754788178002</v>
      </c>
      <c r="BP335" s="79" t="s">
        <v>1264</v>
      </c>
      <c r="BQ335" s="79">
        <v>1450</v>
      </c>
      <c r="BR335" s="79">
        <v>200</v>
      </c>
      <c r="BT335" s="79" t="s">
        <v>1275</v>
      </c>
      <c r="BU335" s="79" t="s">
        <v>56</v>
      </c>
      <c r="BV335" s="79">
        <v>0.15</v>
      </c>
      <c r="BW335" s="79">
        <v>0.9</v>
      </c>
      <c r="BX335" s="79">
        <v>2.56</v>
      </c>
      <c r="BY335" s="79">
        <v>0</v>
      </c>
      <c r="BZ335" s="79" t="s">
        <v>464</v>
      </c>
      <c r="CA335" s="79" t="s">
        <v>464</v>
      </c>
      <c r="CB335" s="79" t="s">
        <v>1266</v>
      </c>
      <c r="CC335" s="79">
        <v>400</v>
      </c>
      <c r="CE335" s="79" t="s">
        <v>1287</v>
      </c>
      <c r="CG335" s="81">
        <v>1000</v>
      </c>
    </row>
    <row r="336" spans="1:85" x14ac:dyDescent="0.3">
      <c r="A336" s="2" t="s">
        <v>1227</v>
      </c>
      <c r="B336" s="68" t="s">
        <v>1234</v>
      </c>
      <c r="C336" s="13"/>
      <c r="D336" s="2">
        <v>4.43</v>
      </c>
      <c r="E336" s="2" t="s">
        <v>192</v>
      </c>
      <c r="F336" s="32" t="s">
        <v>556</v>
      </c>
      <c r="G336" s="1" t="s">
        <v>633</v>
      </c>
      <c r="I336" t="s">
        <v>1627</v>
      </c>
      <c r="L336" t="b">
        <v>1</v>
      </c>
      <c r="M336" t="b">
        <v>1</v>
      </c>
      <c r="N336" t="b">
        <v>0</v>
      </c>
      <c r="O336" t="b">
        <v>0</v>
      </c>
      <c r="P336" s="2">
        <v>4</v>
      </c>
      <c r="Q336" s="25">
        <v>0</v>
      </c>
      <c r="R336">
        <v>0</v>
      </c>
      <c r="S336">
        <v>0</v>
      </c>
      <c r="T336" s="1">
        <v>3.9369999999999998</v>
      </c>
      <c r="U336" s="1">
        <v>27.198</v>
      </c>
      <c r="V336" s="1">
        <v>5.6920000000000002</v>
      </c>
      <c r="W336" s="2"/>
      <c r="X336" s="1">
        <v>0</v>
      </c>
      <c r="Y336" s="25">
        <v>0</v>
      </c>
      <c r="Z336" s="25"/>
      <c r="AA336" s="25"/>
      <c r="AB336">
        <v>0</v>
      </c>
      <c r="AE336">
        <v>0</v>
      </c>
      <c r="AH336" s="2"/>
      <c r="AI336">
        <v>14</v>
      </c>
      <c r="AJ336" s="55">
        <f t="shared" si="39"/>
        <v>609.49096999200003</v>
      </c>
      <c r="AK336" s="57">
        <v>0</v>
      </c>
      <c r="AL336" s="55">
        <v>0</v>
      </c>
      <c r="AM336" s="55">
        <v>0</v>
      </c>
      <c r="AN336" s="52">
        <f t="shared" si="48"/>
        <v>9.1879950248869205E-2</v>
      </c>
      <c r="AO336" s="51"/>
      <c r="AP336" s="52"/>
      <c r="AQ336" s="52"/>
      <c r="AR336" s="28">
        <v>1.9950000000000001</v>
      </c>
      <c r="AS336" s="28">
        <v>2.8</v>
      </c>
      <c r="AT336" s="28">
        <v>0.30499999999999999</v>
      </c>
      <c r="AU336" s="28">
        <v>1.33</v>
      </c>
      <c r="AV336" s="28">
        <v>0.31026438569206838</v>
      </c>
      <c r="AW336" s="28">
        <v>0.43545878693623641</v>
      </c>
      <c r="AX336" s="28">
        <v>4.7433903576982892E-2</v>
      </c>
      <c r="AY336" s="28">
        <v>0.20684292379471231</v>
      </c>
      <c r="AZ336" s="25">
        <v>0.95</v>
      </c>
      <c r="BA336" s="25">
        <v>3.44</v>
      </c>
      <c r="BB336" s="25">
        <v>2.4900000000000002</v>
      </c>
      <c r="BC336" s="25">
        <v>2.7484999999999991</v>
      </c>
      <c r="BD336">
        <v>2.7484999999999999</v>
      </c>
      <c r="BE336">
        <v>6.2455429149999997</v>
      </c>
      <c r="BF336" s="75"/>
      <c r="BG336" s="75"/>
      <c r="BH336" s="75"/>
      <c r="BI336">
        <v>4.5939975124434602E-2</v>
      </c>
      <c r="BM336">
        <v>9.1879950248869205E-2</v>
      </c>
      <c r="BN336">
        <v>4.5939975124434602E-2</v>
      </c>
      <c r="BO336">
        <v>0</v>
      </c>
      <c r="BP336" s="79" t="s">
        <v>1264</v>
      </c>
      <c r="BQ336" s="79">
        <v>1450</v>
      </c>
      <c r="BR336" s="79">
        <v>200</v>
      </c>
      <c r="BT336" s="79" t="s">
        <v>1275</v>
      </c>
      <c r="BU336" s="79" t="s">
        <v>56</v>
      </c>
      <c r="BV336" s="79">
        <v>0.15</v>
      </c>
      <c r="BW336" s="79">
        <v>1.2</v>
      </c>
      <c r="BX336" s="79">
        <v>2.56</v>
      </c>
      <c r="BY336" s="79">
        <v>0</v>
      </c>
      <c r="BZ336" s="79" t="s">
        <v>464</v>
      </c>
      <c r="CA336" s="79" t="s">
        <v>464</v>
      </c>
      <c r="CB336" s="79" t="s">
        <v>1266</v>
      </c>
      <c r="CC336" s="79">
        <v>400</v>
      </c>
      <c r="CE336" s="79" t="s">
        <v>1287</v>
      </c>
      <c r="CG336" s="81">
        <v>190</v>
      </c>
    </row>
    <row r="337" spans="1:85" x14ac:dyDescent="0.3">
      <c r="A337" s="2" t="s">
        <v>1228</v>
      </c>
      <c r="B337" s="68" t="s">
        <v>1235</v>
      </c>
      <c r="C337" s="13"/>
      <c r="D337" s="2">
        <v>4.34</v>
      </c>
      <c r="E337" s="2" t="s">
        <v>192</v>
      </c>
      <c r="F337" s="32" t="s">
        <v>556</v>
      </c>
      <c r="G337" s="1" t="s">
        <v>633</v>
      </c>
      <c r="I337" t="s">
        <v>1628</v>
      </c>
      <c r="L337" t="b">
        <v>1</v>
      </c>
      <c r="M337" t="b">
        <v>1</v>
      </c>
      <c r="N337" t="b">
        <v>0</v>
      </c>
      <c r="O337" t="b">
        <v>0</v>
      </c>
      <c r="P337" s="2">
        <v>4</v>
      </c>
      <c r="Q337" s="25">
        <v>0</v>
      </c>
      <c r="R337">
        <v>0</v>
      </c>
      <c r="S337">
        <v>0</v>
      </c>
      <c r="T337" s="1">
        <v>3.9369999999999998</v>
      </c>
      <c r="U337" s="1">
        <v>27.198</v>
      </c>
      <c r="V337" s="1">
        <v>5.6920000000000002</v>
      </c>
      <c r="W337" s="2"/>
      <c r="X337" s="1">
        <v>0</v>
      </c>
      <c r="Y337" s="25">
        <v>0</v>
      </c>
      <c r="Z337" s="25"/>
      <c r="AA337" s="25"/>
      <c r="AB337">
        <v>0</v>
      </c>
      <c r="AE337">
        <v>0</v>
      </c>
      <c r="AH337" s="2"/>
      <c r="AI337">
        <v>14</v>
      </c>
      <c r="AJ337" s="55">
        <f t="shared" si="39"/>
        <v>609.49096999200003</v>
      </c>
      <c r="AK337" s="57">
        <v>0</v>
      </c>
      <c r="AL337" s="55">
        <v>0</v>
      </c>
      <c r="AM337" s="55">
        <v>0</v>
      </c>
      <c r="AN337" s="52">
        <f t="shared" si="48"/>
        <v>9.1879950248869205E-2</v>
      </c>
      <c r="AO337" s="51"/>
      <c r="AP337" s="52"/>
      <c r="AQ337" s="52"/>
      <c r="AR337" s="28">
        <v>1.99</v>
      </c>
      <c r="AS337" s="28">
        <v>2.8</v>
      </c>
      <c r="AT337" s="28">
        <v>0.31</v>
      </c>
      <c r="AU337" s="28">
        <v>1.26</v>
      </c>
      <c r="AV337" s="28">
        <v>0.31289308176100628</v>
      </c>
      <c r="AW337" s="28">
        <v>0.44025157232704398</v>
      </c>
      <c r="AX337" s="28">
        <v>4.874213836477987E-2</v>
      </c>
      <c r="AY337" s="28">
        <v>0.1981132075471698</v>
      </c>
      <c r="AZ337" s="25">
        <v>0.95</v>
      </c>
      <c r="BA337" s="25">
        <v>3.44</v>
      </c>
      <c r="BB337" s="25">
        <v>2.4900000000000002</v>
      </c>
      <c r="BC337" s="25">
        <v>2.7490000000000001</v>
      </c>
      <c r="BD337">
        <v>2.7490000000000001</v>
      </c>
      <c r="BE337">
        <v>6.2450518300000004</v>
      </c>
      <c r="BF337" s="75"/>
      <c r="BG337" s="75"/>
      <c r="BH337" s="75"/>
      <c r="BI337">
        <v>4.5939975124434602E-2</v>
      </c>
      <c r="BM337">
        <v>9.1879950248869205E-2</v>
      </c>
      <c r="BN337">
        <v>4.5939975124434602E-2</v>
      </c>
      <c r="BO337">
        <v>0</v>
      </c>
      <c r="BP337" s="79" t="s">
        <v>1264</v>
      </c>
      <c r="BQ337" s="79">
        <v>1450</v>
      </c>
      <c r="BR337" s="79">
        <v>200</v>
      </c>
      <c r="BT337" s="79" t="s">
        <v>1275</v>
      </c>
      <c r="BU337" s="79" t="s">
        <v>56</v>
      </c>
      <c r="BV337" s="79">
        <v>0.15</v>
      </c>
      <c r="BW337" s="79">
        <v>1.3</v>
      </c>
      <c r="BX337" s="79">
        <v>2.56</v>
      </c>
      <c r="BY337" s="79">
        <v>0</v>
      </c>
      <c r="BZ337" s="79" t="s">
        <v>464</v>
      </c>
      <c r="CA337" s="79" t="s">
        <v>464</v>
      </c>
      <c r="CB337" s="79" t="s">
        <v>1266</v>
      </c>
      <c r="CC337" s="79">
        <v>400</v>
      </c>
      <c r="CE337" s="79" t="s">
        <v>1287</v>
      </c>
      <c r="CG337" s="81">
        <v>130</v>
      </c>
    </row>
    <row r="338" spans="1:85" x14ac:dyDescent="0.3">
      <c r="A338" s="2" t="s">
        <v>1629</v>
      </c>
      <c r="B338" s="68" t="s">
        <v>1236</v>
      </c>
      <c r="C338" s="13"/>
      <c r="D338" s="2">
        <v>4.2699999999999996</v>
      </c>
      <c r="E338" s="2" t="s">
        <v>192</v>
      </c>
      <c r="F338" s="32" t="s">
        <v>556</v>
      </c>
      <c r="G338" s="1" t="s">
        <v>633</v>
      </c>
      <c r="I338" t="s">
        <v>1630</v>
      </c>
      <c r="L338" t="b">
        <v>0</v>
      </c>
      <c r="M338" t="b">
        <v>0</v>
      </c>
      <c r="N338" t="b">
        <v>0</v>
      </c>
      <c r="O338" s="5" t="b">
        <v>1</v>
      </c>
      <c r="P338" s="2">
        <v>4</v>
      </c>
      <c r="Q338" s="25">
        <v>0</v>
      </c>
      <c r="R338">
        <v>0</v>
      </c>
      <c r="S338">
        <v>0</v>
      </c>
      <c r="T338" s="1">
        <v>3.9369999999999998</v>
      </c>
      <c r="U338" s="1">
        <v>27.198</v>
      </c>
      <c r="V338" s="1">
        <v>5.6920000000000002</v>
      </c>
      <c r="W338" s="2"/>
      <c r="X338" s="1">
        <v>0</v>
      </c>
      <c r="Y338" s="25">
        <v>0</v>
      </c>
      <c r="Z338" s="25"/>
      <c r="AA338" s="25"/>
      <c r="AB338">
        <v>0</v>
      </c>
      <c r="AE338">
        <v>0</v>
      </c>
      <c r="AH338" s="2"/>
      <c r="AI338">
        <v>14</v>
      </c>
      <c r="AJ338" s="55">
        <f t="shared" si="39"/>
        <v>609.49096999200003</v>
      </c>
      <c r="AK338" s="57">
        <v>0</v>
      </c>
      <c r="AL338" s="55">
        <v>0</v>
      </c>
      <c r="AM338" s="55">
        <v>0</v>
      </c>
      <c r="AN338" s="52">
        <f t="shared" si="48"/>
        <v>9.1879950248869205E-2</v>
      </c>
      <c r="AO338" s="51"/>
      <c r="AP338" s="52"/>
      <c r="AQ338" s="52"/>
      <c r="AR338" s="28">
        <v>1.9850000000000001</v>
      </c>
      <c r="AS338" s="28">
        <v>2.8</v>
      </c>
      <c r="AT338" s="28">
        <v>0.315</v>
      </c>
      <c r="AU338" s="28">
        <v>1.19</v>
      </c>
      <c r="AV338" s="28">
        <v>0.31558028616852152</v>
      </c>
      <c r="AW338" s="28">
        <v>0.4451510333863275</v>
      </c>
      <c r="AX338" s="28">
        <v>5.0079491255961853E-2</v>
      </c>
      <c r="AY338" s="28">
        <v>0.1891891891891892</v>
      </c>
      <c r="AZ338" s="25">
        <v>0.95</v>
      </c>
      <c r="BA338" s="25">
        <v>3.44</v>
      </c>
      <c r="BB338" s="25">
        <v>2.4900000000000002</v>
      </c>
      <c r="BC338" s="25">
        <v>2.7494999999999989</v>
      </c>
      <c r="BD338">
        <v>2.7494999999999998</v>
      </c>
      <c r="BE338">
        <v>6.2445607449999994</v>
      </c>
      <c r="BF338" s="75"/>
      <c r="BG338" s="75"/>
      <c r="BH338" s="75"/>
      <c r="BI338">
        <v>4.5939975124434602E-2</v>
      </c>
      <c r="BM338">
        <v>9.1879950248869205E-2</v>
      </c>
      <c r="BN338">
        <v>4.5939975124434602E-2</v>
      </c>
      <c r="BO338">
        <v>0</v>
      </c>
      <c r="BP338" s="79" t="s">
        <v>1264</v>
      </c>
      <c r="BQ338" s="79">
        <v>1450</v>
      </c>
      <c r="BR338" s="79">
        <v>200</v>
      </c>
      <c r="BT338" s="79" t="s">
        <v>1275</v>
      </c>
      <c r="BU338" s="79" t="s">
        <v>56</v>
      </c>
      <c r="BV338" s="79">
        <v>0.15</v>
      </c>
      <c r="BW338" s="79">
        <v>1</v>
      </c>
      <c r="BX338" s="79">
        <v>2.56</v>
      </c>
      <c r="BY338" s="79">
        <v>0</v>
      </c>
      <c r="BZ338" s="79" t="s">
        <v>464</v>
      </c>
      <c r="CA338" s="79" t="s">
        <v>464</v>
      </c>
      <c r="CB338" s="79" t="s">
        <v>1266</v>
      </c>
      <c r="CC338" s="79">
        <v>400</v>
      </c>
      <c r="CE338" s="79" t="s">
        <v>1287</v>
      </c>
      <c r="CG338" s="81">
        <v>200</v>
      </c>
    </row>
    <row r="339" spans="1:85" x14ac:dyDescent="0.3">
      <c r="A339" s="2" t="s">
        <v>1230</v>
      </c>
      <c r="B339" s="68" t="s">
        <v>1237</v>
      </c>
      <c r="C339" s="13"/>
      <c r="D339" s="2">
        <v>4.13</v>
      </c>
      <c r="E339" s="2" t="s">
        <v>192</v>
      </c>
      <c r="F339" s="32" t="s">
        <v>556</v>
      </c>
      <c r="G339" s="1" t="s">
        <v>633</v>
      </c>
      <c r="I339" t="s">
        <v>1631</v>
      </c>
      <c r="L339" t="b">
        <v>0</v>
      </c>
      <c r="M339" t="b">
        <v>1</v>
      </c>
      <c r="N339" t="b">
        <v>0</v>
      </c>
      <c r="O339" t="b">
        <v>0</v>
      </c>
      <c r="P339" s="2">
        <v>4</v>
      </c>
      <c r="Q339" s="25">
        <v>0</v>
      </c>
      <c r="R339">
        <v>0</v>
      </c>
      <c r="S339">
        <v>0</v>
      </c>
      <c r="T339" s="1">
        <v>3.9369999999999998</v>
      </c>
      <c r="U339" s="1">
        <v>27.198</v>
      </c>
      <c r="V339" s="1">
        <v>5.6920000000000002</v>
      </c>
      <c r="W339" s="2"/>
      <c r="X339" s="1">
        <v>0</v>
      </c>
      <c r="Y339" s="25">
        <v>0</v>
      </c>
      <c r="Z339" s="25"/>
      <c r="AA339" s="25"/>
      <c r="AB339">
        <v>0</v>
      </c>
      <c r="AE339">
        <v>0</v>
      </c>
      <c r="AH339" s="2"/>
      <c r="AI339">
        <v>14</v>
      </c>
      <c r="AJ339" s="55">
        <f t="shared" si="39"/>
        <v>609.49096999200003</v>
      </c>
      <c r="AK339" s="57">
        <v>0</v>
      </c>
      <c r="AL339" s="55">
        <v>0</v>
      </c>
      <c r="AM339" s="55">
        <v>0</v>
      </c>
      <c r="AN339" s="52">
        <f t="shared" si="48"/>
        <v>9.1879950248869205E-2</v>
      </c>
      <c r="AO339" s="51"/>
      <c r="AP339" s="52"/>
      <c r="AQ339" s="52"/>
      <c r="AR339" s="28">
        <v>1.9750000000000001</v>
      </c>
      <c r="AS339" s="28">
        <v>2.8</v>
      </c>
      <c r="AT339" s="28">
        <v>0.32500000000000001</v>
      </c>
      <c r="AU339" s="28">
        <v>1.05</v>
      </c>
      <c r="AV339" s="28">
        <v>0.32113821138211379</v>
      </c>
      <c r="AW339" s="28">
        <v>0.45528455284552838</v>
      </c>
      <c r="AX339" s="28">
        <v>5.2845528455284549E-2</v>
      </c>
      <c r="AY339" s="28">
        <v>0.17073170731707321</v>
      </c>
      <c r="AZ339" s="25">
        <v>0.95</v>
      </c>
      <c r="BA339" s="25">
        <v>3.44</v>
      </c>
      <c r="BB339" s="25">
        <v>2.4900000000000002</v>
      </c>
      <c r="BC339" s="25">
        <v>2.7505000000000002</v>
      </c>
      <c r="BD339">
        <v>2.7505000000000002</v>
      </c>
      <c r="BE339">
        <v>6.2435785749999999</v>
      </c>
      <c r="BF339" s="75"/>
      <c r="BG339" s="75"/>
      <c r="BH339" s="75"/>
      <c r="BI339">
        <v>4.5939975124434602E-2</v>
      </c>
      <c r="BM339">
        <v>9.1879950248869205E-2</v>
      </c>
      <c r="BN339">
        <v>4.5939975124434602E-2</v>
      </c>
      <c r="BO339">
        <v>0</v>
      </c>
      <c r="BP339" s="79" t="s">
        <v>1264</v>
      </c>
      <c r="BQ339" s="79">
        <v>1450</v>
      </c>
      <c r="BR339" s="79">
        <v>200</v>
      </c>
      <c r="BT339" s="79" t="s">
        <v>1275</v>
      </c>
      <c r="BU339" s="79" t="s">
        <v>56</v>
      </c>
      <c r="BV339" s="79">
        <v>0.15</v>
      </c>
      <c r="BW339" s="79">
        <v>1.2</v>
      </c>
      <c r="BX339" s="79">
        <v>2.56</v>
      </c>
      <c r="BY339" s="79">
        <v>0</v>
      </c>
      <c r="BZ339" s="79" t="s">
        <v>464</v>
      </c>
      <c r="CA339" s="79" t="s">
        <v>464</v>
      </c>
      <c r="CB339" s="79" t="s">
        <v>1266</v>
      </c>
      <c r="CC339" s="79">
        <v>400</v>
      </c>
      <c r="CE339" s="79" t="s">
        <v>1287</v>
      </c>
      <c r="CG339" s="81">
        <v>240</v>
      </c>
    </row>
    <row r="340" spans="1:85" x14ac:dyDescent="0.3">
      <c r="A340" s="2" t="s">
        <v>1231</v>
      </c>
      <c r="B340" s="68" t="s">
        <v>1238</v>
      </c>
      <c r="C340" s="13"/>
      <c r="D340" s="2">
        <v>4.07</v>
      </c>
      <c r="E340" s="2" t="s">
        <v>192</v>
      </c>
      <c r="F340" s="32" t="s">
        <v>556</v>
      </c>
      <c r="G340" s="1" t="s">
        <v>633</v>
      </c>
      <c r="I340" t="s">
        <v>1632</v>
      </c>
      <c r="L340" t="b">
        <v>0</v>
      </c>
      <c r="M340" t="b">
        <v>1</v>
      </c>
      <c r="N340" t="b">
        <v>0</v>
      </c>
      <c r="O340" t="b">
        <v>0</v>
      </c>
      <c r="P340" s="2">
        <v>4</v>
      </c>
      <c r="Q340" s="25">
        <v>0</v>
      </c>
      <c r="R340">
        <v>0</v>
      </c>
      <c r="S340">
        <v>0</v>
      </c>
      <c r="T340" s="1">
        <v>3.9369999999999998</v>
      </c>
      <c r="U340" s="1">
        <v>27.198</v>
      </c>
      <c r="V340" s="1">
        <v>5.6920000000000002</v>
      </c>
      <c r="W340" s="2"/>
      <c r="X340" s="1">
        <v>0</v>
      </c>
      <c r="Y340" s="25">
        <v>0</v>
      </c>
      <c r="Z340" s="25"/>
      <c r="AA340" s="25"/>
      <c r="AB340">
        <v>0</v>
      </c>
      <c r="AE340">
        <v>0</v>
      </c>
      <c r="AH340" s="2"/>
      <c r="AI340">
        <v>14</v>
      </c>
      <c r="AJ340" s="55">
        <f t="shared" si="39"/>
        <v>609.49096999200003</v>
      </c>
      <c r="AK340" s="57">
        <v>0</v>
      </c>
      <c r="AL340" s="55">
        <v>0</v>
      </c>
      <c r="AM340" s="55">
        <v>0</v>
      </c>
      <c r="AN340" s="52">
        <f t="shared" si="48"/>
        <v>9.1879950248869205E-2</v>
      </c>
      <c r="AO340" s="51"/>
      <c r="AP340" s="52"/>
      <c r="AQ340" s="52"/>
      <c r="AR340" s="28">
        <v>1.9650000000000001</v>
      </c>
      <c r="AS340" s="28">
        <v>2.8</v>
      </c>
      <c r="AT340" s="28">
        <v>0.33500000000000002</v>
      </c>
      <c r="AU340" s="28">
        <v>0.90999999999999992</v>
      </c>
      <c r="AV340" s="28">
        <v>0.32695507487520797</v>
      </c>
      <c r="AW340" s="28">
        <v>0.46589018302828622</v>
      </c>
      <c r="AX340" s="28">
        <v>5.5740432612312818E-2</v>
      </c>
      <c r="AY340" s="28">
        <v>0.15141430948419299</v>
      </c>
      <c r="AZ340" s="25">
        <v>0.95</v>
      </c>
      <c r="BA340" s="25">
        <v>3.44</v>
      </c>
      <c r="BB340" s="25">
        <v>2.4900000000000002</v>
      </c>
      <c r="BC340" s="25">
        <v>2.7515000000000001</v>
      </c>
      <c r="BD340">
        <v>2.7515000000000001</v>
      </c>
      <c r="BE340">
        <v>6.2425964049999996</v>
      </c>
      <c r="BF340" s="75"/>
      <c r="BG340" s="75"/>
      <c r="BH340" s="75"/>
      <c r="BI340">
        <v>4.5939975124434602E-2</v>
      </c>
      <c r="BM340">
        <v>9.1879950248869205E-2</v>
      </c>
      <c r="BN340">
        <v>4.5939975124434602E-2</v>
      </c>
      <c r="BO340">
        <v>0</v>
      </c>
      <c r="BP340" s="79" t="s">
        <v>1264</v>
      </c>
      <c r="BQ340" s="79">
        <v>1450</v>
      </c>
      <c r="BR340" s="79">
        <v>200</v>
      </c>
      <c r="BT340" s="79" t="s">
        <v>1275</v>
      </c>
      <c r="BU340" s="79" t="s">
        <v>56</v>
      </c>
      <c r="BV340" s="79">
        <v>0.15</v>
      </c>
      <c r="BW340" s="79">
        <v>1</v>
      </c>
      <c r="BX340" s="79">
        <v>2.56</v>
      </c>
      <c r="BY340" s="79">
        <v>0</v>
      </c>
      <c r="BZ340" s="79" t="s">
        <v>464</v>
      </c>
      <c r="CA340" s="79" t="s">
        <v>464</v>
      </c>
      <c r="CB340" s="79" t="s">
        <v>1266</v>
      </c>
      <c r="CC340" s="79">
        <v>400</v>
      </c>
      <c r="CE340" s="79" t="s">
        <v>1287</v>
      </c>
      <c r="CG340" s="81">
        <v>160</v>
      </c>
    </row>
    <row r="341" spans="1:85" x14ac:dyDescent="0.3">
      <c r="A341" s="2" t="s">
        <v>1232</v>
      </c>
      <c r="B341" s="68" t="s">
        <v>1239</v>
      </c>
      <c r="C341" s="13"/>
      <c r="D341" s="2">
        <v>4.03</v>
      </c>
      <c r="E341" s="2" t="s">
        <v>192</v>
      </c>
      <c r="F341" s="32" t="s">
        <v>556</v>
      </c>
      <c r="G341" s="1" t="s">
        <v>633</v>
      </c>
      <c r="I341" t="s">
        <v>1544</v>
      </c>
      <c r="L341" t="b">
        <v>0</v>
      </c>
      <c r="M341" t="b">
        <v>0</v>
      </c>
      <c r="N341" t="b">
        <v>0</v>
      </c>
      <c r="O341" s="5" t="b">
        <v>1</v>
      </c>
      <c r="P341" s="2">
        <v>4</v>
      </c>
      <c r="Q341" s="25">
        <v>0</v>
      </c>
      <c r="R341">
        <v>0</v>
      </c>
      <c r="S341">
        <v>0</v>
      </c>
      <c r="T341" s="1">
        <v>3.9369999999999998</v>
      </c>
      <c r="U341" s="1">
        <v>27.198</v>
      </c>
      <c r="V341" s="1">
        <v>5.6920000000000002</v>
      </c>
      <c r="W341" s="2"/>
      <c r="X341" s="1">
        <v>0</v>
      </c>
      <c r="Y341" s="25">
        <v>0</v>
      </c>
      <c r="Z341" s="25"/>
      <c r="AA341" s="25"/>
      <c r="AB341">
        <v>0</v>
      </c>
      <c r="AE341">
        <v>0</v>
      </c>
      <c r="AH341" s="2"/>
      <c r="AI341">
        <v>14</v>
      </c>
      <c r="AJ341" s="55">
        <f t="shared" si="39"/>
        <v>609.49096999200003</v>
      </c>
      <c r="AK341" s="57">
        <v>0</v>
      </c>
      <c r="AL341" s="55">
        <v>0</v>
      </c>
      <c r="AM341" s="55">
        <v>0</v>
      </c>
      <c r="AN341" s="52">
        <f t="shared" si="48"/>
        <v>9.1879950248869205E-2</v>
      </c>
      <c r="AO341" s="51"/>
      <c r="AP341" s="52"/>
      <c r="AQ341" s="52"/>
      <c r="AR341" s="28">
        <v>1.95</v>
      </c>
      <c r="AS341" s="28">
        <v>2.8</v>
      </c>
      <c r="AT341" s="28">
        <v>0.35</v>
      </c>
      <c r="AU341" s="28">
        <v>0.7</v>
      </c>
      <c r="AV341" s="28">
        <v>0.33620689655172409</v>
      </c>
      <c r="AW341" s="28">
        <v>0.48275862068965508</v>
      </c>
      <c r="AX341" s="28">
        <v>6.0344827586206892E-2</v>
      </c>
      <c r="AY341" s="28">
        <v>0.1206896551724138</v>
      </c>
      <c r="AZ341" s="25">
        <v>0.95</v>
      </c>
      <c r="BA341" s="25">
        <v>3.44</v>
      </c>
      <c r="BB341" s="25">
        <v>2.4900000000000002</v>
      </c>
      <c r="BC341" s="25">
        <v>2.7530000000000001</v>
      </c>
      <c r="BD341">
        <v>2.7530000000000001</v>
      </c>
      <c r="BE341">
        <v>6.24112315</v>
      </c>
      <c r="BF341" s="75"/>
      <c r="BG341" s="75"/>
      <c r="BH341" s="75"/>
      <c r="BI341">
        <v>4.5939975124434602E-2</v>
      </c>
      <c r="BM341">
        <v>9.1879950248869205E-2</v>
      </c>
      <c r="BN341">
        <v>4.5939975124434602E-2</v>
      </c>
      <c r="BO341">
        <v>0</v>
      </c>
      <c r="BP341" s="79" t="s">
        <v>1264</v>
      </c>
      <c r="BQ341" s="79">
        <v>1450</v>
      </c>
      <c r="BR341" s="79">
        <v>200</v>
      </c>
      <c r="BT341" s="79" t="s">
        <v>1275</v>
      </c>
      <c r="BU341" s="79" t="s">
        <v>56</v>
      </c>
      <c r="BV341" s="79">
        <v>0.15</v>
      </c>
      <c r="BW341" s="79">
        <v>1.2</v>
      </c>
      <c r="BX341" s="79">
        <v>2.56</v>
      </c>
      <c r="BY341" s="79">
        <v>0</v>
      </c>
      <c r="BZ341" s="79" t="s">
        <v>464</v>
      </c>
      <c r="CA341" s="79" t="s">
        <v>464</v>
      </c>
      <c r="CB341" s="79" t="s">
        <v>1266</v>
      </c>
      <c r="CC341" s="79">
        <v>400</v>
      </c>
      <c r="CE341" s="79" t="s">
        <v>1287</v>
      </c>
      <c r="CG341" s="81">
        <v>110</v>
      </c>
    </row>
    <row r="342" spans="1:85" x14ac:dyDescent="0.3">
      <c r="A342" s="2" t="s">
        <v>1233</v>
      </c>
      <c r="B342" s="68" t="s">
        <v>1240</v>
      </c>
      <c r="C342" s="13"/>
      <c r="D342" s="2">
        <v>3.96</v>
      </c>
      <c r="E342" s="2" t="s">
        <v>192</v>
      </c>
      <c r="F342" s="32" t="s">
        <v>556</v>
      </c>
      <c r="G342" s="1" t="s">
        <v>633</v>
      </c>
      <c r="I342" t="s">
        <v>1633</v>
      </c>
      <c r="L342" t="b">
        <v>0</v>
      </c>
      <c r="M342" t="b">
        <v>0</v>
      </c>
      <c r="N342" t="b">
        <v>0</v>
      </c>
      <c r="O342" s="5" t="b">
        <v>1</v>
      </c>
      <c r="P342" s="2">
        <v>4</v>
      </c>
      <c r="Q342" s="25">
        <v>0</v>
      </c>
      <c r="R342">
        <v>0</v>
      </c>
      <c r="S342">
        <v>0</v>
      </c>
      <c r="T342" s="1">
        <v>3.9369999999999998</v>
      </c>
      <c r="U342" s="1">
        <v>27.198</v>
      </c>
      <c r="V342" s="1">
        <v>5.6920000000000002</v>
      </c>
      <c r="W342" s="2"/>
      <c r="X342" s="1">
        <v>0</v>
      </c>
      <c r="Y342" s="25">
        <v>0</v>
      </c>
      <c r="Z342" s="25"/>
      <c r="AA342" s="25"/>
      <c r="AB342">
        <v>0</v>
      </c>
      <c r="AE342">
        <v>0</v>
      </c>
      <c r="AH342" s="2"/>
      <c r="AI342">
        <v>14</v>
      </c>
      <c r="AJ342" s="55">
        <f t="shared" si="39"/>
        <v>609.49096999200003</v>
      </c>
      <c r="AK342" s="57">
        <v>0</v>
      </c>
      <c r="AL342" s="55">
        <v>0</v>
      </c>
      <c r="AM342" s="55">
        <v>0</v>
      </c>
      <c r="AN342" s="52">
        <f t="shared" si="48"/>
        <v>9.1879950248869205E-2</v>
      </c>
      <c r="AO342" s="51"/>
      <c r="AP342" s="52"/>
      <c r="AQ342" s="52"/>
      <c r="AR342" s="28">
        <v>1.92</v>
      </c>
      <c r="AS342" s="28">
        <v>2.8</v>
      </c>
      <c r="AT342" s="28">
        <v>0.38</v>
      </c>
      <c r="AU342" s="28">
        <v>0.28000000000000003</v>
      </c>
      <c r="AV342" s="28">
        <v>0.35687732342007428</v>
      </c>
      <c r="AW342" s="28">
        <v>0.5204460966542751</v>
      </c>
      <c r="AX342" s="28">
        <v>7.0631970260223054E-2</v>
      </c>
      <c r="AY342" s="28">
        <v>5.2044609665427517E-2</v>
      </c>
      <c r="AZ342" s="25">
        <v>0.95</v>
      </c>
      <c r="BA342" s="25">
        <v>3.44</v>
      </c>
      <c r="BB342" s="25">
        <v>2.4900000000000002</v>
      </c>
      <c r="BC342" s="25">
        <v>2.7559999999999998</v>
      </c>
      <c r="BD342">
        <v>2.7559999999999998</v>
      </c>
      <c r="BE342">
        <v>6.2381766400000007</v>
      </c>
      <c r="BF342" s="75"/>
      <c r="BG342" s="75"/>
      <c r="BH342" s="75"/>
      <c r="BI342">
        <v>4.5939975124434602E-2</v>
      </c>
      <c r="BM342">
        <v>9.1879950248869205E-2</v>
      </c>
      <c r="BN342">
        <v>4.5939975124434602E-2</v>
      </c>
      <c r="BO342">
        <v>0</v>
      </c>
      <c r="BP342" s="79" t="s">
        <v>1264</v>
      </c>
      <c r="BQ342" s="79">
        <v>1450</v>
      </c>
      <c r="BR342" s="79">
        <v>200</v>
      </c>
      <c r="BT342" s="79" t="s">
        <v>1275</v>
      </c>
      <c r="BU342" s="79" t="s">
        <v>56</v>
      </c>
      <c r="BV342" s="79">
        <v>0.15</v>
      </c>
      <c r="BW342" s="79">
        <v>0.8</v>
      </c>
      <c r="BX342" s="79">
        <v>2.56</v>
      </c>
      <c r="BY342" s="79">
        <v>0</v>
      </c>
      <c r="BZ342" s="79" t="s">
        <v>464</v>
      </c>
      <c r="CA342" s="79" t="s">
        <v>464</v>
      </c>
      <c r="CB342" s="79" t="s">
        <v>1266</v>
      </c>
      <c r="CC342" s="79">
        <v>400</v>
      </c>
      <c r="CE342" s="79" t="s">
        <v>1287</v>
      </c>
      <c r="CG342" s="81">
        <v>50</v>
      </c>
    </row>
    <row r="343" spans="1:85" x14ac:dyDescent="0.3">
      <c r="A343" s="2" t="s">
        <v>49</v>
      </c>
      <c r="B343" s="13" t="s">
        <v>725</v>
      </c>
      <c r="C343" s="13"/>
      <c r="D343" s="2">
        <v>3.92</v>
      </c>
      <c r="E343" s="2" t="s">
        <v>192</v>
      </c>
      <c r="F343" s="9" t="s">
        <v>553</v>
      </c>
      <c r="G343" t="s">
        <v>631</v>
      </c>
      <c r="L343" t="b">
        <v>1</v>
      </c>
      <c r="M343" t="b">
        <v>1</v>
      </c>
      <c r="N343" t="b">
        <v>0</v>
      </c>
      <c r="O343" t="b">
        <v>0</v>
      </c>
      <c r="P343" s="2"/>
      <c r="Q343" s="25">
        <v>8</v>
      </c>
      <c r="R343">
        <v>8</v>
      </c>
      <c r="S343">
        <v>0</v>
      </c>
      <c r="T343" s="2">
        <v>3.9329999999999998</v>
      </c>
      <c r="U343" s="2">
        <v>26.725999999999999</v>
      </c>
      <c r="V343" s="2">
        <v>5.8630000000000004</v>
      </c>
      <c r="W343" s="2" t="s">
        <v>1095</v>
      </c>
      <c r="X343" s="1">
        <v>0</v>
      </c>
      <c r="Y343" s="25">
        <v>5.8017180100000001</v>
      </c>
      <c r="Z343" s="25">
        <v>7.9756520899999996</v>
      </c>
      <c r="AA343" s="25">
        <v>27.352093400000001</v>
      </c>
      <c r="AB343">
        <v>26.646989999999999</v>
      </c>
      <c r="AC343">
        <v>7.9359999999999999</v>
      </c>
      <c r="AD343">
        <v>5.7050000000000001</v>
      </c>
      <c r="AE343">
        <v>0</v>
      </c>
      <c r="AH343" s="2"/>
      <c r="AI343">
        <v>14</v>
      </c>
      <c r="AJ343" s="55">
        <f t="shared" si="39"/>
        <v>616.27961795399995</v>
      </c>
      <c r="AK343" s="57">
        <v>1265.6493143942739</v>
      </c>
      <c r="AL343" s="55">
        <v>1206.4392746112001</v>
      </c>
      <c r="AM343" s="55">
        <v>0</v>
      </c>
      <c r="AN343" s="52"/>
      <c r="AO343" s="51">
        <v>8.8492127105210025E-2</v>
      </c>
      <c r="AP343" s="52">
        <v>9.2835174017436004E-2</v>
      </c>
      <c r="AQ343" s="52"/>
      <c r="AR343" s="28">
        <v>1.8181818181818179</v>
      </c>
      <c r="AS343" s="28">
        <v>2.545454545454545</v>
      </c>
      <c r="AT343" s="28">
        <v>0.72727272727272729</v>
      </c>
      <c r="AU343" s="28">
        <v>0</v>
      </c>
      <c r="AV343" s="28">
        <v>0.35714285714285721</v>
      </c>
      <c r="AW343" s="28">
        <v>0.5</v>
      </c>
      <c r="AX343" s="28">
        <v>0.1428571428571429</v>
      </c>
      <c r="AY343" s="28">
        <v>0</v>
      </c>
      <c r="AZ343" s="25">
        <v>0.95</v>
      </c>
      <c r="BA343" s="25">
        <v>3.44</v>
      </c>
      <c r="BB343" s="25">
        <v>2.4900000000000002</v>
      </c>
      <c r="BC343" s="25">
        <v>2.6527272727272719</v>
      </c>
      <c r="BD343">
        <v>2.6527272727272728</v>
      </c>
      <c r="BE343">
        <v>6.0182046818181814</v>
      </c>
      <c r="BF343" s="75">
        <v>0.5176653673612065</v>
      </c>
      <c r="BG343" s="75">
        <v>0.54307152550012683</v>
      </c>
      <c r="BH343" s="75"/>
      <c r="BJ343">
        <v>4.4246063552605013E-2</v>
      </c>
      <c r="BK343">
        <v>4.6417587008717988E-2</v>
      </c>
      <c r="BM343">
        <v>9.0663650561323014E-2</v>
      </c>
      <c r="BN343">
        <v>4.53318252806615E-2</v>
      </c>
      <c r="BO343">
        <v>0.53036844643066661</v>
      </c>
      <c r="BP343" s="79" t="s">
        <v>1264</v>
      </c>
      <c r="BQ343" s="79">
        <v>1450</v>
      </c>
      <c r="BR343" s="79">
        <v>200</v>
      </c>
      <c r="BT343" s="79" t="s">
        <v>1275</v>
      </c>
      <c r="BU343" s="79" t="s">
        <v>56</v>
      </c>
      <c r="BV343" s="79">
        <v>0.15</v>
      </c>
      <c r="BW343" s="79">
        <v>0.6</v>
      </c>
      <c r="BX343" s="79">
        <v>2.56</v>
      </c>
      <c r="BY343" s="79">
        <v>0</v>
      </c>
      <c r="BZ343" s="79" t="s">
        <v>464</v>
      </c>
      <c r="CA343" s="79" t="s">
        <v>464</v>
      </c>
      <c r="CB343" s="79" t="s">
        <v>1266</v>
      </c>
      <c r="CC343" s="79">
        <v>400</v>
      </c>
      <c r="CE343" s="79" t="s">
        <v>1287</v>
      </c>
      <c r="CG343" s="81">
        <v>39</v>
      </c>
    </row>
    <row r="344" spans="1:85" x14ac:dyDescent="0.3">
      <c r="A344" s="2" t="s">
        <v>46</v>
      </c>
      <c r="B344" s="13" t="s">
        <v>722</v>
      </c>
      <c r="C344" s="13"/>
      <c r="D344" s="2">
        <v>3.82</v>
      </c>
      <c r="E344" s="2" t="s">
        <v>197</v>
      </c>
      <c r="F344" s="9" t="s">
        <v>551</v>
      </c>
      <c r="G344" t="s">
        <v>629</v>
      </c>
      <c r="L344" t="b">
        <v>1</v>
      </c>
      <c r="M344" t="b">
        <v>1</v>
      </c>
      <c r="N344" t="b">
        <v>0</v>
      </c>
      <c r="O344" t="b">
        <v>0</v>
      </c>
      <c r="P344" s="2">
        <v>4</v>
      </c>
      <c r="Q344" s="25">
        <v>2</v>
      </c>
      <c r="R344">
        <v>4</v>
      </c>
      <c r="S344">
        <v>0</v>
      </c>
      <c r="T344" s="2">
        <v>13.01</v>
      </c>
      <c r="U344" s="2">
        <v>5.5439999999999996</v>
      </c>
      <c r="V344" s="2">
        <v>7.81</v>
      </c>
      <c r="W344" s="2" t="s">
        <v>1095</v>
      </c>
      <c r="X344" s="1">
        <v>0</v>
      </c>
      <c r="Y344" s="25">
        <v>7.41544296</v>
      </c>
      <c r="Z344" s="25">
        <v>7.4154429599999991</v>
      </c>
      <c r="AA344" s="25">
        <v>7.41544296</v>
      </c>
      <c r="AB344">
        <v>7.8</v>
      </c>
      <c r="AC344">
        <v>13.010999999999999</v>
      </c>
      <c r="AD344">
        <v>5.5460000000000003</v>
      </c>
      <c r="AE344">
        <v>0</v>
      </c>
      <c r="AH344" s="2"/>
      <c r="AI344">
        <v>14</v>
      </c>
      <c r="AJ344" s="55">
        <f t="shared" si="39"/>
        <v>563.31530639999994</v>
      </c>
      <c r="AK344" s="57">
        <v>288.33429290182369</v>
      </c>
      <c r="AL344" s="55">
        <v>556.51188553357167</v>
      </c>
      <c r="AM344" s="55">
        <v>0</v>
      </c>
      <c r="AN344" s="52">
        <f t="shared" si="48"/>
        <v>9.9411465237614932E-2</v>
      </c>
      <c r="AO344" s="51">
        <v>9.7109503410799117E-2</v>
      </c>
      <c r="AP344" s="52">
        <v>0.10062678166578309</v>
      </c>
      <c r="AQ344" s="52"/>
      <c r="AR344" s="28">
        <v>2</v>
      </c>
      <c r="AS344" s="28">
        <v>2.545454545454545</v>
      </c>
      <c r="AT344" s="28">
        <v>0.54545454545454541</v>
      </c>
      <c r="AU344" s="28">
        <v>0</v>
      </c>
      <c r="AV344" s="28">
        <v>0.39285714285714279</v>
      </c>
      <c r="AW344" s="28">
        <v>0.5</v>
      </c>
      <c r="AX344" s="28">
        <v>0.1071428571428571</v>
      </c>
      <c r="AY344" s="28">
        <v>0</v>
      </c>
      <c r="AZ344" s="25">
        <v>1.1000000000000001</v>
      </c>
      <c r="BA344" s="25">
        <v>3.44</v>
      </c>
      <c r="BB344" s="25">
        <v>2.34</v>
      </c>
      <c r="BC344" s="25">
        <v>2.669090909090909</v>
      </c>
      <c r="BD344">
        <v>2.669090909090909</v>
      </c>
      <c r="BE344">
        <v>5.9831974772727277</v>
      </c>
      <c r="BF344" s="75">
        <v>0.52442413903612473</v>
      </c>
      <c r="BG344" s="75">
        <v>0.54341863036636606</v>
      </c>
      <c r="BH344" s="75"/>
      <c r="BI344">
        <v>4.9705732618807473E-2</v>
      </c>
      <c r="BJ344">
        <v>4.8554751705399558E-2</v>
      </c>
      <c r="BK344">
        <v>5.0313390832891547E-2</v>
      </c>
      <c r="BM344">
        <v>9.9049250104732381E-2</v>
      </c>
      <c r="BN344">
        <v>4.952462505236619E-2</v>
      </c>
      <c r="BO344">
        <v>0.53392138470124539</v>
      </c>
      <c r="BP344" s="79" t="s">
        <v>1264</v>
      </c>
      <c r="BQ344" s="79">
        <v>1423</v>
      </c>
      <c r="BR344" s="79">
        <v>10</v>
      </c>
      <c r="BT344" s="79" t="s">
        <v>464</v>
      </c>
      <c r="BU344" s="79" t="s">
        <v>464</v>
      </c>
      <c r="BV344" s="79">
        <v>0</v>
      </c>
      <c r="BX344" s="79">
        <v>2</v>
      </c>
      <c r="BY344" s="79">
        <v>0</v>
      </c>
      <c r="BZ344" s="79" t="s">
        <v>464</v>
      </c>
      <c r="CA344" s="79" t="s">
        <v>464</v>
      </c>
      <c r="CB344" s="79" t="s">
        <v>1266</v>
      </c>
      <c r="CC344" s="79">
        <v>450</v>
      </c>
      <c r="CD344" s="79">
        <v>200</v>
      </c>
      <c r="CE344" s="79" t="s">
        <v>1287</v>
      </c>
      <c r="CG344" s="81">
        <v>10</v>
      </c>
    </row>
    <row r="345" spans="1:85" x14ac:dyDescent="0.3">
      <c r="A345" s="2" t="s">
        <v>193</v>
      </c>
      <c r="B345" s="13" t="s">
        <v>799</v>
      </c>
      <c r="C345" s="13"/>
      <c r="D345" s="2">
        <v>3.68</v>
      </c>
      <c r="E345" s="2" t="s">
        <v>197</v>
      </c>
      <c r="F345" s="32" t="s">
        <v>551</v>
      </c>
      <c r="G345" s="1" t="s">
        <v>629</v>
      </c>
      <c r="I345" t="s">
        <v>1634</v>
      </c>
      <c r="L345" t="b">
        <v>0</v>
      </c>
      <c r="M345" t="b">
        <v>1</v>
      </c>
      <c r="N345" t="b">
        <v>0</v>
      </c>
      <c r="O345" t="b">
        <v>0</v>
      </c>
      <c r="P345" s="2">
        <v>4</v>
      </c>
      <c r="Q345" s="25">
        <v>0</v>
      </c>
      <c r="R345">
        <v>0</v>
      </c>
      <c r="S345">
        <v>0</v>
      </c>
      <c r="T345" s="2">
        <v>13.02</v>
      </c>
      <c r="U345" s="2">
        <v>5.5119999999999996</v>
      </c>
      <c r="V345" s="2">
        <v>7.7450000000000001</v>
      </c>
      <c r="W345" s="2" t="s">
        <v>1095</v>
      </c>
      <c r="X345" s="1">
        <v>0</v>
      </c>
      <c r="Y345" s="25">
        <v>0</v>
      </c>
      <c r="Z345" s="25"/>
      <c r="AA345" s="25"/>
      <c r="AB345">
        <v>0</v>
      </c>
      <c r="AE345">
        <v>0</v>
      </c>
      <c r="AH345" s="2"/>
      <c r="AI345">
        <v>14</v>
      </c>
      <c r="AJ345" s="55">
        <f t="shared" si="39"/>
        <v>555.82952879999993</v>
      </c>
      <c r="AK345" s="57">
        <v>0</v>
      </c>
      <c r="AL345" s="55">
        <v>0</v>
      </c>
      <c r="AM345" s="55">
        <v>0</v>
      </c>
      <c r="AN345" s="52">
        <f t="shared" si="48"/>
        <v>0.10075031479687735</v>
      </c>
      <c r="AO345" s="51"/>
      <c r="AP345" s="52"/>
      <c r="AQ345" s="52"/>
      <c r="AR345" s="28">
        <v>2</v>
      </c>
      <c r="AS345" s="28">
        <v>2.545454545454545</v>
      </c>
      <c r="AT345" s="28">
        <v>0.45454545454545447</v>
      </c>
      <c r="AU345" s="28">
        <v>0.36363636363636359</v>
      </c>
      <c r="AV345" s="28">
        <v>0.3728813559322034</v>
      </c>
      <c r="AW345" s="28">
        <v>0.47457627118644069</v>
      </c>
      <c r="AX345" s="28">
        <v>8.4745762711864403E-2</v>
      </c>
      <c r="AY345" s="28">
        <v>6.7796610169491525E-2</v>
      </c>
      <c r="AZ345" s="25">
        <v>1.1000000000000001</v>
      </c>
      <c r="BA345" s="25">
        <v>3.44</v>
      </c>
      <c r="BB345" s="25">
        <v>2.34</v>
      </c>
      <c r="BC345" s="25">
        <v>2.672727272727272</v>
      </c>
      <c r="BD345">
        <v>2.6727272727272728</v>
      </c>
      <c r="BE345">
        <v>5.9599268909090908</v>
      </c>
      <c r="BF345" s="75"/>
      <c r="BG345" s="75"/>
      <c r="BH345" s="75"/>
      <c r="BI345">
        <v>5.0375157398438668E-2</v>
      </c>
      <c r="BM345">
        <v>0.10075031479687729</v>
      </c>
      <c r="BN345">
        <v>5.0375157398438668E-2</v>
      </c>
      <c r="BO345">
        <v>0</v>
      </c>
      <c r="BP345" s="79" t="s">
        <v>1264</v>
      </c>
      <c r="BQ345" s="79">
        <v>1423</v>
      </c>
      <c r="BR345" s="79">
        <v>10</v>
      </c>
      <c r="BT345" s="79" t="s">
        <v>464</v>
      </c>
      <c r="BU345" s="79" t="s">
        <v>464</v>
      </c>
      <c r="BV345" s="79">
        <v>0</v>
      </c>
      <c r="BX345" s="79">
        <v>2</v>
      </c>
      <c r="BY345" s="79">
        <v>0</v>
      </c>
      <c r="BZ345" s="79" t="s">
        <v>464</v>
      </c>
      <c r="CA345" s="79" t="s">
        <v>464</v>
      </c>
      <c r="CB345" s="79" t="s">
        <v>1266</v>
      </c>
      <c r="CC345" s="79">
        <v>450</v>
      </c>
      <c r="CD345" s="79">
        <v>200</v>
      </c>
      <c r="CE345" s="79" t="s">
        <v>1287</v>
      </c>
      <c r="CG345" s="81">
        <v>6</v>
      </c>
    </row>
    <row r="346" spans="1:85" x14ac:dyDescent="0.3">
      <c r="A346" s="2" t="s">
        <v>194</v>
      </c>
      <c r="B346" s="13" t="s">
        <v>800</v>
      </c>
      <c r="C346" s="13"/>
      <c r="D346" s="2">
        <v>3.65</v>
      </c>
      <c r="E346" s="2" t="s">
        <v>197</v>
      </c>
      <c r="F346" s="9" t="s">
        <v>582</v>
      </c>
      <c r="G346" t="s">
        <v>657</v>
      </c>
      <c r="L346" t="b">
        <v>1</v>
      </c>
      <c r="M346" t="b">
        <v>1</v>
      </c>
      <c r="N346" t="b">
        <v>0</v>
      </c>
      <c r="O346" t="b">
        <v>0</v>
      </c>
      <c r="P346" s="2">
        <v>4</v>
      </c>
      <c r="Q346" s="25">
        <v>2</v>
      </c>
      <c r="R346">
        <v>8</v>
      </c>
      <c r="S346">
        <v>0</v>
      </c>
      <c r="T346" s="2">
        <v>13.02</v>
      </c>
      <c r="U346" s="2">
        <v>5.48</v>
      </c>
      <c r="V346" s="2">
        <v>7.68</v>
      </c>
      <c r="W346" s="2" t="s">
        <v>1095</v>
      </c>
      <c r="X346" s="1">
        <v>0</v>
      </c>
      <c r="Y346" s="25">
        <v>7.2854997800000012</v>
      </c>
      <c r="Z346" s="25">
        <v>7.2855000099999998</v>
      </c>
      <c r="AA346" s="25">
        <v>7.28550129</v>
      </c>
      <c r="AB346">
        <v>7.6769999999999996</v>
      </c>
      <c r="AC346">
        <v>5.4560000000000004</v>
      </c>
      <c r="AD346">
        <v>26.012989999999999</v>
      </c>
      <c r="AE346">
        <v>0</v>
      </c>
      <c r="AH346" s="2"/>
      <c r="AI346">
        <v>14</v>
      </c>
      <c r="AJ346" s="55">
        <f t="shared" si="39"/>
        <v>547.9649280000001</v>
      </c>
      <c r="AK346" s="57">
        <v>273.44070809730869</v>
      </c>
      <c r="AL346" s="55">
        <v>1077.884035254056</v>
      </c>
      <c r="AM346" s="55">
        <v>0</v>
      </c>
      <c r="AN346" s="52">
        <f t="shared" si="48"/>
        <v>0.10219632158647933</v>
      </c>
      <c r="AO346" s="51">
        <v>0.1023987986091511</v>
      </c>
      <c r="AP346" s="52">
        <v>0.1039072816155049</v>
      </c>
      <c r="AQ346" s="52"/>
      <c r="AR346" s="28">
        <v>2</v>
      </c>
      <c r="AS346" s="28">
        <v>2.545454545454545</v>
      </c>
      <c r="AT346" s="28">
        <v>0.36363636363636359</v>
      </c>
      <c r="AU346" s="28">
        <v>0.72727272727272729</v>
      </c>
      <c r="AV346" s="28">
        <v>0.35483870967741932</v>
      </c>
      <c r="AW346" s="28">
        <v>0.45161290322580638</v>
      </c>
      <c r="AX346" s="28">
        <v>6.4516129032258063E-2</v>
      </c>
      <c r="AY346" s="28">
        <v>0.1290322580645161</v>
      </c>
      <c r="AZ346" s="25">
        <v>1.1399999999999999</v>
      </c>
      <c r="BA346" s="25">
        <v>3.44</v>
      </c>
      <c r="BB346" s="25">
        <v>2.2999999999999998</v>
      </c>
      <c r="BC346" s="25">
        <v>2.6763636363636358</v>
      </c>
      <c r="BD346">
        <v>2.6763636363636358</v>
      </c>
      <c r="BE346">
        <v>5.9366563045454548</v>
      </c>
      <c r="BF346" s="75">
        <v>0.5411256777060568</v>
      </c>
      <c r="BG346" s="75">
        <v>0.54909724475770694</v>
      </c>
      <c r="BH346" s="75"/>
      <c r="BI346">
        <v>5.1098160793239672E-2</v>
      </c>
      <c r="BJ346">
        <v>5.119939930457558E-2</v>
      </c>
      <c r="BK346">
        <v>5.1953640807752437E-2</v>
      </c>
      <c r="BM346">
        <v>0.1028341339370451</v>
      </c>
      <c r="BN346">
        <v>5.1417066968522558E-2</v>
      </c>
      <c r="BO346">
        <v>0.54511146123188192</v>
      </c>
      <c r="BP346" s="79" t="s">
        <v>1264</v>
      </c>
      <c r="BQ346" s="79">
        <v>1423</v>
      </c>
      <c r="BR346" s="79">
        <v>10</v>
      </c>
      <c r="BT346" s="79" t="s">
        <v>464</v>
      </c>
      <c r="BU346" s="79" t="s">
        <v>464</v>
      </c>
      <c r="BV346" s="79">
        <v>0</v>
      </c>
      <c r="BX346" s="79">
        <v>2</v>
      </c>
      <c r="BY346" s="79">
        <v>0</v>
      </c>
      <c r="BZ346" s="79" t="s">
        <v>464</v>
      </c>
      <c r="CA346" s="79" t="s">
        <v>464</v>
      </c>
      <c r="CB346" s="79" t="s">
        <v>1266</v>
      </c>
      <c r="CC346" s="79">
        <v>450</v>
      </c>
      <c r="CD346" s="79">
        <v>200</v>
      </c>
      <c r="CE346" s="79" t="s">
        <v>1287</v>
      </c>
      <c r="CG346" s="81">
        <v>4</v>
      </c>
    </row>
    <row r="347" spans="1:85" x14ac:dyDescent="0.3">
      <c r="A347" s="2" t="s">
        <v>195</v>
      </c>
      <c r="B347" s="13" t="s">
        <v>801</v>
      </c>
      <c r="C347" s="13"/>
      <c r="D347" s="2">
        <v>2.99</v>
      </c>
      <c r="E347" s="2" t="s">
        <v>197</v>
      </c>
      <c r="F347" s="9" t="s">
        <v>582</v>
      </c>
      <c r="G347" t="s">
        <v>657</v>
      </c>
      <c r="I347" t="s">
        <v>1546</v>
      </c>
      <c r="J347" t="s">
        <v>1546</v>
      </c>
      <c r="L347" t="b">
        <v>1</v>
      </c>
      <c r="M347" t="b">
        <v>0</v>
      </c>
      <c r="N347" t="b">
        <v>0</v>
      </c>
      <c r="O347" t="b">
        <v>0</v>
      </c>
      <c r="P347" s="2">
        <v>4</v>
      </c>
      <c r="Q347" s="25">
        <v>4</v>
      </c>
      <c r="R347">
        <v>0</v>
      </c>
      <c r="S347">
        <v>0</v>
      </c>
      <c r="T347" s="2">
        <v>12.996</v>
      </c>
      <c r="U347" s="2">
        <v>5.4850000000000003</v>
      </c>
      <c r="V347" s="2">
        <v>7.7039999999999997</v>
      </c>
      <c r="W347" s="2" t="s">
        <v>1095</v>
      </c>
      <c r="X347" s="1">
        <v>0</v>
      </c>
      <c r="Y347" s="25">
        <v>5.5191434299999997</v>
      </c>
      <c r="Z347" s="25">
        <v>7.7203982699999987</v>
      </c>
      <c r="AA347" s="25">
        <v>13.117043880000001</v>
      </c>
      <c r="AB347">
        <v>0</v>
      </c>
      <c r="AE347">
        <v>0</v>
      </c>
      <c r="AH347" s="2"/>
      <c r="AI347">
        <v>14</v>
      </c>
      <c r="AJ347" s="55">
        <f t="shared" si="39"/>
        <v>549.16469424000002</v>
      </c>
      <c r="AK347" s="57">
        <v>552.74712386171507</v>
      </c>
      <c r="AL347" s="55">
        <v>0</v>
      </c>
      <c r="AM347" s="55">
        <v>0</v>
      </c>
      <c r="AN347" s="52">
        <f t="shared" si="48"/>
        <v>0.1019730521414883</v>
      </c>
      <c r="AO347" s="51">
        <v>0.1013121508598025</v>
      </c>
      <c r="AP347" s="52"/>
      <c r="AQ347" s="52"/>
      <c r="AR347" s="28">
        <v>2</v>
      </c>
      <c r="AS347" s="28">
        <v>2.545454545454545</v>
      </c>
      <c r="AT347" s="28">
        <v>0.36363636363636359</v>
      </c>
      <c r="AU347" s="28">
        <v>0.54545454545454541</v>
      </c>
      <c r="AV347" s="28">
        <v>0.3666666666666667</v>
      </c>
      <c r="AW347" s="28">
        <v>0.46666666666666667</v>
      </c>
      <c r="AX347" s="28">
        <v>6.666666666666668E-2</v>
      </c>
      <c r="AY347" s="28">
        <v>0.1</v>
      </c>
      <c r="AZ347" s="25">
        <v>1.1299999999999999</v>
      </c>
      <c r="BA347" s="25">
        <v>3.44</v>
      </c>
      <c r="BB347" s="25">
        <v>2.31</v>
      </c>
      <c r="BC347" s="25">
        <v>2.6745454545454539</v>
      </c>
      <c r="BD347">
        <v>2.6745454545454548</v>
      </c>
      <c r="BE347">
        <v>5.9327418772727274</v>
      </c>
      <c r="BF347" s="75">
        <v>0.53699890088551772</v>
      </c>
      <c r="BG347" s="75"/>
      <c r="BH347" s="75"/>
      <c r="BI347">
        <v>5.0986526070744151E-2</v>
      </c>
      <c r="BJ347">
        <v>5.0656075429901228E-2</v>
      </c>
      <c r="BM347">
        <v>0.1016426015006454</v>
      </c>
      <c r="BN347">
        <v>5.0821300750322693E-2</v>
      </c>
      <c r="BO347">
        <v>0.53699890088551772</v>
      </c>
      <c r="BP347" s="79" t="s">
        <v>1264</v>
      </c>
      <c r="BQ347" s="79">
        <v>1423</v>
      </c>
      <c r="BR347" s="79">
        <v>10</v>
      </c>
      <c r="BT347" s="79" t="s">
        <v>464</v>
      </c>
      <c r="BU347" s="79" t="s">
        <v>464</v>
      </c>
      <c r="BV347" s="79">
        <v>0</v>
      </c>
      <c r="BX347" s="79">
        <v>2</v>
      </c>
      <c r="BY347" s="79">
        <v>0</v>
      </c>
      <c r="BZ347" s="79" t="s">
        <v>464</v>
      </c>
      <c r="CA347" s="79" t="s">
        <v>464</v>
      </c>
      <c r="CB347" s="79" t="s">
        <v>1266</v>
      </c>
      <c r="CC347" s="79">
        <v>450</v>
      </c>
      <c r="CD347" s="79">
        <v>200</v>
      </c>
      <c r="CE347" s="79" t="s">
        <v>1287</v>
      </c>
      <c r="CG347" s="81">
        <v>5</v>
      </c>
    </row>
    <row r="348" spans="1:85" x14ac:dyDescent="0.3">
      <c r="A348" s="2" t="s">
        <v>196</v>
      </c>
      <c r="B348" s="13" t="s">
        <v>802</v>
      </c>
      <c r="C348" s="13"/>
      <c r="D348" s="2">
        <v>2.98</v>
      </c>
      <c r="E348" s="2" t="s">
        <v>197</v>
      </c>
      <c r="F348" s="9" t="s">
        <v>551</v>
      </c>
      <c r="G348" t="s">
        <v>629</v>
      </c>
      <c r="I348" t="s">
        <v>1635</v>
      </c>
      <c r="L348" t="b">
        <v>0</v>
      </c>
      <c r="M348" t="b">
        <v>0</v>
      </c>
      <c r="N348" t="b">
        <v>0</v>
      </c>
      <c r="O348" s="5" t="b">
        <v>1</v>
      </c>
      <c r="P348" s="2">
        <v>4</v>
      </c>
      <c r="Q348" s="25">
        <v>0</v>
      </c>
      <c r="R348">
        <v>0</v>
      </c>
      <c r="S348">
        <v>0</v>
      </c>
      <c r="T348" s="2">
        <v>13.003</v>
      </c>
      <c r="U348" s="2">
        <v>5.5149999999999997</v>
      </c>
      <c r="V348" s="2">
        <v>7.7569999999999997</v>
      </c>
      <c r="W348" s="2" t="s">
        <v>1095</v>
      </c>
      <c r="X348" s="1">
        <v>0</v>
      </c>
      <c r="Y348" s="25">
        <v>0</v>
      </c>
      <c r="Z348" s="25"/>
      <c r="AA348" s="25"/>
      <c r="AB348">
        <v>0</v>
      </c>
      <c r="AE348">
        <v>0</v>
      </c>
      <c r="AH348" s="2"/>
      <c r="AI348">
        <v>14</v>
      </c>
      <c r="AJ348" s="55">
        <f t="shared" si="39"/>
        <v>556.266454565</v>
      </c>
      <c r="AK348" s="57">
        <v>0</v>
      </c>
      <c r="AL348" s="55">
        <v>0</v>
      </c>
      <c r="AM348" s="55">
        <v>0</v>
      </c>
      <c r="AN348" s="52">
        <f t="shared" si="48"/>
        <v>0.10067117932500884</v>
      </c>
      <c r="AO348" s="51"/>
      <c r="AP348" s="52"/>
      <c r="AQ348" s="52"/>
      <c r="AR348" s="28">
        <v>2</v>
      </c>
      <c r="AS348" s="28">
        <v>2.545454545454545</v>
      </c>
      <c r="AT348" s="28">
        <v>0.45454545454545447</v>
      </c>
      <c r="AU348" s="28">
        <v>0.27272727272727271</v>
      </c>
      <c r="AV348" s="28">
        <v>0.37931034482758619</v>
      </c>
      <c r="AW348" s="28">
        <v>0.48275862068965519</v>
      </c>
      <c r="AX348" s="28">
        <v>8.6206896551724144E-2</v>
      </c>
      <c r="AY348" s="28">
        <v>5.1724137931034482E-2</v>
      </c>
      <c r="AZ348" s="25">
        <v>1.1000000000000001</v>
      </c>
      <c r="BA348" s="25">
        <v>3.44</v>
      </c>
      <c r="BB348" s="25">
        <v>2.34</v>
      </c>
      <c r="BC348" s="25">
        <v>2.6718181818181819</v>
      </c>
      <c r="BD348">
        <v>2.6718181818181819</v>
      </c>
      <c r="BE348">
        <v>5.9579696772727271</v>
      </c>
      <c r="BF348" s="75"/>
      <c r="BG348" s="75"/>
      <c r="BH348" s="75"/>
      <c r="BI348">
        <v>5.0335589662504419E-2</v>
      </c>
      <c r="BM348">
        <v>0.1006711793250088</v>
      </c>
      <c r="BN348">
        <v>5.0335589662504419E-2</v>
      </c>
      <c r="BO348">
        <v>0</v>
      </c>
      <c r="BP348" s="79" t="s">
        <v>1264</v>
      </c>
      <c r="BQ348" s="79">
        <v>1423</v>
      </c>
      <c r="BR348" s="79">
        <v>10</v>
      </c>
      <c r="BT348" s="79" t="s">
        <v>464</v>
      </c>
      <c r="BU348" s="79" t="s">
        <v>464</v>
      </c>
      <c r="BV348" s="79">
        <v>0</v>
      </c>
      <c r="BX348" s="79">
        <v>2</v>
      </c>
      <c r="BY348" s="79">
        <v>0</v>
      </c>
      <c r="BZ348" s="79" t="s">
        <v>464</v>
      </c>
      <c r="CA348" s="79" t="s">
        <v>464</v>
      </c>
      <c r="CB348" s="79" t="s">
        <v>1266</v>
      </c>
      <c r="CC348" s="79">
        <v>450</v>
      </c>
      <c r="CD348" s="79">
        <v>200</v>
      </c>
      <c r="CE348" s="79" t="s">
        <v>1287</v>
      </c>
      <c r="CG348" s="81">
        <v>8</v>
      </c>
    </row>
    <row r="349" spans="1:85" x14ac:dyDescent="0.3">
      <c r="A349" s="2" t="s">
        <v>46</v>
      </c>
      <c r="B349" s="13" t="s">
        <v>722</v>
      </c>
      <c r="C349" s="13"/>
      <c r="D349" s="2">
        <v>3.82</v>
      </c>
      <c r="E349" s="2" t="s">
        <v>197</v>
      </c>
      <c r="F349" s="9" t="s">
        <v>551</v>
      </c>
      <c r="G349" t="s">
        <v>629</v>
      </c>
      <c r="L349" t="b">
        <v>1</v>
      </c>
      <c r="M349" t="b">
        <v>1</v>
      </c>
      <c r="N349" t="b">
        <v>0</v>
      </c>
      <c r="O349" t="b">
        <v>0</v>
      </c>
      <c r="P349" s="2">
        <v>4</v>
      </c>
      <c r="Q349" s="25">
        <v>2</v>
      </c>
      <c r="R349">
        <v>4</v>
      </c>
      <c r="S349">
        <v>0</v>
      </c>
      <c r="T349" s="2">
        <v>13.01</v>
      </c>
      <c r="U349" s="2">
        <v>5.5439999999999996</v>
      </c>
      <c r="V349" s="2">
        <v>7.81</v>
      </c>
      <c r="W349" s="2" t="s">
        <v>1095</v>
      </c>
      <c r="X349" s="1">
        <v>0</v>
      </c>
      <c r="Y349" s="25">
        <v>7.41544296</v>
      </c>
      <c r="Z349" s="25">
        <v>7.4154429599999991</v>
      </c>
      <c r="AA349" s="25">
        <v>7.41544296</v>
      </c>
      <c r="AB349">
        <v>7.8</v>
      </c>
      <c r="AC349">
        <v>13.010999999999999</v>
      </c>
      <c r="AD349">
        <v>5.5460000000000003</v>
      </c>
      <c r="AE349">
        <v>0</v>
      </c>
      <c r="AH349" s="2"/>
      <c r="AI349">
        <v>14</v>
      </c>
      <c r="AJ349" s="55">
        <f t="shared" ref="AJ349:AJ358" si="49">T349*U349*V349</f>
        <v>563.31530639999994</v>
      </c>
      <c r="AK349" s="57">
        <v>288.33429290182369</v>
      </c>
      <c r="AL349" s="55">
        <v>556.51188553357167</v>
      </c>
      <c r="AM349" s="55">
        <v>0</v>
      </c>
      <c r="AN349" s="52">
        <f t="shared" ref="AN349:AN358" si="50">P349*AI349/AJ349</f>
        <v>9.9411465237614932E-2</v>
      </c>
      <c r="AO349" s="51">
        <v>9.7109503410799117E-2</v>
      </c>
      <c r="AP349" s="52">
        <v>0.10062678166578309</v>
      </c>
      <c r="AQ349" s="52"/>
      <c r="AR349" s="28">
        <v>2</v>
      </c>
      <c r="AS349" s="28">
        <v>2.545454545454545</v>
      </c>
      <c r="AT349" s="28">
        <v>0.54545454545454541</v>
      </c>
      <c r="AU349" s="28">
        <v>0</v>
      </c>
      <c r="AV349" s="28">
        <v>0.39285714285714279</v>
      </c>
      <c r="AW349" s="28">
        <v>0.5</v>
      </c>
      <c r="AX349" s="28">
        <v>0.1071428571428571</v>
      </c>
      <c r="AY349" s="28">
        <v>0</v>
      </c>
      <c r="AZ349" s="25">
        <v>1.1000000000000001</v>
      </c>
      <c r="BA349" s="25">
        <v>3.44</v>
      </c>
      <c r="BB349" s="25">
        <v>2.34</v>
      </c>
      <c r="BC349" s="25">
        <v>2.669090909090909</v>
      </c>
      <c r="BD349">
        <v>2.669090909090909</v>
      </c>
      <c r="BE349">
        <v>5.9831974772727277</v>
      </c>
      <c r="BF349" s="75">
        <v>0.52442413903612473</v>
      </c>
      <c r="BG349" s="75">
        <v>0.54341863036636606</v>
      </c>
      <c r="BH349" s="75"/>
      <c r="BI349">
        <v>4.9705732618807473E-2</v>
      </c>
      <c r="BJ349">
        <v>4.8554751705399558E-2</v>
      </c>
      <c r="BK349">
        <v>5.0313390832891547E-2</v>
      </c>
      <c r="BM349">
        <v>9.9049250104732381E-2</v>
      </c>
      <c r="BN349">
        <v>4.952462505236619E-2</v>
      </c>
      <c r="BO349">
        <v>0.53392138470124539</v>
      </c>
      <c r="BP349" s="79" t="s">
        <v>1264</v>
      </c>
      <c r="BQ349" s="79">
        <v>1423</v>
      </c>
      <c r="BR349" s="79">
        <v>10</v>
      </c>
      <c r="BT349" s="79" t="s">
        <v>1275</v>
      </c>
      <c r="BU349" s="79" t="s">
        <v>56</v>
      </c>
      <c r="BV349" s="79">
        <v>1</v>
      </c>
      <c r="BX349" s="79">
        <v>2</v>
      </c>
      <c r="BY349" s="79">
        <v>0</v>
      </c>
      <c r="BZ349" s="79" t="s">
        <v>464</v>
      </c>
      <c r="CA349" s="79" t="s">
        <v>464</v>
      </c>
      <c r="CB349" s="79" t="s">
        <v>1266</v>
      </c>
      <c r="CC349" s="79">
        <v>450</v>
      </c>
      <c r="CD349" s="79">
        <v>200</v>
      </c>
      <c r="CE349" s="79" t="s">
        <v>1287</v>
      </c>
      <c r="CG349" s="81">
        <v>400</v>
      </c>
    </row>
    <row r="350" spans="1:85" x14ac:dyDescent="0.3">
      <c r="A350" s="2" t="s">
        <v>193</v>
      </c>
      <c r="B350" s="13" t="s">
        <v>799</v>
      </c>
      <c r="C350" s="13"/>
      <c r="D350" s="2">
        <v>3.68</v>
      </c>
      <c r="E350" s="2" t="s">
        <v>197</v>
      </c>
      <c r="F350" s="32" t="s">
        <v>551</v>
      </c>
      <c r="G350" s="1" t="s">
        <v>629</v>
      </c>
      <c r="I350" t="s">
        <v>1634</v>
      </c>
      <c r="L350" t="b">
        <v>0</v>
      </c>
      <c r="M350" t="b">
        <v>1</v>
      </c>
      <c r="N350" t="b">
        <v>0</v>
      </c>
      <c r="O350" t="b">
        <v>0</v>
      </c>
      <c r="P350" s="2">
        <v>4</v>
      </c>
      <c r="Q350" s="25">
        <v>0</v>
      </c>
      <c r="R350">
        <v>0</v>
      </c>
      <c r="S350">
        <v>0</v>
      </c>
      <c r="T350" s="2">
        <v>13.02</v>
      </c>
      <c r="U350" s="2">
        <v>5.5119999999999996</v>
      </c>
      <c r="V350" s="2">
        <v>7.7450000000000001</v>
      </c>
      <c r="W350" s="2" t="s">
        <v>1095</v>
      </c>
      <c r="X350" s="1">
        <v>0</v>
      </c>
      <c r="Y350" s="25">
        <v>0</v>
      </c>
      <c r="Z350" s="25"/>
      <c r="AA350" s="25"/>
      <c r="AB350">
        <v>0</v>
      </c>
      <c r="AE350">
        <v>0</v>
      </c>
      <c r="AH350" s="2"/>
      <c r="AI350">
        <v>14</v>
      </c>
      <c r="AJ350" s="55">
        <f t="shared" si="49"/>
        <v>555.82952879999993</v>
      </c>
      <c r="AK350" s="57">
        <v>0</v>
      </c>
      <c r="AL350" s="55">
        <v>0</v>
      </c>
      <c r="AM350" s="55">
        <v>0</v>
      </c>
      <c r="AN350" s="52">
        <f t="shared" si="50"/>
        <v>0.10075031479687735</v>
      </c>
      <c r="AO350" s="51"/>
      <c r="AP350" s="52"/>
      <c r="AQ350" s="52"/>
      <c r="AR350" s="28">
        <v>2</v>
      </c>
      <c r="AS350" s="28">
        <v>2.545454545454545</v>
      </c>
      <c r="AT350" s="28">
        <v>0.45454545454545447</v>
      </c>
      <c r="AU350" s="28">
        <v>0.36363636363636359</v>
      </c>
      <c r="AV350" s="28">
        <v>0.3728813559322034</v>
      </c>
      <c r="AW350" s="28">
        <v>0.47457627118644069</v>
      </c>
      <c r="AX350" s="28">
        <v>8.4745762711864403E-2</v>
      </c>
      <c r="AY350" s="28">
        <v>6.7796610169491525E-2</v>
      </c>
      <c r="AZ350" s="25">
        <v>1.1000000000000001</v>
      </c>
      <c r="BA350" s="25">
        <v>3.44</v>
      </c>
      <c r="BB350" s="25">
        <v>2.34</v>
      </c>
      <c r="BC350" s="25">
        <v>2.672727272727272</v>
      </c>
      <c r="BD350">
        <v>2.6727272727272728</v>
      </c>
      <c r="BE350">
        <v>5.9599268909090908</v>
      </c>
      <c r="BF350" s="75"/>
      <c r="BG350" s="75"/>
      <c r="BH350" s="75"/>
      <c r="BI350">
        <v>5.0375157398438668E-2</v>
      </c>
      <c r="BM350">
        <v>0.10075031479687729</v>
      </c>
      <c r="BN350">
        <v>5.0375157398438668E-2</v>
      </c>
      <c r="BO350">
        <v>0</v>
      </c>
      <c r="BP350" s="79" t="s">
        <v>1264</v>
      </c>
      <c r="BQ350" s="79">
        <v>1423</v>
      </c>
      <c r="BR350" s="79">
        <v>10</v>
      </c>
      <c r="BT350" s="79" t="s">
        <v>1275</v>
      </c>
      <c r="BU350" s="79" t="s">
        <v>56</v>
      </c>
      <c r="BV350" s="79">
        <v>1</v>
      </c>
      <c r="BX350" s="79">
        <v>2</v>
      </c>
      <c r="BY350" s="79">
        <v>0</v>
      </c>
      <c r="BZ350" s="79" t="s">
        <v>464</v>
      </c>
      <c r="CA350" s="79" t="s">
        <v>464</v>
      </c>
      <c r="CB350" s="79" t="s">
        <v>1266</v>
      </c>
      <c r="CC350" s="79">
        <v>450</v>
      </c>
      <c r="CD350" s="79">
        <v>200</v>
      </c>
      <c r="CE350" s="79" t="s">
        <v>1287</v>
      </c>
      <c r="CG350" s="81">
        <v>131</v>
      </c>
    </row>
    <row r="351" spans="1:85" x14ac:dyDescent="0.3">
      <c r="A351" s="2" t="s">
        <v>194</v>
      </c>
      <c r="B351" s="13" t="s">
        <v>800</v>
      </c>
      <c r="C351" s="13"/>
      <c r="D351" s="2">
        <v>3.65</v>
      </c>
      <c r="E351" s="2" t="s">
        <v>197</v>
      </c>
      <c r="F351" s="9" t="s">
        <v>582</v>
      </c>
      <c r="G351" t="s">
        <v>657</v>
      </c>
      <c r="L351" t="b">
        <v>1</v>
      </c>
      <c r="M351" t="b">
        <v>1</v>
      </c>
      <c r="N351" t="b">
        <v>0</v>
      </c>
      <c r="O351" t="b">
        <v>0</v>
      </c>
      <c r="P351" s="2">
        <v>4</v>
      </c>
      <c r="Q351" s="25">
        <v>2</v>
      </c>
      <c r="R351">
        <v>8</v>
      </c>
      <c r="S351">
        <v>0</v>
      </c>
      <c r="T351" s="2">
        <v>13.02</v>
      </c>
      <c r="U351" s="2">
        <v>5.48</v>
      </c>
      <c r="V351" s="2">
        <v>7.68</v>
      </c>
      <c r="W351" s="2" t="s">
        <v>1095</v>
      </c>
      <c r="X351" s="1">
        <v>0</v>
      </c>
      <c r="Y351" s="25">
        <v>7.2854997800000012</v>
      </c>
      <c r="Z351" s="25">
        <v>7.2855000099999998</v>
      </c>
      <c r="AA351" s="25">
        <v>7.28550129</v>
      </c>
      <c r="AB351">
        <v>7.6769999999999996</v>
      </c>
      <c r="AC351">
        <v>5.4560000000000004</v>
      </c>
      <c r="AD351">
        <v>26.012989999999999</v>
      </c>
      <c r="AE351">
        <v>0</v>
      </c>
      <c r="AH351" s="2"/>
      <c r="AI351">
        <v>14</v>
      </c>
      <c r="AJ351" s="55">
        <f t="shared" si="49"/>
        <v>547.9649280000001</v>
      </c>
      <c r="AK351" s="57">
        <v>273.44070809730869</v>
      </c>
      <c r="AL351" s="55">
        <v>1077.884035254056</v>
      </c>
      <c r="AM351" s="55">
        <v>0</v>
      </c>
      <c r="AN351" s="52">
        <f t="shared" si="50"/>
        <v>0.10219632158647933</v>
      </c>
      <c r="AO351" s="51">
        <v>0.1023987986091511</v>
      </c>
      <c r="AP351" s="52">
        <v>0.1039072816155049</v>
      </c>
      <c r="AQ351" s="52"/>
      <c r="AR351" s="28">
        <v>2</v>
      </c>
      <c r="AS351" s="28">
        <v>2.545454545454545</v>
      </c>
      <c r="AT351" s="28">
        <v>0.36363636363636359</v>
      </c>
      <c r="AU351" s="28">
        <v>0.72727272727272729</v>
      </c>
      <c r="AV351" s="28">
        <v>0.35483870967741932</v>
      </c>
      <c r="AW351" s="28">
        <v>0.45161290322580638</v>
      </c>
      <c r="AX351" s="28">
        <v>6.4516129032258063E-2</v>
      </c>
      <c r="AY351" s="28">
        <v>0.1290322580645161</v>
      </c>
      <c r="AZ351" s="25">
        <v>1.1399999999999999</v>
      </c>
      <c r="BA351" s="25">
        <v>3.44</v>
      </c>
      <c r="BB351" s="25">
        <v>2.2999999999999998</v>
      </c>
      <c r="BC351" s="25">
        <v>2.6763636363636358</v>
      </c>
      <c r="BD351">
        <v>2.6763636363636358</v>
      </c>
      <c r="BE351">
        <v>5.9366563045454548</v>
      </c>
      <c r="BF351" s="75">
        <v>0.5411256777060568</v>
      </c>
      <c r="BG351" s="75">
        <v>0.54909724475770694</v>
      </c>
      <c r="BH351" s="75"/>
      <c r="BI351">
        <v>5.1098160793239672E-2</v>
      </c>
      <c r="BJ351">
        <v>5.119939930457558E-2</v>
      </c>
      <c r="BK351">
        <v>5.1953640807752437E-2</v>
      </c>
      <c r="BM351">
        <v>0.1028341339370451</v>
      </c>
      <c r="BN351">
        <v>5.1417066968522558E-2</v>
      </c>
      <c r="BO351">
        <v>0.54511146123188192</v>
      </c>
      <c r="BP351" s="79" t="s">
        <v>1264</v>
      </c>
      <c r="BQ351" s="79">
        <v>1423</v>
      </c>
      <c r="BR351" s="79">
        <v>10</v>
      </c>
      <c r="BT351" s="79" t="s">
        <v>1275</v>
      </c>
      <c r="BU351" s="79" t="s">
        <v>56</v>
      </c>
      <c r="BV351" s="79">
        <v>1</v>
      </c>
      <c r="BX351" s="79">
        <v>2</v>
      </c>
      <c r="BY351" s="79">
        <v>0</v>
      </c>
      <c r="BZ351" s="79" t="s">
        <v>464</v>
      </c>
      <c r="CA351" s="79" t="s">
        <v>464</v>
      </c>
      <c r="CB351" s="79" t="s">
        <v>1266</v>
      </c>
      <c r="CC351" s="79">
        <v>450</v>
      </c>
      <c r="CD351" s="79">
        <v>200</v>
      </c>
      <c r="CE351" s="79" t="s">
        <v>1287</v>
      </c>
      <c r="CG351" s="81">
        <v>99</v>
      </c>
    </row>
    <row r="352" spans="1:85" x14ac:dyDescent="0.3">
      <c r="A352" s="2" t="s">
        <v>195</v>
      </c>
      <c r="B352" s="13" t="s">
        <v>801</v>
      </c>
      <c r="C352" s="13"/>
      <c r="D352" s="2">
        <v>2.99</v>
      </c>
      <c r="E352" s="2" t="s">
        <v>197</v>
      </c>
      <c r="F352" s="9" t="s">
        <v>582</v>
      </c>
      <c r="G352" t="s">
        <v>657</v>
      </c>
      <c r="I352" t="s">
        <v>1546</v>
      </c>
      <c r="J352" t="s">
        <v>1546</v>
      </c>
      <c r="L352" t="b">
        <v>1</v>
      </c>
      <c r="M352" t="b">
        <v>0</v>
      </c>
      <c r="N352" t="b">
        <v>0</v>
      </c>
      <c r="O352" t="b">
        <v>0</v>
      </c>
      <c r="P352" s="2">
        <v>4</v>
      </c>
      <c r="Q352" s="25">
        <v>4</v>
      </c>
      <c r="R352">
        <v>0</v>
      </c>
      <c r="S352">
        <v>0</v>
      </c>
      <c r="T352" s="2">
        <v>12.996</v>
      </c>
      <c r="U352" s="2">
        <v>5.4850000000000003</v>
      </c>
      <c r="V352" s="2">
        <v>7.7039999999999997</v>
      </c>
      <c r="W352" s="2" t="s">
        <v>1095</v>
      </c>
      <c r="X352" s="1">
        <v>0</v>
      </c>
      <c r="Y352" s="25">
        <v>5.5191434299999997</v>
      </c>
      <c r="Z352" s="25">
        <v>7.7203982699999987</v>
      </c>
      <c r="AA352" s="25">
        <v>13.117043880000001</v>
      </c>
      <c r="AB352">
        <v>0</v>
      </c>
      <c r="AE352">
        <v>0</v>
      </c>
      <c r="AH352" s="2"/>
      <c r="AI352">
        <v>14</v>
      </c>
      <c r="AJ352" s="55">
        <f t="shared" si="49"/>
        <v>549.16469424000002</v>
      </c>
      <c r="AK352" s="57">
        <v>552.74712386171507</v>
      </c>
      <c r="AL352" s="55">
        <v>0</v>
      </c>
      <c r="AM352" s="55">
        <v>0</v>
      </c>
      <c r="AN352" s="52">
        <f t="shared" si="50"/>
        <v>0.1019730521414883</v>
      </c>
      <c r="AO352" s="51">
        <v>0.1013121508598025</v>
      </c>
      <c r="AP352" s="52"/>
      <c r="AQ352" s="52"/>
      <c r="AR352" s="28">
        <v>2</v>
      </c>
      <c r="AS352" s="28">
        <v>2.545454545454545</v>
      </c>
      <c r="AT352" s="28">
        <v>0.36363636363636359</v>
      </c>
      <c r="AU352" s="28">
        <v>0.54545454545454541</v>
      </c>
      <c r="AV352" s="28">
        <v>0.3666666666666667</v>
      </c>
      <c r="AW352" s="28">
        <v>0.46666666666666667</v>
      </c>
      <c r="AX352" s="28">
        <v>6.666666666666668E-2</v>
      </c>
      <c r="AY352" s="28">
        <v>0.1</v>
      </c>
      <c r="AZ352" s="25">
        <v>1.1299999999999999</v>
      </c>
      <c r="BA352" s="25">
        <v>3.44</v>
      </c>
      <c r="BB352" s="25">
        <v>2.31</v>
      </c>
      <c r="BC352" s="25">
        <v>2.6745454545454539</v>
      </c>
      <c r="BD352">
        <v>2.6745454545454548</v>
      </c>
      <c r="BE352">
        <v>5.9327418772727274</v>
      </c>
      <c r="BF352" s="75">
        <v>0.53699890088551772</v>
      </c>
      <c r="BG352" s="75"/>
      <c r="BH352" s="75"/>
      <c r="BI352">
        <v>5.0986526070744151E-2</v>
      </c>
      <c r="BJ352">
        <v>5.0656075429901228E-2</v>
      </c>
      <c r="BM352">
        <v>0.1016426015006454</v>
      </c>
      <c r="BN352">
        <v>5.0821300750322693E-2</v>
      </c>
      <c r="BO352">
        <v>0.53699890088551772</v>
      </c>
      <c r="BP352" s="79" t="s">
        <v>1264</v>
      </c>
      <c r="BQ352" s="79">
        <v>1423</v>
      </c>
      <c r="BR352" s="79">
        <v>10</v>
      </c>
      <c r="BT352" s="79" t="s">
        <v>1275</v>
      </c>
      <c r="BU352" s="79" t="s">
        <v>56</v>
      </c>
      <c r="BV352" s="79">
        <v>1</v>
      </c>
      <c r="BX352" s="79">
        <v>2</v>
      </c>
      <c r="BY352" s="79">
        <v>0</v>
      </c>
      <c r="BZ352" s="79" t="s">
        <v>464</v>
      </c>
      <c r="CA352" s="79" t="s">
        <v>464</v>
      </c>
      <c r="CB352" s="79" t="s">
        <v>1266</v>
      </c>
      <c r="CC352" s="79">
        <v>450</v>
      </c>
      <c r="CD352" s="79">
        <v>200</v>
      </c>
      <c r="CE352" s="79" t="s">
        <v>1287</v>
      </c>
      <c r="CG352" s="81">
        <v>150</v>
      </c>
    </row>
    <row r="353" spans="1:85" x14ac:dyDescent="0.3">
      <c r="A353" s="2" t="s">
        <v>196</v>
      </c>
      <c r="B353" s="13" t="s">
        <v>802</v>
      </c>
      <c r="C353" s="13"/>
      <c r="D353" s="2">
        <v>2.98</v>
      </c>
      <c r="E353" s="2" t="s">
        <v>197</v>
      </c>
      <c r="F353" s="9" t="s">
        <v>551</v>
      </c>
      <c r="G353" t="s">
        <v>629</v>
      </c>
      <c r="I353" t="s">
        <v>1635</v>
      </c>
      <c r="L353" t="b">
        <v>0</v>
      </c>
      <c r="M353" t="b">
        <v>0</v>
      </c>
      <c r="N353" t="b">
        <v>0</v>
      </c>
      <c r="O353" s="5" t="b">
        <v>1</v>
      </c>
      <c r="P353" s="2">
        <v>4</v>
      </c>
      <c r="Q353" s="25">
        <v>0</v>
      </c>
      <c r="R353">
        <v>0</v>
      </c>
      <c r="S353">
        <v>0</v>
      </c>
      <c r="T353" s="2">
        <v>13.003</v>
      </c>
      <c r="U353" s="2">
        <v>5.5149999999999997</v>
      </c>
      <c r="V353" s="2">
        <v>7.7569999999999997</v>
      </c>
      <c r="W353" s="2" t="s">
        <v>1095</v>
      </c>
      <c r="X353" s="1">
        <v>0</v>
      </c>
      <c r="Y353" s="25">
        <v>0</v>
      </c>
      <c r="Z353" s="25"/>
      <c r="AA353" s="25"/>
      <c r="AB353">
        <v>0</v>
      </c>
      <c r="AE353">
        <v>0</v>
      </c>
      <c r="AH353" s="2"/>
      <c r="AI353">
        <v>14</v>
      </c>
      <c r="AJ353" s="55">
        <f t="shared" si="49"/>
        <v>556.266454565</v>
      </c>
      <c r="AK353" s="57">
        <v>0</v>
      </c>
      <c r="AL353" s="55">
        <v>0</v>
      </c>
      <c r="AM353" s="55">
        <v>0</v>
      </c>
      <c r="AN353" s="52">
        <f t="shared" si="50"/>
        <v>0.10067117932500884</v>
      </c>
      <c r="AO353" s="51"/>
      <c r="AP353" s="52"/>
      <c r="AQ353" s="52"/>
      <c r="AR353" s="28">
        <v>2</v>
      </c>
      <c r="AS353" s="28">
        <v>2.545454545454545</v>
      </c>
      <c r="AT353" s="28">
        <v>0.45454545454545447</v>
      </c>
      <c r="AU353" s="28">
        <v>0.27272727272727271</v>
      </c>
      <c r="AV353" s="28">
        <v>0.37931034482758619</v>
      </c>
      <c r="AW353" s="28">
        <v>0.48275862068965519</v>
      </c>
      <c r="AX353" s="28">
        <v>8.6206896551724144E-2</v>
      </c>
      <c r="AY353" s="28">
        <v>5.1724137931034482E-2</v>
      </c>
      <c r="AZ353" s="25">
        <v>1.1000000000000001</v>
      </c>
      <c r="BA353" s="25">
        <v>3.44</v>
      </c>
      <c r="BB353" s="25">
        <v>2.34</v>
      </c>
      <c r="BC353" s="25">
        <v>2.6718181818181819</v>
      </c>
      <c r="BD353">
        <v>2.6718181818181819</v>
      </c>
      <c r="BE353">
        <v>5.9579696772727271</v>
      </c>
      <c r="BF353" s="75"/>
      <c r="BG353" s="75"/>
      <c r="BH353" s="75"/>
      <c r="BI353">
        <v>5.0335589662504419E-2</v>
      </c>
      <c r="BM353">
        <v>0.1006711793250088</v>
      </c>
      <c r="BN353">
        <v>5.0335589662504419E-2</v>
      </c>
      <c r="BO353">
        <v>0</v>
      </c>
      <c r="BP353" s="79" t="s">
        <v>1264</v>
      </c>
      <c r="BQ353" s="79">
        <v>1423</v>
      </c>
      <c r="BR353" s="79">
        <v>10</v>
      </c>
      <c r="BT353" s="79" t="s">
        <v>1275</v>
      </c>
      <c r="BU353" s="79" t="s">
        <v>56</v>
      </c>
      <c r="BV353" s="79">
        <v>1</v>
      </c>
      <c r="BX353" s="79">
        <v>2</v>
      </c>
      <c r="BY353" s="79">
        <v>0</v>
      </c>
      <c r="BZ353" s="79" t="s">
        <v>464</v>
      </c>
      <c r="CA353" s="79" t="s">
        <v>464</v>
      </c>
      <c r="CB353" s="79" t="s">
        <v>1266</v>
      </c>
      <c r="CC353" s="79">
        <v>450</v>
      </c>
      <c r="CD353" s="79">
        <v>200</v>
      </c>
      <c r="CE353" s="79" t="s">
        <v>1287</v>
      </c>
      <c r="CG353" s="81">
        <v>220</v>
      </c>
    </row>
    <row r="354" spans="1:85" x14ac:dyDescent="0.3">
      <c r="A354" s="2" t="s">
        <v>46</v>
      </c>
      <c r="B354" s="13" t="s">
        <v>722</v>
      </c>
      <c r="C354" s="13"/>
      <c r="D354" s="2">
        <v>3.82</v>
      </c>
      <c r="E354" s="2" t="s">
        <v>197</v>
      </c>
      <c r="F354" s="9" t="s">
        <v>551</v>
      </c>
      <c r="G354" t="s">
        <v>629</v>
      </c>
      <c r="L354" t="b">
        <v>1</v>
      </c>
      <c r="M354" t="b">
        <v>1</v>
      </c>
      <c r="N354" t="b">
        <v>0</v>
      </c>
      <c r="O354" t="b">
        <v>0</v>
      </c>
      <c r="P354" s="2">
        <v>4</v>
      </c>
      <c r="Q354" s="25">
        <v>2</v>
      </c>
      <c r="R354">
        <v>4</v>
      </c>
      <c r="S354">
        <v>0</v>
      </c>
      <c r="T354" s="2">
        <v>13.01</v>
      </c>
      <c r="U354" s="2">
        <v>5.5439999999999996</v>
      </c>
      <c r="V354" s="2">
        <v>7.81</v>
      </c>
      <c r="W354" s="2" t="s">
        <v>1095</v>
      </c>
      <c r="X354" s="1">
        <v>0</v>
      </c>
      <c r="Y354" s="25">
        <v>7.41544296</v>
      </c>
      <c r="Z354" s="25">
        <v>7.4154429599999991</v>
      </c>
      <c r="AA354" s="25">
        <v>7.41544296</v>
      </c>
      <c r="AB354">
        <v>7.8</v>
      </c>
      <c r="AC354">
        <v>13.010999999999999</v>
      </c>
      <c r="AD354">
        <v>5.5460000000000003</v>
      </c>
      <c r="AE354">
        <v>0</v>
      </c>
      <c r="AH354" s="2"/>
      <c r="AI354">
        <v>14</v>
      </c>
      <c r="AJ354" s="55">
        <f t="shared" si="49"/>
        <v>563.31530639999994</v>
      </c>
      <c r="AK354" s="57">
        <v>288.33429290182369</v>
      </c>
      <c r="AL354" s="55">
        <v>556.51188553357167</v>
      </c>
      <c r="AM354" s="55">
        <v>0</v>
      </c>
      <c r="AN354" s="52">
        <f t="shared" si="50"/>
        <v>9.9411465237614932E-2</v>
      </c>
      <c r="AO354" s="51">
        <v>9.7109503410799117E-2</v>
      </c>
      <c r="AP354" s="52">
        <v>0.10062678166578309</v>
      </c>
      <c r="AQ354" s="52"/>
      <c r="AR354" s="28">
        <v>2</v>
      </c>
      <c r="AS354" s="28">
        <v>2.545454545454545</v>
      </c>
      <c r="AT354" s="28">
        <v>0.54545454545454541</v>
      </c>
      <c r="AU354" s="28">
        <v>0</v>
      </c>
      <c r="AV354" s="28">
        <v>0.39285714285714279</v>
      </c>
      <c r="AW354" s="28">
        <v>0.5</v>
      </c>
      <c r="AX354" s="28">
        <v>0.1071428571428571</v>
      </c>
      <c r="AY354" s="28">
        <v>0</v>
      </c>
      <c r="AZ354" s="25">
        <v>1.1000000000000001</v>
      </c>
      <c r="BA354" s="25">
        <v>3.44</v>
      </c>
      <c r="BB354" s="25">
        <v>2.34</v>
      </c>
      <c r="BC354" s="25">
        <v>2.669090909090909</v>
      </c>
      <c r="BD354">
        <v>2.669090909090909</v>
      </c>
      <c r="BE354">
        <v>5.9831974772727277</v>
      </c>
      <c r="BF354" s="75">
        <v>0.52442413903612473</v>
      </c>
      <c r="BG354" s="75">
        <v>0.54341863036636606</v>
      </c>
      <c r="BH354" s="75"/>
      <c r="BI354">
        <v>4.9705732618807473E-2</v>
      </c>
      <c r="BJ354">
        <v>4.8554751705399558E-2</v>
      </c>
      <c r="BK354">
        <v>5.0313390832891547E-2</v>
      </c>
      <c r="BM354">
        <v>9.9049250104732381E-2</v>
      </c>
      <c r="BN354">
        <v>4.952462505236619E-2</v>
      </c>
      <c r="BO354">
        <v>0.53392138470124539</v>
      </c>
      <c r="BP354" s="79" t="s">
        <v>1264</v>
      </c>
      <c r="BQ354" s="79">
        <v>1423</v>
      </c>
      <c r="BR354" s="79">
        <v>10</v>
      </c>
      <c r="BT354" s="79" t="s">
        <v>464</v>
      </c>
      <c r="BU354" s="79" t="s">
        <v>464</v>
      </c>
      <c r="BV354" s="79">
        <v>0</v>
      </c>
      <c r="BX354" s="79">
        <v>6.67</v>
      </c>
      <c r="BY354" s="79">
        <v>0</v>
      </c>
      <c r="BZ354" s="79" t="s">
        <v>464</v>
      </c>
      <c r="CA354" s="79" t="s">
        <v>464</v>
      </c>
      <c r="CB354" s="79" t="s">
        <v>1266</v>
      </c>
      <c r="CC354" s="79">
        <v>500</v>
      </c>
      <c r="CD354" s="79">
        <v>360</v>
      </c>
      <c r="CE354" s="79" t="s">
        <v>1287</v>
      </c>
      <c r="CG354" s="81">
        <v>0</v>
      </c>
    </row>
    <row r="355" spans="1:85" x14ac:dyDescent="0.3">
      <c r="A355" s="2" t="s">
        <v>193</v>
      </c>
      <c r="B355" s="13" t="s">
        <v>799</v>
      </c>
      <c r="C355" s="13"/>
      <c r="D355" s="2">
        <v>3.68</v>
      </c>
      <c r="E355" s="2" t="s">
        <v>197</v>
      </c>
      <c r="F355" s="32" t="s">
        <v>551</v>
      </c>
      <c r="G355" s="1" t="s">
        <v>629</v>
      </c>
      <c r="I355" t="s">
        <v>1634</v>
      </c>
      <c r="L355" t="b">
        <v>0</v>
      </c>
      <c r="M355" t="b">
        <v>1</v>
      </c>
      <c r="N355" t="b">
        <v>0</v>
      </c>
      <c r="O355" t="b">
        <v>0</v>
      </c>
      <c r="P355" s="2">
        <v>4</v>
      </c>
      <c r="Q355" s="25">
        <v>0</v>
      </c>
      <c r="R355">
        <v>0</v>
      </c>
      <c r="S355">
        <v>0</v>
      </c>
      <c r="T355" s="2">
        <v>13.02</v>
      </c>
      <c r="U355" s="2">
        <v>5.5119999999999996</v>
      </c>
      <c r="V355" s="2">
        <v>7.7450000000000001</v>
      </c>
      <c r="W355" s="2" t="s">
        <v>1095</v>
      </c>
      <c r="X355" s="1">
        <v>0</v>
      </c>
      <c r="Y355" s="25">
        <v>0</v>
      </c>
      <c r="Z355" s="25"/>
      <c r="AA355" s="25"/>
      <c r="AB355">
        <v>0</v>
      </c>
      <c r="AE355">
        <v>0</v>
      </c>
      <c r="AH355" s="2"/>
      <c r="AI355">
        <v>14</v>
      </c>
      <c r="AJ355" s="55">
        <f t="shared" si="49"/>
        <v>555.82952879999993</v>
      </c>
      <c r="AK355" s="57">
        <v>0</v>
      </c>
      <c r="AL355" s="55">
        <v>0</v>
      </c>
      <c r="AM355" s="55">
        <v>0</v>
      </c>
      <c r="AN355" s="52">
        <f t="shared" si="50"/>
        <v>0.10075031479687735</v>
      </c>
      <c r="AO355" s="51"/>
      <c r="AP355" s="52"/>
      <c r="AQ355" s="52"/>
      <c r="AR355" s="28">
        <v>2</v>
      </c>
      <c r="AS355" s="28">
        <v>2.545454545454545</v>
      </c>
      <c r="AT355" s="28">
        <v>0.45454545454545447</v>
      </c>
      <c r="AU355" s="28">
        <v>0.36363636363636359</v>
      </c>
      <c r="AV355" s="28">
        <v>0.3728813559322034</v>
      </c>
      <c r="AW355" s="28">
        <v>0.47457627118644069</v>
      </c>
      <c r="AX355" s="28">
        <v>8.4745762711864403E-2</v>
      </c>
      <c r="AY355" s="28">
        <v>6.7796610169491525E-2</v>
      </c>
      <c r="AZ355" s="25">
        <v>1.1000000000000001</v>
      </c>
      <c r="BA355" s="25">
        <v>3.44</v>
      </c>
      <c r="BB355" s="25">
        <v>2.34</v>
      </c>
      <c r="BC355" s="25">
        <v>2.672727272727272</v>
      </c>
      <c r="BD355">
        <v>2.6727272727272728</v>
      </c>
      <c r="BE355">
        <v>5.9599268909090908</v>
      </c>
      <c r="BF355" s="75"/>
      <c r="BG355" s="75"/>
      <c r="BH355" s="75"/>
      <c r="BI355">
        <v>5.0375157398438668E-2</v>
      </c>
      <c r="BM355">
        <v>0.10075031479687729</v>
      </c>
      <c r="BN355">
        <v>5.0375157398438668E-2</v>
      </c>
      <c r="BO355">
        <v>0</v>
      </c>
      <c r="BP355" s="79" t="s">
        <v>1264</v>
      </c>
      <c r="BQ355" s="79">
        <v>1423</v>
      </c>
      <c r="BR355" s="79">
        <v>10</v>
      </c>
      <c r="BT355" s="79" t="s">
        <v>464</v>
      </c>
      <c r="BU355" s="79" t="s">
        <v>464</v>
      </c>
      <c r="BV355" s="79">
        <v>0</v>
      </c>
      <c r="BX355" s="79">
        <v>6.67</v>
      </c>
      <c r="BY355" s="79">
        <v>0</v>
      </c>
      <c r="BZ355" s="79" t="s">
        <v>464</v>
      </c>
      <c r="CA355" s="79" t="s">
        <v>464</v>
      </c>
      <c r="CB355" s="79" t="s">
        <v>1266</v>
      </c>
      <c r="CC355" s="79">
        <v>500</v>
      </c>
      <c r="CD355" s="79">
        <v>360</v>
      </c>
      <c r="CE355" s="79" t="s">
        <v>1287</v>
      </c>
      <c r="CG355" s="81">
        <v>0</v>
      </c>
    </row>
    <row r="356" spans="1:85" x14ac:dyDescent="0.3">
      <c r="A356" s="2" t="s">
        <v>194</v>
      </c>
      <c r="B356" s="13" t="s">
        <v>800</v>
      </c>
      <c r="C356" s="13"/>
      <c r="D356" s="2">
        <v>3.65</v>
      </c>
      <c r="E356" s="2" t="s">
        <v>197</v>
      </c>
      <c r="F356" s="9" t="s">
        <v>582</v>
      </c>
      <c r="G356" t="s">
        <v>657</v>
      </c>
      <c r="L356" t="b">
        <v>1</v>
      </c>
      <c r="M356" t="b">
        <v>1</v>
      </c>
      <c r="N356" t="b">
        <v>0</v>
      </c>
      <c r="O356" t="b">
        <v>0</v>
      </c>
      <c r="P356" s="2">
        <v>4</v>
      </c>
      <c r="Q356" s="25">
        <v>2</v>
      </c>
      <c r="R356">
        <v>8</v>
      </c>
      <c r="S356">
        <v>0</v>
      </c>
      <c r="T356" s="2">
        <v>13.02</v>
      </c>
      <c r="U356" s="2">
        <v>5.48</v>
      </c>
      <c r="V356" s="2">
        <v>7.68</v>
      </c>
      <c r="W356" s="2" t="s">
        <v>1095</v>
      </c>
      <c r="X356" s="1">
        <v>0</v>
      </c>
      <c r="Y356" s="25">
        <v>7.2854997800000012</v>
      </c>
      <c r="Z356" s="25">
        <v>7.2855000099999998</v>
      </c>
      <c r="AA356" s="25">
        <v>7.28550129</v>
      </c>
      <c r="AB356">
        <v>7.6769999999999996</v>
      </c>
      <c r="AC356">
        <v>5.4560000000000004</v>
      </c>
      <c r="AD356">
        <v>26.012989999999999</v>
      </c>
      <c r="AE356">
        <v>0</v>
      </c>
      <c r="AH356" s="2"/>
      <c r="AI356">
        <v>14</v>
      </c>
      <c r="AJ356" s="55">
        <f t="shared" si="49"/>
        <v>547.9649280000001</v>
      </c>
      <c r="AK356" s="57">
        <v>273.44070809730869</v>
      </c>
      <c r="AL356" s="55">
        <v>1077.884035254056</v>
      </c>
      <c r="AM356" s="55">
        <v>0</v>
      </c>
      <c r="AN356" s="52">
        <f t="shared" si="50"/>
        <v>0.10219632158647933</v>
      </c>
      <c r="AO356" s="51">
        <v>0.1023987986091511</v>
      </c>
      <c r="AP356" s="52">
        <v>0.1039072816155049</v>
      </c>
      <c r="AQ356" s="52"/>
      <c r="AR356" s="28">
        <v>2</v>
      </c>
      <c r="AS356" s="28">
        <v>2.545454545454545</v>
      </c>
      <c r="AT356" s="28">
        <v>0.36363636363636359</v>
      </c>
      <c r="AU356" s="28">
        <v>0.72727272727272729</v>
      </c>
      <c r="AV356" s="28">
        <v>0.35483870967741932</v>
      </c>
      <c r="AW356" s="28">
        <v>0.45161290322580638</v>
      </c>
      <c r="AX356" s="28">
        <v>6.4516129032258063E-2</v>
      </c>
      <c r="AY356" s="28">
        <v>0.1290322580645161</v>
      </c>
      <c r="AZ356" s="25">
        <v>1.1399999999999999</v>
      </c>
      <c r="BA356" s="25">
        <v>3.44</v>
      </c>
      <c r="BB356" s="25">
        <v>2.2999999999999998</v>
      </c>
      <c r="BC356" s="25">
        <v>2.6763636363636358</v>
      </c>
      <c r="BD356">
        <v>2.6763636363636358</v>
      </c>
      <c r="BE356">
        <v>5.9366563045454548</v>
      </c>
      <c r="BF356" s="75">
        <v>0.5411256777060568</v>
      </c>
      <c r="BG356" s="75">
        <v>0.54909724475770694</v>
      </c>
      <c r="BH356" s="75"/>
      <c r="BI356">
        <v>5.1098160793239672E-2</v>
      </c>
      <c r="BJ356">
        <v>5.119939930457558E-2</v>
      </c>
      <c r="BK356">
        <v>5.1953640807752437E-2</v>
      </c>
      <c r="BM356">
        <v>0.1028341339370451</v>
      </c>
      <c r="BN356">
        <v>5.1417066968522558E-2</v>
      </c>
      <c r="BO356">
        <v>0.54511146123188192</v>
      </c>
      <c r="BP356" s="79" t="s">
        <v>1264</v>
      </c>
      <c r="BQ356" s="79">
        <v>1423</v>
      </c>
      <c r="BR356" s="79">
        <v>10</v>
      </c>
      <c r="BT356" s="79" t="s">
        <v>464</v>
      </c>
      <c r="BU356" s="79" t="s">
        <v>464</v>
      </c>
      <c r="BV356" s="79">
        <v>0</v>
      </c>
      <c r="BX356" s="79">
        <v>6.67</v>
      </c>
      <c r="BY356" s="79">
        <v>0</v>
      </c>
      <c r="BZ356" s="79" t="s">
        <v>464</v>
      </c>
      <c r="CA356" s="79" t="s">
        <v>464</v>
      </c>
      <c r="CB356" s="79" t="s">
        <v>1266</v>
      </c>
      <c r="CC356" s="79">
        <v>500</v>
      </c>
      <c r="CD356" s="79">
        <v>360</v>
      </c>
      <c r="CE356" s="79" t="s">
        <v>1287</v>
      </c>
      <c r="CG356" s="81">
        <v>0</v>
      </c>
    </row>
    <row r="357" spans="1:85" x14ac:dyDescent="0.3">
      <c r="A357" s="2" t="s">
        <v>195</v>
      </c>
      <c r="B357" s="13" t="s">
        <v>801</v>
      </c>
      <c r="C357" s="13"/>
      <c r="D357" s="2">
        <v>2.99</v>
      </c>
      <c r="E357" s="2" t="s">
        <v>197</v>
      </c>
      <c r="F357" s="9" t="s">
        <v>582</v>
      </c>
      <c r="G357" t="s">
        <v>657</v>
      </c>
      <c r="I357" t="s">
        <v>1546</v>
      </c>
      <c r="J357" t="s">
        <v>1546</v>
      </c>
      <c r="L357" t="b">
        <v>1</v>
      </c>
      <c r="M357" t="b">
        <v>0</v>
      </c>
      <c r="N357" t="b">
        <v>0</v>
      </c>
      <c r="O357" t="b">
        <v>0</v>
      </c>
      <c r="P357" s="2">
        <v>4</v>
      </c>
      <c r="Q357" s="25">
        <v>4</v>
      </c>
      <c r="R357">
        <v>0</v>
      </c>
      <c r="S357">
        <v>0</v>
      </c>
      <c r="T357" s="2">
        <v>12.996</v>
      </c>
      <c r="U357" s="2">
        <v>5.4850000000000003</v>
      </c>
      <c r="V357" s="2">
        <v>7.7039999999999997</v>
      </c>
      <c r="W357" s="2" t="s">
        <v>1095</v>
      </c>
      <c r="X357" s="1">
        <v>0</v>
      </c>
      <c r="Y357" s="25">
        <v>5.5191434299999997</v>
      </c>
      <c r="Z357" s="25">
        <v>7.7203982699999987</v>
      </c>
      <c r="AA357" s="25">
        <v>13.117043880000001</v>
      </c>
      <c r="AB357">
        <v>0</v>
      </c>
      <c r="AE357">
        <v>0</v>
      </c>
      <c r="AH357" s="2"/>
      <c r="AI357">
        <v>14</v>
      </c>
      <c r="AJ357" s="55">
        <f t="shared" si="49"/>
        <v>549.16469424000002</v>
      </c>
      <c r="AK357" s="57">
        <v>552.74712386171507</v>
      </c>
      <c r="AL357" s="55">
        <v>0</v>
      </c>
      <c r="AM357" s="55">
        <v>0</v>
      </c>
      <c r="AN357" s="52">
        <f t="shared" si="50"/>
        <v>0.1019730521414883</v>
      </c>
      <c r="AO357" s="51">
        <v>0.1013121508598025</v>
      </c>
      <c r="AP357" s="52"/>
      <c r="AQ357" s="52"/>
      <c r="AR357" s="28">
        <v>2</v>
      </c>
      <c r="AS357" s="28">
        <v>2.545454545454545</v>
      </c>
      <c r="AT357" s="28">
        <v>0.36363636363636359</v>
      </c>
      <c r="AU357" s="28">
        <v>0.54545454545454541</v>
      </c>
      <c r="AV357" s="28">
        <v>0.3666666666666667</v>
      </c>
      <c r="AW357" s="28">
        <v>0.46666666666666667</v>
      </c>
      <c r="AX357" s="28">
        <v>6.666666666666668E-2</v>
      </c>
      <c r="AY357" s="28">
        <v>0.1</v>
      </c>
      <c r="AZ357" s="25">
        <v>1.1299999999999999</v>
      </c>
      <c r="BA357" s="25">
        <v>3.44</v>
      </c>
      <c r="BB357" s="25">
        <v>2.31</v>
      </c>
      <c r="BC357" s="25">
        <v>2.6745454545454539</v>
      </c>
      <c r="BD357">
        <v>2.6745454545454548</v>
      </c>
      <c r="BE357">
        <v>5.9327418772727274</v>
      </c>
      <c r="BF357" s="75">
        <v>0.53699890088551772</v>
      </c>
      <c r="BG357" s="75"/>
      <c r="BH357" s="75"/>
      <c r="BI357">
        <v>5.0986526070744151E-2</v>
      </c>
      <c r="BJ357">
        <v>5.0656075429901228E-2</v>
      </c>
      <c r="BM357">
        <v>0.1016426015006454</v>
      </c>
      <c r="BN357">
        <v>5.0821300750322693E-2</v>
      </c>
      <c r="BO357">
        <v>0.53699890088551772</v>
      </c>
      <c r="BP357" s="79" t="s">
        <v>1264</v>
      </c>
      <c r="BQ357" s="79">
        <v>1423</v>
      </c>
      <c r="BR357" s="79">
        <v>10</v>
      </c>
      <c r="BT357" s="79" t="s">
        <v>464</v>
      </c>
      <c r="BU357" s="79" t="s">
        <v>464</v>
      </c>
      <c r="BV357" s="79">
        <v>0</v>
      </c>
      <c r="BX357" s="79">
        <v>6.67</v>
      </c>
      <c r="BY357" s="79">
        <v>0</v>
      </c>
      <c r="BZ357" s="79" t="s">
        <v>464</v>
      </c>
      <c r="CA357" s="79" t="s">
        <v>464</v>
      </c>
      <c r="CB357" s="79" t="s">
        <v>1266</v>
      </c>
      <c r="CC357" s="79">
        <v>500</v>
      </c>
      <c r="CD357" s="79">
        <v>360</v>
      </c>
      <c r="CE357" s="79" t="s">
        <v>1287</v>
      </c>
      <c r="CG357" s="81">
        <v>0</v>
      </c>
    </row>
    <row r="358" spans="1:85" x14ac:dyDescent="0.3">
      <c r="A358" s="2" t="s">
        <v>196</v>
      </c>
      <c r="B358" s="13" t="s">
        <v>802</v>
      </c>
      <c r="C358" s="13"/>
      <c r="D358" s="2">
        <v>2.98</v>
      </c>
      <c r="E358" s="2" t="s">
        <v>197</v>
      </c>
      <c r="F358" s="9" t="s">
        <v>551</v>
      </c>
      <c r="G358" t="s">
        <v>629</v>
      </c>
      <c r="I358" t="s">
        <v>1635</v>
      </c>
      <c r="L358" t="b">
        <v>0</v>
      </c>
      <c r="M358" t="b">
        <v>0</v>
      </c>
      <c r="N358" t="b">
        <v>0</v>
      </c>
      <c r="O358" s="5" t="b">
        <v>1</v>
      </c>
      <c r="P358" s="2">
        <v>4</v>
      </c>
      <c r="Q358" s="25">
        <v>0</v>
      </c>
      <c r="R358">
        <v>0</v>
      </c>
      <c r="S358">
        <v>0</v>
      </c>
      <c r="T358" s="2">
        <v>13.003</v>
      </c>
      <c r="U358" s="2">
        <v>5.5149999999999997</v>
      </c>
      <c r="V358" s="2">
        <v>7.7569999999999997</v>
      </c>
      <c r="W358" s="2" t="s">
        <v>1095</v>
      </c>
      <c r="X358" s="1">
        <v>0</v>
      </c>
      <c r="Y358" s="25">
        <v>0</v>
      </c>
      <c r="Z358" s="25"/>
      <c r="AA358" s="25"/>
      <c r="AB358">
        <v>0</v>
      </c>
      <c r="AE358">
        <v>0</v>
      </c>
      <c r="AH358" s="2"/>
      <c r="AI358">
        <v>14</v>
      </c>
      <c r="AJ358" s="55">
        <f t="shared" si="49"/>
        <v>556.266454565</v>
      </c>
      <c r="AK358" s="57">
        <v>0</v>
      </c>
      <c r="AL358" s="55">
        <v>0</v>
      </c>
      <c r="AM358" s="55">
        <v>0</v>
      </c>
      <c r="AN358" s="52">
        <f t="shared" si="50"/>
        <v>0.10067117932500884</v>
      </c>
      <c r="AO358" s="51"/>
      <c r="AP358" s="52"/>
      <c r="AQ358" s="52"/>
      <c r="AR358" s="28">
        <v>2</v>
      </c>
      <c r="AS358" s="28">
        <v>2.545454545454545</v>
      </c>
      <c r="AT358" s="28">
        <v>0.45454545454545447</v>
      </c>
      <c r="AU358" s="28">
        <v>0.27272727272727271</v>
      </c>
      <c r="AV358" s="28">
        <v>0.37931034482758619</v>
      </c>
      <c r="AW358" s="28">
        <v>0.48275862068965519</v>
      </c>
      <c r="AX358" s="28">
        <v>8.6206896551724144E-2</v>
      </c>
      <c r="AY358" s="28">
        <v>5.1724137931034482E-2</v>
      </c>
      <c r="AZ358" s="25">
        <v>1.1000000000000001</v>
      </c>
      <c r="BA358" s="25">
        <v>3.44</v>
      </c>
      <c r="BB358" s="25">
        <v>2.34</v>
      </c>
      <c r="BC358" s="25">
        <v>2.6718181818181819</v>
      </c>
      <c r="BD358">
        <v>2.6718181818181819</v>
      </c>
      <c r="BE358">
        <v>5.9579696772727271</v>
      </c>
      <c r="BF358" s="75"/>
      <c r="BG358" s="75"/>
      <c r="BH358" s="75"/>
      <c r="BI358">
        <v>5.0335589662504419E-2</v>
      </c>
      <c r="BM358">
        <v>0.1006711793250088</v>
      </c>
      <c r="BN358">
        <v>5.0335589662504419E-2</v>
      </c>
      <c r="BO358">
        <v>0</v>
      </c>
      <c r="BP358" s="79" t="s">
        <v>1264</v>
      </c>
      <c r="BQ358" s="79">
        <v>1423</v>
      </c>
      <c r="BR358" s="79">
        <v>10</v>
      </c>
      <c r="BT358" s="79" t="s">
        <v>464</v>
      </c>
      <c r="BU358" s="79" t="s">
        <v>464</v>
      </c>
      <c r="BV358" s="79">
        <v>0</v>
      </c>
      <c r="BX358" s="79">
        <v>6.67</v>
      </c>
      <c r="BY358" s="79">
        <v>0</v>
      </c>
      <c r="BZ358" s="79" t="s">
        <v>464</v>
      </c>
      <c r="CA358" s="79" t="s">
        <v>464</v>
      </c>
      <c r="CB358" s="79" t="s">
        <v>1266</v>
      </c>
      <c r="CC358" s="79">
        <v>500</v>
      </c>
      <c r="CD358" s="79">
        <v>360</v>
      </c>
      <c r="CE358" s="79" t="s">
        <v>1287</v>
      </c>
      <c r="CG358" s="81">
        <v>0</v>
      </c>
    </row>
    <row r="359" spans="1:85" x14ac:dyDescent="0.3">
      <c r="A359" s="2" t="s">
        <v>46</v>
      </c>
      <c r="B359" s="13" t="s">
        <v>722</v>
      </c>
      <c r="C359" s="13"/>
      <c r="D359" s="2">
        <v>3.82</v>
      </c>
      <c r="E359" s="2" t="s">
        <v>197</v>
      </c>
      <c r="F359" s="9" t="s">
        <v>551</v>
      </c>
      <c r="G359" t="s">
        <v>629</v>
      </c>
      <c r="L359" t="b">
        <v>1</v>
      </c>
      <c r="M359" t="b">
        <v>1</v>
      </c>
      <c r="N359" t="b">
        <v>0</v>
      </c>
      <c r="O359" t="b">
        <v>0</v>
      </c>
      <c r="P359" s="2">
        <v>4</v>
      </c>
      <c r="Q359" s="25">
        <v>2</v>
      </c>
      <c r="R359">
        <v>4</v>
      </c>
      <c r="S359">
        <v>0</v>
      </c>
      <c r="T359" s="2">
        <v>13.01</v>
      </c>
      <c r="U359" s="2">
        <v>5.5439999999999996</v>
      </c>
      <c r="V359" s="2">
        <v>7.81</v>
      </c>
      <c r="W359" s="2" t="s">
        <v>1095</v>
      </c>
      <c r="X359" s="1">
        <v>0</v>
      </c>
      <c r="Y359" s="25">
        <v>7.41544296</v>
      </c>
      <c r="Z359" s="25">
        <v>7.4154429599999991</v>
      </c>
      <c r="AA359" s="25">
        <v>7.41544296</v>
      </c>
      <c r="AB359">
        <v>7.8</v>
      </c>
      <c r="AC359">
        <v>13.010999999999999</v>
      </c>
      <c r="AD359">
        <v>5.5460000000000003</v>
      </c>
      <c r="AE359">
        <v>0</v>
      </c>
      <c r="AH359" s="2"/>
      <c r="AI359">
        <v>14</v>
      </c>
      <c r="AJ359" s="55">
        <f t="shared" ref="AJ359:AJ368" si="51">T359*U359*V359</f>
        <v>563.31530639999994</v>
      </c>
      <c r="AK359" s="57">
        <v>288.33429290182369</v>
      </c>
      <c r="AL359" s="55">
        <v>556.51188553357167</v>
      </c>
      <c r="AM359" s="55">
        <v>0</v>
      </c>
      <c r="AN359" s="52">
        <f t="shared" ref="AN359:AN368" si="52">P359*AI359/AJ359</f>
        <v>9.9411465237614932E-2</v>
      </c>
      <c r="AO359" s="51">
        <v>9.7109503410799117E-2</v>
      </c>
      <c r="AP359" s="52">
        <v>0.10062678166578309</v>
      </c>
      <c r="AQ359" s="52"/>
      <c r="AR359" s="28">
        <v>2</v>
      </c>
      <c r="AS359" s="28">
        <v>2.545454545454545</v>
      </c>
      <c r="AT359" s="28">
        <v>0.54545454545454541</v>
      </c>
      <c r="AU359" s="28">
        <v>0</v>
      </c>
      <c r="AV359" s="28">
        <v>0.39285714285714279</v>
      </c>
      <c r="AW359" s="28">
        <v>0.5</v>
      </c>
      <c r="AX359" s="28">
        <v>0.1071428571428571</v>
      </c>
      <c r="AY359" s="28">
        <v>0</v>
      </c>
      <c r="AZ359" s="25">
        <v>1.1000000000000001</v>
      </c>
      <c r="BA359" s="25">
        <v>3.44</v>
      </c>
      <c r="BB359" s="25">
        <v>2.34</v>
      </c>
      <c r="BC359" s="25">
        <v>2.669090909090909</v>
      </c>
      <c r="BD359">
        <v>2.669090909090909</v>
      </c>
      <c r="BE359">
        <v>5.9831974772727277</v>
      </c>
      <c r="BF359" s="75">
        <v>0.52442413903612473</v>
      </c>
      <c r="BG359" s="75">
        <v>0.54341863036636606</v>
      </c>
      <c r="BH359" s="75"/>
      <c r="BI359">
        <v>4.9705732618807473E-2</v>
      </c>
      <c r="BJ359">
        <v>4.8554751705399558E-2</v>
      </c>
      <c r="BK359">
        <v>5.0313390832891547E-2</v>
      </c>
      <c r="BM359">
        <v>9.9049250104732381E-2</v>
      </c>
      <c r="BN359">
        <v>4.952462505236619E-2</v>
      </c>
      <c r="BO359">
        <v>0.53392138470124539</v>
      </c>
      <c r="BP359" s="79" t="s">
        <v>1264</v>
      </c>
      <c r="BQ359" s="79">
        <v>1423</v>
      </c>
      <c r="BR359" s="79">
        <v>10</v>
      </c>
      <c r="BT359" s="79" t="s">
        <v>1275</v>
      </c>
      <c r="BU359" s="79" t="s">
        <v>56</v>
      </c>
      <c r="BV359" s="79">
        <v>1</v>
      </c>
      <c r="BX359" s="79">
        <v>6.67</v>
      </c>
      <c r="BY359" s="79">
        <v>0</v>
      </c>
      <c r="BZ359" s="79" t="s">
        <v>464</v>
      </c>
      <c r="CA359" s="79" t="s">
        <v>464</v>
      </c>
      <c r="CB359" s="79" t="s">
        <v>1266</v>
      </c>
      <c r="CC359" s="79">
        <v>500</v>
      </c>
      <c r="CD359" s="79">
        <v>360</v>
      </c>
      <c r="CE359" s="79" t="s">
        <v>1287</v>
      </c>
      <c r="CG359" s="81">
        <v>0</v>
      </c>
    </row>
    <row r="360" spans="1:85" x14ac:dyDescent="0.3">
      <c r="A360" s="2" t="s">
        <v>193</v>
      </c>
      <c r="B360" s="13" t="s">
        <v>799</v>
      </c>
      <c r="C360" s="13"/>
      <c r="D360" s="2">
        <v>3.68</v>
      </c>
      <c r="E360" s="2" t="s">
        <v>197</v>
      </c>
      <c r="F360" s="32" t="s">
        <v>551</v>
      </c>
      <c r="G360" s="1" t="s">
        <v>629</v>
      </c>
      <c r="I360" t="s">
        <v>1634</v>
      </c>
      <c r="L360" t="b">
        <v>0</v>
      </c>
      <c r="M360" t="b">
        <v>1</v>
      </c>
      <c r="N360" t="b">
        <v>0</v>
      </c>
      <c r="O360" t="b">
        <v>0</v>
      </c>
      <c r="P360" s="2">
        <v>4</v>
      </c>
      <c r="Q360" s="25">
        <v>0</v>
      </c>
      <c r="R360">
        <v>0</v>
      </c>
      <c r="S360">
        <v>0</v>
      </c>
      <c r="T360" s="2">
        <v>13.02</v>
      </c>
      <c r="U360" s="2">
        <v>5.5119999999999996</v>
      </c>
      <c r="V360" s="2">
        <v>7.7450000000000001</v>
      </c>
      <c r="W360" s="2" t="s">
        <v>1095</v>
      </c>
      <c r="X360" s="1">
        <v>0</v>
      </c>
      <c r="Y360" s="25">
        <v>0</v>
      </c>
      <c r="Z360" s="25"/>
      <c r="AA360" s="25"/>
      <c r="AB360">
        <v>0</v>
      </c>
      <c r="AE360">
        <v>0</v>
      </c>
      <c r="AH360" s="2"/>
      <c r="AI360">
        <v>14</v>
      </c>
      <c r="AJ360" s="55">
        <f t="shared" si="51"/>
        <v>555.82952879999993</v>
      </c>
      <c r="AK360" s="57">
        <v>0</v>
      </c>
      <c r="AL360" s="55">
        <v>0</v>
      </c>
      <c r="AM360" s="55">
        <v>0</v>
      </c>
      <c r="AN360" s="52">
        <f t="shared" si="52"/>
        <v>0.10075031479687735</v>
      </c>
      <c r="AO360" s="51"/>
      <c r="AP360" s="52"/>
      <c r="AQ360" s="52"/>
      <c r="AR360" s="28">
        <v>2</v>
      </c>
      <c r="AS360" s="28">
        <v>2.545454545454545</v>
      </c>
      <c r="AT360" s="28">
        <v>0.45454545454545447</v>
      </c>
      <c r="AU360" s="28">
        <v>0.36363636363636359</v>
      </c>
      <c r="AV360" s="28">
        <v>0.3728813559322034</v>
      </c>
      <c r="AW360" s="28">
        <v>0.47457627118644069</v>
      </c>
      <c r="AX360" s="28">
        <v>8.4745762711864403E-2</v>
      </c>
      <c r="AY360" s="28">
        <v>6.7796610169491525E-2</v>
      </c>
      <c r="AZ360" s="25">
        <v>1.1000000000000001</v>
      </c>
      <c r="BA360" s="25">
        <v>3.44</v>
      </c>
      <c r="BB360" s="25">
        <v>2.34</v>
      </c>
      <c r="BC360" s="25">
        <v>2.672727272727272</v>
      </c>
      <c r="BD360">
        <v>2.6727272727272728</v>
      </c>
      <c r="BE360">
        <v>5.9599268909090908</v>
      </c>
      <c r="BF360" s="75"/>
      <c r="BG360" s="75"/>
      <c r="BH360" s="75"/>
      <c r="BI360">
        <v>5.0375157398438668E-2</v>
      </c>
      <c r="BM360">
        <v>0.10075031479687729</v>
      </c>
      <c r="BN360">
        <v>5.0375157398438668E-2</v>
      </c>
      <c r="BO360">
        <v>0</v>
      </c>
      <c r="BP360" s="79" t="s">
        <v>1264</v>
      </c>
      <c r="BQ360" s="79">
        <v>1423</v>
      </c>
      <c r="BR360" s="79">
        <v>10</v>
      </c>
      <c r="BT360" s="79" t="s">
        <v>1275</v>
      </c>
      <c r="BU360" s="79" t="s">
        <v>56</v>
      </c>
      <c r="BV360" s="79">
        <v>1</v>
      </c>
      <c r="BX360" s="79">
        <v>6.67</v>
      </c>
      <c r="BY360" s="79">
        <v>0</v>
      </c>
      <c r="BZ360" s="79" t="s">
        <v>464</v>
      </c>
      <c r="CA360" s="79" t="s">
        <v>464</v>
      </c>
      <c r="CB360" s="79" t="s">
        <v>1266</v>
      </c>
      <c r="CC360" s="79">
        <v>500</v>
      </c>
      <c r="CD360" s="79">
        <v>360</v>
      </c>
      <c r="CE360" s="79" t="s">
        <v>1287</v>
      </c>
      <c r="CG360" s="81">
        <v>0</v>
      </c>
    </row>
    <row r="361" spans="1:85" x14ac:dyDescent="0.3">
      <c r="A361" s="2" t="s">
        <v>194</v>
      </c>
      <c r="B361" s="13" t="s">
        <v>800</v>
      </c>
      <c r="C361" s="13"/>
      <c r="D361" s="2">
        <v>3.65</v>
      </c>
      <c r="E361" s="2" t="s">
        <v>197</v>
      </c>
      <c r="F361" s="9" t="s">
        <v>582</v>
      </c>
      <c r="G361" t="s">
        <v>657</v>
      </c>
      <c r="L361" t="b">
        <v>1</v>
      </c>
      <c r="M361" t="b">
        <v>1</v>
      </c>
      <c r="N361" t="b">
        <v>0</v>
      </c>
      <c r="O361" t="b">
        <v>0</v>
      </c>
      <c r="P361" s="2">
        <v>4</v>
      </c>
      <c r="Q361" s="25">
        <v>2</v>
      </c>
      <c r="R361">
        <v>8</v>
      </c>
      <c r="S361">
        <v>0</v>
      </c>
      <c r="T361" s="2">
        <v>13.02</v>
      </c>
      <c r="U361" s="2">
        <v>5.48</v>
      </c>
      <c r="V361" s="2">
        <v>7.68</v>
      </c>
      <c r="W361" s="2" t="s">
        <v>1095</v>
      </c>
      <c r="X361" s="1">
        <v>0</v>
      </c>
      <c r="Y361" s="25">
        <v>7.2854997800000012</v>
      </c>
      <c r="Z361" s="25">
        <v>7.2855000099999998</v>
      </c>
      <c r="AA361" s="25">
        <v>7.28550129</v>
      </c>
      <c r="AB361">
        <v>7.6769999999999996</v>
      </c>
      <c r="AC361">
        <v>5.4560000000000004</v>
      </c>
      <c r="AD361">
        <v>26.012989999999999</v>
      </c>
      <c r="AE361">
        <v>0</v>
      </c>
      <c r="AH361" s="2"/>
      <c r="AI361">
        <v>14</v>
      </c>
      <c r="AJ361" s="55">
        <f t="shared" si="51"/>
        <v>547.9649280000001</v>
      </c>
      <c r="AK361" s="57">
        <v>273.44070809730869</v>
      </c>
      <c r="AL361" s="55">
        <v>1077.884035254056</v>
      </c>
      <c r="AM361" s="55">
        <v>0</v>
      </c>
      <c r="AN361" s="52">
        <f t="shared" si="52"/>
        <v>0.10219632158647933</v>
      </c>
      <c r="AO361" s="51">
        <v>0.1023987986091511</v>
      </c>
      <c r="AP361" s="52">
        <v>0.1039072816155049</v>
      </c>
      <c r="AQ361" s="52"/>
      <c r="AR361" s="28">
        <v>2</v>
      </c>
      <c r="AS361" s="28">
        <v>2.545454545454545</v>
      </c>
      <c r="AT361" s="28">
        <v>0.36363636363636359</v>
      </c>
      <c r="AU361" s="28">
        <v>0.72727272727272729</v>
      </c>
      <c r="AV361" s="28">
        <v>0.35483870967741932</v>
      </c>
      <c r="AW361" s="28">
        <v>0.45161290322580638</v>
      </c>
      <c r="AX361" s="28">
        <v>6.4516129032258063E-2</v>
      </c>
      <c r="AY361" s="28">
        <v>0.1290322580645161</v>
      </c>
      <c r="AZ361" s="25">
        <v>1.1399999999999999</v>
      </c>
      <c r="BA361" s="25">
        <v>3.44</v>
      </c>
      <c r="BB361" s="25">
        <v>2.2999999999999998</v>
      </c>
      <c r="BC361" s="25">
        <v>2.6763636363636358</v>
      </c>
      <c r="BD361">
        <v>2.6763636363636358</v>
      </c>
      <c r="BE361">
        <v>5.9366563045454548</v>
      </c>
      <c r="BF361" s="75">
        <v>0.5411256777060568</v>
      </c>
      <c r="BG361" s="75">
        <v>0.54909724475770694</v>
      </c>
      <c r="BH361" s="75"/>
      <c r="BI361">
        <v>5.1098160793239672E-2</v>
      </c>
      <c r="BJ361">
        <v>5.119939930457558E-2</v>
      </c>
      <c r="BK361">
        <v>5.1953640807752437E-2</v>
      </c>
      <c r="BM361">
        <v>0.1028341339370451</v>
      </c>
      <c r="BN361">
        <v>5.1417066968522558E-2</v>
      </c>
      <c r="BO361">
        <v>0.54511146123188192</v>
      </c>
      <c r="BP361" s="79" t="s">
        <v>1264</v>
      </c>
      <c r="BQ361" s="79">
        <v>1423</v>
      </c>
      <c r="BR361" s="79">
        <v>10</v>
      </c>
      <c r="BT361" s="79" t="s">
        <v>1275</v>
      </c>
      <c r="BU361" s="79" t="s">
        <v>56</v>
      </c>
      <c r="BV361" s="79">
        <v>1</v>
      </c>
      <c r="BX361" s="79">
        <v>6.67</v>
      </c>
      <c r="BY361" s="79">
        <v>0</v>
      </c>
      <c r="BZ361" s="79" t="s">
        <v>464</v>
      </c>
      <c r="CA361" s="79" t="s">
        <v>464</v>
      </c>
      <c r="CB361" s="79" t="s">
        <v>1266</v>
      </c>
      <c r="CC361" s="79">
        <v>500</v>
      </c>
      <c r="CD361" s="79">
        <v>360</v>
      </c>
      <c r="CE361" s="79" t="s">
        <v>1287</v>
      </c>
      <c r="CG361" s="81">
        <v>0</v>
      </c>
    </row>
    <row r="362" spans="1:85" x14ac:dyDescent="0.3">
      <c r="A362" s="2" t="s">
        <v>195</v>
      </c>
      <c r="B362" s="13" t="s">
        <v>801</v>
      </c>
      <c r="C362" s="13"/>
      <c r="D362" s="2">
        <v>2.99</v>
      </c>
      <c r="E362" s="2" t="s">
        <v>197</v>
      </c>
      <c r="F362" s="9" t="s">
        <v>582</v>
      </c>
      <c r="G362" t="s">
        <v>657</v>
      </c>
      <c r="I362" t="s">
        <v>1546</v>
      </c>
      <c r="J362" t="s">
        <v>1546</v>
      </c>
      <c r="L362" t="b">
        <v>1</v>
      </c>
      <c r="M362" t="b">
        <v>0</v>
      </c>
      <c r="N362" t="b">
        <v>0</v>
      </c>
      <c r="O362" t="b">
        <v>0</v>
      </c>
      <c r="P362" s="2">
        <v>4</v>
      </c>
      <c r="Q362" s="25">
        <v>4</v>
      </c>
      <c r="R362">
        <v>0</v>
      </c>
      <c r="S362">
        <v>0</v>
      </c>
      <c r="T362" s="2">
        <v>12.996</v>
      </c>
      <c r="U362" s="2">
        <v>5.4850000000000003</v>
      </c>
      <c r="V362" s="2">
        <v>7.7039999999999997</v>
      </c>
      <c r="W362" s="2" t="s">
        <v>1095</v>
      </c>
      <c r="X362" s="1">
        <v>0</v>
      </c>
      <c r="Y362" s="25">
        <v>5.5191434299999997</v>
      </c>
      <c r="Z362" s="25">
        <v>7.7203982699999987</v>
      </c>
      <c r="AA362" s="25">
        <v>13.117043880000001</v>
      </c>
      <c r="AB362">
        <v>0</v>
      </c>
      <c r="AE362">
        <v>0</v>
      </c>
      <c r="AH362" s="2"/>
      <c r="AI362">
        <v>14</v>
      </c>
      <c r="AJ362" s="55">
        <f t="shared" si="51"/>
        <v>549.16469424000002</v>
      </c>
      <c r="AK362" s="57">
        <v>552.74712386171507</v>
      </c>
      <c r="AL362" s="55">
        <v>0</v>
      </c>
      <c r="AM362" s="55">
        <v>0</v>
      </c>
      <c r="AN362" s="52">
        <f t="shared" si="52"/>
        <v>0.1019730521414883</v>
      </c>
      <c r="AO362" s="51">
        <v>0.1013121508598025</v>
      </c>
      <c r="AP362" s="52"/>
      <c r="AQ362" s="52"/>
      <c r="AR362" s="28">
        <v>2</v>
      </c>
      <c r="AS362" s="28">
        <v>2.545454545454545</v>
      </c>
      <c r="AT362" s="28">
        <v>0.36363636363636359</v>
      </c>
      <c r="AU362" s="28">
        <v>0.54545454545454541</v>
      </c>
      <c r="AV362" s="28">
        <v>0.3666666666666667</v>
      </c>
      <c r="AW362" s="28">
        <v>0.46666666666666667</v>
      </c>
      <c r="AX362" s="28">
        <v>6.666666666666668E-2</v>
      </c>
      <c r="AY362" s="28">
        <v>0.1</v>
      </c>
      <c r="AZ362" s="25">
        <v>1.1299999999999999</v>
      </c>
      <c r="BA362" s="25">
        <v>3.44</v>
      </c>
      <c r="BB362" s="25">
        <v>2.31</v>
      </c>
      <c r="BC362" s="25">
        <v>2.6745454545454539</v>
      </c>
      <c r="BD362">
        <v>2.6745454545454548</v>
      </c>
      <c r="BE362">
        <v>5.9327418772727274</v>
      </c>
      <c r="BF362" s="75">
        <v>0.53699890088551772</v>
      </c>
      <c r="BG362" s="75"/>
      <c r="BH362" s="75"/>
      <c r="BI362">
        <v>5.0986526070744151E-2</v>
      </c>
      <c r="BJ362">
        <v>5.0656075429901228E-2</v>
      </c>
      <c r="BM362">
        <v>0.1016426015006454</v>
      </c>
      <c r="BN362">
        <v>5.0821300750322693E-2</v>
      </c>
      <c r="BO362">
        <v>0.53699890088551772</v>
      </c>
      <c r="BP362" s="79" t="s">
        <v>1264</v>
      </c>
      <c r="BQ362" s="79">
        <v>1423</v>
      </c>
      <c r="BR362" s="79">
        <v>10</v>
      </c>
      <c r="BT362" s="79" t="s">
        <v>1275</v>
      </c>
      <c r="BU362" s="79" t="s">
        <v>56</v>
      </c>
      <c r="BV362" s="79">
        <v>1</v>
      </c>
      <c r="BX362" s="79">
        <v>6.67</v>
      </c>
      <c r="BY362" s="79">
        <v>0</v>
      </c>
      <c r="BZ362" s="79" t="s">
        <v>464</v>
      </c>
      <c r="CA362" s="79" t="s">
        <v>464</v>
      </c>
      <c r="CB362" s="79" t="s">
        <v>1266</v>
      </c>
      <c r="CC362" s="79">
        <v>500</v>
      </c>
      <c r="CD362" s="79">
        <v>360</v>
      </c>
      <c r="CE362" s="79" t="s">
        <v>1287</v>
      </c>
      <c r="CG362" s="81">
        <v>30</v>
      </c>
    </row>
    <row r="363" spans="1:85" x14ac:dyDescent="0.3">
      <c r="A363" s="2" t="s">
        <v>196</v>
      </c>
      <c r="B363" s="13" t="s">
        <v>802</v>
      </c>
      <c r="C363" s="13"/>
      <c r="D363" s="2">
        <v>2.98</v>
      </c>
      <c r="E363" s="2" t="s">
        <v>197</v>
      </c>
      <c r="F363" s="9" t="s">
        <v>551</v>
      </c>
      <c r="G363" t="s">
        <v>629</v>
      </c>
      <c r="I363" t="s">
        <v>1635</v>
      </c>
      <c r="L363" t="b">
        <v>0</v>
      </c>
      <c r="M363" t="b">
        <v>0</v>
      </c>
      <c r="N363" t="b">
        <v>0</v>
      </c>
      <c r="O363" s="5" t="b">
        <v>1</v>
      </c>
      <c r="P363" s="2">
        <v>4</v>
      </c>
      <c r="Q363" s="25">
        <v>0</v>
      </c>
      <c r="R363">
        <v>0</v>
      </c>
      <c r="S363">
        <v>0</v>
      </c>
      <c r="T363" s="2">
        <v>13.003</v>
      </c>
      <c r="U363" s="2">
        <v>5.5149999999999997</v>
      </c>
      <c r="V363" s="2">
        <v>7.7569999999999997</v>
      </c>
      <c r="W363" s="2" t="s">
        <v>1095</v>
      </c>
      <c r="X363" s="1">
        <v>0</v>
      </c>
      <c r="Y363" s="25">
        <v>0</v>
      </c>
      <c r="Z363" s="25"/>
      <c r="AA363" s="25"/>
      <c r="AB363">
        <v>0</v>
      </c>
      <c r="AE363">
        <v>0</v>
      </c>
      <c r="AH363" s="2"/>
      <c r="AI363">
        <v>14</v>
      </c>
      <c r="AJ363" s="55">
        <f t="shared" si="51"/>
        <v>556.266454565</v>
      </c>
      <c r="AK363" s="57">
        <v>0</v>
      </c>
      <c r="AL363" s="55">
        <v>0</v>
      </c>
      <c r="AM363" s="55">
        <v>0</v>
      </c>
      <c r="AN363" s="52">
        <f t="shared" si="52"/>
        <v>0.10067117932500884</v>
      </c>
      <c r="AO363" s="51"/>
      <c r="AP363" s="52"/>
      <c r="AQ363" s="52"/>
      <c r="AR363" s="28">
        <v>2</v>
      </c>
      <c r="AS363" s="28">
        <v>2.545454545454545</v>
      </c>
      <c r="AT363" s="28">
        <v>0.45454545454545447</v>
      </c>
      <c r="AU363" s="28">
        <v>0.27272727272727271</v>
      </c>
      <c r="AV363" s="28">
        <v>0.37931034482758619</v>
      </c>
      <c r="AW363" s="28">
        <v>0.48275862068965519</v>
      </c>
      <c r="AX363" s="28">
        <v>8.6206896551724144E-2</v>
      </c>
      <c r="AY363" s="28">
        <v>5.1724137931034482E-2</v>
      </c>
      <c r="AZ363" s="25">
        <v>1.1000000000000001</v>
      </c>
      <c r="BA363" s="25">
        <v>3.44</v>
      </c>
      <c r="BB363" s="25">
        <v>2.34</v>
      </c>
      <c r="BC363" s="25">
        <v>2.6718181818181819</v>
      </c>
      <c r="BD363">
        <v>2.6718181818181819</v>
      </c>
      <c r="BE363">
        <v>5.9579696772727271</v>
      </c>
      <c r="BF363" s="75"/>
      <c r="BG363" s="75"/>
      <c r="BH363" s="75"/>
      <c r="BI363">
        <v>5.0335589662504419E-2</v>
      </c>
      <c r="BM363">
        <v>0.1006711793250088</v>
      </c>
      <c r="BN363">
        <v>5.0335589662504419E-2</v>
      </c>
      <c r="BO363">
        <v>0</v>
      </c>
      <c r="BP363" s="79" t="s">
        <v>1264</v>
      </c>
      <c r="BQ363" s="79">
        <v>1423</v>
      </c>
      <c r="BR363" s="79">
        <v>10</v>
      </c>
      <c r="BT363" s="79" t="s">
        <v>1275</v>
      </c>
      <c r="BU363" s="79" t="s">
        <v>56</v>
      </c>
      <c r="BV363" s="79">
        <v>1</v>
      </c>
      <c r="BX363" s="79">
        <v>6.67</v>
      </c>
      <c r="BY363" s="79">
        <v>0</v>
      </c>
      <c r="BZ363" s="79" t="s">
        <v>464</v>
      </c>
      <c r="CA363" s="79" t="s">
        <v>464</v>
      </c>
      <c r="CB363" s="79" t="s">
        <v>1266</v>
      </c>
      <c r="CC363" s="79">
        <v>500</v>
      </c>
      <c r="CD363" s="79">
        <v>360</v>
      </c>
      <c r="CE363" s="79" t="s">
        <v>1287</v>
      </c>
      <c r="CG363" s="81">
        <v>20</v>
      </c>
    </row>
    <row r="364" spans="1:85" x14ac:dyDescent="0.3">
      <c r="A364" s="2" t="s">
        <v>46</v>
      </c>
      <c r="B364" s="13" t="s">
        <v>722</v>
      </c>
      <c r="C364" s="13"/>
      <c r="D364" s="2">
        <v>3.82</v>
      </c>
      <c r="E364" s="2" t="s">
        <v>197</v>
      </c>
      <c r="F364" s="9" t="s">
        <v>551</v>
      </c>
      <c r="G364" t="s">
        <v>629</v>
      </c>
      <c r="L364" t="b">
        <v>1</v>
      </c>
      <c r="M364" t="b">
        <v>1</v>
      </c>
      <c r="N364" t="b">
        <v>0</v>
      </c>
      <c r="O364" t="b">
        <v>0</v>
      </c>
      <c r="P364" s="2">
        <v>4</v>
      </c>
      <c r="Q364" s="25">
        <v>2</v>
      </c>
      <c r="R364">
        <v>4</v>
      </c>
      <c r="S364">
        <v>0</v>
      </c>
      <c r="T364" s="2">
        <v>13.01</v>
      </c>
      <c r="U364" s="2">
        <v>5.5439999999999996</v>
      </c>
      <c r="V364" s="2">
        <v>7.81</v>
      </c>
      <c r="W364" s="2" t="s">
        <v>1095</v>
      </c>
      <c r="X364" s="1">
        <v>0</v>
      </c>
      <c r="Y364" s="25">
        <v>7.41544296</v>
      </c>
      <c r="Z364" s="25">
        <v>7.4154429599999991</v>
      </c>
      <c r="AA364" s="25">
        <v>7.41544296</v>
      </c>
      <c r="AB364">
        <v>7.8</v>
      </c>
      <c r="AC364">
        <v>13.010999999999999</v>
      </c>
      <c r="AD364">
        <v>5.5460000000000003</v>
      </c>
      <c r="AE364">
        <v>0</v>
      </c>
      <c r="AH364" s="2"/>
      <c r="AI364">
        <v>14</v>
      </c>
      <c r="AJ364" s="55">
        <f t="shared" si="51"/>
        <v>563.31530639999994</v>
      </c>
      <c r="AK364" s="57">
        <v>288.33429290182369</v>
      </c>
      <c r="AL364" s="55">
        <v>556.51188553357167</v>
      </c>
      <c r="AM364" s="55">
        <v>0</v>
      </c>
      <c r="AN364" s="52">
        <f t="shared" si="52"/>
        <v>9.9411465237614932E-2</v>
      </c>
      <c r="AO364" s="51">
        <v>9.7109503410799117E-2</v>
      </c>
      <c r="AP364" s="52">
        <v>0.10062678166578309</v>
      </c>
      <c r="AQ364" s="52"/>
      <c r="AR364" s="28">
        <v>2</v>
      </c>
      <c r="AS364" s="28">
        <v>2.545454545454545</v>
      </c>
      <c r="AT364" s="28">
        <v>0.54545454545454541</v>
      </c>
      <c r="AU364" s="28">
        <v>0</v>
      </c>
      <c r="AV364" s="28">
        <v>0.39285714285714279</v>
      </c>
      <c r="AW364" s="28">
        <v>0.5</v>
      </c>
      <c r="AX364" s="28">
        <v>0.1071428571428571</v>
      </c>
      <c r="AY364" s="28">
        <v>0</v>
      </c>
      <c r="AZ364" s="25">
        <v>1.1000000000000001</v>
      </c>
      <c r="BA364" s="25">
        <v>3.44</v>
      </c>
      <c r="BB364" s="25">
        <v>2.34</v>
      </c>
      <c r="BC364" s="25">
        <v>2.669090909090909</v>
      </c>
      <c r="BD364">
        <v>2.669090909090909</v>
      </c>
      <c r="BE364">
        <v>5.9831974772727277</v>
      </c>
      <c r="BF364" s="75">
        <v>0.52442413903612473</v>
      </c>
      <c r="BG364" s="75">
        <v>0.54341863036636606</v>
      </c>
      <c r="BH364" s="75"/>
      <c r="BI364">
        <v>4.9705732618807473E-2</v>
      </c>
      <c r="BJ364">
        <v>4.8554751705399558E-2</v>
      </c>
      <c r="BK364">
        <v>5.0313390832891547E-2</v>
      </c>
      <c r="BM364">
        <v>9.9049250104732381E-2</v>
      </c>
      <c r="BN364">
        <v>4.952462505236619E-2</v>
      </c>
      <c r="BO364">
        <v>0.53392138470124539</v>
      </c>
      <c r="BP364" s="79" t="s">
        <v>1264</v>
      </c>
      <c r="BQ364" s="79">
        <v>1423</v>
      </c>
      <c r="BR364" s="79">
        <v>10</v>
      </c>
      <c r="BT364" s="79" t="s">
        <v>464</v>
      </c>
      <c r="BU364" s="79" t="s">
        <v>464</v>
      </c>
      <c r="BV364" s="79">
        <v>0</v>
      </c>
      <c r="BX364" s="79">
        <v>6.67</v>
      </c>
      <c r="BY364" s="79">
        <v>0</v>
      </c>
      <c r="BZ364" s="79" t="s">
        <v>464</v>
      </c>
      <c r="CA364" s="79" t="s">
        <v>464</v>
      </c>
      <c r="CB364" s="79" t="s">
        <v>1266</v>
      </c>
      <c r="CC364" s="79">
        <v>500</v>
      </c>
      <c r="CD364" s="79">
        <v>420</v>
      </c>
      <c r="CE364" s="79" t="s">
        <v>1287</v>
      </c>
      <c r="CG364" s="81">
        <v>0</v>
      </c>
    </row>
    <row r="365" spans="1:85" x14ac:dyDescent="0.3">
      <c r="A365" s="2" t="s">
        <v>193</v>
      </c>
      <c r="B365" s="13" t="s">
        <v>799</v>
      </c>
      <c r="C365" s="13"/>
      <c r="D365" s="2">
        <v>3.68</v>
      </c>
      <c r="E365" s="2" t="s">
        <v>197</v>
      </c>
      <c r="F365" s="32" t="s">
        <v>551</v>
      </c>
      <c r="G365" s="1" t="s">
        <v>629</v>
      </c>
      <c r="I365" t="s">
        <v>1634</v>
      </c>
      <c r="L365" t="b">
        <v>0</v>
      </c>
      <c r="M365" t="b">
        <v>1</v>
      </c>
      <c r="N365" t="b">
        <v>0</v>
      </c>
      <c r="O365" t="b">
        <v>0</v>
      </c>
      <c r="P365" s="2">
        <v>4</v>
      </c>
      <c r="Q365" s="25">
        <v>0</v>
      </c>
      <c r="R365">
        <v>0</v>
      </c>
      <c r="S365">
        <v>0</v>
      </c>
      <c r="T365" s="2">
        <v>13.02</v>
      </c>
      <c r="U365" s="2">
        <v>5.5119999999999996</v>
      </c>
      <c r="V365" s="2">
        <v>7.7450000000000001</v>
      </c>
      <c r="W365" s="2" t="s">
        <v>1095</v>
      </c>
      <c r="X365" s="1">
        <v>0</v>
      </c>
      <c r="Y365" s="25">
        <v>0</v>
      </c>
      <c r="Z365" s="25"/>
      <c r="AA365" s="25"/>
      <c r="AB365">
        <v>0</v>
      </c>
      <c r="AE365">
        <v>0</v>
      </c>
      <c r="AH365" s="2"/>
      <c r="AI365">
        <v>14</v>
      </c>
      <c r="AJ365" s="55">
        <f t="shared" si="51"/>
        <v>555.82952879999993</v>
      </c>
      <c r="AK365" s="57">
        <v>0</v>
      </c>
      <c r="AL365" s="55">
        <v>0</v>
      </c>
      <c r="AM365" s="55">
        <v>0</v>
      </c>
      <c r="AN365" s="52">
        <f t="shared" si="52"/>
        <v>0.10075031479687735</v>
      </c>
      <c r="AO365" s="51"/>
      <c r="AP365" s="52"/>
      <c r="AQ365" s="52"/>
      <c r="AR365" s="28">
        <v>2</v>
      </c>
      <c r="AS365" s="28">
        <v>2.545454545454545</v>
      </c>
      <c r="AT365" s="28">
        <v>0.45454545454545447</v>
      </c>
      <c r="AU365" s="28">
        <v>0.36363636363636359</v>
      </c>
      <c r="AV365" s="28">
        <v>0.3728813559322034</v>
      </c>
      <c r="AW365" s="28">
        <v>0.47457627118644069</v>
      </c>
      <c r="AX365" s="28">
        <v>8.4745762711864403E-2</v>
      </c>
      <c r="AY365" s="28">
        <v>6.7796610169491525E-2</v>
      </c>
      <c r="AZ365" s="25">
        <v>1.1000000000000001</v>
      </c>
      <c r="BA365" s="25">
        <v>3.44</v>
      </c>
      <c r="BB365" s="25">
        <v>2.34</v>
      </c>
      <c r="BC365" s="25">
        <v>2.672727272727272</v>
      </c>
      <c r="BD365">
        <v>2.6727272727272728</v>
      </c>
      <c r="BE365">
        <v>5.9599268909090908</v>
      </c>
      <c r="BF365" s="75"/>
      <c r="BG365" s="75"/>
      <c r="BH365" s="75"/>
      <c r="BI365">
        <v>5.0375157398438668E-2</v>
      </c>
      <c r="BM365">
        <v>0.10075031479687729</v>
      </c>
      <c r="BN365">
        <v>5.0375157398438668E-2</v>
      </c>
      <c r="BO365">
        <v>0</v>
      </c>
      <c r="BP365" s="79" t="s">
        <v>1264</v>
      </c>
      <c r="BQ365" s="79">
        <v>1423</v>
      </c>
      <c r="BR365" s="79">
        <v>10</v>
      </c>
      <c r="BT365" s="79" t="s">
        <v>464</v>
      </c>
      <c r="BU365" s="79" t="s">
        <v>464</v>
      </c>
      <c r="BV365" s="79">
        <v>0</v>
      </c>
      <c r="BX365" s="79">
        <v>6.67</v>
      </c>
      <c r="BY365" s="79">
        <v>0</v>
      </c>
      <c r="BZ365" s="79" t="s">
        <v>464</v>
      </c>
      <c r="CA365" s="79" t="s">
        <v>464</v>
      </c>
      <c r="CB365" s="79" t="s">
        <v>1266</v>
      </c>
      <c r="CC365" s="79">
        <v>500</v>
      </c>
      <c r="CD365" s="79">
        <v>420</v>
      </c>
      <c r="CE365" s="79" t="s">
        <v>1287</v>
      </c>
      <c r="CG365" s="81">
        <v>0</v>
      </c>
    </row>
    <row r="366" spans="1:85" x14ac:dyDescent="0.3">
      <c r="A366" s="2" t="s">
        <v>194</v>
      </c>
      <c r="B366" s="13" t="s">
        <v>800</v>
      </c>
      <c r="C366" s="13"/>
      <c r="D366" s="2">
        <v>3.65</v>
      </c>
      <c r="E366" s="2" t="s">
        <v>197</v>
      </c>
      <c r="F366" s="9" t="s">
        <v>582</v>
      </c>
      <c r="G366" t="s">
        <v>657</v>
      </c>
      <c r="L366" t="b">
        <v>1</v>
      </c>
      <c r="M366" t="b">
        <v>1</v>
      </c>
      <c r="N366" t="b">
        <v>0</v>
      </c>
      <c r="O366" t="b">
        <v>0</v>
      </c>
      <c r="P366" s="2">
        <v>4</v>
      </c>
      <c r="Q366" s="25">
        <v>2</v>
      </c>
      <c r="R366">
        <v>8</v>
      </c>
      <c r="S366">
        <v>0</v>
      </c>
      <c r="T366" s="2">
        <v>13.02</v>
      </c>
      <c r="U366" s="2">
        <v>5.48</v>
      </c>
      <c r="V366" s="2">
        <v>7.68</v>
      </c>
      <c r="W366" s="2" t="s">
        <v>1095</v>
      </c>
      <c r="X366" s="1">
        <v>0</v>
      </c>
      <c r="Y366" s="25">
        <v>7.2854997800000012</v>
      </c>
      <c r="Z366" s="25">
        <v>7.2855000099999998</v>
      </c>
      <c r="AA366" s="25">
        <v>7.28550129</v>
      </c>
      <c r="AB366">
        <v>7.6769999999999996</v>
      </c>
      <c r="AC366">
        <v>5.4560000000000004</v>
      </c>
      <c r="AD366">
        <v>26.012989999999999</v>
      </c>
      <c r="AE366">
        <v>0</v>
      </c>
      <c r="AH366" s="2"/>
      <c r="AI366">
        <v>14</v>
      </c>
      <c r="AJ366" s="55">
        <f t="shared" si="51"/>
        <v>547.9649280000001</v>
      </c>
      <c r="AK366" s="57">
        <v>273.44070809730869</v>
      </c>
      <c r="AL366" s="55">
        <v>1077.884035254056</v>
      </c>
      <c r="AM366" s="55">
        <v>0</v>
      </c>
      <c r="AN366" s="52">
        <f t="shared" si="52"/>
        <v>0.10219632158647933</v>
      </c>
      <c r="AO366" s="51">
        <v>0.1023987986091511</v>
      </c>
      <c r="AP366" s="52">
        <v>0.1039072816155049</v>
      </c>
      <c r="AQ366" s="52"/>
      <c r="AR366" s="28">
        <v>2</v>
      </c>
      <c r="AS366" s="28">
        <v>2.545454545454545</v>
      </c>
      <c r="AT366" s="28">
        <v>0.36363636363636359</v>
      </c>
      <c r="AU366" s="28">
        <v>0.72727272727272729</v>
      </c>
      <c r="AV366" s="28">
        <v>0.35483870967741932</v>
      </c>
      <c r="AW366" s="28">
        <v>0.45161290322580638</v>
      </c>
      <c r="AX366" s="28">
        <v>6.4516129032258063E-2</v>
      </c>
      <c r="AY366" s="28">
        <v>0.1290322580645161</v>
      </c>
      <c r="AZ366" s="25">
        <v>1.1399999999999999</v>
      </c>
      <c r="BA366" s="25">
        <v>3.44</v>
      </c>
      <c r="BB366" s="25">
        <v>2.2999999999999998</v>
      </c>
      <c r="BC366" s="25">
        <v>2.6763636363636358</v>
      </c>
      <c r="BD366">
        <v>2.6763636363636358</v>
      </c>
      <c r="BE366">
        <v>5.9366563045454548</v>
      </c>
      <c r="BF366" s="75">
        <v>0.5411256777060568</v>
      </c>
      <c r="BG366" s="75">
        <v>0.54909724475770694</v>
      </c>
      <c r="BH366" s="75"/>
      <c r="BI366">
        <v>5.1098160793239672E-2</v>
      </c>
      <c r="BJ366">
        <v>5.119939930457558E-2</v>
      </c>
      <c r="BK366">
        <v>5.1953640807752437E-2</v>
      </c>
      <c r="BM366">
        <v>0.1028341339370451</v>
      </c>
      <c r="BN366">
        <v>5.1417066968522558E-2</v>
      </c>
      <c r="BO366">
        <v>0.54511146123188192</v>
      </c>
      <c r="BP366" s="79" t="s">
        <v>1264</v>
      </c>
      <c r="BQ366" s="79">
        <v>1423</v>
      </c>
      <c r="BR366" s="79">
        <v>10</v>
      </c>
      <c r="BT366" s="79" t="s">
        <v>464</v>
      </c>
      <c r="BU366" s="79" t="s">
        <v>464</v>
      </c>
      <c r="BV366" s="79">
        <v>0</v>
      </c>
      <c r="BX366" s="79">
        <v>6.67</v>
      </c>
      <c r="BY366" s="79">
        <v>0</v>
      </c>
      <c r="BZ366" s="79" t="s">
        <v>464</v>
      </c>
      <c r="CA366" s="79" t="s">
        <v>464</v>
      </c>
      <c r="CB366" s="79" t="s">
        <v>1266</v>
      </c>
      <c r="CC366" s="79">
        <v>500</v>
      </c>
      <c r="CD366" s="79">
        <v>420</v>
      </c>
      <c r="CE366" s="79" t="s">
        <v>1287</v>
      </c>
      <c r="CG366" s="81">
        <v>0</v>
      </c>
    </row>
    <row r="367" spans="1:85" x14ac:dyDescent="0.3">
      <c r="A367" s="2" t="s">
        <v>195</v>
      </c>
      <c r="B367" s="13" t="s">
        <v>801</v>
      </c>
      <c r="C367" s="13"/>
      <c r="D367" s="2">
        <v>2.99</v>
      </c>
      <c r="E367" s="2" t="s">
        <v>197</v>
      </c>
      <c r="F367" s="9" t="s">
        <v>582</v>
      </c>
      <c r="G367" t="s">
        <v>657</v>
      </c>
      <c r="I367" t="s">
        <v>1546</v>
      </c>
      <c r="J367" t="s">
        <v>1546</v>
      </c>
      <c r="L367" t="b">
        <v>1</v>
      </c>
      <c r="M367" t="b">
        <v>0</v>
      </c>
      <c r="N367" t="b">
        <v>0</v>
      </c>
      <c r="O367" t="b">
        <v>0</v>
      </c>
      <c r="P367" s="2">
        <v>4</v>
      </c>
      <c r="Q367" s="25">
        <v>4</v>
      </c>
      <c r="R367">
        <v>0</v>
      </c>
      <c r="S367">
        <v>0</v>
      </c>
      <c r="T367" s="2">
        <v>12.996</v>
      </c>
      <c r="U367" s="2">
        <v>5.4850000000000003</v>
      </c>
      <c r="V367" s="2">
        <v>7.7039999999999997</v>
      </c>
      <c r="W367" s="2" t="s">
        <v>1095</v>
      </c>
      <c r="X367" s="1">
        <v>0</v>
      </c>
      <c r="Y367" s="25">
        <v>5.5191434299999997</v>
      </c>
      <c r="Z367" s="25">
        <v>7.7203982699999987</v>
      </c>
      <c r="AA367" s="25">
        <v>13.117043880000001</v>
      </c>
      <c r="AB367">
        <v>0</v>
      </c>
      <c r="AE367">
        <v>0</v>
      </c>
      <c r="AH367" s="2"/>
      <c r="AI367">
        <v>14</v>
      </c>
      <c r="AJ367" s="55">
        <f t="shared" si="51"/>
        <v>549.16469424000002</v>
      </c>
      <c r="AK367" s="57">
        <v>552.74712386171507</v>
      </c>
      <c r="AL367" s="55">
        <v>0</v>
      </c>
      <c r="AM367" s="55">
        <v>0</v>
      </c>
      <c r="AN367" s="52">
        <f t="shared" si="52"/>
        <v>0.1019730521414883</v>
      </c>
      <c r="AO367" s="51">
        <v>0.1013121508598025</v>
      </c>
      <c r="AP367" s="52"/>
      <c r="AQ367" s="52"/>
      <c r="AR367" s="28">
        <v>2</v>
      </c>
      <c r="AS367" s="28">
        <v>2.545454545454545</v>
      </c>
      <c r="AT367" s="28">
        <v>0.36363636363636359</v>
      </c>
      <c r="AU367" s="28">
        <v>0.54545454545454541</v>
      </c>
      <c r="AV367" s="28">
        <v>0.3666666666666667</v>
      </c>
      <c r="AW367" s="28">
        <v>0.46666666666666667</v>
      </c>
      <c r="AX367" s="28">
        <v>6.666666666666668E-2</v>
      </c>
      <c r="AY367" s="28">
        <v>0.1</v>
      </c>
      <c r="AZ367" s="25">
        <v>1.1299999999999999</v>
      </c>
      <c r="BA367" s="25">
        <v>3.44</v>
      </c>
      <c r="BB367" s="25">
        <v>2.31</v>
      </c>
      <c r="BC367" s="25">
        <v>2.6745454545454539</v>
      </c>
      <c r="BD367">
        <v>2.6745454545454548</v>
      </c>
      <c r="BE367">
        <v>5.9327418772727274</v>
      </c>
      <c r="BF367" s="75">
        <v>0.53699890088551772</v>
      </c>
      <c r="BG367" s="75"/>
      <c r="BH367" s="75"/>
      <c r="BI367">
        <v>5.0986526070744151E-2</v>
      </c>
      <c r="BJ367">
        <v>5.0656075429901228E-2</v>
      </c>
      <c r="BM367">
        <v>0.1016426015006454</v>
      </c>
      <c r="BN367">
        <v>5.0821300750322693E-2</v>
      </c>
      <c r="BO367">
        <v>0.53699890088551772</v>
      </c>
      <c r="BP367" s="79" t="s">
        <v>1264</v>
      </c>
      <c r="BQ367" s="79">
        <v>1423</v>
      </c>
      <c r="BR367" s="79">
        <v>10</v>
      </c>
      <c r="BT367" s="79" t="s">
        <v>464</v>
      </c>
      <c r="BU367" s="79" t="s">
        <v>464</v>
      </c>
      <c r="BV367" s="79">
        <v>0</v>
      </c>
      <c r="BX367" s="79">
        <v>6.67</v>
      </c>
      <c r="BY367" s="79">
        <v>0</v>
      </c>
      <c r="BZ367" s="79" t="s">
        <v>464</v>
      </c>
      <c r="CA367" s="79" t="s">
        <v>464</v>
      </c>
      <c r="CB367" s="79" t="s">
        <v>1266</v>
      </c>
      <c r="CC367" s="79">
        <v>500</v>
      </c>
      <c r="CD367" s="79">
        <v>420</v>
      </c>
      <c r="CE367" s="79" t="s">
        <v>1287</v>
      </c>
      <c r="CG367" s="81">
        <v>0</v>
      </c>
    </row>
    <row r="368" spans="1:85" x14ac:dyDescent="0.3">
      <c r="A368" s="2" t="s">
        <v>196</v>
      </c>
      <c r="B368" s="13" t="s">
        <v>802</v>
      </c>
      <c r="C368" s="13"/>
      <c r="D368" s="2">
        <v>2.98</v>
      </c>
      <c r="E368" s="2" t="s">
        <v>197</v>
      </c>
      <c r="F368" s="9" t="s">
        <v>551</v>
      </c>
      <c r="G368" t="s">
        <v>629</v>
      </c>
      <c r="I368" t="s">
        <v>1635</v>
      </c>
      <c r="L368" t="b">
        <v>0</v>
      </c>
      <c r="M368" t="b">
        <v>0</v>
      </c>
      <c r="N368" t="b">
        <v>0</v>
      </c>
      <c r="O368" s="5" t="b">
        <v>1</v>
      </c>
      <c r="P368" s="2">
        <v>4</v>
      </c>
      <c r="Q368" s="25">
        <v>0</v>
      </c>
      <c r="R368">
        <v>0</v>
      </c>
      <c r="S368">
        <v>0</v>
      </c>
      <c r="T368" s="2">
        <v>13.003</v>
      </c>
      <c r="U368" s="2">
        <v>5.5149999999999997</v>
      </c>
      <c r="V368" s="2">
        <v>7.7569999999999997</v>
      </c>
      <c r="W368" s="2" t="s">
        <v>1095</v>
      </c>
      <c r="X368" s="1">
        <v>0</v>
      </c>
      <c r="Y368" s="25">
        <v>0</v>
      </c>
      <c r="Z368" s="25"/>
      <c r="AA368" s="25"/>
      <c r="AB368">
        <v>0</v>
      </c>
      <c r="AE368">
        <v>0</v>
      </c>
      <c r="AH368" s="2"/>
      <c r="AI368">
        <v>14</v>
      </c>
      <c r="AJ368" s="55">
        <f t="shared" si="51"/>
        <v>556.266454565</v>
      </c>
      <c r="AK368" s="57">
        <v>0</v>
      </c>
      <c r="AL368" s="55">
        <v>0</v>
      </c>
      <c r="AM368" s="55">
        <v>0</v>
      </c>
      <c r="AN368" s="52">
        <f t="shared" si="52"/>
        <v>0.10067117932500884</v>
      </c>
      <c r="AO368" s="51"/>
      <c r="AP368" s="52"/>
      <c r="AQ368" s="52"/>
      <c r="AR368" s="28">
        <v>2</v>
      </c>
      <c r="AS368" s="28">
        <v>2.545454545454545</v>
      </c>
      <c r="AT368" s="28">
        <v>0.45454545454545447</v>
      </c>
      <c r="AU368" s="28">
        <v>0.27272727272727271</v>
      </c>
      <c r="AV368" s="28">
        <v>0.37931034482758619</v>
      </c>
      <c r="AW368" s="28">
        <v>0.48275862068965519</v>
      </c>
      <c r="AX368" s="28">
        <v>8.6206896551724144E-2</v>
      </c>
      <c r="AY368" s="28">
        <v>5.1724137931034482E-2</v>
      </c>
      <c r="AZ368" s="25">
        <v>1.1000000000000001</v>
      </c>
      <c r="BA368" s="25">
        <v>3.44</v>
      </c>
      <c r="BB368" s="25">
        <v>2.34</v>
      </c>
      <c r="BC368" s="25">
        <v>2.6718181818181819</v>
      </c>
      <c r="BD368">
        <v>2.6718181818181819</v>
      </c>
      <c r="BE368">
        <v>5.9579696772727271</v>
      </c>
      <c r="BF368" s="75"/>
      <c r="BG368" s="75"/>
      <c r="BH368" s="75"/>
      <c r="BI368">
        <v>5.0335589662504419E-2</v>
      </c>
      <c r="BM368">
        <v>0.1006711793250088</v>
      </c>
      <c r="BN368">
        <v>5.0335589662504419E-2</v>
      </c>
      <c r="BO368">
        <v>0</v>
      </c>
      <c r="BP368" s="79" t="s">
        <v>1264</v>
      </c>
      <c r="BQ368" s="79">
        <v>1423</v>
      </c>
      <c r="BR368" s="79">
        <v>10</v>
      </c>
      <c r="BT368" s="79" t="s">
        <v>464</v>
      </c>
      <c r="BU368" s="79" t="s">
        <v>464</v>
      </c>
      <c r="BV368" s="79">
        <v>0</v>
      </c>
      <c r="BX368" s="79">
        <v>6.67</v>
      </c>
      <c r="BY368" s="79">
        <v>0</v>
      </c>
      <c r="BZ368" s="79" t="s">
        <v>464</v>
      </c>
      <c r="CA368" s="79" t="s">
        <v>464</v>
      </c>
      <c r="CB368" s="79" t="s">
        <v>1266</v>
      </c>
      <c r="CC368" s="79">
        <v>500</v>
      </c>
      <c r="CD368" s="79">
        <v>420</v>
      </c>
      <c r="CE368" s="79" t="s">
        <v>1287</v>
      </c>
      <c r="CG368" s="81">
        <v>0</v>
      </c>
    </row>
    <row r="369" spans="1:85" x14ac:dyDescent="0.3">
      <c r="A369" s="2" t="s">
        <v>46</v>
      </c>
      <c r="B369" s="13" t="s">
        <v>722</v>
      </c>
      <c r="C369" s="13"/>
      <c r="D369" s="2">
        <v>3.82</v>
      </c>
      <c r="E369" s="2" t="s">
        <v>197</v>
      </c>
      <c r="F369" s="9" t="s">
        <v>551</v>
      </c>
      <c r="G369" t="s">
        <v>629</v>
      </c>
      <c r="L369" t="b">
        <v>1</v>
      </c>
      <c r="M369" t="b">
        <v>1</v>
      </c>
      <c r="N369" t="b">
        <v>0</v>
      </c>
      <c r="O369" t="b">
        <v>0</v>
      </c>
      <c r="P369" s="2">
        <v>4</v>
      </c>
      <c r="Q369" s="25">
        <v>2</v>
      </c>
      <c r="R369">
        <v>4</v>
      </c>
      <c r="S369">
        <v>0</v>
      </c>
      <c r="T369" s="2">
        <v>13.01</v>
      </c>
      <c r="U369" s="2">
        <v>5.5439999999999996</v>
      </c>
      <c r="V369" s="2">
        <v>7.81</v>
      </c>
      <c r="W369" s="2" t="s">
        <v>1095</v>
      </c>
      <c r="X369" s="1">
        <v>0</v>
      </c>
      <c r="Y369" s="25">
        <v>7.41544296</v>
      </c>
      <c r="Z369" s="25">
        <v>7.4154429599999991</v>
      </c>
      <c r="AA369" s="25">
        <v>7.41544296</v>
      </c>
      <c r="AB369">
        <v>7.8</v>
      </c>
      <c r="AC369">
        <v>13.010999999999999</v>
      </c>
      <c r="AD369">
        <v>5.5460000000000003</v>
      </c>
      <c r="AE369">
        <v>0</v>
      </c>
      <c r="AH369" s="2"/>
      <c r="AI369">
        <v>14</v>
      </c>
      <c r="AJ369" s="55">
        <f t="shared" ref="AJ369:AJ373" si="53">T369*U369*V369</f>
        <v>563.31530639999994</v>
      </c>
      <c r="AK369" s="57">
        <v>288.33429290182369</v>
      </c>
      <c r="AL369" s="55">
        <v>556.51188553357167</v>
      </c>
      <c r="AM369" s="55">
        <v>0</v>
      </c>
      <c r="AN369" s="52">
        <f t="shared" ref="AN369:AN373" si="54">P369*AI369/AJ369</f>
        <v>9.9411465237614932E-2</v>
      </c>
      <c r="AO369" s="51">
        <v>9.7109503410799117E-2</v>
      </c>
      <c r="AP369" s="52">
        <v>0.10062678166578309</v>
      </c>
      <c r="AQ369" s="52"/>
      <c r="AR369" s="28">
        <v>2</v>
      </c>
      <c r="AS369" s="28">
        <v>2.545454545454545</v>
      </c>
      <c r="AT369" s="28">
        <v>0.54545454545454541</v>
      </c>
      <c r="AU369" s="28">
        <v>0</v>
      </c>
      <c r="AV369" s="28">
        <v>0.39285714285714279</v>
      </c>
      <c r="AW369" s="28">
        <v>0.5</v>
      </c>
      <c r="AX369" s="28">
        <v>0.1071428571428571</v>
      </c>
      <c r="AY369" s="28">
        <v>0</v>
      </c>
      <c r="AZ369" s="25">
        <v>1.1000000000000001</v>
      </c>
      <c r="BA369" s="25">
        <v>3.44</v>
      </c>
      <c r="BB369" s="25">
        <v>2.34</v>
      </c>
      <c r="BC369" s="25">
        <v>2.669090909090909</v>
      </c>
      <c r="BD369">
        <v>2.669090909090909</v>
      </c>
      <c r="BE369">
        <v>5.9831974772727277</v>
      </c>
      <c r="BF369" s="75">
        <v>0.52442413903612473</v>
      </c>
      <c r="BG369" s="75">
        <v>0.54341863036636606</v>
      </c>
      <c r="BH369" s="75"/>
      <c r="BI369">
        <v>4.9705732618807473E-2</v>
      </c>
      <c r="BJ369">
        <v>4.8554751705399558E-2</v>
      </c>
      <c r="BK369">
        <v>5.0313390832891547E-2</v>
      </c>
      <c r="BM369">
        <v>9.9049250104732381E-2</v>
      </c>
      <c r="BN369">
        <v>4.952462505236619E-2</v>
      </c>
      <c r="BO369">
        <v>0.53392138470124539</v>
      </c>
      <c r="BP369" s="79" t="s">
        <v>1264</v>
      </c>
      <c r="BQ369" s="79">
        <v>1423</v>
      </c>
      <c r="BR369" s="79">
        <v>10</v>
      </c>
      <c r="BT369" s="79" t="s">
        <v>1275</v>
      </c>
      <c r="BU369" s="79" t="s">
        <v>56</v>
      </c>
      <c r="BV369" s="79">
        <v>1</v>
      </c>
      <c r="BX369" s="79">
        <v>6.67</v>
      </c>
      <c r="BY369" s="79">
        <v>0</v>
      </c>
      <c r="BZ369" s="79" t="s">
        <v>464</v>
      </c>
      <c r="CA369" s="79" t="s">
        <v>464</v>
      </c>
      <c r="CB369" s="79" t="s">
        <v>1266</v>
      </c>
      <c r="CC369" s="79">
        <v>500</v>
      </c>
      <c r="CD369" s="79">
        <v>420</v>
      </c>
      <c r="CE369" s="79" t="s">
        <v>1287</v>
      </c>
      <c r="CG369" s="81">
        <v>0</v>
      </c>
    </row>
    <row r="370" spans="1:85" x14ac:dyDescent="0.3">
      <c r="A370" s="2" t="s">
        <v>193</v>
      </c>
      <c r="B370" s="13" t="s">
        <v>799</v>
      </c>
      <c r="C370" s="13"/>
      <c r="D370" s="2">
        <v>3.68</v>
      </c>
      <c r="E370" s="2" t="s">
        <v>197</v>
      </c>
      <c r="F370" s="32" t="s">
        <v>551</v>
      </c>
      <c r="G370" s="1" t="s">
        <v>629</v>
      </c>
      <c r="I370" t="s">
        <v>1634</v>
      </c>
      <c r="L370" t="b">
        <v>0</v>
      </c>
      <c r="M370" t="b">
        <v>1</v>
      </c>
      <c r="N370" t="b">
        <v>0</v>
      </c>
      <c r="O370" t="b">
        <v>0</v>
      </c>
      <c r="P370" s="2">
        <v>4</v>
      </c>
      <c r="Q370" s="25">
        <v>0</v>
      </c>
      <c r="R370">
        <v>0</v>
      </c>
      <c r="S370">
        <v>0</v>
      </c>
      <c r="T370" s="2">
        <v>13.02</v>
      </c>
      <c r="U370" s="2">
        <v>5.5119999999999996</v>
      </c>
      <c r="V370" s="2">
        <v>7.7450000000000001</v>
      </c>
      <c r="W370" s="2" t="s">
        <v>1095</v>
      </c>
      <c r="X370" s="1">
        <v>0</v>
      </c>
      <c r="Y370" s="25">
        <v>0</v>
      </c>
      <c r="Z370" s="25"/>
      <c r="AA370" s="25"/>
      <c r="AB370">
        <v>0</v>
      </c>
      <c r="AE370">
        <v>0</v>
      </c>
      <c r="AH370" s="2"/>
      <c r="AI370">
        <v>14</v>
      </c>
      <c r="AJ370" s="55">
        <f t="shared" si="53"/>
        <v>555.82952879999993</v>
      </c>
      <c r="AK370" s="57">
        <v>0</v>
      </c>
      <c r="AL370" s="55">
        <v>0</v>
      </c>
      <c r="AM370" s="55">
        <v>0</v>
      </c>
      <c r="AN370" s="52">
        <f t="shared" si="54"/>
        <v>0.10075031479687735</v>
      </c>
      <c r="AO370" s="51"/>
      <c r="AP370" s="52"/>
      <c r="AQ370" s="52"/>
      <c r="AR370" s="28">
        <v>2</v>
      </c>
      <c r="AS370" s="28">
        <v>2.545454545454545</v>
      </c>
      <c r="AT370" s="28">
        <v>0.45454545454545447</v>
      </c>
      <c r="AU370" s="28">
        <v>0.36363636363636359</v>
      </c>
      <c r="AV370" s="28">
        <v>0.3728813559322034</v>
      </c>
      <c r="AW370" s="28">
        <v>0.47457627118644069</v>
      </c>
      <c r="AX370" s="28">
        <v>8.4745762711864403E-2</v>
      </c>
      <c r="AY370" s="28">
        <v>6.7796610169491525E-2</v>
      </c>
      <c r="AZ370" s="25">
        <v>1.1000000000000001</v>
      </c>
      <c r="BA370" s="25">
        <v>3.44</v>
      </c>
      <c r="BB370" s="25">
        <v>2.34</v>
      </c>
      <c r="BC370" s="25">
        <v>2.672727272727272</v>
      </c>
      <c r="BD370">
        <v>2.6727272727272728</v>
      </c>
      <c r="BE370">
        <v>5.9599268909090908</v>
      </c>
      <c r="BF370" s="75"/>
      <c r="BG370" s="75"/>
      <c r="BH370" s="75"/>
      <c r="BI370">
        <v>5.0375157398438668E-2</v>
      </c>
      <c r="BM370">
        <v>0.10075031479687729</v>
      </c>
      <c r="BN370">
        <v>5.0375157398438668E-2</v>
      </c>
      <c r="BO370">
        <v>0</v>
      </c>
      <c r="BP370" s="79" t="s">
        <v>1264</v>
      </c>
      <c r="BQ370" s="79">
        <v>1423</v>
      </c>
      <c r="BR370" s="79">
        <v>10</v>
      </c>
      <c r="BT370" s="79" t="s">
        <v>1275</v>
      </c>
      <c r="BU370" s="79" t="s">
        <v>56</v>
      </c>
      <c r="BV370" s="79">
        <v>1</v>
      </c>
      <c r="BX370" s="79">
        <v>6.67</v>
      </c>
      <c r="BY370" s="79">
        <v>0</v>
      </c>
      <c r="BZ370" s="79" t="s">
        <v>464</v>
      </c>
      <c r="CA370" s="79" t="s">
        <v>464</v>
      </c>
      <c r="CB370" s="79" t="s">
        <v>1266</v>
      </c>
      <c r="CC370" s="79">
        <v>500</v>
      </c>
      <c r="CD370" s="79">
        <v>420</v>
      </c>
      <c r="CE370" s="79" t="s">
        <v>1287</v>
      </c>
      <c r="CG370" s="81">
        <v>0</v>
      </c>
    </row>
    <row r="371" spans="1:85" x14ac:dyDescent="0.3">
      <c r="A371" s="2" t="s">
        <v>194</v>
      </c>
      <c r="B371" s="13" t="s">
        <v>800</v>
      </c>
      <c r="C371" s="13"/>
      <c r="D371" s="2">
        <v>3.65</v>
      </c>
      <c r="E371" s="2" t="s">
        <v>197</v>
      </c>
      <c r="F371" s="9" t="s">
        <v>582</v>
      </c>
      <c r="G371" t="s">
        <v>657</v>
      </c>
      <c r="L371" t="b">
        <v>1</v>
      </c>
      <c r="M371" t="b">
        <v>1</v>
      </c>
      <c r="N371" t="b">
        <v>0</v>
      </c>
      <c r="O371" t="b">
        <v>0</v>
      </c>
      <c r="P371" s="2">
        <v>4</v>
      </c>
      <c r="Q371" s="25">
        <v>2</v>
      </c>
      <c r="R371">
        <v>8</v>
      </c>
      <c r="S371">
        <v>0</v>
      </c>
      <c r="T371" s="2">
        <v>13.02</v>
      </c>
      <c r="U371" s="2">
        <v>5.48</v>
      </c>
      <c r="V371" s="2">
        <v>7.68</v>
      </c>
      <c r="W371" s="2" t="s">
        <v>1095</v>
      </c>
      <c r="X371" s="1">
        <v>0</v>
      </c>
      <c r="Y371" s="25">
        <v>7.2854997800000012</v>
      </c>
      <c r="Z371" s="25">
        <v>7.2855000099999998</v>
      </c>
      <c r="AA371" s="25">
        <v>7.28550129</v>
      </c>
      <c r="AB371">
        <v>7.6769999999999996</v>
      </c>
      <c r="AC371">
        <v>5.4560000000000004</v>
      </c>
      <c r="AD371">
        <v>26.012989999999999</v>
      </c>
      <c r="AE371">
        <v>0</v>
      </c>
      <c r="AH371" s="2"/>
      <c r="AI371">
        <v>14</v>
      </c>
      <c r="AJ371" s="55">
        <f t="shared" si="53"/>
        <v>547.9649280000001</v>
      </c>
      <c r="AK371" s="57">
        <v>273.44070809730869</v>
      </c>
      <c r="AL371" s="55">
        <v>1077.884035254056</v>
      </c>
      <c r="AM371" s="55">
        <v>0</v>
      </c>
      <c r="AN371" s="52">
        <f t="shared" si="54"/>
        <v>0.10219632158647933</v>
      </c>
      <c r="AO371" s="51">
        <v>0.1023987986091511</v>
      </c>
      <c r="AP371" s="52">
        <v>0.1039072816155049</v>
      </c>
      <c r="AQ371" s="52"/>
      <c r="AR371" s="28">
        <v>2</v>
      </c>
      <c r="AS371" s="28">
        <v>2.545454545454545</v>
      </c>
      <c r="AT371" s="28">
        <v>0.36363636363636359</v>
      </c>
      <c r="AU371" s="28">
        <v>0.72727272727272729</v>
      </c>
      <c r="AV371" s="28">
        <v>0.35483870967741932</v>
      </c>
      <c r="AW371" s="28">
        <v>0.45161290322580638</v>
      </c>
      <c r="AX371" s="28">
        <v>6.4516129032258063E-2</v>
      </c>
      <c r="AY371" s="28">
        <v>0.1290322580645161</v>
      </c>
      <c r="AZ371" s="25">
        <v>1.1399999999999999</v>
      </c>
      <c r="BA371" s="25">
        <v>3.44</v>
      </c>
      <c r="BB371" s="25">
        <v>2.2999999999999998</v>
      </c>
      <c r="BC371" s="25">
        <v>2.6763636363636358</v>
      </c>
      <c r="BD371">
        <v>2.6763636363636358</v>
      </c>
      <c r="BE371">
        <v>5.9366563045454548</v>
      </c>
      <c r="BF371" s="75">
        <v>0.5411256777060568</v>
      </c>
      <c r="BG371" s="75">
        <v>0.54909724475770694</v>
      </c>
      <c r="BH371" s="75"/>
      <c r="BI371">
        <v>5.1098160793239672E-2</v>
      </c>
      <c r="BJ371">
        <v>5.119939930457558E-2</v>
      </c>
      <c r="BK371">
        <v>5.1953640807752437E-2</v>
      </c>
      <c r="BM371">
        <v>0.1028341339370451</v>
      </c>
      <c r="BN371">
        <v>5.1417066968522558E-2</v>
      </c>
      <c r="BO371">
        <v>0.54511146123188192</v>
      </c>
      <c r="BP371" s="79" t="s">
        <v>1264</v>
      </c>
      <c r="BQ371" s="79">
        <v>1423</v>
      </c>
      <c r="BR371" s="79">
        <v>10</v>
      </c>
      <c r="BT371" s="79" t="s">
        <v>1275</v>
      </c>
      <c r="BU371" s="79" t="s">
        <v>56</v>
      </c>
      <c r="BV371" s="79">
        <v>1</v>
      </c>
      <c r="BX371" s="79">
        <v>6.67</v>
      </c>
      <c r="BY371" s="79">
        <v>0</v>
      </c>
      <c r="BZ371" s="79" t="s">
        <v>464</v>
      </c>
      <c r="CA371" s="79" t="s">
        <v>464</v>
      </c>
      <c r="CB371" s="79" t="s">
        <v>1266</v>
      </c>
      <c r="CC371" s="79">
        <v>500</v>
      </c>
      <c r="CD371" s="79">
        <v>420</v>
      </c>
      <c r="CE371" s="79" t="s">
        <v>1287</v>
      </c>
      <c r="CG371" s="81">
        <v>0</v>
      </c>
    </row>
    <row r="372" spans="1:85" x14ac:dyDescent="0.3">
      <c r="A372" s="2" t="s">
        <v>195</v>
      </c>
      <c r="B372" s="13" t="s">
        <v>801</v>
      </c>
      <c r="C372" s="13"/>
      <c r="D372" s="2">
        <v>2.99</v>
      </c>
      <c r="E372" s="2" t="s">
        <v>197</v>
      </c>
      <c r="F372" s="9" t="s">
        <v>582</v>
      </c>
      <c r="G372" t="s">
        <v>657</v>
      </c>
      <c r="I372" t="s">
        <v>1546</v>
      </c>
      <c r="J372" t="s">
        <v>1546</v>
      </c>
      <c r="L372" t="b">
        <v>1</v>
      </c>
      <c r="M372" t="b">
        <v>0</v>
      </c>
      <c r="N372" t="b">
        <v>0</v>
      </c>
      <c r="O372" t="b">
        <v>0</v>
      </c>
      <c r="P372" s="2">
        <v>4</v>
      </c>
      <c r="Q372" s="25">
        <v>4</v>
      </c>
      <c r="R372">
        <v>0</v>
      </c>
      <c r="S372">
        <v>0</v>
      </c>
      <c r="T372" s="2">
        <v>12.996</v>
      </c>
      <c r="U372" s="2">
        <v>5.4850000000000003</v>
      </c>
      <c r="V372" s="2">
        <v>7.7039999999999997</v>
      </c>
      <c r="W372" s="2" t="s">
        <v>1095</v>
      </c>
      <c r="X372" s="1">
        <v>0</v>
      </c>
      <c r="Y372" s="25">
        <v>5.5191434299999997</v>
      </c>
      <c r="Z372" s="25">
        <v>7.7203982699999987</v>
      </c>
      <c r="AA372" s="25">
        <v>13.117043880000001</v>
      </c>
      <c r="AB372">
        <v>0</v>
      </c>
      <c r="AE372">
        <v>0</v>
      </c>
      <c r="AH372" s="2"/>
      <c r="AI372">
        <v>14</v>
      </c>
      <c r="AJ372" s="55">
        <f t="shared" si="53"/>
        <v>549.16469424000002</v>
      </c>
      <c r="AK372" s="57">
        <v>552.74712386171507</v>
      </c>
      <c r="AL372" s="55">
        <v>0</v>
      </c>
      <c r="AM372" s="55">
        <v>0</v>
      </c>
      <c r="AN372" s="52">
        <f t="shared" si="54"/>
        <v>0.1019730521414883</v>
      </c>
      <c r="AO372" s="51">
        <v>0.1013121508598025</v>
      </c>
      <c r="AP372" s="52"/>
      <c r="AQ372" s="52"/>
      <c r="AR372" s="28">
        <v>2</v>
      </c>
      <c r="AS372" s="28">
        <v>2.545454545454545</v>
      </c>
      <c r="AT372" s="28">
        <v>0.36363636363636359</v>
      </c>
      <c r="AU372" s="28">
        <v>0.54545454545454541</v>
      </c>
      <c r="AV372" s="28">
        <v>0.3666666666666667</v>
      </c>
      <c r="AW372" s="28">
        <v>0.46666666666666667</v>
      </c>
      <c r="AX372" s="28">
        <v>6.666666666666668E-2</v>
      </c>
      <c r="AY372" s="28">
        <v>0.1</v>
      </c>
      <c r="AZ372" s="25">
        <v>1.1299999999999999</v>
      </c>
      <c r="BA372" s="25">
        <v>3.44</v>
      </c>
      <c r="BB372" s="25">
        <v>2.31</v>
      </c>
      <c r="BC372" s="25">
        <v>2.6745454545454539</v>
      </c>
      <c r="BD372">
        <v>2.6745454545454548</v>
      </c>
      <c r="BE372">
        <v>5.9327418772727274</v>
      </c>
      <c r="BF372" s="75">
        <v>0.53699890088551772</v>
      </c>
      <c r="BG372" s="75"/>
      <c r="BH372" s="75"/>
      <c r="BI372">
        <v>5.0986526070744151E-2</v>
      </c>
      <c r="BJ372">
        <v>5.0656075429901228E-2</v>
      </c>
      <c r="BM372">
        <v>0.1016426015006454</v>
      </c>
      <c r="BN372">
        <v>5.0821300750322693E-2</v>
      </c>
      <c r="BO372">
        <v>0.53699890088551772</v>
      </c>
      <c r="BP372" s="79" t="s">
        <v>1264</v>
      </c>
      <c r="BQ372" s="79">
        <v>1423</v>
      </c>
      <c r="BR372" s="79">
        <v>10</v>
      </c>
      <c r="BT372" s="79" t="s">
        <v>1275</v>
      </c>
      <c r="BU372" s="79" t="s">
        <v>56</v>
      </c>
      <c r="BV372" s="79">
        <v>1</v>
      </c>
      <c r="BX372" s="79">
        <v>6.67</v>
      </c>
      <c r="BY372" s="79">
        <v>0</v>
      </c>
      <c r="BZ372" s="79" t="s">
        <v>464</v>
      </c>
      <c r="CA372" s="79" t="s">
        <v>464</v>
      </c>
      <c r="CB372" s="79" t="s">
        <v>1266</v>
      </c>
      <c r="CC372" s="79">
        <v>500</v>
      </c>
      <c r="CD372" s="79">
        <v>420</v>
      </c>
      <c r="CE372" s="79" t="s">
        <v>1287</v>
      </c>
      <c r="CG372" s="81">
        <v>0</v>
      </c>
    </row>
    <row r="373" spans="1:85" x14ac:dyDescent="0.3">
      <c r="A373" s="2" t="s">
        <v>196</v>
      </c>
      <c r="B373" s="13" t="s">
        <v>802</v>
      </c>
      <c r="C373" s="13"/>
      <c r="D373" s="2">
        <v>2.98</v>
      </c>
      <c r="E373" s="2" t="s">
        <v>197</v>
      </c>
      <c r="F373" s="9" t="s">
        <v>551</v>
      </c>
      <c r="G373" t="s">
        <v>629</v>
      </c>
      <c r="I373" t="s">
        <v>1635</v>
      </c>
      <c r="L373" t="b">
        <v>0</v>
      </c>
      <c r="M373" t="b">
        <v>0</v>
      </c>
      <c r="N373" t="b">
        <v>0</v>
      </c>
      <c r="O373" s="5" t="b">
        <v>1</v>
      </c>
      <c r="P373" s="2">
        <v>4</v>
      </c>
      <c r="Q373" s="25">
        <v>0</v>
      </c>
      <c r="R373">
        <v>0</v>
      </c>
      <c r="S373">
        <v>0</v>
      </c>
      <c r="T373" s="2">
        <v>13.003</v>
      </c>
      <c r="U373" s="2">
        <v>5.5149999999999997</v>
      </c>
      <c r="V373" s="2">
        <v>7.7569999999999997</v>
      </c>
      <c r="W373" s="2" t="s">
        <v>1095</v>
      </c>
      <c r="X373" s="1">
        <v>0</v>
      </c>
      <c r="Y373" s="25">
        <v>0</v>
      </c>
      <c r="Z373" s="25"/>
      <c r="AA373" s="25"/>
      <c r="AB373">
        <v>0</v>
      </c>
      <c r="AE373">
        <v>0</v>
      </c>
      <c r="AH373" s="2"/>
      <c r="AI373">
        <v>14</v>
      </c>
      <c r="AJ373" s="55">
        <f t="shared" si="53"/>
        <v>556.266454565</v>
      </c>
      <c r="AK373" s="57">
        <v>0</v>
      </c>
      <c r="AL373" s="55">
        <v>0</v>
      </c>
      <c r="AM373" s="55">
        <v>0</v>
      </c>
      <c r="AN373" s="52">
        <f t="shared" si="54"/>
        <v>0.10067117932500884</v>
      </c>
      <c r="AO373" s="51"/>
      <c r="AP373" s="52"/>
      <c r="AQ373" s="52"/>
      <c r="AR373" s="28">
        <v>2</v>
      </c>
      <c r="AS373" s="28">
        <v>2.545454545454545</v>
      </c>
      <c r="AT373" s="28">
        <v>0.45454545454545447</v>
      </c>
      <c r="AU373" s="28">
        <v>0.27272727272727271</v>
      </c>
      <c r="AV373" s="28">
        <v>0.37931034482758619</v>
      </c>
      <c r="AW373" s="28">
        <v>0.48275862068965519</v>
      </c>
      <c r="AX373" s="28">
        <v>8.6206896551724144E-2</v>
      </c>
      <c r="AY373" s="28">
        <v>5.1724137931034482E-2</v>
      </c>
      <c r="AZ373" s="25">
        <v>1.1000000000000001</v>
      </c>
      <c r="BA373" s="25">
        <v>3.44</v>
      </c>
      <c r="BB373" s="25">
        <v>2.34</v>
      </c>
      <c r="BC373" s="25">
        <v>2.6718181818181819</v>
      </c>
      <c r="BD373">
        <v>2.6718181818181819</v>
      </c>
      <c r="BE373">
        <v>5.9579696772727271</v>
      </c>
      <c r="BF373" s="75"/>
      <c r="BG373" s="75"/>
      <c r="BH373" s="75"/>
      <c r="BI373">
        <v>5.0335589662504419E-2</v>
      </c>
      <c r="BM373">
        <v>0.1006711793250088</v>
      </c>
      <c r="BN373">
        <v>5.0335589662504419E-2</v>
      </c>
      <c r="BO373">
        <v>0</v>
      </c>
      <c r="BP373" s="79" t="s">
        <v>1264</v>
      </c>
      <c r="BQ373" s="79">
        <v>1423</v>
      </c>
      <c r="BR373" s="79">
        <v>10</v>
      </c>
      <c r="BT373" s="79" t="s">
        <v>1275</v>
      </c>
      <c r="BU373" s="79" t="s">
        <v>56</v>
      </c>
      <c r="BV373" s="79">
        <v>1</v>
      </c>
      <c r="BX373" s="79">
        <v>6.67</v>
      </c>
      <c r="BY373" s="79">
        <v>0</v>
      </c>
      <c r="BZ373" s="79" t="s">
        <v>464</v>
      </c>
      <c r="CA373" s="79" t="s">
        <v>464</v>
      </c>
      <c r="CB373" s="79" t="s">
        <v>1266</v>
      </c>
      <c r="CC373" s="79">
        <v>500</v>
      </c>
      <c r="CD373" s="79">
        <v>420</v>
      </c>
      <c r="CE373" s="79" t="s">
        <v>1287</v>
      </c>
      <c r="CG373" s="81">
        <v>0</v>
      </c>
    </row>
    <row r="374" spans="1:85" x14ac:dyDescent="0.3">
      <c r="A374" s="2" t="s">
        <v>44</v>
      </c>
      <c r="B374" s="13" t="s">
        <v>720</v>
      </c>
      <c r="C374" s="13"/>
      <c r="D374" s="5">
        <v>2.1</v>
      </c>
      <c r="E374" s="2" t="s">
        <v>198</v>
      </c>
      <c r="F374" s="9" t="s">
        <v>549</v>
      </c>
      <c r="G374">
        <v>-1</v>
      </c>
      <c r="H374" t="s">
        <v>1510</v>
      </c>
      <c r="L374" t="b">
        <v>1</v>
      </c>
      <c r="M374" t="b">
        <v>0</v>
      </c>
      <c r="N374" t="b">
        <v>0</v>
      </c>
      <c r="O374" t="b">
        <v>0</v>
      </c>
      <c r="P374" s="2">
        <v>2</v>
      </c>
      <c r="Q374" s="25">
        <v>1</v>
      </c>
      <c r="R374">
        <v>0</v>
      </c>
      <c r="S374">
        <v>0</v>
      </c>
      <c r="T374" s="2">
        <v>3.871</v>
      </c>
      <c r="U374" s="2">
        <v>3.871</v>
      </c>
      <c r="V374" s="2">
        <v>29.783999999999999</v>
      </c>
      <c r="W374" s="2" t="s">
        <v>440</v>
      </c>
      <c r="X374" s="2">
        <v>14.891999999999999</v>
      </c>
      <c r="Y374" s="25">
        <v>15.28115725</v>
      </c>
      <c r="Z374" s="25">
        <v>15.28115725</v>
      </c>
      <c r="AA374" s="25">
        <v>15.28115725</v>
      </c>
      <c r="AB374">
        <v>0</v>
      </c>
      <c r="AE374">
        <v>0</v>
      </c>
      <c r="AH374" s="2"/>
      <c r="AI374">
        <v>20</v>
      </c>
      <c r="AJ374" s="55">
        <f t="shared" si="39"/>
        <v>446.30254754399999</v>
      </c>
      <c r="AK374" s="57">
        <v>229.90248606119221</v>
      </c>
      <c r="AL374" s="55">
        <v>0</v>
      </c>
      <c r="AM374" s="55">
        <v>0</v>
      </c>
      <c r="AN374" s="52"/>
      <c r="AO374" s="51">
        <v>8.6993404650164072E-2</v>
      </c>
      <c r="AP374" s="52"/>
      <c r="AQ374" s="52"/>
      <c r="AR374" s="28">
        <v>1.882352941176471</v>
      </c>
      <c r="AS374" s="28">
        <v>2.3529411764705879</v>
      </c>
      <c r="AT374" s="28">
        <v>0.47058823529411759</v>
      </c>
      <c r="AU374" s="28">
        <v>0</v>
      </c>
      <c r="AV374" s="28">
        <v>0.4</v>
      </c>
      <c r="AW374" s="28">
        <v>0.5</v>
      </c>
      <c r="AX374" s="28">
        <v>9.9999999999999992E-2</v>
      </c>
      <c r="AY374" s="28">
        <v>0</v>
      </c>
      <c r="AZ374" s="25">
        <v>0.82</v>
      </c>
      <c r="BA374" s="25">
        <v>3.44</v>
      </c>
      <c r="BB374" s="25">
        <v>2.62</v>
      </c>
      <c r="BC374" s="25">
        <v>2.5211764705882351</v>
      </c>
      <c r="BD374">
        <v>2.521176470588236</v>
      </c>
      <c r="BE374">
        <v>5.6898745917647062</v>
      </c>
      <c r="BF374" s="75">
        <v>0.57369840599679445</v>
      </c>
      <c r="BG374" s="75"/>
      <c r="BH374" s="75"/>
      <c r="BJ374">
        <v>4.3496702325082043E-2</v>
      </c>
      <c r="BM374">
        <v>8.6993404650164072E-2</v>
      </c>
      <c r="BN374">
        <v>4.3496702325082043E-2</v>
      </c>
      <c r="BO374">
        <v>0.57369840599679445</v>
      </c>
      <c r="BP374" s="79" t="s">
        <v>1336</v>
      </c>
      <c r="BQ374" s="79">
        <f t="shared" ref="BQ374:BQ385" si="55">950+273</f>
        <v>1223</v>
      </c>
      <c r="BR374" s="79">
        <v>4</v>
      </c>
      <c r="BT374" s="79" t="s">
        <v>1275</v>
      </c>
      <c r="BU374" s="79" t="s">
        <v>1313</v>
      </c>
      <c r="BV374" s="79">
        <v>0.2</v>
      </c>
      <c r="BX374" s="79">
        <v>1.67</v>
      </c>
      <c r="BY374" s="79">
        <v>0</v>
      </c>
      <c r="BZ374" s="79" t="s">
        <v>464</v>
      </c>
      <c r="CA374" s="79" t="s">
        <v>464</v>
      </c>
      <c r="CB374" s="79" t="s">
        <v>1266</v>
      </c>
      <c r="CC374" s="79">
        <v>250</v>
      </c>
      <c r="CE374" s="79" t="s">
        <v>1287</v>
      </c>
      <c r="CF374" s="79">
        <f t="shared" ref="CF374:CF385" si="56">273+25</f>
        <v>298</v>
      </c>
      <c r="CG374" s="81">
        <v>54.8</v>
      </c>
    </row>
    <row r="375" spans="1:85" x14ac:dyDescent="0.3">
      <c r="A375" s="2" t="s">
        <v>1337</v>
      </c>
      <c r="B375" s="13"/>
      <c r="C375" s="13"/>
      <c r="D375" s="69">
        <v>3.5</v>
      </c>
      <c r="E375" s="2" t="s">
        <v>198</v>
      </c>
      <c r="F375" s="32" t="s">
        <v>549</v>
      </c>
      <c r="H375" s="1" t="s">
        <v>1510</v>
      </c>
      <c r="I375" s="1"/>
      <c r="J375" s="1"/>
      <c r="K375" s="1"/>
      <c r="L375" t="b">
        <v>1</v>
      </c>
      <c r="M375" t="b">
        <v>0</v>
      </c>
      <c r="N375" t="b">
        <v>0</v>
      </c>
      <c r="O375" t="b">
        <v>0</v>
      </c>
      <c r="P375" s="2">
        <v>2</v>
      </c>
      <c r="Q375" s="25"/>
      <c r="T375" s="2">
        <v>3.8641200000000002</v>
      </c>
      <c r="U375" s="2">
        <v>3.8641200000000002</v>
      </c>
      <c r="V375" s="2">
        <v>29.80125</v>
      </c>
      <c r="W375" s="2"/>
      <c r="X375" s="2">
        <v>14.900625</v>
      </c>
      <c r="Y375" s="25"/>
      <c r="Z375" s="25"/>
      <c r="AA375" s="25"/>
      <c r="AH375" s="2"/>
      <c r="AJ375" s="55">
        <f t="shared" si="39"/>
        <v>444.97508083633801</v>
      </c>
      <c r="AK375" s="57"/>
      <c r="AL375" s="55"/>
      <c r="AM375" s="55"/>
      <c r="AN375" s="52"/>
      <c r="AO375" s="51"/>
      <c r="AP375" s="52"/>
      <c r="AQ375" s="52"/>
      <c r="AR375" s="28"/>
      <c r="AS375" s="28"/>
      <c r="AT375" s="28"/>
      <c r="AU375" s="28"/>
      <c r="AV375" s="28"/>
      <c r="AW375" s="28"/>
      <c r="AX375" s="28"/>
      <c r="AY375" s="28"/>
      <c r="AZ375" s="25"/>
      <c r="BA375" s="25"/>
      <c r="BB375" s="25"/>
      <c r="BC375" s="25"/>
      <c r="BF375" s="75"/>
      <c r="BG375" s="75"/>
      <c r="BH375" s="75"/>
      <c r="BP375" s="79" t="s">
        <v>1336</v>
      </c>
      <c r="BQ375" s="79">
        <f t="shared" si="55"/>
        <v>1223</v>
      </c>
      <c r="BR375" s="79">
        <v>4</v>
      </c>
      <c r="BT375" s="79" t="s">
        <v>1275</v>
      </c>
      <c r="BU375" s="79" t="s">
        <v>1313</v>
      </c>
      <c r="BV375" s="79">
        <v>0.2</v>
      </c>
      <c r="BX375" s="79">
        <v>1.67</v>
      </c>
      <c r="BY375" s="79">
        <v>0</v>
      </c>
      <c r="BZ375" s="79" t="s">
        <v>464</v>
      </c>
      <c r="CA375" s="79" t="s">
        <v>464</v>
      </c>
      <c r="CB375" s="79" t="s">
        <v>1266</v>
      </c>
      <c r="CC375" s="79">
        <v>250</v>
      </c>
      <c r="CE375" s="79" t="s">
        <v>1287</v>
      </c>
      <c r="CF375" s="79">
        <f t="shared" si="56"/>
        <v>298</v>
      </c>
      <c r="CG375" s="81">
        <v>99.2</v>
      </c>
    </row>
    <row r="376" spans="1:85" x14ac:dyDescent="0.3">
      <c r="A376" s="2" t="s">
        <v>1338</v>
      </c>
      <c r="B376" s="13"/>
      <c r="C376" s="13"/>
      <c r="D376" s="69">
        <v>3.5</v>
      </c>
      <c r="E376" s="2" t="s">
        <v>198</v>
      </c>
      <c r="F376" s="32" t="s">
        <v>549</v>
      </c>
      <c r="H376" s="1" t="s">
        <v>1510</v>
      </c>
      <c r="I376" s="1"/>
      <c r="J376" s="1"/>
      <c r="K376" s="1"/>
      <c r="L376" t="b">
        <v>1</v>
      </c>
      <c r="M376" t="b">
        <v>0</v>
      </c>
      <c r="N376" t="b">
        <v>0</v>
      </c>
      <c r="O376" t="b">
        <v>0</v>
      </c>
      <c r="P376" s="2">
        <v>2</v>
      </c>
      <c r="Q376" s="25"/>
      <c r="T376" s="2">
        <v>3.8643800000000001</v>
      </c>
      <c r="U376" s="2">
        <v>3.8643800000000001</v>
      </c>
      <c r="V376" s="2">
        <v>29.813459999999999</v>
      </c>
      <c r="W376" s="2"/>
      <c r="X376" s="2">
        <v>14.90673</v>
      </c>
      <c r="Y376" s="25"/>
      <c r="Z376" s="25"/>
      <c r="AA376" s="25"/>
      <c r="AH376" s="2"/>
      <c r="AJ376" s="55">
        <f t="shared" si="39"/>
        <v>445.21730098039802</v>
      </c>
      <c r="AK376" s="57"/>
      <c r="AL376" s="55"/>
      <c r="AM376" s="55"/>
      <c r="AN376" s="52"/>
      <c r="AO376" s="51"/>
      <c r="AP376" s="52"/>
      <c r="AQ376" s="52"/>
      <c r="AR376" s="28"/>
      <c r="AS376" s="28"/>
      <c r="AT376" s="28"/>
      <c r="AU376" s="28"/>
      <c r="AV376" s="28"/>
      <c r="AW376" s="28"/>
      <c r="AX376" s="28"/>
      <c r="AY376" s="28"/>
      <c r="AZ376" s="25"/>
      <c r="BA376" s="25"/>
      <c r="BB376" s="25"/>
      <c r="BC376" s="25"/>
      <c r="BF376" s="75"/>
      <c r="BG376" s="75"/>
      <c r="BH376" s="75"/>
      <c r="BP376" s="79" t="s">
        <v>1336</v>
      </c>
      <c r="BQ376" s="79">
        <f t="shared" si="55"/>
        <v>1223</v>
      </c>
      <c r="BR376" s="79">
        <v>4</v>
      </c>
      <c r="BT376" s="79" t="s">
        <v>1275</v>
      </c>
      <c r="BU376" s="79" t="s">
        <v>1313</v>
      </c>
      <c r="BV376" s="79">
        <v>0.2</v>
      </c>
      <c r="BX376" s="79">
        <v>1.67</v>
      </c>
      <c r="BY376" s="79">
        <v>0</v>
      </c>
      <c r="BZ376" s="79" t="s">
        <v>464</v>
      </c>
      <c r="CA376" s="79" t="s">
        <v>464</v>
      </c>
      <c r="CB376" s="79" t="s">
        <v>1266</v>
      </c>
      <c r="CC376" s="79">
        <v>250</v>
      </c>
      <c r="CE376" s="79" t="s">
        <v>1287</v>
      </c>
      <c r="CF376" s="79">
        <f t="shared" si="56"/>
        <v>298</v>
      </c>
      <c r="CG376" s="81">
        <v>104</v>
      </c>
    </row>
    <row r="377" spans="1:85" x14ac:dyDescent="0.3">
      <c r="A377" s="2" t="s">
        <v>1339</v>
      </c>
      <c r="B377" s="13"/>
      <c r="C377" s="13"/>
      <c r="D377" s="69">
        <v>3.5</v>
      </c>
      <c r="E377" s="2" t="s">
        <v>198</v>
      </c>
      <c r="F377" s="32" t="s">
        <v>549</v>
      </c>
      <c r="H377" s="1" t="s">
        <v>1510</v>
      </c>
      <c r="I377" s="1"/>
      <c r="J377" s="1"/>
      <c r="K377" s="1"/>
      <c r="L377" t="b">
        <v>1</v>
      </c>
      <c r="M377" t="b">
        <v>0</v>
      </c>
      <c r="N377" t="b">
        <v>0</v>
      </c>
      <c r="O377" t="b">
        <v>0</v>
      </c>
      <c r="P377" s="2">
        <v>2</v>
      </c>
      <c r="Q377" s="25"/>
      <c r="T377" s="2">
        <v>3.8655200000000001</v>
      </c>
      <c r="U377" s="2">
        <v>3.8655200000000001</v>
      </c>
      <c r="V377" s="2">
        <v>29.82349</v>
      </c>
      <c r="W377" s="2"/>
      <c r="X377" s="2">
        <v>14.911745</v>
      </c>
      <c r="Y377" s="25"/>
      <c r="Z377" s="25"/>
      <c r="AA377" s="25"/>
      <c r="AH377" s="2"/>
      <c r="AJ377" s="55">
        <f t="shared" si="39"/>
        <v>445.62989046992567</v>
      </c>
      <c r="AK377" s="57"/>
      <c r="AL377" s="55"/>
      <c r="AM377" s="55"/>
      <c r="AN377" s="52"/>
      <c r="AO377" s="51"/>
      <c r="AP377" s="52"/>
      <c r="AQ377" s="52"/>
      <c r="AR377" s="28"/>
      <c r="AS377" s="28"/>
      <c r="AT377" s="28"/>
      <c r="AU377" s="28"/>
      <c r="AV377" s="28"/>
      <c r="AW377" s="28"/>
      <c r="AX377" s="28"/>
      <c r="AY377" s="28"/>
      <c r="AZ377" s="25"/>
      <c r="BA377" s="25"/>
      <c r="BB377" s="25"/>
      <c r="BC377" s="25"/>
      <c r="BF377" s="75"/>
      <c r="BG377" s="75"/>
      <c r="BH377" s="75"/>
      <c r="BP377" s="79" t="s">
        <v>1336</v>
      </c>
      <c r="BQ377" s="79">
        <f t="shared" si="55"/>
        <v>1223</v>
      </c>
      <c r="BR377" s="79">
        <v>4</v>
      </c>
      <c r="BT377" s="79" t="s">
        <v>1275</v>
      </c>
      <c r="BU377" s="79" t="s">
        <v>1313</v>
      </c>
      <c r="BV377" s="79">
        <v>0.2</v>
      </c>
      <c r="BX377" s="79">
        <v>1.67</v>
      </c>
      <c r="BY377" s="79">
        <v>0</v>
      </c>
      <c r="BZ377" s="79" t="s">
        <v>464</v>
      </c>
      <c r="CA377" s="79" t="s">
        <v>464</v>
      </c>
      <c r="CB377" s="79" t="s">
        <v>1266</v>
      </c>
      <c r="CC377" s="79">
        <v>250</v>
      </c>
      <c r="CE377" s="79" t="s">
        <v>1287</v>
      </c>
      <c r="CF377" s="79">
        <f t="shared" si="56"/>
        <v>298</v>
      </c>
      <c r="CG377" s="81">
        <v>126.6</v>
      </c>
    </row>
    <row r="378" spans="1:85" x14ac:dyDescent="0.3">
      <c r="A378" s="2" t="s">
        <v>1340</v>
      </c>
      <c r="B378" s="13"/>
      <c r="C378" s="13"/>
      <c r="D378" s="69">
        <v>3.5</v>
      </c>
      <c r="E378" s="2" t="s">
        <v>198</v>
      </c>
      <c r="F378" s="32" t="s">
        <v>549</v>
      </c>
      <c r="H378" s="1" t="s">
        <v>1510</v>
      </c>
      <c r="I378" s="1"/>
      <c r="J378" s="1"/>
      <c r="K378" s="1"/>
      <c r="L378" t="b">
        <v>1</v>
      </c>
      <c r="M378" t="b">
        <v>0</v>
      </c>
      <c r="N378" t="b">
        <v>0</v>
      </c>
      <c r="O378" t="b">
        <v>0</v>
      </c>
      <c r="P378" s="2">
        <v>2</v>
      </c>
      <c r="Q378" s="25"/>
      <c r="T378" s="2">
        <v>3.8651900000000001</v>
      </c>
      <c r="U378" s="2">
        <v>3.8651900000000001</v>
      </c>
      <c r="V378" s="2">
        <v>29.83013</v>
      </c>
      <c r="W378" s="2"/>
      <c r="X378" s="2">
        <v>14.915065</v>
      </c>
      <c r="Y378" s="25"/>
      <c r="Z378" s="25"/>
      <c r="AA378" s="25"/>
      <c r="AH378" s="2"/>
      <c r="AJ378" s="55">
        <f t="shared" si="39"/>
        <v>445.6530063080487</v>
      </c>
      <c r="AK378" s="57"/>
      <c r="AL378" s="55"/>
      <c r="AM378" s="55"/>
      <c r="AN378" s="52"/>
      <c r="AO378" s="51"/>
      <c r="AP378" s="52"/>
      <c r="AQ378" s="52"/>
      <c r="AR378" s="28"/>
      <c r="AS378" s="28"/>
      <c r="AT378" s="28"/>
      <c r="AU378" s="28"/>
      <c r="AV378" s="28"/>
      <c r="AW378" s="28"/>
      <c r="AX378" s="28"/>
      <c r="AY378" s="28"/>
      <c r="AZ378" s="25"/>
      <c r="BA378" s="25"/>
      <c r="BB378" s="25"/>
      <c r="BC378" s="25"/>
      <c r="BF378" s="75"/>
      <c r="BG378" s="75"/>
      <c r="BH378" s="75"/>
      <c r="BP378" s="79" t="s">
        <v>1336</v>
      </c>
      <c r="BQ378" s="79">
        <f t="shared" si="55"/>
        <v>1223</v>
      </c>
      <c r="BR378" s="79">
        <v>4</v>
      </c>
      <c r="BT378" s="79" t="s">
        <v>1275</v>
      </c>
      <c r="BU378" s="79" t="s">
        <v>1313</v>
      </c>
      <c r="BV378" s="79">
        <v>0.2</v>
      </c>
      <c r="BX378" s="79">
        <v>1.67</v>
      </c>
      <c r="BY378" s="79">
        <v>0</v>
      </c>
      <c r="BZ378" s="79" t="s">
        <v>464</v>
      </c>
      <c r="CA378" s="79" t="s">
        <v>464</v>
      </c>
      <c r="CB378" s="79" t="s">
        <v>1266</v>
      </c>
      <c r="CC378" s="79">
        <v>250</v>
      </c>
      <c r="CE378" s="79" t="s">
        <v>1287</v>
      </c>
      <c r="CF378" s="79">
        <f t="shared" si="56"/>
        <v>298</v>
      </c>
      <c r="CG378" s="81">
        <v>39.6</v>
      </c>
    </row>
    <row r="379" spans="1:85" x14ac:dyDescent="0.3">
      <c r="A379" s="2" t="s">
        <v>1341</v>
      </c>
      <c r="B379" s="13"/>
      <c r="C379" s="13"/>
      <c r="D379" s="2">
        <v>3.5</v>
      </c>
      <c r="E379" s="2" t="s">
        <v>198</v>
      </c>
      <c r="F379" s="32" t="s">
        <v>549</v>
      </c>
      <c r="H379" s="1" t="s">
        <v>1510</v>
      </c>
      <c r="I379" s="1"/>
      <c r="J379" s="1"/>
      <c r="K379" s="1"/>
      <c r="L379" t="b">
        <v>1</v>
      </c>
      <c r="M379" t="b">
        <v>0</v>
      </c>
      <c r="N379" t="b">
        <v>0</v>
      </c>
      <c r="O379" t="b">
        <v>0</v>
      </c>
      <c r="P379" s="2">
        <v>2</v>
      </c>
      <c r="Q379" s="25"/>
      <c r="T379" s="2">
        <v>3.8657400000000002</v>
      </c>
      <c r="U379" s="2">
        <v>3.8657400000000002</v>
      </c>
      <c r="V379" s="2">
        <v>29.839960000000001</v>
      </c>
      <c r="W379" s="2"/>
      <c r="X379" s="2">
        <v>14.919980000000001</v>
      </c>
      <c r="Y379" s="25"/>
      <c r="Z379" s="25"/>
      <c r="AA379" s="25"/>
      <c r="AH379" s="2"/>
      <c r="AJ379" s="55">
        <f t="shared" si="39"/>
        <v>445.92674335055415</v>
      </c>
      <c r="AK379" s="57"/>
      <c r="AL379" s="55"/>
      <c r="AM379" s="55"/>
      <c r="AN379" s="52"/>
      <c r="AO379" s="51"/>
      <c r="AP379" s="52"/>
      <c r="AQ379" s="52"/>
      <c r="AR379" s="28"/>
      <c r="AS379" s="28"/>
      <c r="AT379" s="28"/>
      <c r="AU379" s="28"/>
      <c r="AV379" s="28"/>
      <c r="AW379" s="28"/>
      <c r="AX379" s="28"/>
      <c r="AY379" s="28"/>
      <c r="AZ379" s="25"/>
      <c r="BA379" s="25"/>
      <c r="BB379" s="25"/>
      <c r="BC379" s="25"/>
      <c r="BF379" s="75"/>
      <c r="BG379" s="75"/>
      <c r="BH379" s="75"/>
      <c r="BP379" s="79" t="s">
        <v>1336</v>
      </c>
      <c r="BQ379" s="79">
        <f t="shared" si="55"/>
        <v>1223</v>
      </c>
      <c r="BR379" s="79">
        <v>4</v>
      </c>
      <c r="BT379" s="79" t="s">
        <v>1275</v>
      </c>
      <c r="BU379" s="79" t="s">
        <v>1313</v>
      </c>
      <c r="BV379" s="79">
        <v>0.2</v>
      </c>
      <c r="BX379" s="79">
        <v>1.67</v>
      </c>
      <c r="BY379" s="79">
        <v>0</v>
      </c>
      <c r="BZ379" s="79" t="s">
        <v>464</v>
      </c>
      <c r="CA379" s="79" t="s">
        <v>464</v>
      </c>
      <c r="CB379" s="79" t="s">
        <v>1266</v>
      </c>
      <c r="CC379" s="79">
        <v>250</v>
      </c>
      <c r="CE379" s="79" t="s">
        <v>1287</v>
      </c>
      <c r="CF379" s="79">
        <f t="shared" si="56"/>
        <v>298</v>
      </c>
      <c r="CG379" s="81">
        <v>34.200000000000003</v>
      </c>
    </row>
    <row r="380" spans="1:85" x14ac:dyDescent="0.3">
      <c r="A380" s="2" t="s">
        <v>44</v>
      </c>
      <c r="B380" s="13" t="s">
        <v>720</v>
      </c>
      <c r="C380" s="13"/>
      <c r="D380" s="2">
        <v>2.1</v>
      </c>
      <c r="E380" s="2" t="s">
        <v>198</v>
      </c>
      <c r="F380" s="9" t="s">
        <v>549</v>
      </c>
      <c r="G380">
        <v>-1</v>
      </c>
      <c r="H380" t="s">
        <v>1510</v>
      </c>
      <c r="L380" t="b">
        <v>1</v>
      </c>
      <c r="M380" t="b">
        <v>0</v>
      </c>
      <c r="N380" t="b">
        <v>0</v>
      </c>
      <c r="O380" t="b">
        <v>0</v>
      </c>
      <c r="P380" s="2">
        <v>2</v>
      </c>
      <c r="Q380" s="25">
        <v>1</v>
      </c>
      <c r="R380">
        <v>0</v>
      </c>
      <c r="S380">
        <v>0</v>
      </c>
      <c r="T380" s="2">
        <v>3.871</v>
      </c>
      <c r="U380" s="2">
        <v>3.871</v>
      </c>
      <c r="V380" s="2">
        <v>29.783999999999999</v>
      </c>
      <c r="W380" s="2" t="s">
        <v>440</v>
      </c>
      <c r="X380" s="2">
        <v>14.891999999999999</v>
      </c>
      <c r="Y380" s="25">
        <v>15.28115725</v>
      </c>
      <c r="Z380" s="25">
        <v>15.28115725</v>
      </c>
      <c r="AA380" s="25">
        <v>15.28115725</v>
      </c>
      <c r="AB380">
        <v>0</v>
      </c>
      <c r="AE380">
        <v>0</v>
      </c>
      <c r="AH380" s="2"/>
      <c r="AI380">
        <v>20</v>
      </c>
      <c r="AJ380" s="55">
        <f t="shared" ref="AJ380:AJ385" si="57">T380*U380*V380</f>
        <v>446.30254754399999</v>
      </c>
      <c r="AK380" s="57">
        <v>229.90248606119221</v>
      </c>
      <c r="AL380" s="55">
        <v>0</v>
      </c>
      <c r="AM380" s="55">
        <v>0</v>
      </c>
      <c r="AN380" s="52"/>
      <c r="AO380" s="51">
        <v>8.6993404650164072E-2</v>
      </c>
      <c r="AP380" s="52"/>
      <c r="AQ380" s="52"/>
      <c r="AR380" s="28">
        <v>1.882352941176471</v>
      </c>
      <c r="AS380" s="28">
        <v>2.3529411764705879</v>
      </c>
      <c r="AT380" s="28">
        <v>0.47058823529411759</v>
      </c>
      <c r="AU380" s="28">
        <v>0</v>
      </c>
      <c r="AV380" s="28">
        <v>0.4</v>
      </c>
      <c r="AW380" s="28">
        <v>0.5</v>
      </c>
      <c r="AX380" s="28">
        <v>9.9999999999999992E-2</v>
      </c>
      <c r="AY380" s="28">
        <v>0</v>
      </c>
      <c r="AZ380" s="25">
        <v>0.82</v>
      </c>
      <c r="BA380" s="25">
        <v>3.44</v>
      </c>
      <c r="BB380" s="25">
        <v>2.62</v>
      </c>
      <c r="BC380" s="25">
        <v>2.5211764705882351</v>
      </c>
      <c r="BD380">
        <v>2.521176470588236</v>
      </c>
      <c r="BE380">
        <v>5.6898745917647062</v>
      </c>
      <c r="BF380" s="75">
        <v>0.57369840599679445</v>
      </c>
      <c r="BG380" s="75"/>
      <c r="BH380" s="75"/>
      <c r="BJ380">
        <v>4.3496702325082043E-2</v>
      </c>
      <c r="BM380">
        <v>8.6993404650164072E-2</v>
      </c>
      <c r="BN380">
        <v>4.3496702325082043E-2</v>
      </c>
      <c r="BO380">
        <v>0.57369840599679445</v>
      </c>
      <c r="BP380" s="79" t="s">
        <v>1336</v>
      </c>
      <c r="BQ380" s="79">
        <f t="shared" si="55"/>
        <v>1223</v>
      </c>
      <c r="BR380" s="79">
        <v>4</v>
      </c>
      <c r="BT380" s="79" t="s">
        <v>1275</v>
      </c>
      <c r="BU380" s="79" t="s">
        <v>1313</v>
      </c>
      <c r="BV380" s="79">
        <v>0.2</v>
      </c>
      <c r="BX380" s="79">
        <v>1.67</v>
      </c>
      <c r="BY380" s="79">
        <v>0</v>
      </c>
      <c r="BZ380" s="79" t="s">
        <v>464</v>
      </c>
      <c r="CA380" s="79" t="s">
        <v>464</v>
      </c>
      <c r="CB380" s="79" t="s">
        <v>1271</v>
      </c>
      <c r="CC380" s="79">
        <v>250</v>
      </c>
      <c r="CE380" s="79" t="s">
        <v>1287</v>
      </c>
      <c r="CF380" s="79">
        <f t="shared" si="56"/>
        <v>298</v>
      </c>
      <c r="CG380" s="81">
        <f>15.8</f>
        <v>15.8</v>
      </c>
    </row>
    <row r="381" spans="1:85" x14ac:dyDescent="0.3">
      <c r="A381" s="2" t="s">
        <v>1337</v>
      </c>
      <c r="B381" s="13"/>
      <c r="C381" s="13"/>
      <c r="D381" s="69">
        <v>3.5</v>
      </c>
      <c r="E381" s="2" t="s">
        <v>198</v>
      </c>
      <c r="F381" s="32" t="s">
        <v>549</v>
      </c>
      <c r="H381" s="1" t="s">
        <v>1510</v>
      </c>
      <c r="I381" s="1"/>
      <c r="J381" s="1"/>
      <c r="K381" s="1"/>
      <c r="L381" t="b">
        <v>1</v>
      </c>
      <c r="M381" t="b">
        <v>0</v>
      </c>
      <c r="N381" t="b">
        <v>0</v>
      </c>
      <c r="O381" t="b">
        <v>0</v>
      </c>
      <c r="P381" s="2">
        <v>2</v>
      </c>
      <c r="Q381" s="25"/>
      <c r="T381" s="2">
        <v>3.8641200000000002</v>
      </c>
      <c r="U381" s="2">
        <v>3.8641200000000002</v>
      </c>
      <c r="V381" s="2">
        <v>29.80125</v>
      </c>
      <c r="W381" s="2"/>
      <c r="X381" s="2">
        <v>14.900625</v>
      </c>
      <c r="Y381" s="25"/>
      <c r="Z381" s="25"/>
      <c r="AA381" s="25"/>
      <c r="AH381" s="2"/>
      <c r="AJ381" s="55">
        <f t="shared" si="57"/>
        <v>444.97508083633801</v>
      </c>
      <c r="AK381" s="57"/>
      <c r="AL381" s="55"/>
      <c r="AM381" s="55"/>
      <c r="AN381" s="52"/>
      <c r="AO381" s="51"/>
      <c r="AP381" s="52"/>
      <c r="AQ381" s="52"/>
      <c r="AR381" s="28"/>
      <c r="AS381" s="28"/>
      <c r="AT381" s="28"/>
      <c r="AU381" s="28"/>
      <c r="AV381" s="28"/>
      <c r="AW381" s="28"/>
      <c r="AX381" s="28"/>
      <c r="AY381" s="28"/>
      <c r="AZ381" s="25"/>
      <c r="BA381" s="25"/>
      <c r="BB381" s="25"/>
      <c r="BC381" s="25"/>
      <c r="BF381" s="75"/>
      <c r="BG381" s="75"/>
      <c r="BH381" s="75"/>
      <c r="BP381" s="79" t="s">
        <v>1336</v>
      </c>
      <c r="BQ381" s="79">
        <f t="shared" si="55"/>
        <v>1223</v>
      </c>
      <c r="BR381" s="79">
        <v>4</v>
      </c>
      <c r="BT381" s="79" t="s">
        <v>1275</v>
      </c>
      <c r="BU381" s="79" t="s">
        <v>1313</v>
      </c>
      <c r="BV381" s="79">
        <v>0.2</v>
      </c>
      <c r="BX381" s="79">
        <v>1.67</v>
      </c>
      <c r="BY381" s="79">
        <v>0</v>
      </c>
      <c r="BZ381" s="79" t="s">
        <v>464</v>
      </c>
      <c r="CA381" s="79" t="s">
        <v>464</v>
      </c>
      <c r="CB381" s="79" t="s">
        <v>1271</v>
      </c>
      <c r="CC381" s="79">
        <v>250</v>
      </c>
      <c r="CE381" s="79" t="s">
        <v>1287</v>
      </c>
      <c r="CF381" s="79">
        <f t="shared" si="56"/>
        <v>298</v>
      </c>
      <c r="CG381" s="81">
        <v>25.8</v>
      </c>
    </row>
    <row r="382" spans="1:85" x14ac:dyDescent="0.3">
      <c r="A382" s="2" t="s">
        <v>1338</v>
      </c>
      <c r="B382" s="13"/>
      <c r="C382" s="13"/>
      <c r="D382" s="69">
        <v>3.5</v>
      </c>
      <c r="E382" s="2" t="s">
        <v>198</v>
      </c>
      <c r="F382" s="32" t="s">
        <v>549</v>
      </c>
      <c r="H382" s="1" t="s">
        <v>1510</v>
      </c>
      <c r="I382" s="1"/>
      <c r="J382" s="1"/>
      <c r="K382" s="1"/>
      <c r="L382" t="b">
        <v>1</v>
      </c>
      <c r="M382" t="b">
        <v>0</v>
      </c>
      <c r="N382" t="b">
        <v>0</v>
      </c>
      <c r="O382" t="b">
        <v>0</v>
      </c>
      <c r="P382" s="2">
        <v>2</v>
      </c>
      <c r="Q382" s="25"/>
      <c r="T382" s="2">
        <v>3.8643800000000001</v>
      </c>
      <c r="U382" s="2">
        <v>3.8643800000000001</v>
      </c>
      <c r="V382" s="2">
        <v>29.813459999999999</v>
      </c>
      <c r="W382" s="2"/>
      <c r="X382" s="2">
        <v>14.90673</v>
      </c>
      <c r="Y382" s="25"/>
      <c r="Z382" s="25"/>
      <c r="AA382" s="25"/>
      <c r="AH382" s="2"/>
      <c r="AJ382" s="55">
        <f t="shared" si="57"/>
        <v>445.21730098039802</v>
      </c>
      <c r="AK382" s="57"/>
      <c r="AL382" s="55"/>
      <c r="AM382" s="55"/>
      <c r="AN382" s="52"/>
      <c r="AO382" s="51"/>
      <c r="AP382" s="52"/>
      <c r="AQ382" s="52"/>
      <c r="AR382" s="28"/>
      <c r="AS382" s="28"/>
      <c r="AT382" s="28"/>
      <c r="AU382" s="28"/>
      <c r="AV382" s="28"/>
      <c r="AW382" s="28"/>
      <c r="AX382" s="28"/>
      <c r="AY382" s="28"/>
      <c r="AZ382" s="25"/>
      <c r="BA382" s="25"/>
      <c r="BB382" s="25"/>
      <c r="BC382" s="25"/>
      <c r="BF382" s="75"/>
      <c r="BG382" s="75"/>
      <c r="BH382" s="75"/>
      <c r="BP382" s="79" t="s">
        <v>1336</v>
      </c>
      <c r="BQ382" s="79">
        <f t="shared" si="55"/>
        <v>1223</v>
      </c>
      <c r="BR382" s="79">
        <v>4</v>
      </c>
      <c r="BT382" s="79" t="s">
        <v>1275</v>
      </c>
      <c r="BU382" s="79" t="s">
        <v>1313</v>
      </c>
      <c r="BV382" s="79">
        <v>0.2</v>
      </c>
      <c r="BX382" s="79">
        <v>1.67</v>
      </c>
      <c r="BY382" s="79">
        <v>0</v>
      </c>
      <c r="BZ382" s="79" t="s">
        <v>464</v>
      </c>
      <c r="CA382" s="79" t="s">
        <v>464</v>
      </c>
      <c r="CB382" s="79" t="s">
        <v>1271</v>
      </c>
      <c r="CC382" s="79">
        <v>250</v>
      </c>
      <c r="CE382" s="79" t="s">
        <v>1287</v>
      </c>
      <c r="CF382" s="79">
        <f t="shared" si="56"/>
        <v>298</v>
      </c>
      <c r="CG382" s="81">
        <v>35.4</v>
      </c>
    </row>
    <row r="383" spans="1:85" x14ac:dyDescent="0.3">
      <c r="A383" s="2" t="s">
        <v>1339</v>
      </c>
      <c r="B383" s="13"/>
      <c r="C383" s="13"/>
      <c r="D383" s="69">
        <v>3.5</v>
      </c>
      <c r="E383" s="2" t="s">
        <v>198</v>
      </c>
      <c r="F383" s="32" t="s">
        <v>549</v>
      </c>
      <c r="H383" s="1" t="s">
        <v>1510</v>
      </c>
      <c r="I383" s="1"/>
      <c r="J383" s="1"/>
      <c r="K383" s="1"/>
      <c r="L383" t="b">
        <v>1</v>
      </c>
      <c r="M383" t="b">
        <v>0</v>
      </c>
      <c r="N383" t="b">
        <v>0</v>
      </c>
      <c r="O383" t="b">
        <v>0</v>
      </c>
      <c r="P383" s="2">
        <v>2</v>
      </c>
      <c r="Q383" s="25"/>
      <c r="T383" s="2">
        <v>3.8655200000000001</v>
      </c>
      <c r="U383" s="2">
        <v>3.8655200000000001</v>
      </c>
      <c r="V383" s="2">
        <v>29.82349</v>
      </c>
      <c r="W383" s="2"/>
      <c r="X383" s="2">
        <v>14.911745</v>
      </c>
      <c r="Y383" s="25"/>
      <c r="Z383" s="25"/>
      <c r="AA383" s="25"/>
      <c r="AH383" s="2"/>
      <c r="AJ383" s="55">
        <f t="shared" si="57"/>
        <v>445.62989046992567</v>
      </c>
      <c r="AK383" s="57"/>
      <c r="AL383" s="55"/>
      <c r="AM383" s="55"/>
      <c r="AN383" s="52"/>
      <c r="AO383" s="51"/>
      <c r="AP383" s="52"/>
      <c r="AQ383" s="52"/>
      <c r="AR383" s="28"/>
      <c r="AS383" s="28"/>
      <c r="AT383" s="28"/>
      <c r="AU383" s="28"/>
      <c r="AV383" s="28"/>
      <c r="AW383" s="28"/>
      <c r="AX383" s="28"/>
      <c r="AY383" s="28"/>
      <c r="AZ383" s="25"/>
      <c r="BA383" s="25"/>
      <c r="BB383" s="25"/>
      <c r="BC383" s="25"/>
      <c r="BF383" s="75"/>
      <c r="BG383" s="75"/>
      <c r="BH383" s="75"/>
      <c r="BP383" s="79" t="s">
        <v>1336</v>
      </c>
      <c r="BQ383" s="79">
        <f t="shared" si="55"/>
        <v>1223</v>
      </c>
      <c r="BR383" s="79">
        <v>4</v>
      </c>
      <c r="BT383" s="79" t="s">
        <v>1275</v>
      </c>
      <c r="BU383" s="79" t="s">
        <v>1313</v>
      </c>
      <c r="BV383" s="79">
        <v>0.2</v>
      </c>
      <c r="BX383" s="79">
        <v>1.67</v>
      </c>
      <c r="BY383" s="79">
        <v>0</v>
      </c>
      <c r="BZ383" s="79" t="s">
        <v>464</v>
      </c>
      <c r="CA383" s="79" t="s">
        <v>464</v>
      </c>
      <c r="CB383" s="79" t="s">
        <v>1271</v>
      </c>
      <c r="CC383" s="79">
        <v>250</v>
      </c>
      <c r="CE383" s="79" t="s">
        <v>1287</v>
      </c>
      <c r="CF383" s="79">
        <f t="shared" si="56"/>
        <v>298</v>
      </c>
      <c r="CG383" s="81">
        <v>55.5</v>
      </c>
    </row>
    <row r="384" spans="1:85" x14ac:dyDescent="0.3">
      <c r="A384" s="2" t="s">
        <v>1340</v>
      </c>
      <c r="B384" s="13"/>
      <c r="C384" s="13"/>
      <c r="D384" s="69">
        <v>3.5</v>
      </c>
      <c r="E384" s="2" t="s">
        <v>198</v>
      </c>
      <c r="F384" s="32" t="s">
        <v>549</v>
      </c>
      <c r="H384" s="1" t="s">
        <v>1510</v>
      </c>
      <c r="I384" s="1"/>
      <c r="J384" s="1"/>
      <c r="K384" s="1"/>
      <c r="L384" t="b">
        <v>1</v>
      </c>
      <c r="M384" t="b">
        <v>0</v>
      </c>
      <c r="N384" t="b">
        <v>0</v>
      </c>
      <c r="O384" t="b">
        <v>0</v>
      </c>
      <c r="P384" s="2">
        <v>2</v>
      </c>
      <c r="Q384" s="25"/>
      <c r="T384" s="2">
        <v>3.8651900000000001</v>
      </c>
      <c r="U384" s="2">
        <v>3.8651900000000001</v>
      </c>
      <c r="V384" s="2">
        <v>29.83013</v>
      </c>
      <c r="W384" s="2"/>
      <c r="X384" s="2">
        <v>14.915065</v>
      </c>
      <c r="Y384" s="25"/>
      <c r="Z384" s="25"/>
      <c r="AA384" s="25"/>
      <c r="AH384" s="2"/>
      <c r="AJ384" s="55">
        <f t="shared" si="57"/>
        <v>445.6530063080487</v>
      </c>
      <c r="AK384" s="57"/>
      <c r="AL384" s="55"/>
      <c r="AM384" s="55"/>
      <c r="AN384" s="52"/>
      <c r="AO384" s="51"/>
      <c r="AP384" s="52"/>
      <c r="AQ384" s="52"/>
      <c r="AR384" s="28"/>
      <c r="AS384" s="28"/>
      <c r="AT384" s="28"/>
      <c r="AU384" s="28"/>
      <c r="AV384" s="28"/>
      <c r="AW384" s="28"/>
      <c r="AX384" s="28"/>
      <c r="AY384" s="28"/>
      <c r="AZ384" s="25"/>
      <c r="BA384" s="25"/>
      <c r="BB384" s="25"/>
      <c r="BC384" s="25"/>
      <c r="BF384" s="75"/>
      <c r="BG384" s="75"/>
      <c r="BH384" s="75"/>
      <c r="BP384" s="79" t="s">
        <v>1336</v>
      </c>
      <c r="BQ384" s="79">
        <f t="shared" si="55"/>
        <v>1223</v>
      </c>
      <c r="BR384" s="79">
        <v>4</v>
      </c>
      <c r="BT384" s="79" t="s">
        <v>1275</v>
      </c>
      <c r="BU384" s="79" t="s">
        <v>1313</v>
      </c>
      <c r="BV384" s="79">
        <v>0.2</v>
      </c>
      <c r="BX384" s="79">
        <v>1.67</v>
      </c>
      <c r="BY384" s="79">
        <v>0</v>
      </c>
      <c r="BZ384" s="79" t="s">
        <v>464</v>
      </c>
      <c r="CA384" s="79" t="s">
        <v>464</v>
      </c>
      <c r="CB384" s="79" t="s">
        <v>1271</v>
      </c>
      <c r="CC384" s="79">
        <v>250</v>
      </c>
      <c r="CE384" s="79" t="s">
        <v>1287</v>
      </c>
      <c r="CF384" s="79">
        <f t="shared" si="56"/>
        <v>298</v>
      </c>
      <c r="CG384" s="81">
        <v>11</v>
      </c>
    </row>
    <row r="385" spans="1:85" x14ac:dyDescent="0.3">
      <c r="A385" s="2" t="s">
        <v>1341</v>
      </c>
      <c r="B385" s="13"/>
      <c r="C385" s="13"/>
      <c r="D385" s="69">
        <v>3.5</v>
      </c>
      <c r="E385" s="2" t="s">
        <v>198</v>
      </c>
      <c r="F385" s="32" t="s">
        <v>549</v>
      </c>
      <c r="H385" s="1" t="s">
        <v>1510</v>
      </c>
      <c r="I385" s="1"/>
      <c r="J385" s="1"/>
      <c r="K385" s="1"/>
      <c r="L385" t="b">
        <v>1</v>
      </c>
      <c r="M385" t="b">
        <v>0</v>
      </c>
      <c r="N385" t="b">
        <v>0</v>
      </c>
      <c r="O385" t="b">
        <v>0</v>
      </c>
      <c r="P385" s="2">
        <v>2</v>
      </c>
      <c r="Q385" s="25"/>
      <c r="T385" s="2">
        <v>3.8657400000000002</v>
      </c>
      <c r="U385" s="2">
        <v>3.8657400000000002</v>
      </c>
      <c r="V385" s="2">
        <v>29.839960000000001</v>
      </c>
      <c r="W385" s="2"/>
      <c r="X385" s="2">
        <v>14.919980000000001</v>
      </c>
      <c r="Y385" s="25"/>
      <c r="Z385" s="25"/>
      <c r="AA385" s="25"/>
      <c r="AH385" s="2"/>
      <c r="AJ385" s="55">
        <f t="shared" si="57"/>
        <v>445.92674335055415</v>
      </c>
      <c r="AK385" s="57"/>
      <c r="AL385" s="55"/>
      <c r="AM385" s="55"/>
      <c r="AN385" s="52"/>
      <c r="AO385" s="51"/>
      <c r="AP385" s="52"/>
      <c r="AQ385" s="52"/>
      <c r="AR385" s="28"/>
      <c r="AS385" s="28"/>
      <c r="AT385" s="28"/>
      <c r="AU385" s="28"/>
      <c r="AV385" s="28"/>
      <c r="AW385" s="28"/>
      <c r="AX385" s="28"/>
      <c r="AY385" s="28"/>
      <c r="AZ385" s="25"/>
      <c r="BA385" s="25"/>
      <c r="BB385" s="25"/>
      <c r="BC385" s="25"/>
      <c r="BF385" s="75"/>
      <c r="BG385" s="75"/>
      <c r="BH385" s="75"/>
      <c r="BP385" s="79" t="s">
        <v>1336</v>
      </c>
      <c r="BQ385" s="79">
        <f t="shared" si="55"/>
        <v>1223</v>
      </c>
      <c r="BR385" s="79">
        <v>4</v>
      </c>
      <c r="BT385" s="79" t="s">
        <v>1275</v>
      </c>
      <c r="BU385" s="79" t="s">
        <v>1313</v>
      </c>
      <c r="BV385" s="79">
        <v>0.2</v>
      </c>
      <c r="BX385" s="79">
        <v>1.67</v>
      </c>
      <c r="BY385" s="79">
        <v>0</v>
      </c>
      <c r="BZ385" s="79" t="s">
        <v>464</v>
      </c>
      <c r="CA385" s="79" t="s">
        <v>464</v>
      </c>
      <c r="CB385" s="79" t="s">
        <v>1271</v>
      </c>
      <c r="CC385" s="79">
        <v>250</v>
      </c>
      <c r="CE385" s="79" t="s">
        <v>1287</v>
      </c>
      <c r="CF385" s="79">
        <f t="shared" si="56"/>
        <v>298</v>
      </c>
      <c r="CG385" s="81">
        <v>0</v>
      </c>
    </row>
    <row r="386" spans="1:85" x14ac:dyDescent="0.3">
      <c r="A386" s="2" t="s">
        <v>1342</v>
      </c>
      <c r="B386" s="13" t="s">
        <v>867</v>
      </c>
      <c r="C386" s="13"/>
      <c r="D386" s="2">
        <v>2</v>
      </c>
      <c r="E386" s="2" t="s">
        <v>207</v>
      </c>
      <c r="F386" s="119" t="s">
        <v>549</v>
      </c>
      <c r="G386">
        <v>-1</v>
      </c>
      <c r="H386" s="1" t="s">
        <v>1510</v>
      </c>
      <c r="I386" s="1" t="s">
        <v>1636</v>
      </c>
      <c r="J386" s="1"/>
      <c r="K386" s="1" t="s">
        <v>1636</v>
      </c>
      <c r="L386" t="b">
        <v>0</v>
      </c>
      <c r="M386" t="b">
        <v>0</v>
      </c>
      <c r="N386" t="b">
        <v>0</v>
      </c>
      <c r="O386" s="5" t="b">
        <v>1</v>
      </c>
      <c r="P386" s="2">
        <v>2</v>
      </c>
      <c r="Q386" s="25">
        <v>0</v>
      </c>
      <c r="R386">
        <v>0</v>
      </c>
      <c r="S386">
        <v>0</v>
      </c>
      <c r="T386" s="1">
        <v>3.871</v>
      </c>
      <c r="U386" s="1">
        <v>3.871</v>
      </c>
      <c r="V386" s="2">
        <v>29.297000000000001</v>
      </c>
      <c r="W386" s="2"/>
      <c r="X386" s="2">
        <v>14.6485</v>
      </c>
      <c r="Y386" s="25">
        <v>0</v>
      </c>
      <c r="Z386" s="25"/>
      <c r="AA386" s="25"/>
      <c r="AB386">
        <v>0</v>
      </c>
      <c r="AE386">
        <v>0</v>
      </c>
      <c r="AH386" s="2"/>
      <c r="AI386">
        <v>20</v>
      </c>
      <c r="AJ386" s="55">
        <f t="shared" si="39"/>
        <v>439.00502737700003</v>
      </c>
      <c r="AK386" s="57">
        <v>0</v>
      </c>
      <c r="AL386" s="55">
        <v>0</v>
      </c>
      <c r="AM386" s="55">
        <v>0</v>
      </c>
      <c r="AN386" s="52"/>
      <c r="AO386" s="51"/>
      <c r="AP386" s="52"/>
      <c r="AQ386" s="52"/>
      <c r="AR386" s="28">
        <v>1.882352941176471</v>
      </c>
      <c r="AS386" s="28">
        <v>2.3529411764705879</v>
      </c>
      <c r="AT386" s="28">
        <v>1.6470588235294119</v>
      </c>
      <c r="AU386" s="28">
        <v>0</v>
      </c>
      <c r="AV386" s="28">
        <v>0.32</v>
      </c>
      <c r="AW386" s="28">
        <v>0.4</v>
      </c>
      <c r="AX386" s="28">
        <v>0.28000000000000003</v>
      </c>
      <c r="AY386" s="28">
        <v>0</v>
      </c>
      <c r="AZ386" s="25">
        <v>1.1000000000000001</v>
      </c>
      <c r="BA386" s="25">
        <v>3.44</v>
      </c>
      <c r="BB386" s="25">
        <v>2.34</v>
      </c>
      <c r="BC386" s="25">
        <v>2.6482352941176468</v>
      </c>
      <c r="BD386">
        <v>2.6482352941176468</v>
      </c>
      <c r="BE386">
        <v>5.9322299529411762</v>
      </c>
      <c r="BF386" s="75"/>
      <c r="BG386" s="75"/>
      <c r="BH386" s="75"/>
      <c r="BM386">
        <v>0</v>
      </c>
      <c r="BN386">
        <v>0</v>
      </c>
      <c r="BO386">
        <v>0</v>
      </c>
      <c r="BP386" s="79" t="s">
        <v>1264</v>
      </c>
      <c r="BQ386" s="79">
        <v>1173</v>
      </c>
      <c r="BR386" s="79">
        <v>2</v>
      </c>
      <c r="BT386" s="79" t="s">
        <v>1268</v>
      </c>
      <c r="BU386" s="79" t="s">
        <v>1313</v>
      </c>
      <c r="BV386" s="79">
        <v>0.3</v>
      </c>
      <c r="BX386" s="79">
        <v>1.25</v>
      </c>
      <c r="BY386" s="79">
        <v>0</v>
      </c>
      <c r="BZ386" s="79" t="s">
        <v>1348</v>
      </c>
      <c r="CA386" s="79" t="s">
        <v>1349</v>
      </c>
      <c r="CB386" s="79" t="s">
        <v>1271</v>
      </c>
      <c r="CC386" s="79">
        <v>300</v>
      </c>
      <c r="CD386" s="79">
        <v>420</v>
      </c>
      <c r="CE386" s="79" t="s">
        <v>1310</v>
      </c>
      <c r="CG386" s="81">
        <v>80</v>
      </c>
    </row>
    <row r="387" spans="1:85" x14ac:dyDescent="0.3">
      <c r="A387" s="2" t="s">
        <v>1342</v>
      </c>
      <c r="B387" s="13" t="s">
        <v>867</v>
      </c>
      <c r="C387" s="13"/>
      <c r="D387" s="2">
        <v>2</v>
      </c>
      <c r="E387" s="2" t="s">
        <v>207</v>
      </c>
      <c r="F387" s="32" t="s">
        <v>549</v>
      </c>
      <c r="G387">
        <v>-1</v>
      </c>
      <c r="H387" s="1" t="s">
        <v>1510</v>
      </c>
      <c r="I387" s="1" t="s">
        <v>1636</v>
      </c>
      <c r="J387" s="1"/>
      <c r="K387" s="1" t="s">
        <v>1636</v>
      </c>
      <c r="L387" t="b">
        <v>0</v>
      </c>
      <c r="M387" t="b">
        <v>0</v>
      </c>
      <c r="N387" t="b">
        <v>0</v>
      </c>
      <c r="O387" s="5" t="b">
        <v>1</v>
      </c>
      <c r="P387" s="2">
        <v>2</v>
      </c>
      <c r="Q387" s="25">
        <v>0</v>
      </c>
      <c r="R387">
        <v>0</v>
      </c>
      <c r="S387">
        <v>0</v>
      </c>
      <c r="T387" s="1">
        <v>3.871</v>
      </c>
      <c r="U387" s="1">
        <v>3.871</v>
      </c>
      <c r="V387" s="2">
        <v>29.297000000000001</v>
      </c>
      <c r="W387" s="2"/>
      <c r="X387" s="2">
        <v>14.6485</v>
      </c>
      <c r="Y387" s="25">
        <v>0</v>
      </c>
      <c r="Z387" s="25"/>
      <c r="AA387" s="25"/>
      <c r="AB387">
        <v>0</v>
      </c>
      <c r="AE387">
        <v>0</v>
      </c>
      <c r="AH387" s="2"/>
      <c r="AI387">
        <v>20</v>
      </c>
      <c r="AJ387" s="55">
        <f t="shared" ref="AJ387" si="58">T387*U387*V387</f>
        <v>439.00502737700003</v>
      </c>
      <c r="AK387" s="57">
        <v>0</v>
      </c>
      <c r="AL387" s="55">
        <v>0</v>
      </c>
      <c r="AM387" s="55">
        <v>0</v>
      </c>
      <c r="AN387" s="52"/>
      <c r="AO387" s="51"/>
      <c r="AP387" s="52"/>
      <c r="AQ387" s="52"/>
      <c r="AR387" s="28">
        <v>1.882352941176471</v>
      </c>
      <c r="AS387" s="28">
        <v>2.3529411764705879</v>
      </c>
      <c r="AT387" s="28">
        <v>1.6470588235294119</v>
      </c>
      <c r="AU387" s="28">
        <v>0</v>
      </c>
      <c r="AV387" s="28">
        <v>0.32</v>
      </c>
      <c r="AW387" s="28">
        <v>0.4</v>
      </c>
      <c r="AX387" s="28">
        <v>0.28000000000000003</v>
      </c>
      <c r="AY387" s="28">
        <v>0</v>
      </c>
      <c r="AZ387" s="25">
        <v>1.1000000000000001</v>
      </c>
      <c r="BA387" s="25">
        <v>3.44</v>
      </c>
      <c r="BB387" s="25">
        <v>2.34</v>
      </c>
      <c r="BC387" s="25">
        <v>2.6482352941176468</v>
      </c>
      <c r="BD387">
        <v>2.6482352941176468</v>
      </c>
      <c r="BE387">
        <v>5.9322299529411762</v>
      </c>
      <c r="BF387" s="75"/>
      <c r="BG387" s="75"/>
      <c r="BH387" s="75"/>
      <c r="BM387">
        <v>0</v>
      </c>
      <c r="BN387">
        <v>0</v>
      </c>
      <c r="BO387">
        <v>0</v>
      </c>
      <c r="BP387" s="79" t="s">
        <v>1264</v>
      </c>
      <c r="BQ387" s="79">
        <v>1173</v>
      </c>
      <c r="BR387" s="79">
        <v>2</v>
      </c>
      <c r="BT387" s="79" t="s">
        <v>1268</v>
      </c>
      <c r="BU387" s="79" t="s">
        <v>1313</v>
      </c>
      <c r="BV387" s="79">
        <v>0.3</v>
      </c>
      <c r="BX387" s="79">
        <v>1.25</v>
      </c>
      <c r="BY387" s="79">
        <v>0</v>
      </c>
      <c r="BZ387" s="79" t="s">
        <v>464</v>
      </c>
      <c r="CA387" s="79" t="s">
        <v>464</v>
      </c>
      <c r="CB387" s="79" t="s">
        <v>1271</v>
      </c>
      <c r="CC387" s="79">
        <v>300</v>
      </c>
      <c r="CD387" s="79">
        <v>420</v>
      </c>
      <c r="CE387" s="79" t="s">
        <v>1310</v>
      </c>
      <c r="CG387" s="81">
        <v>0</v>
      </c>
    </row>
    <row r="388" spans="1:85" x14ac:dyDescent="0.3">
      <c r="A388" s="2" t="s">
        <v>1343</v>
      </c>
      <c r="B388" s="13" t="s">
        <v>868</v>
      </c>
      <c r="C388" s="13"/>
      <c r="D388" s="2">
        <v>2.2000000000000002</v>
      </c>
      <c r="E388" s="2" t="s">
        <v>207</v>
      </c>
      <c r="F388" s="32" t="s">
        <v>523</v>
      </c>
      <c r="G388" s="1" t="s">
        <v>606</v>
      </c>
      <c r="H388" s="1"/>
      <c r="I388" s="1" t="s">
        <v>1637</v>
      </c>
      <c r="J388" s="1" t="s">
        <v>1637</v>
      </c>
      <c r="K388" s="1"/>
      <c r="L388" t="b">
        <v>0</v>
      </c>
      <c r="M388" t="b">
        <v>1</v>
      </c>
      <c r="N388" t="b">
        <v>0</v>
      </c>
      <c r="O388" t="b">
        <v>0</v>
      </c>
      <c r="P388" s="2">
        <v>4</v>
      </c>
      <c r="Q388" s="25">
        <v>0</v>
      </c>
      <c r="R388">
        <v>0</v>
      </c>
      <c r="S388">
        <v>0</v>
      </c>
      <c r="T388" s="1">
        <v>6.6040679999999998</v>
      </c>
      <c r="U388" s="1">
        <v>7.93</v>
      </c>
      <c r="V388" s="2">
        <v>31.28</v>
      </c>
      <c r="W388" s="2"/>
      <c r="X388" s="2">
        <v>15.64</v>
      </c>
      <c r="Y388" s="25">
        <v>0</v>
      </c>
      <c r="Z388" s="25"/>
      <c r="AA388" s="25"/>
      <c r="AB388">
        <v>0</v>
      </c>
      <c r="AE388">
        <v>0</v>
      </c>
      <c r="AH388" s="2"/>
      <c r="AI388">
        <v>34</v>
      </c>
      <c r="AJ388" s="55">
        <f t="shared" si="39"/>
        <v>1638.1417090272</v>
      </c>
      <c r="AK388" s="57">
        <v>0</v>
      </c>
      <c r="AL388" s="55">
        <v>0</v>
      </c>
      <c r="AM388" s="55">
        <v>0</v>
      </c>
      <c r="AN388" s="52"/>
      <c r="AO388" s="51"/>
      <c r="AP388" s="52"/>
      <c r="AQ388" s="52"/>
      <c r="AR388" s="28">
        <v>1.62962962962963</v>
      </c>
      <c r="AS388" s="28">
        <v>2.518518518518519</v>
      </c>
      <c r="AT388" s="28">
        <v>1.911111111111111</v>
      </c>
      <c r="AU388" s="28">
        <v>0</v>
      </c>
      <c r="AV388" s="28">
        <v>0.26894865525672368</v>
      </c>
      <c r="AW388" s="28">
        <v>0.41564792176039123</v>
      </c>
      <c r="AX388" s="28">
        <v>0.31540342298288498</v>
      </c>
      <c r="AY388" s="28">
        <v>0</v>
      </c>
      <c r="AZ388" s="25">
        <v>0.82</v>
      </c>
      <c r="BA388" s="25">
        <v>3.44</v>
      </c>
      <c r="BB388" s="25">
        <v>2.62</v>
      </c>
      <c r="BC388" s="25">
        <v>2.7533629629629628</v>
      </c>
      <c r="BD388">
        <v>2.7533629629629628</v>
      </c>
      <c r="BE388">
        <v>6.1693161497481483</v>
      </c>
      <c r="BF388" s="75"/>
      <c r="BG388" s="75"/>
      <c r="BH388" s="75"/>
      <c r="BM388">
        <v>0</v>
      </c>
      <c r="BN388">
        <v>0</v>
      </c>
      <c r="BO388">
        <v>0</v>
      </c>
      <c r="BP388" s="79" t="s">
        <v>1264</v>
      </c>
      <c r="BQ388" s="79">
        <v>1173</v>
      </c>
      <c r="BR388" s="79">
        <v>2</v>
      </c>
      <c r="BT388" s="79" t="s">
        <v>1268</v>
      </c>
      <c r="BU388" s="79" t="s">
        <v>1313</v>
      </c>
      <c r="BV388" s="79">
        <v>0.3</v>
      </c>
      <c r="BX388" s="79">
        <v>1.25</v>
      </c>
      <c r="BY388" s="79">
        <v>0</v>
      </c>
      <c r="BZ388" s="79" t="s">
        <v>1348</v>
      </c>
      <c r="CA388" s="79" t="s">
        <v>1349</v>
      </c>
      <c r="CB388" s="79" t="s">
        <v>1271</v>
      </c>
      <c r="CC388" s="79">
        <v>300</v>
      </c>
      <c r="CD388" s="79">
        <v>420</v>
      </c>
      <c r="CE388" s="79" t="s">
        <v>1310</v>
      </c>
      <c r="CG388" s="81">
        <v>1.6666666666666667</v>
      </c>
    </row>
    <row r="389" spans="1:85" x14ac:dyDescent="0.3">
      <c r="A389" s="2" t="s">
        <v>44</v>
      </c>
      <c r="B389" s="13" t="s">
        <v>720</v>
      </c>
      <c r="C389" s="13"/>
      <c r="D389" s="2">
        <v>3.5</v>
      </c>
      <c r="E389" s="2" t="s">
        <v>207</v>
      </c>
      <c r="F389" s="9" t="s">
        <v>549</v>
      </c>
      <c r="G389" s="1"/>
      <c r="H389" s="1" t="s">
        <v>1510</v>
      </c>
      <c r="I389" s="1"/>
      <c r="J389" s="1"/>
      <c r="K389" s="1"/>
      <c r="L389" t="b">
        <v>1</v>
      </c>
      <c r="M389" t="b">
        <v>0</v>
      </c>
      <c r="N389" t="b">
        <v>0</v>
      </c>
      <c r="O389" t="b">
        <v>0</v>
      </c>
      <c r="P389" s="2"/>
      <c r="Q389" s="25"/>
      <c r="W389" s="2"/>
      <c r="X389" s="2"/>
      <c r="Y389" s="25"/>
      <c r="Z389" s="25"/>
      <c r="AA389" s="25"/>
      <c r="AH389" s="2"/>
      <c r="AJ389" s="55"/>
      <c r="AK389" s="57"/>
      <c r="AL389" s="55"/>
      <c r="AM389" s="55"/>
      <c r="AN389" s="52"/>
      <c r="AO389" s="51"/>
      <c r="AP389" s="52"/>
      <c r="AQ389" s="52"/>
      <c r="AR389" s="28"/>
      <c r="AS389" s="28"/>
      <c r="AT389" s="28"/>
      <c r="AU389" s="28"/>
      <c r="AV389" s="28"/>
      <c r="AW389" s="28"/>
      <c r="AX389" s="28"/>
      <c r="AY389" s="28"/>
      <c r="AZ389" s="25"/>
      <c r="BA389" s="25"/>
      <c r="BB389" s="25"/>
      <c r="BC389" s="25"/>
      <c r="BF389" s="75"/>
      <c r="BG389" s="75"/>
      <c r="BH389" s="75"/>
      <c r="BP389" s="79" t="s">
        <v>1264</v>
      </c>
      <c r="BQ389" s="79">
        <v>1173</v>
      </c>
      <c r="BR389" s="79">
        <v>2</v>
      </c>
      <c r="BT389" s="79" t="s">
        <v>1268</v>
      </c>
      <c r="BU389" s="79" t="s">
        <v>1313</v>
      </c>
      <c r="BV389" s="79">
        <v>0.3</v>
      </c>
      <c r="BX389" s="79">
        <v>1.25</v>
      </c>
      <c r="BY389" s="79">
        <v>0</v>
      </c>
      <c r="BZ389" s="79" t="s">
        <v>1348</v>
      </c>
      <c r="CA389" s="79" t="s">
        <v>1349</v>
      </c>
      <c r="CB389" s="79" t="s">
        <v>1271</v>
      </c>
      <c r="CC389" s="79">
        <v>300</v>
      </c>
      <c r="CD389" s="79">
        <v>420</v>
      </c>
      <c r="CE389" s="79" t="s">
        <v>1310</v>
      </c>
      <c r="CG389" s="81">
        <v>4</v>
      </c>
    </row>
    <row r="390" spans="1:85" x14ac:dyDescent="0.3">
      <c r="A390" s="2" t="s">
        <v>1344</v>
      </c>
      <c r="B390" s="13" t="s">
        <v>869</v>
      </c>
      <c r="C390" s="13"/>
      <c r="D390" s="2">
        <v>2.2999999999999998</v>
      </c>
      <c r="E390" s="2" t="s">
        <v>207</v>
      </c>
      <c r="F390" s="119" t="s">
        <v>524</v>
      </c>
      <c r="G390" s="1" t="s">
        <v>607</v>
      </c>
      <c r="I390" s="1" t="s">
        <v>1639</v>
      </c>
      <c r="J390" s="1" t="s">
        <v>1639</v>
      </c>
      <c r="L390" t="b">
        <v>0</v>
      </c>
      <c r="M390" t="b">
        <v>0</v>
      </c>
      <c r="N390" t="b">
        <v>0</v>
      </c>
      <c r="O390" s="5" t="b">
        <v>1</v>
      </c>
      <c r="P390" s="2"/>
      <c r="Q390" s="25">
        <v>0</v>
      </c>
      <c r="R390">
        <v>1</v>
      </c>
      <c r="S390">
        <v>0</v>
      </c>
      <c r="T390" s="2">
        <v>-1</v>
      </c>
      <c r="U390" s="2"/>
      <c r="V390" s="2"/>
      <c r="W390" s="2"/>
      <c r="X390" s="2"/>
      <c r="Y390" s="25">
        <v>0</v>
      </c>
      <c r="Z390" s="25"/>
      <c r="AA390" s="25"/>
      <c r="AB390">
        <v>3.9060000000000001</v>
      </c>
      <c r="AC390">
        <v>21.603000000000002</v>
      </c>
      <c r="AD390">
        <v>3.8879000000000001</v>
      </c>
      <c r="AE390">
        <v>0</v>
      </c>
      <c r="AH390" s="2"/>
      <c r="AI390">
        <v>14</v>
      </c>
      <c r="AJ390" s="55">
        <f t="shared" si="39"/>
        <v>0</v>
      </c>
      <c r="AK390" s="57">
        <v>0</v>
      </c>
      <c r="AL390" s="55">
        <v>328.06612625219998</v>
      </c>
      <c r="AM390" s="55">
        <v>0</v>
      </c>
      <c r="AN390" s="52"/>
      <c r="AO390" s="51"/>
      <c r="AP390" s="52">
        <v>4.2674323496713393E-2</v>
      </c>
      <c r="AQ390" s="52"/>
      <c r="AR390" s="28">
        <v>1.7272727272727271</v>
      </c>
      <c r="AS390" s="28">
        <v>2.545454545454545</v>
      </c>
      <c r="AT390" s="28">
        <v>1.4090909090909089</v>
      </c>
      <c r="AU390" s="28">
        <v>0</v>
      </c>
      <c r="AV390" s="28">
        <v>0.30399999999999999</v>
      </c>
      <c r="AW390" s="28">
        <v>0.44800000000000001</v>
      </c>
      <c r="AX390" s="28">
        <v>0.248</v>
      </c>
      <c r="AY390" s="28">
        <v>0</v>
      </c>
      <c r="AZ390" s="25">
        <v>0.82</v>
      </c>
      <c r="BA390" s="25">
        <v>3.44</v>
      </c>
      <c r="BB390" s="25">
        <v>2.62</v>
      </c>
      <c r="BC390" s="25">
        <v>2.7183636363636361</v>
      </c>
      <c r="BD390">
        <v>2.718363636363637</v>
      </c>
      <c r="BE390">
        <v>6.1164196318636357</v>
      </c>
      <c r="BF390" s="75">
        <v>0.48450364842179561</v>
      </c>
      <c r="BG390" s="75"/>
      <c r="BH390" s="75"/>
      <c r="BK390">
        <v>2.13371617483567E-2</v>
      </c>
      <c r="BM390">
        <v>4.2674323496713393E-2</v>
      </c>
      <c r="BN390">
        <v>2.13371617483567E-2</v>
      </c>
      <c r="BO390">
        <v>0.48450364842179561</v>
      </c>
      <c r="BP390" s="79" t="s">
        <v>1264</v>
      </c>
      <c r="BQ390" s="79">
        <v>1173</v>
      </c>
      <c r="BR390" s="79">
        <v>2</v>
      </c>
      <c r="BT390" s="79" t="s">
        <v>1268</v>
      </c>
      <c r="BU390" s="79" t="s">
        <v>1313</v>
      </c>
      <c r="BV390" s="79">
        <v>0.3</v>
      </c>
      <c r="BX390" s="79">
        <v>1.25</v>
      </c>
      <c r="BY390" s="79">
        <v>0</v>
      </c>
      <c r="BZ390" s="79" t="s">
        <v>1348</v>
      </c>
      <c r="CA390" s="79" t="s">
        <v>1349</v>
      </c>
      <c r="CB390" s="79" t="s">
        <v>1271</v>
      </c>
      <c r="CC390" s="79">
        <v>300</v>
      </c>
      <c r="CD390" s="79">
        <v>420</v>
      </c>
      <c r="CE390" s="79" t="s">
        <v>1310</v>
      </c>
      <c r="CG390" s="81">
        <v>0.26666666666666666</v>
      </c>
    </row>
    <row r="391" spans="1:85" x14ac:dyDescent="0.3">
      <c r="A391" s="2" t="s">
        <v>1345</v>
      </c>
      <c r="B391" s="13"/>
      <c r="C391" s="13"/>
      <c r="D391" s="2">
        <v>2.8</v>
      </c>
      <c r="E391" s="2" t="s">
        <v>207</v>
      </c>
      <c r="F391" s="119" t="s">
        <v>584</v>
      </c>
      <c r="G391" s="1" t="s">
        <v>658</v>
      </c>
      <c r="I391" s="1" t="s">
        <v>1638</v>
      </c>
      <c r="J391" s="1" t="s">
        <v>1638</v>
      </c>
      <c r="L391" t="b">
        <v>0</v>
      </c>
      <c r="M391" t="b">
        <v>0</v>
      </c>
      <c r="N391" t="b">
        <v>0</v>
      </c>
      <c r="O391" s="5" t="b">
        <v>1</v>
      </c>
      <c r="P391" s="2"/>
      <c r="Q391" s="25">
        <v>0</v>
      </c>
      <c r="R391">
        <v>1</v>
      </c>
      <c r="S391">
        <v>0</v>
      </c>
      <c r="T391" s="2">
        <v>-1</v>
      </c>
      <c r="U391" s="2"/>
      <c r="V391" s="2"/>
      <c r="W391" s="2"/>
      <c r="X391" s="2"/>
      <c r="Y391" s="25">
        <v>0</v>
      </c>
      <c r="Z391" s="25"/>
      <c r="AA391" s="25"/>
      <c r="AB391">
        <v>3.8573</v>
      </c>
      <c r="AC391">
        <v>3.8573</v>
      </c>
      <c r="AD391">
        <v>15.044</v>
      </c>
      <c r="AE391">
        <v>0</v>
      </c>
      <c r="AH391" s="2"/>
      <c r="AI391">
        <v>20</v>
      </c>
      <c r="AJ391" s="55">
        <f t="shared" si="39"/>
        <v>0</v>
      </c>
      <c r="AK391" s="57">
        <v>0</v>
      </c>
      <c r="AL391" s="55">
        <v>223.83611493475999</v>
      </c>
      <c r="AM391" s="55">
        <v>0</v>
      </c>
      <c r="AN391" s="52"/>
      <c r="AO391" s="51"/>
      <c r="AP391" s="52">
        <v>8.9351086199066954E-2</v>
      </c>
      <c r="AQ391" s="52"/>
      <c r="AR391" s="28">
        <v>1.9375</v>
      </c>
      <c r="AS391" s="28">
        <v>2.5</v>
      </c>
      <c r="AT391" s="28">
        <v>0.625</v>
      </c>
      <c r="AU391" s="28">
        <v>2.625</v>
      </c>
      <c r="AV391" s="28">
        <v>0.25203252032520318</v>
      </c>
      <c r="AW391" s="28">
        <v>0.32520325203252032</v>
      </c>
      <c r="AX391" s="28">
        <v>8.1300813008130079E-2</v>
      </c>
      <c r="AY391" s="28">
        <v>0.34146341463414642</v>
      </c>
      <c r="AZ391" s="25">
        <v>0.82</v>
      </c>
      <c r="BA391" s="25">
        <v>3.44</v>
      </c>
      <c r="BB391" s="25">
        <v>2.62</v>
      </c>
      <c r="BC391" s="25">
        <v>2.6142500000000002</v>
      </c>
      <c r="BD391">
        <v>2.6142500000000002</v>
      </c>
      <c r="BE391">
        <v>5.9930639130937511</v>
      </c>
      <c r="BF391" s="75">
        <v>0.5100369583648936</v>
      </c>
      <c r="BG391" s="75">
        <v>0.54203706385343264</v>
      </c>
      <c r="BH391" s="75"/>
      <c r="BK391">
        <v>4.4675543099533477E-2</v>
      </c>
      <c r="BM391">
        <v>8.9351086199066954E-2</v>
      </c>
      <c r="BN391">
        <v>4.4675543099533477E-2</v>
      </c>
      <c r="BO391">
        <v>0.52603701110916312</v>
      </c>
      <c r="BP391" s="79" t="s">
        <v>1264</v>
      </c>
      <c r="BQ391" s="79">
        <v>1173</v>
      </c>
      <c r="BR391" s="79">
        <v>2</v>
      </c>
      <c r="BT391" s="79" t="s">
        <v>1268</v>
      </c>
      <c r="BU391" s="79" t="s">
        <v>1313</v>
      </c>
      <c r="BV391" s="79">
        <v>0.3</v>
      </c>
      <c r="BX391" s="79">
        <v>1.25</v>
      </c>
      <c r="BY391" s="79">
        <v>0</v>
      </c>
      <c r="BZ391" s="79" t="s">
        <v>1348</v>
      </c>
      <c r="CA391" s="79" t="s">
        <v>1349</v>
      </c>
      <c r="CB391" s="79" t="s">
        <v>1271</v>
      </c>
      <c r="CC391" s="79">
        <v>300</v>
      </c>
      <c r="CD391" s="79">
        <v>420</v>
      </c>
      <c r="CE391" s="79" t="s">
        <v>1310</v>
      </c>
      <c r="CG391" s="81">
        <v>4.8</v>
      </c>
    </row>
    <row r="392" spans="1:85" x14ac:dyDescent="0.3">
      <c r="A392" s="2" t="s">
        <v>203</v>
      </c>
      <c r="B392" s="13" t="s">
        <v>803</v>
      </c>
      <c r="C392" s="13"/>
      <c r="D392" s="2">
        <v>4.5</v>
      </c>
      <c r="E392" s="2" t="s">
        <v>207</v>
      </c>
      <c r="F392" s="119" t="s">
        <v>584</v>
      </c>
      <c r="G392" s="1" t="s">
        <v>658</v>
      </c>
      <c r="L392" t="b">
        <v>0</v>
      </c>
      <c r="M392" t="b">
        <v>0</v>
      </c>
      <c r="N392" t="b">
        <v>0</v>
      </c>
      <c r="O392" s="5" t="b">
        <v>1</v>
      </c>
      <c r="P392" s="2">
        <v>1</v>
      </c>
      <c r="Q392" s="25">
        <v>1</v>
      </c>
      <c r="R392">
        <v>1</v>
      </c>
      <c r="S392">
        <v>0</v>
      </c>
      <c r="T392" s="2">
        <v>3.8650000000000002</v>
      </c>
      <c r="U392" s="2">
        <v>3.8650000000000002</v>
      </c>
      <c r="V392" s="2">
        <v>15.05</v>
      </c>
      <c r="W392" s="2"/>
      <c r="X392" s="2">
        <v>15.05</v>
      </c>
      <c r="Y392" s="25">
        <v>3.9414189999999998</v>
      </c>
      <c r="Z392" s="25">
        <v>3.9414189999999998</v>
      </c>
      <c r="AA392" s="25">
        <v>15.312718</v>
      </c>
      <c r="AB392">
        <v>3.8573</v>
      </c>
      <c r="AC392">
        <v>3.8573</v>
      </c>
      <c r="AD392">
        <v>15.044</v>
      </c>
      <c r="AE392">
        <v>0</v>
      </c>
      <c r="AH392" s="2"/>
      <c r="AI392">
        <v>20</v>
      </c>
      <c r="AJ392" s="55">
        <f t="shared" si="39"/>
        <v>224.82028625000004</v>
      </c>
      <c r="AK392" s="57">
        <v>237.8797625030067</v>
      </c>
      <c r="AL392" s="55">
        <v>223.83611493475999</v>
      </c>
      <c r="AM392" s="55">
        <v>0</v>
      </c>
      <c r="AN392" s="52"/>
      <c r="AO392" s="51">
        <v>8.4076088648975381E-2</v>
      </c>
      <c r="AP392" s="52">
        <v>8.9351086199066954E-2</v>
      </c>
      <c r="AQ392" s="52"/>
      <c r="AR392" s="28">
        <v>1.9375</v>
      </c>
      <c r="AS392" s="28">
        <v>2.5</v>
      </c>
      <c r="AT392" s="28">
        <v>0.5625</v>
      </c>
      <c r="AU392" s="28">
        <v>2.625</v>
      </c>
      <c r="AV392" s="28">
        <v>0.25409836065573771</v>
      </c>
      <c r="AW392" s="28">
        <v>0.32786885245901642</v>
      </c>
      <c r="AX392" s="28">
        <v>7.3770491803278687E-2</v>
      </c>
      <c r="AY392" s="28">
        <v>0.34426229508196721</v>
      </c>
      <c r="AZ392" s="25">
        <v>0.82</v>
      </c>
      <c r="BA392" s="25">
        <v>3.44</v>
      </c>
      <c r="BB392" s="25">
        <v>2.62</v>
      </c>
      <c r="BC392" s="25">
        <v>2.6074999999999999</v>
      </c>
      <c r="BD392">
        <v>2.6074999999999999</v>
      </c>
      <c r="BE392">
        <v>5.9796291640625006</v>
      </c>
      <c r="BF392" s="75">
        <v>0.5100369583648936</v>
      </c>
      <c r="BG392" s="75">
        <v>0.54203706385343264</v>
      </c>
      <c r="BH392" s="75"/>
      <c r="BJ392">
        <v>4.203804432448769E-2</v>
      </c>
      <c r="BK392">
        <v>4.4675543099533477E-2</v>
      </c>
      <c r="BM392">
        <v>8.671358742402116E-2</v>
      </c>
      <c r="BN392">
        <v>4.335679371201058E-2</v>
      </c>
      <c r="BO392">
        <v>0.52603701110916312</v>
      </c>
      <c r="BP392" s="79" t="s">
        <v>1264</v>
      </c>
      <c r="BQ392" s="79">
        <v>1173</v>
      </c>
      <c r="BR392" s="79">
        <v>2</v>
      </c>
      <c r="BT392" s="79" t="s">
        <v>1268</v>
      </c>
      <c r="BU392" s="79" t="s">
        <v>1313</v>
      </c>
      <c r="BV392" s="79">
        <v>0.3</v>
      </c>
      <c r="BX392" s="79">
        <v>1.25</v>
      </c>
      <c r="BY392" s="79">
        <v>0</v>
      </c>
      <c r="BZ392" s="79" t="s">
        <v>1348</v>
      </c>
      <c r="CA392" s="79" t="s">
        <v>1349</v>
      </c>
      <c r="CB392" s="79" t="s">
        <v>1271</v>
      </c>
      <c r="CC392" s="79">
        <v>300</v>
      </c>
      <c r="CD392" s="79">
        <v>420</v>
      </c>
      <c r="CE392" s="79" t="s">
        <v>1310</v>
      </c>
      <c r="CG392" s="81">
        <v>0</v>
      </c>
    </row>
    <row r="393" spans="1:85" x14ac:dyDescent="0.3">
      <c r="A393" s="2" t="s">
        <v>28</v>
      </c>
      <c r="B393" s="13" t="s">
        <v>805</v>
      </c>
      <c r="C393" s="13"/>
      <c r="D393" s="2">
        <v>4</v>
      </c>
      <c r="E393" s="2" t="s">
        <v>207</v>
      </c>
      <c r="F393" s="9" t="s">
        <v>586</v>
      </c>
      <c r="G393" t="s">
        <v>660</v>
      </c>
      <c r="L393" t="b">
        <v>1</v>
      </c>
      <c r="M393" t="b">
        <v>1</v>
      </c>
      <c r="N393" t="b">
        <v>0</v>
      </c>
      <c r="O393" t="b">
        <v>0</v>
      </c>
      <c r="P393" s="2"/>
      <c r="Q393" s="25">
        <v>8</v>
      </c>
      <c r="R393">
        <v>4</v>
      </c>
      <c r="S393">
        <v>0</v>
      </c>
      <c r="T393" s="2"/>
      <c r="U393" s="2"/>
      <c r="V393" s="2"/>
      <c r="W393" s="2"/>
      <c r="X393" s="2"/>
      <c r="Y393" s="25">
        <v>7.5714817599999993</v>
      </c>
      <c r="Z393" s="25">
        <v>7.4441355800000002</v>
      </c>
      <c r="AA393" s="25">
        <v>14.785262019999999</v>
      </c>
      <c r="AB393">
        <v>5.4767999999999999</v>
      </c>
      <c r="AC393">
        <v>5.5212000000000003</v>
      </c>
      <c r="AD393">
        <v>7.7889999999999997</v>
      </c>
      <c r="AE393">
        <v>0</v>
      </c>
      <c r="AH393" s="2"/>
      <c r="AI393">
        <v>6</v>
      </c>
      <c r="AJ393" s="55">
        <f t="shared" si="39"/>
        <v>0</v>
      </c>
      <c r="AK393" s="57">
        <v>583.54908217201648</v>
      </c>
      <c r="AL393" s="55">
        <v>235.52774005824</v>
      </c>
      <c r="AM393" s="55">
        <v>0</v>
      </c>
      <c r="AN393" s="52"/>
      <c r="AO393" s="51">
        <v>8.2255291742281814E-2</v>
      </c>
      <c r="AP393" s="52">
        <v>0.10189882514078979</v>
      </c>
      <c r="AQ393" s="52"/>
      <c r="AR393" s="28">
        <v>1.8</v>
      </c>
      <c r="AS393" s="28">
        <v>2.4</v>
      </c>
      <c r="AT393" s="28">
        <v>0.6</v>
      </c>
      <c r="AU393" s="28">
        <v>2.8</v>
      </c>
      <c r="AV393" s="28">
        <v>0.23684210526315791</v>
      </c>
      <c r="AW393" s="28">
        <v>0.31578947368421051</v>
      </c>
      <c r="AX393" s="28">
        <v>7.8947368421052627E-2</v>
      </c>
      <c r="AY393" s="28">
        <v>0.36842105263157893</v>
      </c>
      <c r="AZ393" s="25">
        <v>0.93</v>
      </c>
      <c r="BA393" s="25">
        <v>3.44</v>
      </c>
      <c r="BB393" s="25">
        <v>2.5099999999999998</v>
      </c>
      <c r="BC393" s="25">
        <v>2.5499999999999998</v>
      </c>
      <c r="BD393">
        <v>2.5499999999999998</v>
      </c>
      <c r="BE393">
        <v>5.8797175109999991</v>
      </c>
      <c r="BF393" s="75">
        <v>0.46150059156666667</v>
      </c>
      <c r="BG393" s="75">
        <v>0.57171237359127625</v>
      </c>
      <c r="BH393" s="75"/>
      <c r="BJ393">
        <v>4.1127645871140907E-2</v>
      </c>
      <c r="BK393">
        <v>5.0949412570394918E-2</v>
      </c>
      <c r="BM393">
        <v>9.2077058441535797E-2</v>
      </c>
      <c r="BN393">
        <v>4.6038529220767913E-2</v>
      </c>
      <c r="BO393">
        <v>0.51660648257897146</v>
      </c>
      <c r="BP393" s="79" t="s">
        <v>1264</v>
      </c>
      <c r="BQ393" s="79">
        <v>1173</v>
      </c>
      <c r="BR393" s="79">
        <v>2</v>
      </c>
      <c r="BT393" s="79" t="s">
        <v>1268</v>
      </c>
      <c r="BU393" s="79" t="s">
        <v>1313</v>
      </c>
      <c r="BV393" s="79">
        <v>0.3</v>
      </c>
      <c r="BX393" s="79">
        <v>1.25</v>
      </c>
      <c r="BY393" s="79">
        <v>0</v>
      </c>
      <c r="BZ393" s="79" t="s">
        <v>1348</v>
      </c>
      <c r="CA393" s="79" t="s">
        <v>1349</v>
      </c>
      <c r="CB393" s="79" t="s">
        <v>1271</v>
      </c>
      <c r="CC393" s="79">
        <v>300</v>
      </c>
      <c r="CD393" s="79">
        <v>420</v>
      </c>
      <c r="CE393" s="79" t="s">
        <v>1310</v>
      </c>
      <c r="CG393" s="81">
        <f>0.03/0.15</f>
        <v>0.2</v>
      </c>
    </row>
    <row r="394" spans="1:85" x14ac:dyDescent="0.3">
      <c r="A394" s="2" t="s">
        <v>1346</v>
      </c>
      <c r="B394" s="13" t="s">
        <v>871</v>
      </c>
      <c r="C394" s="13"/>
      <c r="D394" s="2">
        <v>2.8</v>
      </c>
      <c r="E394" s="2" t="s">
        <v>207</v>
      </c>
      <c r="F394" s="32" t="s">
        <v>585</v>
      </c>
      <c r="G394" s="1" t="s">
        <v>659</v>
      </c>
      <c r="L394" t="b">
        <v>1</v>
      </c>
      <c r="M394" t="b">
        <v>1</v>
      </c>
      <c r="N394" t="b">
        <v>0</v>
      </c>
      <c r="O394" t="b">
        <v>0</v>
      </c>
      <c r="P394" s="2"/>
      <c r="Q394" s="25">
        <v>0</v>
      </c>
      <c r="R394">
        <v>6</v>
      </c>
      <c r="S394">
        <v>0</v>
      </c>
      <c r="T394" s="2">
        <v>-1</v>
      </c>
      <c r="U394" s="2"/>
      <c r="V394" s="2"/>
      <c r="W394" s="2"/>
      <c r="X394" s="2"/>
      <c r="Y394" s="25">
        <v>0</v>
      </c>
      <c r="Z394" s="25"/>
      <c r="AA394" s="25"/>
      <c r="AB394">
        <v>5.15428</v>
      </c>
      <c r="AC394">
        <v>5.1542800000000009</v>
      </c>
      <c r="AD394">
        <v>13.7835</v>
      </c>
      <c r="AE394">
        <v>0</v>
      </c>
      <c r="AH394" s="2"/>
      <c r="AI394">
        <v>6</v>
      </c>
      <c r="AJ394" s="55">
        <f t="shared" si="39"/>
        <v>0</v>
      </c>
      <c r="AK394" s="57">
        <v>0</v>
      </c>
      <c r="AL394" s="55">
        <v>317.12184318337751</v>
      </c>
      <c r="AM394" s="55">
        <v>0</v>
      </c>
      <c r="AN394" s="52"/>
      <c r="AO394" s="51"/>
      <c r="AP394" s="52">
        <v>0.1135210354437263</v>
      </c>
      <c r="AQ394" s="52"/>
      <c r="AR394" s="28">
        <v>1.8</v>
      </c>
      <c r="AS394" s="28">
        <v>2.4</v>
      </c>
      <c r="AT394" s="28">
        <v>0.64</v>
      </c>
      <c r="AU394" s="28">
        <v>2.8</v>
      </c>
      <c r="AV394" s="28">
        <v>0.2356020942408377</v>
      </c>
      <c r="AW394" s="28">
        <v>0.3141361256544502</v>
      </c>
      <c r="AX394" s="28">
        <v>8.3769633507853394E-2</v>
      </c>
      <c r="AY394" s="28">
        <v>0.36649214659685858</v>
      </c>
      <c r="AZ394" s="25">
        <v>0.98</v>
      </c>
      <c r="BA394" s="25">
        <v>3.44</v>
      </c>
      <c r="BB394" s="25">
        <v>2.46</v>
      </c>
      <c r="BC394" s="25">
        <v>2.5636800000000002</v>
      </c>
      <c r="BD394">
        <v>2.5636800000000002</v>
      </c>
      <c r="BE394">
        <v>5.9178984111680002</v>
      </c>
      <c r="BF394" s="75">
        <v>0.51645314797839414</v>
      </c>
      <c r="BG394" s="75">
        <v>0</v>
      </c>
      <c r="BH394" s="75"/>
      <c r="BK394">
        <v>5.6760517721863142E-2</v>
      </c>
      <c r="BM394">
        <v>0.1135210354437263</v>
      </c>
      <c r="BN394">
        <v>5.6760517721863142E-2</v>
      </c>
      <c r="BO394">
        <v>0.25822657398919707</v>
      </c>
      <c r="BP394" s="79" t="s">
        <v>1264</v>
      </c>
      <c r="BQ394" s="79">
        <v>1173</v>
      </c>
      <c r="BR394" s="79">
        <v>2</v>
      </c>
      <c r="BT394" s="79" t="s">
        <v>1268</v>
      </c>
      <c r="BU394" s="79" t="s">
        <v>1313</v>
      </c>
      <c r="BV394" s="79">
        <v>0.3</v>
      </c>
      <c r="BX394" s="79">
        <v>1.25</v>
      </c>
      <c r="BY394" s="79">
        <v>0</v>
      </c>
      <c r="BZ394" s="79" t="s">
        <v>1348</v>
      </c>
      <c r="CA394" s="79" t="s">
        <v>1349</v>
      </c>
      <c r="CB394" s="79" t="s">
        <v>1271</v>
      </c>
      <c r="CC394" s="79">
        <v>300</v>
      </c>
      <c r="CD394" s="79">
        <v>420</v>
      </c>
      <c r="CE394" s="79" t="s">
        <v>1310</v>
      </c>
      <c r="CG394" s="81">
        <v>1.2</v>
      </c>
    </row>
    <row r="395" spans="1:85" x14ac:dyDescent="0.3">
      <c r="A395" s="2" t="s">
        <v>1347</v>
      </c>
      <c r="B395" s="13" t="s">
        <v>872</v>
      </c>
      <c r="C395" s="13"/>
      <c r="D395" s="2">
        <v>2</v>
      </c>
      <c r="E395" s="2" t="s">
        <v>207</v>
      </c>
      <c r="F395" s="32" t="s">
        <v>586</v>
      </c>
      <c r="G395" s="1" t="s">
        <v>660</v>
      </c>
      <c r="L395" t="b">
        <v>1</v>
      </c>
      <c r="M395" t="b">
        <v>1</v>
      </c>
      <c r="N395" t="b">
        <v>0</v>
      </c>
      <c r="O395" t="b">
        <v>0</v>
      </c>
      <c r="P395" s="2"/>
      <c r="Q395" s="25">
        <v>0</v>
      </c>
      <c r="R395">
        <v>4</v>
      </c>
      <c r="S395">
        <v>0</v>
      </c>
      <c r="T395" s="2">
        <v>-1</v>
      </c>
      <c r="U395" s="2"/>
      <c r="V395" s="2"/>
      <c r="W395" s="2"/>
      <c r="X395" s="2"/>
      <c r="Y395" s="25">
        <v>0</v>
      </c>
      <c r="Z395" s="25"/>
      <c r="AA395" s="25"/>
      <c r="AB395">
        <v>5.4767999999999999</v>
      </c>
      <c r="AC395">
        <v>5.5212000000000003</v>
      </c>
      <c r="AD395">
        <v>7.7889999999999997</v>
      </c>
      <c r="AE395">
        <v>0</v>
      </c>
      <c r="AH395" s="2"/>
      <c r="AI395">
        <v>6</v>
      </c>
      <c r="AJ395" s="55">
        <f t="shared" si="39"/>
        <v>0</v>
      </c>
      <c r="AK395" s="57">
        <v>0</v>
      </c>
      <c r="AL395" s="55">
        <v>235.52774005824</v>
      </c>
      <c r="AM395" s="55">
        <v>0</v>
      </c>
      <c r="AN395" s="52"/>
      <c r="AO395" s="51"/>
      <c r="AP395" s="52">
        <v>0.10189882514078979</v>
      </c>
      <c r="AQ395" s="52"/>
      <c r="AR395" s="28">
        <v>1.8</v>
      </c>
      <c r="AS395" s="28">
        <v>2.4</v>
      </c>
      <c r="AT395" s="28">
        <v>0.78</v>
      </c>
      <c r="AU395" s="28">
        <v>2.8</v>
      </c>
      <c r="AV395" s="28">
        <v>0.23136246786632389</v>
      </c>
      <c r="AW395" s="28">
        <v>0.30848329048843193</v>
      </c>
      <c r="AX395" s="28">
        <v>0.10025706940874041</v>
      </c>
      <c r="AY395" s="28">
        <v>0.35989717223650391</v>
      </c>
      <c r="AZ395" s="25">
        <v>0.93</v>
      </c>
      <c r="BA395" s="25">
        <v>3.44</v>
      </c>
      <c r="BB395" s="25">
        <v>2.5099999999999998</v>
      </c>
      <c r="BC395" s="25">
        <v>2.5674600000000001</v>
      </c>
      <c r="BD395">
        <v>2.5674600000000001</v>
      </c>
      <c r="BE395">
        <v>5.9091939581100004</v>
      </c>
      <c r="BF395" s="75">
        <v>0.46150059156666667</v>
      </c>
      <c r="BG395" s="75">
        <v>0.57171237359127625</v>
      </c>
      <c r="BH395" s="75"/>
      <c r="BK395">
        <v>5.0949412570394918E-2</v>
      </c>
      <c r="BM395">
        <v>0.10189882514078979</v>
      </c>
      <c r="BN395">
        <v>5.0949412570394918E-2</v>
      </c>
      <c r="BO395">
        <v>0.51660648257897146</v>
      </c>
      <c r="BP395" s="79" t="s">
        <v>1264</v>
      </c>
      <c r="BQ395" s="79">
        <v>1173</v>
      </c>
      <c r="BR395" s="79">
        <v>2</v>
      </c>
      <c r="BT395" s="79" t="s">
        <v>1268</v>
      </c>
      <c r="BU395" s="79" t="s">
        <v>1313</v>
      </c>
      <c r="BV395" s="79">
        <v>0.3</v>
      </c>
      <c r="BX395" s="79">
        <v>1.25</v>
      </c>
      <c r="BY395" s="79">
        <v>0</v>
      </c>
      <c r="BZ395" s="79" t="s">
        <v>1348</v>
      </c>
      <c r="CA395" s="79" t="s">
        <v>1349</v>
      </c>
      <c r="CB395" s="79" t="s">
        <v>1271</v>
      </c>
      <c r="CC395" s="79">
        <v>300</v>
      </c>
      <c r="CD395" s="79">
        <v>420</v>
      </c>
      <c r="CE395" s="79" t="s">
        <v>1310</v>
      </c>
      <c r="CG395" s="81">
        <v>120</v>
      </c>
    </row>
    <row r="396" spans="1:85" x14ac:dyDescent="0.3">
      <c r="A396" s="2" t="s">
        <v>1347</v>
      </c>
      <c r="B396" s="13" t="s">
        <v>872</v>
      </c>
      <c r="C396" s="13"/>
      <c r="D396" s="2">
        <v>2</v>
      </c>
      <c r="E396" s="2" t="s">
        <v>207</v>
      </c>
      <c r="F396" s="32" t="s">
        <v>586</v>
      </c>
      <c r="G396" s="1" t="s">
        <v>660</v>
      </c>
      <c r="L396" t="b">
        <v>1</v>
      </c>
      <c r="M396" t="b">
        <v>1</v>
      </c>
      <c r="N396" t="b">
        <v>0</v>
      </c>
      <c r="O396" t="b">
        <v>0</v>
      </c>
      <c r="P396" s="2"/>
      <c r="Q396" s="25">
        <v>0</v>
      </c>
      <c r="R396">
        <v>4</v>
      </c>
      <c r="S396">
        <v>0</v>
      </c>
      <c r="T396" s="2">
        <v>-1</v>
      </c>
      <c r="U396" s="2"/>
      <c r="V396" s="2"/>
      <c r="W396" s="2"/>
      <c r="X396" s="2"/>
      <c r="Y396" s="25">
        <v>0</v>
      </c>
      <c r="Z396" s="25"/>
      <c r="AA396" s="25"/>
      <c r="AB396">
        <v>5.4767999999999999</v>
      </c>
      <c r="AC396">
        <v>5.5212000000000003</v>
      </c>
      <c r="AD396">
        <v>7.7889999999999997</v>
      </c>
      <c r="AE396">
        <v>0</v>
      </c>
      <c r="AH396" s="2"/>
      <c r="AI396">
        <v>6</v>
      </c>
      <c r="AJ396" s="55">
        <f t="shared" ref="AJ396" si="59">T396*U396*V396</f>
        <v>0</v>
      </c>
      <c r="AK396" s="57">
        <v>0</v>
      </c>
      <c r="AL396" s="55">
        <v>235.52774005824</v>
      </c>
      <c r="AM396" s="55">
        <v>0</v>
      </c>
      <c r="AN396" s="52"/>
      <c r="AO396" s="51"/>
      <c r="AP396" s="52">
        <v>0.10189882514078979</v>
      </c>
      <c r="AQ396" s="52"/>
      <c r="AR396" s="28">
        <v>1.8</v>
      </c>
      <c r="AS396" s="28">
        <v>2.4</v>
      </c>
      <c r="AT396" s="28">
        <v>0.78</v>
      </c>
      <c r="AU396" s="28">
        <v>2.8</v>
      </c>
      <c r="AV396" s="28">
        <v>0.23136246786632389</v>
      </c>
      <c r="AW396" s="28">
        <v>0.30848329048843193</v>
      </c>
      <c r="AX396" s="28">
        <v>0.10025706940874041</v>
      </c>
      <c r="AY396" s="28">
        <v>0.35989717223650391</v>
      </c>
      <c r="AZ396" s="25">
        <v>0.93</v>
      </c>
      <c r="BA396" s="25">
        <v>3.44</v>
      </c>
      <c r="BB396" s="25">
        <v>2.5099999999999998</v>
      </c>
      <c r="BC396" s="25">
        <v>2.5674600000000001</v>
      </c>
      <c r="BD396">
        <v>2.5674600000000001</v>
      </c>
      <c r="BE396">
        <v>5.9091939581100004</v>
      </c>
      <c r="BF396" s="75">
        <v>0.46150059156666667</v>
      </c>
      <c r="BG396" s="75">
        <v>0.57171237359127625</v>
      </c>
      <c r="BH396" s="75"/>
      <c r="BK396">
        <v>5.0949412570394918E-2</v>
      </c>
      <c r="BM396">
        <v>0.10189882514078979</v>
      </c>
      <c r="BN396">
        <v>5.0949412570394918E-2</v>
      </c>
      <c r="BO396">
        <v>0.51660648257897146</v>
      </c>
      <c r="BP396" s="79" t="s">
        <v>1264</v>
      </c>
      <c r="BQ396" s="79">
        <v>1173</v>
      </c>
      <c r="BR396" s="79">
        <v>2</v>
      </c>
      <c r="BT396" s="79" t="s">
        <v>1268</v>
      </c>
      <c r="BU396" s="79" t="s">
        <v>1313</v>
      </c>
      <c r="BV396" s="79">
        <v>0.3</v>
      </c>
      <c r="BX396" s="79">
        <v>1.25</v>
      </c>
      <c r="BY396" s="79">
        <v>0</v>
      </c>
      <c r="BZ396" s="79" t="s">
        <v>464</v>
      </c>
      <c r="CA396" s="79" t="s">
        <v>464</v>
      </c>
      <c r="CB396" s="79" t="s">
        <v>1271</v>
      </c>
      <c r="CC396" s="79">
        <v>300</v>
      </c>
      <c r="CD396" s="79">
        <v>420</v>
      </c>
      <c r="CE396" s="79" t="s">
        <v>1310</v>
      </c>
      <c r="CG396" s="81">
        <v>0</v>
      </c>
    </row>
    <row r="397" spans="1:85" x14ac:dyDescent="0.3">
      <c r="A397" s="2" t="s">
        <v>153</v>
      </c>
      <c r="B397" s="13"/>
      <c r="C397" s="13"/>
      <c r="D397" s="2">
        <v>3.36</v>
      </c>
      <c r="E397" s="2" t="s">
        <v>208</v>
      </c>
      <c r="F397" s="9" t="s">
        <v>578</v>
      </c>
      <c r="G397">
        <v>-1</v>
      </c>
      <c r="L397" t="b">
        <v>1</v>
      </c>
      <c r="M397" t="b">
        <v>0</v>
      </c>
      <c r="N397" t="b">
        <v>0</v>
      </c>
      <c r="O397" t="b">
        <v>0</v>
      </c>
      <c r="P397" s="2">
        <v>1</v>
      </c>
      <c r="Q397" s="25">
        <v>1</v>
      </c>
      <c r="R397">
        <v>0</v>
      </c>
      <c r="S397">
        <v>0</v>
      </c>
      <c r="T397" s="2">
        <v>3.8860000000000001</v>
      </c>
      <c r="U397" s="2">
        <v>3.8860000000000001</v>
      </c>
      <c r="V397" s="2">
        <v>10.548299999999999</v>
      </c>
      <c r="W397" s="2" t="s">
        <v>1097</v>
      </c>
      <c r="X397" s="2">
        <v>10.548299999999999</v>
      </c>
      <c r="Y397" s="25">
        <v>3.9263319999999999</v>
      </c>
      <c r="Z397" s="25">
        <v>3.9263319999999999</v>
      </c>
      <c r="AA397" s="25">
        <v>10.74639</v>
      </c>
      <c r="AB397">
        <v>0</v>
      </c>
      <c r="AE397">
        <v>0</v>
      </c>
      <c r="AH397" s="2"/>
      <c r="AI397">
        <v>14</v>
      </c>
      <c r="AJ397" s="55">
        <f t="shared" si="39"/>
        <v>159.28983610679998</v>
      </c>
      <c r="AK397" s="57">
        <v>165.66723991337099</v>
      </c>
      <c r="AL397" s="55">
        <v>0</v>
      </c>
      <c r="AM397" s="55">
        <v>0</v>
      </c>
      <c r="AN397" s="52"/>
      <c r="AO397" s="51">
        <v>8.4506749839743392E-2</v>
      </c>
      <c r="AP397" s="52"/>
      <c r="AQ397" s="52"/>
      <c r="AR397" s="28">
        <v>1.7272727272727271</v>
      </c>
      <c r="AS397" s="28">
        <v>2.545454545454545</v>
      </c>
      <c r="AT397" s="28">
        <v>0.81818181818181823</v>
      </c>
      <c r="AU397" s="28">
        <v>0</v>
      </c>
      <c r="AV397" s="28">
        <v>0.3392857142857143</v>
      </c>
      <c r="AW397" s="28">
        <v>0.5</v>
      </c>
      <c r="AX397" s="28">
        <v>0.1607142857142857</v>
      </c>
      <c r="AY397" s="28">
        <v>0</v>
      </c>
      <c r="AZ397" s="25">
        <v>1.1000000000000001</v>
      </c>
      <c r="BA397" s="25">
        <v>3.44</v>
      </c>
      <c r="BB397" s="25">
        <v>2.34</v>
      </c>
      <c r="BC397" s="25">
        <v>2.78</v>
      </c>
      <c r="BD397">
        <v>2.78</v>
      </c>
      <c r="BE397">
        <v>6.4270052227137269</v>
      </c>
      <c r="BF397" s="75">
        <v>0.41874886813759421</v>
      </c>
      <c r="BG397" s="75"/>
      <c r="BH397" s="75"/>
      <c r="BI397">
        <v>4.3945051178950742E-2</v>
      </c>
      <c r="BJ397">
        <v>4.2253374919871717E-2</v>
      </c>
      <c r="BM397">
        <v>8.4506749839743392E-2</v>
      </c>
      <c r="BN397">
        <v>4.3099213049411229E-2</v>
      </c>
      <c r="BO397">
        <v>0.41874886813759421</v>
      </c>
      <c r="BP397" s="79" t="s">
        <v>1264</v>
      </c>
      <c r="BQ397" s="79">
        <v>1423</v>
      </c>
      <c r="BR397" s="79">
        <v>24</v>
      </c>
      <c r="BT397" s="79" t="s">
        <v>464</v>
      </c>
      <c r="BU397" s="79" t="s">
        <v>464</v>
      </c>
      <c r="BV397" s="79">
        <v>0</v>
      </c>
      <c r="BW397" s="79">
        <v>4.18</v>
      </c>
      <c r="BX397" s="79">
        <v>2</v>
      </c>
      <c r="BY397" s="79">
        <v>10</v>
      </c>
      <c r="BZ397" s="79" t="s">
        <v>464</v>
      </c>
      <c r="CA397" s="79" t="s">
        <v>464</v>
      </c>
      <c r="CB397" s="79" t="s">
        <v>1266</v>
      </c>
      <c r="CC397" s="79">
        <v>100</v>
      </c>
      <c r="CD397" s="79">
        <v>400</v>
      </c>
      <c r="CE397" s="79" t="s">
        <v>1310</v>
      </c>
      <c r="CF397" s="79">
        <f t="shared" ref="CF397:CF402" si="60">273+60</f>
        <v>333</v>
      </c>
      <c r="CG397" s="81">
        <v>723.21428571428578</v>
      </c>
    </row>
    <row r="398" spans="1:85" x14ac:dyDescent="0.3">
      <c r="A398" s="2" t="s">
        <v>1350</v>
      </c>
      <c r="B398" s="13"/>
      <c r="C398" s="13"/>
      <c r="D398" s="2">
        <v>3.48</v>
      </c>
      <c r="E398" s="2" t="s">
        <v>208</v>
      </c>
      <c r="F398" s="32" t="s">
        <v>578</v>
      </c>
      <c r="G398">
        <v>-1</v>
      </c>
      <c r="L398" t="b">
        <v>1</v>
      </c>
      <c r="M398" t="b">
        <v>0</v>
      </c>
      <c r="N398" t="b">
        <v>0</v>
      </c>
      <c r="O398" t="b">
        <v>0</v>
      </c>
      <c r="P398" s="2">
        <v>1</v>
      </c>
      <c r="Q398" s="25">
        <v>1</v>
      </c>
      <c r="R398">
        <v>0</v>
      </c>
      <c r="S398">
        <v>0</v>
      </c>
      <c r="T398" s="2">
        <v>3.8860000000000001</v>
      </c>
      <c r="U398" s="2">
        <v>3.8860000000000001</v>
      </c>
      <c r="V398" s="2">
        <v>10.548299999999999</v>
      </c>
      <c r="W398" s="2" t="s">
        <v>1097</v>
      </c>
      <c r="X398" s="2">
        <v>10.548299999999999</v>
      </c>
      <c r="Y398" s="25">
        <v>3.9263319999999999</v>
      </c>
      <c r="Z398" s="25">
        <v>3.9263319999999999</v>
      </c>
      <c r="AA398" s="25">
        <v>10.74639</v>
      </c>
      <c r="AB398">
        <v>0</v>
      </c>
      <c r="AE398">
        <v>0</v>
      </c>
      <c r="AH398" s="2"/>
      <c r="AI398">
        <v>14</v>
      </c>
      <c r="AJ398" s="55">
        <f t="shared" si="39"/>
        <v>159.28983610679998</v>
      </c>
      <c r="AK398" s="57">
        <v>165.66723991337099</v>
      </c>
      <c r="AL398" s="55">
        <v>0</v>
      </c>
      <c r="AM398" s="55">
        <v>0</v>
      </c>
      <c r="AN398" s="52"/>
      <c r="AO398" s="51">
        <v>8.4506749839743392E-2</v>
      </c>
      <c r="AP398" s="52"/>
      <c r="AQ398" s="52"/>
      <c r="AR398" s="28">
        <v>1.7272727272727271</v>
      </c>
      <c r="AS398" s="28">
        <v>2.545454545454545</v>
      </c>
      <c r="AT398" s="28">
        <v>0.81818181818181823</v>
      </c>
      <c r="AU398" s="28">
        <v>0</v>
      </c>
      <c r="AV398" s="28">
        <v>0.3392857142857143</v>
      </c>
      <c r="AW398" s="28">
        <v>0.5</v>
      </c>
      <c r="AX398" s="28">
        <v>0.1607142857142857</v>
      </c>
      <c r="AY398" s="28">
        <v>0</v>
      </c>
      <c r="AZ398" s="25">
        <v>1.1000000000000001</v>
      </c>
      <c r="BA398" s="25">
        <v>3.44</v>
      </c>
      <c r="BB398" s="25">
        <v>2.34</v>
      </c>
      <c r="BC398" s="25">
        <v>2.78</v>
      </c>
      <c r="BD398">
        <v>2.78</v>
      </c>
      <c r="BE398">
        <v>6.4270052227137269</v>
      </c>
      <c r="BF398" s="75">
        <v>0.41874886813759421</v>
      </c>
      <c r="BG398" s="75"/>
      <c r="BH398" s="75"/>
      <c r="BI398">
        <v>4.3945051178950742E-2</v>
      </c>
      <c r="BJ398">
        <v>4.2253374919871717E-2</v>
      </c>
      <c r="BM398">
        <v>8.4506749839743392E-2</v>
      </c>
      <c r="BN398">
        <v>4.3099213049411229E-2</v>
      </c>
      <c r="BO398">
        <v>0.41874886813759421</v>
      </c>
      <c r="BP398" s="79" t="s">
        <v>1264</v>
      </c>
      <c r="BQ398" s="79">
        <v>1423</v>
      </c>
      <c r="BR398" s="79">
        <v>24</v>
      </c>
      <c r="BT398" s="79" t="s">
        <v>464</v>
      </c>
      <c r="BU398" s="79" t="s">
        <v>464</v>
      </c>
      <c r="BV398" s="79">
        <v>0</v>
      </c>
      <c r="BW398" s="79">
        <v>4.62</v>
      </c>
      <c r="BX398" s="79">
        <v>2</v>
      </c>
      <c r="BY398" s="79">
        <v>10</v>
      </c>
      <c r="BZ398" s="79" t="s">
        <v>464</v>
      </c>
      <c r="CA398" s="79" t="s">
        <v>464</v>
      </c>
      <c r="CB398" s="79" t="s">
        <v>1266</v>
      </c>
      <c r="CC398" s="79">
        <v>100</v>
      </c>
      <c r="CD398" s="79">
        <v>400</v>
      </c>
      <c r="CE398" s="79" t="s">
        <v>1310</v>
      </c>
      <c r="CF398" s="79">
        <f t="shared" si="60"/>
        <v>333</v>
      </c>
      <c r="CG398" s="81">
        <v>866.07142857142867</v>
      </c>
    </row>
    <row r="399" spans="1:85" x14ac:dyDescent="0.3">
      <c r="A399" s="2" t="s">
        <v>1351</v>
      </c>
      <c r="B399" s="13"/>
      <c r="C399" s="13"/>
      <c r="D399" s="2">
        <v>3.47</v>
      </c>
      <c r="E399" s="2" t="s">
        <v>208</v>
      </c>
      <c r="F399" s="32" t="s">
        <v>578</v>
      </c>
      <c r="G399">
        <v>-1</v>
      </c>
      <c r="L399" t="b">
        <v>1</v>
      </c>
      <c r="M399" t="b">
        <v>0</v>
      </c>
      <c r="N399" t="b">
        <v>0</v>
      </c>
      <c r="O399" t="b">
        <v>0</v>
      </c>
      <c r="P399" s="2">
        <v>1</v>
      </c>
      <c r="Q399" s="25">
        <v>1</v>
      </c>
      <c r="R399">
        <v>0</v>
      </c>
      <c r="S399">
        <v>0</v>
      </c>
      <c r="T399" s="2">
        <v>3.8860000000000001</v>
      </c>
      <c r="U399" s="2">
        <v>3.8860000000000001</v>
      </c>
      <c r="V399" s="2">
        <v>10.548299999999999</v>
      </c>
      <c r="W399" s="2" t="s">
        <v>1097</v>
      </c>
      <c r="X399" s="2">
        <v>10.548299999999999</v>
      </c>
      <c r="Y399" s="25">
        <v>3.9263319999999999</v>
      </c>
      <c r="Z399" s="25">
        <v>3.9263319999999999</v>
      </c>
      <c r="AA399" s="25">
        <v>10.74639</v>
      </c>
      <c r="AB399">
        <v>0</v>
      </c>
      <c r="AE399">
        <v>0</v>
      </c>
      <c r="AH399" s="2"/>
      <c r="AI399">
        <v>14</v>
      </c>
      <c r="AJ399" s="55">
        <f t="shared" si="39"/>
        <v>159.28983610679998</v>
      </c>
      <c r="AK399" s="57">
        <v>165.66723991337099</v>
      </c>
      <c r="AL399" s="55">
        <v>0</v>
      </c>
      <c r="AM399" s="55">
        <v>0</v>
      </c>
      <c r="AN399" s="52"/>
      <c r="AO399" s="51">
        <v>8.4506749839743392E-2</v>
      </c>
      <c r="AP399" s="52"/>
      <c r="AQ399" s="52"/>
      <c r="AR399" s="28">
        <v>1.7272727272727271</v>
      </c>
      <c r="AS399" s="28">
        <v>2.545454545454545</v>
      </c>
      <c r="AT399" s="28">
        <v>0.81818181818181823</v>
      </c>
      <c r="AU399" s="28">
        <v>0</v>
      </c>
      <c r="AV399" s="28">
        <v>0.3392857142857143</v>
      </c>
      <c r="AW399" s="28">
        <v>0.5</v>
      </c>
      <c r="AX399" s="28">
        <v>0.1607142857142857</v>
      </c>
      <c r="AY399" s="28">
        <v>0</v>
      </c>
      <c r="AZ399" s="25">
        <v>1.1000000000000001</v>
      </c>
      <c r="BA399" s="25">
        <v>3.44</v>
      </c>
      <c r="BB399" s="25">
        <v>2.34</v>
      </c>
      <c r="BC399" s="25">
        <v>2.78</v>
      </c>
      <c r="BD399">
        <v>2.78</v>
      </c>
      <c r="BE399">
        <v>6.4270052227137269</v>
      </c>
      <c r="BF399" s="75">
        <v>0.41874886813759421</v>
      </c>
      <c r="BG399" s="75"/>
      <c r="BH399" s="75"/>
      <c r="BI399">
        <v>4.3945051178950742E-2</v>
      </c>
      <c r="BJ399">
        <v>4.2253374919871717E-2</v>
      </c>
      <c r="BM399">
        <v>8.4506749839743392E-2</v>
      </c>
      <c r="BN399">
        <v>4.3099213049411229E-2</v>
      </c>
      <c r="BO399">
        <v>0.41874886813759421</v>
      </c>
      <c r="BP399" s="79" t="s">
        <v>1264</v>
      </c>
      <c r="BQ399" s="79">
        <v>1423</v>
      </c>
      <c r="BR399" s="79">
        <v>24</v>
      </c>
      <c r="BT399" s="79" t="s">
        <v>464</v>
      </c>
      <c r="BU399" s="79" t="s">
        <v>464</v>
      </c>
      <c r="BV399" s="79">
        <v>0</v>
      </c>
      <c r="BW399" s="79">
        <v>5.17</v>
      </c>
      <c r="BX399" s="79">
        <v>2</v>
      </c>
      <c r="BY399" s="79">
        <v>10</v>
      </c>
      <c r="BZ399" s="79" t="s">
        <v>464</v>
      </c>
      <c r="CA399" s="79" t="s">
        <v>464</v>
      </c>
      <c r="CB399" s="79" t="s">
        <v>1266</v>
      </c>
      <c r="CC399" s="79">
        <v>100</v>
      </c>
      <c r="CD399" s="79">
        <v>400</v>
      </c>
      <c r="CE399" s="79" t="s">
        <v>1310</v>
      </c>
      <c r="CF399" s="79">
        <f t="shared" si="60"/>
        <v>333</v>
      </c>
      <c r="CG399" s="81">
        <v>941.96428571428578</v>
      </c>
    </row>
    <row r="400" spans="1:85" x14ac:dyDescent="0.3">
      <c r="A400" s="2" t="s">
        <v>1352</v>
      </c>
      <c r="B400" s="13"/>
      <c r="C400" s="13"/>
      <c r="D400" s="2">
        <v>3.41</v>
      </c>
      <c r="E400" s="2" t="s">
        <v>208</v>
      </c>
      <c r="F400" s="32" t="s">
        <v>578</v>
      </c>
      <c r="G400">
        <v>-1</v>
      </c>
      <c r="L400" t="b">
        <v>1</v>
      </c>
      <c r="M400" t="b">
        <v>0</v>
      </c>
      <c r="N400" t="b">
        <v>0</v>
      </c>
      <c r="O400" t="b">
        <v>0</v>
      </c>
      <c r="P400" s="2">
        <v>1</v>
      </c>
      <c r="Q400" s="25">
        <v>1</v>
      </c>
      <c r="R400">
        <v>0</v>
      </c>
      <c r="S400">
        <v>0</v>
      </c>
      <c r="T400" s="2">
        <v>3.8860000000000001</v>
      </c>
      <c r="U400" s="2">
        <v>3.8860000000000001</v>
      </c>
      <c r="V400" s="2">
        <v>10.548299999999999</v>
      </c>
      <c r="W400" s="2" t="s">
        <v>1097</v>
      </c>
      <c r="X400" s="2">
        <v>10.548299999999999</v>
      </c>
      <c r="Y400" s="25">
        <v>3.9263319999999999</v>
      </c>
      <c r="Z400" s="25">
        <v>3.9263319999999999</v>
      </c>
      <c r="AA400" s="25">
        <v>10.74639</v>
      </c>
      <c r="AB400">
        <v>0</v>
      </c>
      <c r="AE400">
        <v>0</v>
      </c>
      <c r="AH400" s="2"/>
      <c r="AI400">
        <v>14</v>
      </c>
      <c r="AJ400" s="55">
        <f t="shared" si="39"/>
        <v>159.28983610679998</v>
      </c>
      <c r="AK400" s="57">
        <v>165.66723991337099</v>
      </c>
      <c r="AL400" s="55">
        <v>0</v>
      </c>
      <c r="AM400" s="55">
        <v>0</v>
      </c>
      <c r="AN400" s="52"/>
      <c r="AO400" s="51">
        <v>8.4506749839743392E-2</v>
      </c>
      <c r="AP400" s="52"/>
      <c r="AQ400" s="52"/>
      <c r="AR400" s="28">
        <v>1.7272727272727271</v>
      </c>
      <c r="AS400" s="28">
        <v>2.545454545454545</v>
      </c>
      <c r="AT400" s="28">
        <v>0.81818181818181823</v>
      </c>
      <c r="AU400" s="28">
        <v>0</v>
      </c>
      <c r="AV400" s="28">
        <v>0.3392857142857143</v>
      </c>
      <c r="AW400" s="28">
        <v>0.5</v>
      </c>
      <c r="AX400" s="28">
        <v>0.1607142857142857</v>
      </c>
      <c r="AY400" s="28">
        <v>0</v>
      </c>
      <c r="AZ400" s="25">
        <v>1.1000000000000001</v>
      </c>
      <c r="BA400" s="25">
        <v>3.44</v>
      </c>
      <c r="BB400" s="25">
        <v>2.34</v>
      </c>
      <c r="BC400" s="25">
        <v>2.78</v>
      </c>
      <c r="BD400">
        <v>2.78</v>
      </c>
      <c r="BE400">
        <v>6.4270052227137269</v>
      </c>
      <c r="BF400" s="75">
        <v>0.41874886813759421</v>
      </c>
      <c r="BG400" s="75"/>
      <c r="BH400" s="75"/>
      <c r="BI400">
        <v>4.3945051178950742E-2</v>
      </c>
      <c r="BJ400">
        <v>4.2253374919871717E-2</v>
      </c>
      <c r="BM400">
        <v>8.4506749839743392E-2</v>
      </c>
      <c r="BN400">
        <v>4.3099213049411229E-2</v>
      </c>
      <c r="BO400">
        <v>0.41874886813759421</v>
      </c>
      <c r="BP400" s="79" t="s">
        <v>1264</v>
      </c>
      <c r="BQ400" s="79">
        <v>1423</v>
      </c>
      <c r="BR400" s="79">
        <v>24</v>
      </c>
      <c r="BT400" s="79" t="s">
        <v>464</v>
      </c>
      <c r="BU400" s="79" t="s">
        <v>464</v>
      </c>
      <c r="BV400" s="79">
        <v>0</v>
      </c>
      <c r="BW400" s="79">
        <v>7.2</v>
      </c>
      <c r="BX400" s="79">
        <v>2</v>
      </c>
      <c r="BY400" s="79">
        <v>10</v>
      </c>
      <c r="BZ400" s="79" t="s">
        <v>464</v>
      </c>
      <c r="CA400" s="79" t="s">
        <v>464</v>
      </c>
      <c r="CB400" s="79" t="s">
        <v>1266</v>
      </c>
      <c r="CC400" s="79">
        <v>100</v>
      </c>
      <c r="CD400" s="79">
        <v>400</v>
      </c>
      <c r="CE400" s="79" t="s">
        <v>1310</v>
      </c>
      <c r="CF400" s="79">
        <f t="shared" si="60"/>
        <v>333</v>
      </c>
      <c r="CG400" s="81">
        <v>1517.8571428571429</v>
      </c>
    </row>
    <row r="401" spans="1:85" x14ac:dyDescent="0.3">
      <c r="A401" s="2" t="s">
        <v>1353</v>
      </c>
      <c r="B401" s="13"/>
      <c r="C401" s="13"/>
      <c r="D401" s="2">
        <v>3.42</v>
      </c>
      <c r="E401" s="2" t="s">
        <v>208</v>
      </c>
      <c r="F401" s="32" t="s">
        <v>578</v>
      </c>
      <c r="G401">
        <v>-1</v>
      </c>
      <c r="L401" t="b">
        <v>1</v>
      </c>
      <c r="M401" t="b">
        <v>0</v>
      </c>
      <c r="N401" t="b">
        <v>0</v>
      </c>
      <c r="O401" t="b">
        <v>0</v>
      </c>
      <c r="P401" s="2">
        <v>1</v>
      </c>
      <c r="Q401" s="25">
        <v>1</v>
      </c>
      <c r="R401">
        <v>0</v>
      </c>
      <c r="S401">
        <v>0</v>
      </c>
      <c r="T401" s="2">
        <v>3.8860000000000001</v>
      </c>
      <c r="U401" s="2">
        <v>3.8860000000000001</v>
      </c>
      <c r="V401" s="2">
        <v>10.548299999999999</v>
      </c>
      <c r="W401" s="2" t="s">
        <v>1097</v>
      </c>
      <c r="X401" s="2">
        <v>10.548299999999999</v>
      </c>
      <c r="Y401" s="25">
        <v>3.9263319999999999</v>
      </c>
      <c r="Z401" s="25">
        <v>3.9263319999999999</v>
      </c>
      <c r="AA401" s="25">
        <v>10.74639</v>
      </c>
      <c r="AB401">
        <v>0</v>
      </c>
      <c r="AE401">
        <v>0</v>
      </c>
      <c r="AH401" s="2"/>
      <c r="AI401">
        <v>14</v>
      </c>
      <c r="AJ401" s="55">
        <f t="shared" si="39"/>
        <v>159.28983610679998</v>
      </c>
      <c r="AK401" s="57">
        <v>165.66723991337099</v>
      </c>
      <c r="AL401" s="55">
        <v>0</v>
      </c>
      <c r="AM401" s="55">
        <v>0</v>
      </c>
      <c r="AN401" s="52"/>
      <c r="AO401" s="51">
        <v>8.4506749839743392E-2</v>
      </c>
      <c r="AP401" s="52"/>
      <c r="AQ401" s="52"/>
      <c r="AR401" s="28">
        <v>1.7272727272727271</v>
      </c>
      <c r="AS401" s="28">
        <v>2.545454545454545</v>
      </c>
      <c r="AT401" s="28">
        <v>0.81818181818181823</v>
      </c>
      <c r="AU401" s="28">
        <v>0</v>
      </c>
      <c r="AV401" s="28">
        <v>0.3392857142857143</v>
      </c>
      <c r="AW401" s="28">
        <v>0.5</v>
      </c>
      <c r="AX401" s="28">
        <v>0.1607142857142857</v>
      </c>
      <c r="AY401" s="28">
        <v>0</v>
      </c>
      <c r="AZ401" s="25">
        <v>1.1000000000000001</v>
      </c>
      <c r="BA401" s="25">
        <v>3.44</v>
      </c>
      <c r="BB401" s="25">
        <v>2.34</v>
      </c>
      <c r="BC401" s="25">
        <v>2.78</v>
      </c>
      <c r="BD401">
        <v>2.78</v>
      </c>
      <c r="BE401">
        <v>6.4270052227137269</v>
      </c>
      <c r="BF401" s="75">
        <v>0.41874886813759421</v>
      </c>
      <c r="BG401" s="75"/>
      <c r="BH401" s="75"/>
      <c r="BI401">
        <v>4.3945051178950742E-2</v>
      </c>
      <c r="BJ401">
        <v>4.2253374919871717E-2</v>
      </c>
      <c r="BM401">
        <v>8.4506749839743392E-2</v>
      </c>
      <c r="BN401">
        <v>4.3099213049411229E-2</v>
      </c>
      <c r="BO401">
        <v>0.41874886813759421</v>
      </c>
      <c r="BP401" s="79" t="s">
        <v>1264</v>
      </c>
      <c r="BQ401" s="79">
        <v>1423</v>
      </c>
      <c r="BR401" s="79">
        <v>24</v>
      </c>
      <c r="BT401" s="79" t="s">
        <v>464</v>
      </c>
      <c r="BU401" s="79" t="s">
        <v>464</v>
      </c>
      <c r="BV401" s="79">
        <v>0</v>
      </c>
      <c r="BW401" s="79">
        <v>7.7</v>
      </c>
      <c r="BX401" s="79">
        <v>2</v>
      </c>
      <c r="BY401" s="79">
        <v>10</v>
      </c>
      <c r="BZ401" s="79" t="s">
        <v>464</v>
      </c>
      <c r="CA401" s="79" t="s">
        <v>464</v>
      </c>
      <c r="CB401" s="79" t="s">
        <v>1266</v>
      </c>
      <c r="CC401" s="79">
        <v>100</v>
      </c>
      <c r="CD401" s="79">
        <v>400</v>
      </c>
      <c r="CE401" s="79" t="s">
        <v>1310</v>
      </c>
      <c r="CF401" s="79">
        <f t="shared" si="60"/>
        <v>333</v>
      </c>
      <c r="CG401" s="81">
        <v>1629.4642857142858</v>
      </c>
    </row>
    <row r="402" spans="1:85" x14ac:dyDescent="0.3">
      <c r="A402" s="2" t="s">
        <v>1354</v>
      </c>
      <c r="B402" s="13"/>
      <c r="C402" s="13"/>
      <c r="D402" s="2">
        <v>3.44</v>
      </c>
      <c r="E402" s="2" t="s">
        <v>208</v>
      </c>
      <c r="F402" s="32" t="s">
        <v>578</v>
      </c>
      <c r="G402">
        <v>-1</v>
      </c>
      <c r="L402" t="b">
        <v>1</v>
      </c>
      <c r="M402" t="b">
        <v>0</v>
      </c>
      <c r="N402" t="b">
        <v>0</v>
      </c>
      <c r="O402" t="b">
        <v>0</v>
      </c>
      <c r="P402" s="2">
        <v>1</v>
      </c>
      <c r="Q402" s="25">
        <v>1</v>
      </c>
      <c r="R402">
        <v>0</v>
      </c>
      <c r="S402">
        <v>0</v>
      </c>
      <c r="T402" s="2">
        <v>3.8860000000000001</v>
      </c>
      <c r="U402" s="2">
        <v>3.8860000000000001</v>
      </c>
      <c r="V402" s="2">
        <v>10.548299999999999</v>
      </c>
      <c r="W402" s="2" t="s">
        <v>1097</v>
      </c>
      <c r="X402" s="2">
        <v>10.548299999999999</v>
      </c>
      <c r="Y402" s="25">
        <v>3.9263319999999999</v>
      </c>
      <c r="Z402" s="25">
        <v>3.9263319999999999</v>
      </c>
      <c r="AA402" s="25">
        <v>10.74639</v>
      </c>
      <c r="AB402">
        <v>0</v>
      </c>
      <c r="AE402">
        <v>0</v>
      </c>
      <c r="AH402" s="2"/>
      <c r="AI402">
        <v>14</v>
      </c>
      <c r="AJ402" s="55">
        <f t="shared" si="39"/>
        <v>159.28983610679998</v>
      </c>
      <c r="AK402" s="57">
        <v>165.66723991337099</v>
      </c>
      <c r="AL402" s="55">
        <v>0</v>
      </c>
      <c r="AM402" s="55">
        <v>0</v>
      </c>
      <c r="AN402" s="52"/>
      <c r="AO402" s="51">
        <v>8.4506749839743392E-2</v>
      </c>
      <c r="AP402" s="52"/>
      <c r="AQ402" s="52"/>
      <c r="AR402" s="28">
        <v>1.7272727272727271</v>
      </c>
      <c r="AS402" s="28">
        <v>2.545454545454545</v>
      </c>
      <c r="AT402" s="28">
        <v>0.81818181818181823</v>
      </c>
      <c r="AU402" s="28">
        <v>0</v>
      </c>
      <c r="AV402" s="28">
        <v>0.3392857142857143</v>
      </c>
      <c r="AW402" s="28">
        <v>0.5</v>
      </c>
      <c r="AX402" s="28">
        <v>0.1607142857142857</v>
      </c>
      <c r="AY402" s="28">
        <v>0</v>
      </c>
      <c r="AZ402" s="25">
        <v>1.1000000000000001</v>
      </c>
      <c r="BA402" s="25">
        <v>3.44</v>
      </c>
      <c r="BB402" s="25">
        <v>2.34</v>
      </c>
      <c r="BC402" s="25">
        <v>2.78</v>
      </c>
      <c r="BD402">
        <v>2.78</v>
      </c>
      <c r="BE402">
        <v>6.4270052227137269</v>
      </c>
      <c r="BF402" s="75">
        <v>0.41874886813759421</v>
      </c>
      <c r="BG402" s="75"/>
      <c r="BH402" s="75"/>
      <c r="BI402">
        <v>4.3945051178950742E-2</v>
      </c>
      <c r="BJ402">
        <v>4.2253374919871717E-2</v>
      </c>
      <c r="BM402">
        <v>8.4506749839743392E-2</v>
      </c>
      <c r="BN402">
        <v>4.3099213049411229E-2</v>
      </c>
      <c r="BO402">
        <v>0.41874886813759421</v>
      </c>
      <c r="BP402" s="79" t="s">
        <v>1264</v>
      </c>
      <c r="BQ402" s="79">
        <v>1423</v>
      </c>
      <c r="BR402" s="79">
        <v>24</v>
      </c>
      <c r="BT402" s="79" t="s">
        <v>464</v>
      </c>
      <c r="BU402" s="79" t="s">
        <v>464</v>
      </c>
      <c r="BV402" s="79">
        <v>0</v>
      </c>
      <c r="BW402" s="79">
        <v>8.23</v>
      </c>
      <c r="BX402" s="79">
        <v>2</v>
      </c>
      <c r="BY402" s="79">
        <v>10</v>
      </c>
      <c r="BZ402" s="79" t="s">
        <v>464</v>
      </c>
      <c r="CA402" s="79" t="s">
        <v>464</v>
      </c>
      <c r="CB402" s="79" t="s">
        <v>1266</v>
      </c>
      <c r="CC402" s="79">
        <v>100</v>
      </c>
      <c r="CD402" s="79">
        <v>400</v>
      </c>
      <c r="CE402" s="79" t="s">
        <v>1310</v>
      </c>
      <c r="CF402" s="79">
        <f t="shared" si="60"/>
        <v>333</v>
      </c>
      <c r="CG402" s="81">
        <v>325.89285714285717</v>
      </c>
    </row>
    <row r="403" spans="1:85" x14ac:dyDescent="0.3">
      <c r="A403" s="2" t="s">
        <v>153</v>
      </c>
      <c r="B403" s="17"/>
      <c r="C403" s="13"/>
      <c r="D403" s="2">
        <v>3.1</v>
      </c>
      <c r="E403" s="2" t="s">
        <v>209</v>
      </c>
      <c r="F403" s="9" t="s">
        <v>578</v>
      </c>
      <c r="G403">
        <v>-1</v>
      </c>
      <c r="L403" t="b">
        <v>1</v>
      </c>
      <c r="M403" t="b">
        <v>0</v>
      </c>
      <c r="N403" t="b">
        <v>0</v>
      </c>
      <c r="O403" t="b">
        <v>0</v>
      </c>
      <c r="P403" s="2">
        <v>1</v>
      </c>
      <c r="Q403" s="25">
        <v>0</v>
      </c>
      <c r="R403">
        <v>0</v>
      </c>
      <c r="S403">
        <v>0</v>
      </c>
      <c r="T403" s="1">
        <v>3.8860000000000001</v>
      </c>
      <c r="U403" s="1">
        <v>3.8860000000000001</v>
      </c>
      <c r="V403" s="1">
        <v>10.548299999999999</v>
      </c>
      <c r="W403" s="1" t="s">
        <v>1097</v>
      </c>
      <c r="X403" s="2">
        <v>10.548299999999999</v>
      </c>
      <c r="Y403" s="25">
        <v>0</v>
      </c>
      <c r="Z403" s="25"/>
      <c r="AA403" s="25"/>
      <c r="AB403">
        <v>0</v>
      </c>
      <c r="AE403">
        <v>0</v>
      </c>
      <c r="AH403" s="2"/>
      <c r="AI403">
        <v>14</v>
      </c>
      <c r="AJ403" s="55">
        <f t="shared" ref="AJ403:AJ404" si="61">T403*U403*V403</f>
        <v>159.28983610679998</v>
      </c>
      <c r="AK403" s="57">
        <v>0</v>
      </c>
      <c r="AL403" s="55">
        <v>0</v>
      </c>
      <c r="AM403" s="55">
        <v>0</v>
      </c>
      <c r="AN403" s="52">
        <f t="shared" ref="AN403:AN404" si="62">P403*AI403/AJ403</f>
        <v>8.789010235790147E-2</v>
      </c>
      <c r="AO403" s="51"/>
      <c r="AP403" s="52"/>
      <c r="AQ403" s="52"/>
      <c r="AR403" s="28">
        <v>1.730593607305936</v>
      </c>
      <c r="AS403" s="28">
        <v>2.557077625570777</v>
      </c>
      <c r="AT403" s="28">
        <v>0.8264840182648403</v>
      </c>
      <c r="AU403" s="28">
        <v>0</v>
      </c>
      <c r="AV403" s="28">
        <v>0.33839285714285711</v>
      </c>
      <c r="AW403" s="28">
        <v>0.5</v>
      </c>
      <c r="AX403" s="28">
        <v>0.16160714285714289</v>
      </c>
      <c r="AY403" s="28">
        <v>0</v>
      </c>
      <c r="AZ403" s="25">
        <v>1.1000000000000001</v>
      </c>
      <c r="BA403" s="25">
        <v>3.44</v>
      </c>
      <c r="BB403" s="25">
        <v>2.34</v>
      </c>
      <c r="BC403" s="25">
        <v>2.7852054794520549</v>
      </c>
      <c r="BD403">
        <v>2.7852054794520549</v>
      </c>
      <c r="BE403">
        <v>6.4239560922245156</v>
      </c>
      <c r="BF403" s="75">
        <v>0.41874886813759421</v>
      </c>
      <c r="BG403" s="75"/>
      <c r="BH403" s="75"/>
      <c r="BI403">
        <v>4.3945051178950742E-2</v>
      </c>
      <c r="BM403">
        <v>8.789010235790147E-2</v>
      </c>
      <c r="BN403">
        <v>4.3945051178950742E-2</v>
      </c>
      <c r="BO403">
        <v>0.41874886813759421</v>
      </c>
      <c r="BP403" s="79" t="s">
        <v>1264</v>
      </c>
      <c r="BQ403" s="79">
        <v>1423</v>
      </c>
      <c r="BR403" s="79">
        <v>24</v>
      </c>
      <c r="BT403" s="79" t="s">
        <v>464</v>
      </c>
      <c r="BU403" s="79" t="s">
        <v>464</v>
      </c>
      <c r="BV403" s="79">
        <v>0</v>
      </c>
      <c r="BW403" s="79">
        <v>4.18</v>
      </c>
      <c r="BX403" s="79">
        <v>2</v>
      </c>
      <c r="BY403" s="79">
        <v>10</v>
      </c>
      <c r="BZ403" s="79" t="s">
        <v>464</v>
      </c>
      <c r="CA403" s="79" t="s">
        <v>464</v>
      </c>
      <c r="CB403" s="79" t="s">
        <v>1266</v>
      </c>
      <c r="CC403" s="79">
        <v>100</v>
      </c>
      <c r="CD403" s="79">
        <v>290</v>
      </c>
      <c r="CE403" s="79" t="s">
        <v>1310</v>
      </c>
      <c r="CF403" s="79">
        <v>333</v>
      </c>
      <c r="CG403" s="81">
        <v>2008.9285714285716</v>
      </c>
    </row>
    <row r="404" spans="1:85" x14ac:dyDescent="0.3">
      <c r="A404" s="2" t="s">
        <v>210</v>
      </c>
      <c r="B404" s="17"/>
      <c r="C404" s="13"/>
      <c r="D404" s="2">
        <v>3.1</v>
      </c>
      <c r="E404" s="2" t="s">
        <v>209</v>
      </c>
      <c r="F404" s="32" t="s">
        <v>578</v>
      </c>
      <c r="G404">
        <v>-1</v>
      </c>
      <c r="I404" t="s">
        <v>1640</v>
      </c>
      <c r="J404" t="s">
        <v>1640</v>
      </c>
      <c r="L404" t="b">
        <v>1</v>
      </c>
      <c r="M404" t="b">
        <v>0</v>
      </c>
      <c r="N404" t="b">
        <v>0</v>
      </c>
      <c r="O404" t="b">
        <v>0</v>
      </c>
      <c r="P404" s="2">
        <v>1</v>
      </c>
      <c r="Q404" s="25">
        <v>0</v>
      </c>
      <c r="R404">
        <v>0</v>
      </c>
      <c r="S404">
        <v>0</v>
      </c>
      <c r="T404" s="1">
        <v>3.8860000000000001</v>
      </c>
      <c r="U404" s="1">
        <v>3.8860000000000001</v>
      </c>
      <c r="V404" s="1">
        <v>10.548299999999999</v>
      </c>
      <c r="W404" s="1" t="s">
        <v>1097</v>
      </c>
      <c r="X404" s="2">
        <v>10.548299999999999</v>
      </c>
      <c r="Y404" s="25">
        <v>0</v>
      </c>
      <c r="Z404" s="25"/>
      <c r="AA404" s="25"/>
      <c r="AB404">
        <v>0</v>
      </c>
      <c r="AE404">
        <v>0</v>
      </c>
      <c r="AH404" s="2"/>
      <c r="AI404">
        <v>14</v>
      </c>
      <c r="AJ404" s="55">
        <f t="shared" si="61"/>
        <v>159.28983610679998</v>
      </c>
      <c r="AK404" s="57">
        <v>0</v>
      </c>
      <c r="AL404" s="55">
        <v>0</v>
      </c>
      <c r="AM404" s="55">
        <v>0</v>
      </c>
      <c r="AN404" s="52">
        <f t="shared" si="62"/>
        <v>8.789010235790147E-2</v>
      </c>
      <c r="AO404" s="51"/>
      <c r="AP404" s="52"/>
      <c r="AQ404" s="52"/>
      <c r="AR404" s="28">
        <v>1.730593607305936</v>
      </c>
      <c r="AS404" s="28">
        <v>2.557077625570777</v>
      </c>
      <c r="AT404" s="28">
        <v>0.8264840182648403</v>
      </c>
      <c r="AU404" s="28">
        <v>0</v>
      </c>
      <c r="AV404" s="28">
        <v>0.33839285714285711</v>
      </c>
      <c r="AW404" s="28">
        <v>0.5</v>
      </c>
      <c r="AX404" s="28">
        <v>0.16160714285714289</v>
      </c>
      <c r="AY404" s="28">
        <v>0</v>
      </c>
      <c r="AZ404" s="25">
        <v>1.1000000000000001</v>
      </c>
      <c r="BA404" s="25">
        <v>3.44</v>
      </c>
      <c r="BB404" s="25">
        <v>2.34</v>
      </c>
      <c r="BC404" s="25">
        <v>2.7852054794520549</v>
      </c>
      <c r="BD404">
        <v>2.7852054794520549</v>
      </c>
      <c r="BE404">
        <v>6.4239560922245156</v>
      </c>
      <c r="BF404" s="75">
        <v>0.41874886813759421</v>
      </c>
      <c r="BG404" s="75"/>
      <c r="BH404" s="75"/>
      <c r="BI404">
        <v>4.3945051178950742E-2</v>
      </c>
      <c r="BM404">
        <v>8.789010235790147E-2</v>
      </c>
      <c r="BN404">
        <v>4.3945051178950742E-2</v>
      </c>
      <c r="BO404">
        <v>0.41874886813759421</v>
      </c>
      <c r="BP404" s="79" t="s">
        <v>1264</v>
      </c>
      <c r="BQ404" s="79">
        <v>1423</v>
      </c>
      <c r="BR404" s="79">
        <v>24</v>
      </c>
      <c r="BT404" s="79" t="s">
        <v>464</v>
      </c>
      <c r="BU404" s="79" t="s">
        <v>464</v>
      </c>
      <c r="BV404" s="79">
        <v>0</v>
      </c>
      <c r="BW404" s="79">
        <v>4.54</v>
      </c>
      <c r="BX404" s="79">
        <v>2</v>
      </c>
      <c r="BY404" s="79">
        <v>10</v>
      </c>
      <c r="BZ404" s="79" t="s">
        <v>464</v>
      </c>
      <c r="CA404" s="79" t="s">
        <v>464</v>
      </c>
      <c r="CB404" s="79" t="s">
        <v>1266</v>
      </c>
      <c r="CC404" s="79">
        <v>100</v>
      </c>
      <c r="CD404" s="79">
        <v>290</v>
      </c>
      <c r="CE404" s="79" t="s">
        <v>1310</v>
      </c>
      <c r="CF404" s="79">
        <v>333</v>
      </c>
      <c r="CG404" s="81">
        <v>2232.1428571428573</v>
      </c>
    </row>
    <row r="405" spans="1:85" x14ac:dyDescent="0.3">
      <c r="A405" s="2" t="s">
        <v>211</v>
      </c>
      <c r="B405" s="17"/>
      <c r="C405" s="13"/>
      <c r="D405" s="2">
        <v>3.1</v>
      </c>
      <c r="E405" s="2" t="s">
        <v>209</v>
      </c>
      <c r="F405" s="32" t="s">
        <v>578</v>
      </c>
      <c r="G405">
        <v>-1</v>
      </c>
      <c r="I405" t="s">
        <v>1641</v>
      </c>
      <c r="J405" t="s">
        <v>1641</v>
      </c>
      <c r="L405" t="b">
        <v>1</v>
      </c>
      <c r="M405" t="b">
        <v>0</v>
      </c>
      <c r="N405" t="b">
        <v>0</v>
      </c>
      <c r="O405" t="b">
        <v>0</v>
      </c>
      <c r="P405" s="2">
        <v>1</v>
      </c>
      <c r="Q405" s="25">
        <v>0</v>
      </c>
      <c r="R405">
        <v>0</v>
      </c>
      <c r="S405">
        <v>0</v>
      </c>
      <c r="T405" s="1">
        <v>3.8860000000000001</v>
      </c>
      <c r="U405" s="1">
        <v>3.8860000000000001</v>
      </c>
      <c r="V405" s="1">
        <v>10.548299999999999</v>
      </c>
      <c r="W405" s="1" t="s">
        <v>1097</v>
      </c>
      <c r="X405" s="2">
        <v>10.548299999999999</v>
      </c>
      <c r="Y405" s="25">
        <v>0</v>
      </c>
      <c r="Z405" s="25"/>
      <c r="AA405" s="25"/>
      <c r="AB405">
        <v>0</v>
      </c>
      <c r="AE405">
        <v>0</v>
      </c>
      <c r="AH405" s="2"/>
      <c r="AI405">
        <v>14</v>
      </c>
      <c r="AJ405" s="55">
        <f t="shared" ref="AJ405:AJ555" si="63">T405*U405*V405</f>
        <v>159.28983610679998</v>
      </c>
      <c r="AK405" s="57">
        <v>0</v>
      </c>
      <c r="AL405" s="55">
        <v>0</v>
      </c>
      <c r="AM405" s="55">
        <v>0</v>
      </c>
      <c r="AN405" s="52">
        <f t="shared" ref="AN405:AN409" si="64">P405*AI405/AJ405</f>
        <v>8.789010235790147E-2</v>
      </c>
      <c r="AO405" s="51"/>
      <c r="AP405" s="52"/>
      <c r="AQ405" s="52"/>
      <c r="AR405" s="28">
        <v>1.730593607305936</v>
      </c>
      <c r="AS405" s="28">
        <v>2.557077625570777</v>
      </c>
      <c r="AT405" s="28">
        <v>0.8264840182648403</v>
      </c>
      <c r="AU405" s="28">
        <v>0</v>
      </c>
      <c r="AV405" s="28">
        <v>0.33839285714285711</v>
      </c>
      <c r="AW405" s="28">
        <v>0.5</v>
      </c>
      <c r="AX405" s="28">
        <v>0.16160714285714289</v>
      </c>
      <c r="AY405" s="28">
        <v>0</v>
      </c>
      <c r="AZ405" s="25">
        <v>1.1000000000000001</v>
      </c>
      <c r="BA405" s="25">
        <v>3.44</v>
      </c>
      <c r="BB405" s="25">
        <v>2.34</v>
      </c>
      <c r="BC405" s="25">
        <v>2.7852054794520549</v>
      </c>
      <c r="BD405">
        <v>2.7852054794520549</v>
      </c>
      <c r="BE405">
        <v>6.4239560922245156</v>
      </c>
      <c r="BF405" s="75">
        <v>0.41874886813759421</v>
      </c>
      <c r="BG405" s="75"/>
      <c r="BH405" s="75"/>
      <c r="BI405">
        <v>4.3945051178950742E-2</v>
      </c>
      <c r="BM405">
        <v>8.789010235790147E-2</v>
      </c>
      <c r="BN405">
        <v>4.3945051178950742E-2</v>
      </c>
      <c r="BO405">
        <v>0.41874886813759421</v>
      </c>
      <c r="BP405" s="79" t="s">
        <v>1264</v>
      </c>
      <c r="BQ405" s="79">
        <v>1423</v>
      </c>
      <c r="BR405" s="79">
        <v>24</v>
      </c>
      <c r="BT405" s="79" t="s">
        <v>464</v>
      </c>
      <c r="BU405" s="79" t="s">
        <v>464</v>
      </c>
      <c r="BV405" s="79">
        <v>0</v>
      </c>
      <c r="BW405" s="79">
        <v>11.5</v>
      </c>
      <c r="BX405" s="79">
        <v>2</v>
      </c>
      <c r="BY405" s="79">
        <v>10</v>
      </c>
      <c r="BZ405" s="79" t="s">
        <v>464</v>
      </c>
      <c r="CA405" s="79" t="s">
        <v>464</v>
      </c>
      <c r="CB405" s="79" t="s">
        <v>1266</v>
      </c>
      <c r="CC405" s="79">
        <v>100</v>
      </c>
      <c r="CD405" s="79">
        <v>290</v>
      </c>
      <c r="CE405" s="79" t="s">
        <v>1310</v>
      </c>
      <c r="CF405" s="79">
        <v>333</v>
      </c>
      <c r="CG405" s="81">
        <v>2455.3571428571431</v>
      </c>
    </row>
    <row r="406" spans="1:85" x14ac:dyDescent="0.3">
      <c r="A406" s="2" t="s">
        <v>1355</v>
      </c>
      <c r="B406" s="17"/>
      <c r="C406" s="13"/>
      <c r="D406" s="2">
        <v>3.1</v>
      </c>
      <c r="E406" s="2" t="s">
        <v>209</v>
      </c>
      <c r="F406" s="32" t="s">
        <v>578</v>
      </c>
      <c r="G406">
        <v>-1</v>
      </c>
      <c r="I406" t="s">
        <v>1642</v>
      </c>
      <c r="J406" t="s">
        <v>1642</v>
      </c>
      <c r="L406" t="b">
        <v>1</v>
      </c>
      <c r="M406" t="b">
        <v>0</v>
      </c>
      <c r="N406" t="b">
        <v>0</v>
      </c>
      <c r="O406" t="b">
        <v>0</v>
      </c>
      <c r="P406" s="2">
        <v>1</v>
      </c>
      <c r="Q406" s="25">
        <v>0</v>
      </c>
      <c r="R406">
        <v>0</v>
      </c>
      <c r="S406">
        <v>0</v>
      </c>
      <c r="T406" s="1">
        <v>3.8860000000000001</v>
      </c>
      <c r="U406" s="1">
        <v>3.8860000000000001</v>
      </c>
      <c r="V406" s="1">
        <v>10.548299999999999</v>
      </c>
      <c r="W406" s="1" t="s">
        <v>1097</v>
      </c>
      <c r="X406" s="2">
        <v>10.548299999999999</v>
      </c>
      <c r="Y406" s="25"/>
      <c r="Z406" s="25"/>
      <c r="AA406" s="25"/>
      <c r="AH406" s="2"/>
      <c r="AJ406" s="55"/>
      <c r="AK406" s="57"/>
      <c r="AL406" s="55"/>
      <c r="AM406" s="55"/>
      <c r="AN406" s="52"/>
      <c r="AO406" s="51"/>
      <c r="AP406" s="52"/>
      <c r="AQ406" s="52"/>
      <c r="AR406" s="28"/>
      <c r="AS406" s="28"/>
      <c r="AT406" s="28"/>
      <c r="AU406" s="28"/>
      <c r="AV406" s="28"/>
      <c r="AW406" s="28"/>
      <c r="AX406" s="28"/>
      <c r="AY406" s="28"/>
      <c r="AZ406" s="25"/>
      <c r="BA406" s="25"/>
      <c r="BB406" s="25"/>
      <c r="BC406" s="25"/>
      <c r="BF406" s="75"/>
      <c r="BG406" s="75"/>
      <c r="BH406" s="75"/>
      <c r="BP406" s="79" t="s">
        <v>1264</v>
      </c>
      <c r="BQ406" s="79">
        <v>1423</v>
      </c>
      <c r="BR406" s="79">
        <v>24</v>
      </c>
      <c r="BT406" s="79" t="s">
        <v>464</v>
      </c>
      <c r="BU406" s="79" t="s">
        <v>464</v>
      </c>
      <c r="BV406" s="79">
        <v>0</v>
      </c>
      <c r="BX406" s="79">
        <v>2</v>
      </c>
      <c r="BY406" s="79">
        <v>10</v>
      </c>
      <c r="BZ406" s="79" t="s">
        <v>464</v>
      </c>
      <c r="CA406" s="79" t="s">
        <v>464</v>
      </c>
      <c r="CB406" s="79" t="s">
        <v>1266</v>
      </c>
      <c r="CC406" s="79">
        <v>100</v>
      </c>
      <c r="CD406" s="79">
        <v>290</v>
      </c>
      <c r="CE406" s="79" t="s">
        <v>1310</v>
      </c>
      <c r="CF406" s="79">
        <v>333</v>
      </c>
      <c r="CG406" s="81">
        <v>1116.0714285714287</v>
      </c>
    </row>
    <row r="407" spans="1:85" x14ac:dyDescent="0.3">
      <c r="A407" s="2" t="s">
        <v>212</v>
      </c>
      <c r="B407" s="17"/>
      <c r="C407" s="13"/>
      <c r="D407" s="2">
        <v>3.1</v>
      </c>
      <c r="E407" s="2" t="s">
        <v>209</v>
      </c>
      <c r="F407" s="32" t="s">
        <v>578</v>
      </c>
      <c r="G407">
        <v>-1</v>
      </c>
      <c r="I407" t="s">
        <v>1643</v>
      </c>
      <c r="J407" t="s">
        <v>1643</v>
      </c>
      <c r="L407" t="b">
        <v>0</v>
      </c>
      <c r="M407" t="b">
        <v>0</v>
      </c>
      <c r="N407" t="b">
        <v>0</v>
      </c>
      <c r="O407" s="5" t="b">
        <v>1</v>
      </c>
      <c r="P407" s="2">
        <v>1</v>
      </c>
      <c r="Q407" s="25">
        <v>0</v>
      </c>
      <c r="R407">
        <v>0</v>
      </c>
      <c r="S407">
        <v>0</v>
      </c>
      <c r="T407" s="1">
        <v>3.8860000000000001</v>
      </c>
      <c r="U407" s="1">
        <v>3.8860000000000001</v>
      </c>
      <c r="V407" s="1">
        <v>10.548299999999999</v>
      </c>
      <c r="W407" s="1" t="s">
        <v>1097</v>
      </c>
      <c r="X407" s="2">
        <v>10.548299999999999</v>
      </c>
      <c r="Y407" s="25">
        <v>0</v>
      </c>
      <c r="Z407" s="25"/>
      <c r="AA407" s="25"/>
      <c r="AB407">
        <v>0</v>
      </c>
      <c r="AE407">
        <v>0</v>
      </c>
      <c r="AH407" s="2"/>
      <c r="AI407">
        <v>14</v>
      </c>
      <c r="AJ407" s="55">
        <f t="shared" si="63"/>
        <v>159.28983610679998</v>
      </c>
      <c r="AK407" s="57">
        <v>0</v>
      </c>
      <c r="AL407" s="55">
        <v>0</v>
      </c>
      <c r="AM407" s="55">
        <v>0</v>
      </c>
      <c r="AN407" s="52">
        <f t="shared" si="64"/>
        <v>8.789010235790147E-2</v>
      </c>
      <c r="AO407" s="51"/>
      <c r="AP407" s="52"/>
      <c r="AQ407" s="52"/>
      <c r="AR407" s="28">
        <v>1.7373271889400921</v>
      </c>
      <c r="AS407" s="28">
        <v>2.580645161290323</v>
      </c>
      <c r="AT407" s="28">
        <v>0.84331797235023043</v>
      </c>
      <c r="AU407" s="28">
        <v>0</v>
      </c>
      <c r="AV407" s="28">
        <v>0.33660714285714288</v>
      </c>
      <c r="AW407" s="28">
        <v>0.5</v>
      </c>
      <c r="AX407" s="28">
        <v>0.16339285714285709</v>
      </c>
      <c r="AY407" s="28">
        <v>0</v>
      </c>
      <c r="AZ407" s="25">
        <v>1.1000000000000001</v>
      </c>
      <c r="BA407" s="25">
        <v>3.44</v>
      </c>
      <c r="BB407" s="25">
        <v>2.34</v>
      </c>
      <c r="BC407" s="25">
        <v>2.7957603686635939</v>
      </c>
      <c r="BD407">
        <v>2.7957603686635939</v>
      </c>
      <c r="BE407">
        <v>6.4177735234906308</v>
      </c>
      <c r="BF407" s="75">
        <v>0.41874886813759421</v>
      </c>
      <c r="BG407" s="75"/>
      <c r="BH407" s="75"/>
      <c r="BI407">
        <v>4.3945051178950742E-2</v>
      </c>
      <c r="BM407">
        <v>8.789010235790147E-2</v>
      </c>
      <c r="BN407">
        <v>4.3945051178950742E-2</v>
      </c>
      <c r="BO407">
        <v>0.41874886813759421</v>
      </c>
      <c r="BP407" s="79" t="s">
        <v>1264</v>
      </c>
      <c r="BQ407" s="79">
        <v>1423</v>
      </c>
      <c r="BR407" s="79">
        <v>24</v>
      </c>
      <c r="BT407" s="79" t="s">
        <v>464</v>
      </c>
      <c r="BU407" s="79" t="s">
        <v>464</v>
      </c>
      <c r="BV407" s="79">
        <v>0</v>
      </c>
      <c r="BW407" s="79">
        <v>7.84</v>
      </c>
      <c r="BX407" s="79">
        <v>2</v>
      </c>
      <c r="BY407" s="79">
        <v>10</v>
      </c>
      <c r="BZ407" s="79" t="s">
        <v>464</v>
      </c>
      <c r="CA407" s="79" t="s">
        <v>464</v>
      </c>
      <c r="CB407" s="79" t="s">
        <v>1266</v>
      </c>
      <c r="CC407" s="79">
        <v>100</v>
      </c>
      <c r="CD407" s="79">
        <v>290</v>
      </c>
      <c r="CE407" s="79" t="s">
        <v>1310</v>
      </c>
      <c r="CF407" s="79">
        <v>333</v>
      </c>
      <c r="CG407" s="81">
        <v>892.85714285714289</v>
      </c>
    </row>
    <row r="408" spans="1:85" x14ac:dyDescent="0.3">
      <c r="A408" s="2" t="s">
        <v>153</v>
      </c>
      <c r="B408" s="17"/>
      <c r="C408" s="13"/>
      <c r="D408" s="2">
        <v>3.1</v>
      </c>
      <c r="E408" s="2" t="s">
        <v>209</v>
      </c>
      <c r="F408" s="9" t="s">
        <v>578</v>
      </c>
      <c r="G408">
        <v>-1</v>
      </c>
      <c r="L408" t="b">
        <v>1</v>
      </c>
      <c r="M408" t="b">
        <v>0</v>
      </c>
      <c r="N408" t="b">
        <v>0</v>
      </c>
      <c r="O408" t="b">
        <v>0</v>
      </c>
      <c r="P408" s="2">
        <v>1</v>
      </c>
      <c r="Q408" s="25">
        <v>0</v>
      </c>
      <c r="R408">
        <v>0</v>
      </c>
      <c r="S408">
        <v>0</v>
      </c>
      <c r="T408" s="1">
        <v>3.8860000000000001</v>
      </c>
      <c r="U408" s="1">
        <v>3.8860000000000001</v>
      </c>
      <c r="V408" s="1">
        <v>10.548299999999999</v>
      </c>
      <c r="W408" s="1" t="s">
        <v>1097</v>
      </c>
      <c r="X408" s="2">
        <v>10.548299999999999</v>
      </c>
      <c r="Y408" s="25">
        <v>0</v>
      </c>
      <c r="Z408" s="25"/>
      <c r="AA408" s="25"/>
      <c r="AB408">
        <v>0</v>
      </c>
      <c r="AE408">
        <v>0</v>
      </c>
      <c r="AH408" s="2"/>
      <c r="AI408">
        <v>14</v>
      </c>
      <c r="AJ408" s="55">
        <f t="shared" si="63"/>
        <v>159.28983610679998</v>
      </c>
      <c r="AK408" s="57">
        <v>0</v>
      </c>
      <c r="AL408" s="55">
        <v>0</v>
      </c>
      <c r="AM408" s="55">
        <v>0</v>
      </c>
      <c r="AN408" s="52">
        <f t="shared" si="64"/>
        <v>8.789010235790147E-2</v>
      </c>
      <c r="AO408" s="51"/>
      <c r="AP408" s="52"/>
      <c r="AQ408" s="52"/>
      <c r="AR408" s="28">
        <v>1.730593607305936</v>
      </c>
      <c r="AS408" s="28">
        <v>2.557077625570777</v>
      </c>
      <c r="AT408" s="28">
        <v>0.8264840182648403</v>
      </c>
      <c r="AU408" s="28">
        <v>0</v>
      </c>
      <c r="AV408" s="28">
        <v>0.33839285714285711</v>
      </c>
      <c r="AW408" s="28">
        <v>0.5</v>
      </c>
      <c r="AX408" s="28">
        <v>0.16160714285714289</v>
      </c>
      <c r="AY408" s="28">
        <v>0</v>
      </c>
      <c r="AZ408" s="25">
        <v>1.1000000000000001</v>
      </c>
      <c r="BA408" s="25">
        <v>3.44</v>
      </c>
      <c r="BB408" s="25">
        <v>2.34</v>
      </c>
      <c r="BC408" s="25">
        <v>2.7852054794520549</v>
      </c>
      <c r="BD408">
        <v>2.7852054794520549</v>
      </c>
      <c r="BE408">
        <v>6.4239560922245156</v>
      </c>
      <c r="BF408" s="75">
        <v>0.41874886813759421</v>
      </c>
      <c r="BG408" s="75"/>
      <c r="BH408" s="75"/>
      <c r="BI408">
        <v>4.3945051178950742E-2</v>
      </c>
      <c r="BM408">
        <v>8.789010235790147E-2</v>
      </c>
      <c r="BN408">
        <v>4.3945051178950742E-2</v>
      </c>
      <c r="BO408">
        <v>0.41874886813759421</v>
      </c>
      <c r="BP408" s="79" t="s">
        <v>1264</v>
      </c>
      <c r="BQ408" s="79">
        <v>1423</v>
      </c>
      <c r="BR408" s="79">
        <v>24</v>
      </c>
      <c r="BT408" s="79" t="s">
        <v>464</v>
      </c>
      <c r="BU408" s="79" t="s">
        <v>863</v>
      </c>
      <c r="BV408" s="79">
        <v>1.34</v>
      </c>
      <c r="BW408" s="79">
        <v>4.18</v>
      </c>
      <c r="BX408" s="79">
        <v>2</v>
      </c>
      <c r="BY408" s="79">
        <v>10</v>
      </c>
      <c r="BZ408" s="79" t="s">
        <v>464</v>
      </c>
      <c r="CA408" s="79" t="s">
        <v>464</v>
      </c>
      <c r="CB408" s="79" t="s">
        <v>1266</v>
      </c>
      <c r="CC408" s="79">
        <v>100</v>
      </c>
      <c r="CD408" s="79">
        <v>290</v>
      </c>
      <c r="CE408" s="79" t="s">
        <v>1310</v>
      </c>
      <c r="CF408" s="79">
        <v>333</v>
      </c>
      <c r="CG408" s="81">
        <v>7723.2142857142862</v>
      </c>
    </row>
    <row r="409" spans="1:85" x14ac:dyDescent="0.3">
      <c r="A409" s="2" t="s">
        <v>210</v>
      </c>
      <c r="B409" s="17"/>
      <c r="C409" s="13"/>
      <c r="D409" s="2">
        <v>3.1</v>
      </c>
      <c r="E409" s="2" t="s">
        <v>209</v>
      </c>
      <c r="F409" s="32" t="s">
        <v>578</v>
      </c>
      <c r="G409">
        <v>-1</v>
      </c>
      <c r="I409" t="s">
        <v>1640</v>
      </c>
      <c r="J409" t="s">
        <v>1640</v>
      </c>
      <c r="L409" t="b">
        <v>1</v>
      </c>
      <c r="M409" t="b">
        <v>0</v>
      </c>
      <c r="N409" t="b">
        <v>0</v>
      </c>
      <c r="O409" t="b">
        <v>0</v>
      </c>
      <c r="P409" s="2">
        <v>1</v>
      </c>
      <c r="Q409" s="25">
        <v>0</v>
      </c>
      <c r="R409">
        <v>0</v>
      </c>
      <c r="S409">
        <v>0</v>
      </c>
      <c r="T409" s="1">
        <v>3.8860000000000001</v>
      </c>
      <c r="U409" s="1">
        <v>3.8860000000000001</v>
      </c>
      <c r="V409" s="1">
        <v>10.548299999999999</v>
      </c>
      <c r="W409" s="1" t="s">
        <v>1097</v>
      </c>
      <c r="X409" s="2">
        <v>10.548299999999999</v>
      </c>
      <c r="Y409" s="25">
        <v>0</v>
      </c>
      <c r="Z409" s="25"/>
      <c r="AA409" s="25"/>
      <c r="AB409">
        <v>0</v>
      </c>
      <c r="AE409">
        <v>0</v>
      </c>
      <c r="AH409" s="2"/>
      <c r="AI409">
        <v>14</v>
      </c>
      <c r="AJ409" s="55">
        <f t="shared" si="63"/>
        <v>159.28983610679998</v>
      </c>
      <c r="AK409" s="57">
        <v>0</v>
      </c>
      <c r="AL409" s="55">
        <v>0</v>
      </c>
      <c r="AM409" s="55">
        <v>0</v>
      </c>
      <c r="AN409" s="52">
        <f t="shared" si="64"/>
        <v>8.789010235790147E-2</v>
      </c>
      <c r="AO409" s="51"/>
      <c r="AP409" s="52"/>
      <c r="AQ409" s="52"/>
      <c r="AR409" s="28">
        <v>1.730593607305936</v>
      </c>
      <c r="AS409" s="28">
        <v>2.557077625570777</v>
      </c>
      <c r="AT409" s="28">
        <v>0.8264840182648403</v>
      </c>
      <c r="AU409" s="28">
        <v>0</v>
      </c>
      <c r="AV409" s="28">
        <v>0.33839285714285711</v>
      </c>
      <c r="AW409" s="28">
        <v>0.5</v>
      </c>
      <c r="AX409" s="28">
        <v>0.16160714285714289</v>
      </c>
      <c r="AY409" s="28">
        <v>0</v>
      </c>
      <c r="AZ409" s="25">
        <v>1.1000000000000001</v>
      </c>
      <c r="BA409" s="25">
        <v>3.44</v>
      </c>
      <c r="BB409" s="25">
        <v>2.34</v>
      </c>
      <c r="BC409" s="25">
        <v>2.7852054794520549</v>
      </c>
      <c r="BD409">
        <v>2.7852054794520549</v>
      </c>
      <c r="BE409">
        <v>6.4239560922245156</v>
      </c>
      <c r="BF409" s="75">
        <v>0.41874886813759421</v>
      </c>
      <c r="BG409" s="75"/>
      <c r="BH409" s="75"/>
      <c r="BI409">
        <v>4.3945051178950742E-2</v>
      </c>
      <c r="BM409">
        <v>8.789010235790147E-2</v>
      </c>
      <c r="BN409">
        <v>4.3945051178950742E-2</v>
      </c>
      <c r="BO409">
        <v>0.41874886813759421</v>
      </c>
      <c r="BP409" s="79" t="s">
        <v>1264</v>
      </c>
      <c r="BQ409" s="79">
        <v>1423</v>
      </c>
      <c r="BR409" s="79">
        <v>24</v>
      </c>
      <c r="BT409" s="79" t="s">
        <v>464</v>
      </c>
      <c r="BU409" s="79" t="s">
        <v>863</v>
      </c>
      <c r="BV409" s="79">
        <v>1.04</v>
      </c>
      <c r="BW409" s="79">
        <v>4.54</v>
      </c>
      <c r="BX409" s="79">
        <v>2</v>
      </c>
      <c r="BY409" s="79">
        <v>10</v>
      </c>
      <c r="BZ409" s="79" t="s">
        <v>464</v>
      </c>
      <c r="CA409" s="79" t="s">
        <v>464</v>
      </c>
      <c r="CB409" s="79" t="s">
        <v>1266</v>
      </c>
      <c r="CC409" s="79">
        <v>100</v>
      </c>
      <c r="CD409" s="79">
        <v>290</v>
      </c>
      <c r="CE409" s="79" t="s">
        <v>1310</v>
      </c>
      <c r="CF409" s="79">
        <v>333</v>
      </c>
      <c r="CG409" s="81">
        <v>8750</v>
      </c>
    </row>
    <row r="410" spans="1:85" x14ac:dyDescent="0.3">
      <c r="A410" s="2" t="s">
        <v>211</v>
      </c>
      <c r="B410" s="17"/>
      <c r="C410" s="13"/>
      <c r="D410" s="2">
        <v>3.1</v>
      </c>
      <c r="E410" s="2" t="s">
        <v>209</v>
      </c>
      <c r="F410" s="32" t="s">
        <v>578</v>
      </c>
      <c r="G410">
        <v>-1</v>
      </c>
      <c r="I410" t="s">
        <v>1641</v>
      </c>
      <c r="J410" t="s">
        <v>1641</v>
      </c>
      <c r="L410" t="b">
        <v>1</v>
      </c>
      <c r="M410" t="b">
        <v>0</v>
      </c>
      <c r="N410" t="b">
        <v>0</v>
      </c>
      <c r="O410" t="b">
        <v>0</v>
      </c>
      <c r="P410" s="2">
        <v>1</v>
      </c>
      <c r="Q410" s="25">
        <v>0</v>
      </c>
      <c r="R410">
        <v>0</v>
      </c>
      <c r="S410">
        <v>0</v>
      </c>
      <c r="T410" s="1">
        <v>3.8860000000000001</v>
      </c>
      <c r="U410" s="1">
        <v>3.8860000000000001</v>
      </c>
      <c r="V410" s="1">
        <v>10.548299999999999</v>
      </c>
      <c r="W410" s="1" t="s">
        <v>1097</v>
      </c>
      <c r="X410" s="2">
        <v>10.548299999999999</v>
      </c>
      <c r="Y410" s="25">
        <v>0</v>
      </c>
      <c r="Z410" s="25"/>
      <c r="AA410" s="25"/>
      <c r="AB410">
        <v>0</v>
      </c>
      <c r="AE410">
        <v>0</v>
      </c>
      <c r="AH410" s="2"/>
      <c r="AI410">
        <v>14</v>
      </c>
      <c r="AJ410" s="55">
        <f t="shared" ref="AJ410" si="65">T410*U410*V410</f>
        <v>159.28983610679998</v>
      </c>
      <c r="AK410" s="57">
        <v>0</v>
      </c>
      <c r="AL410" s="55">
        <v>0</v>
      </c>
      <c r="AM410" s="55">
        <v>0</v>
      </c>
      <c r="AN410" s="52">
        <f t="shared" ref="AN410" si="66">P410*AI410/AJ410</f>
        <v>8.789010235790147E-2</v>
      </c>
      <c r="AO410" s="51"/>
      <c r="AP410" s="52"/>
      <c r="AQ410" s="52"/>
      <c r="AR410" s="28">
        <v>1.730593607305936</v>
      </c>
      <c r="AS410" s="28">
        <v>2.557077625570777</v>
      </c>
      <c r="AT410" s="28">
        <v>0.8264840182648403</v>
      </c>
      <c r="AU410" s="28">
        <v>0</v>
      </c>
      <c r="AV410" s="28">
        <v>0.33839285714285711</v>
      </c>
      <c r="AW410" s="28">
        <v>0.5</v>
      </c>
      <c r="AX410" s="28">
        <v>0.16160714285714289</v>
      </c>
      <c r="AY410" s="28">
        <v>0</v>
      </c>
      <c r="AZ410" s="25">
        <v>1.1000000000000001</v>
      </c>
      <c r="BA410" s="25">
        <v>3.44</v>
      </c>
      <c r="BB410" s="25">
        <v>2.34</v>
      </c>
      <c r="BC410" s="25">
        <v>2.7852054794520549</v>
      </c>
      <c r="BD410">
        <v>2.7852054794520549</v>
      </c>
      <c r="BE410">
        <v>6.4239560922245156</v>
      </c>
      <c r="BF410" s="75">
        <v>0.41874886813759421</v>
      </c>
      <c r="BG410" s="75"/>
      <c r="BH410" s="75"/>
      <c r="BI410">
        <v>4.3945051178950742E-2</v>
      </c>
      <c r="BM410">
        <v>8.789010235790147E-2</v>
      </c>
      <c r="BN410">
        <v>4.3945051178950742E-2</v>
      </c>
      <c r="BO410">
        <v>0.41874886813759421</v>
      </c>
      <c r="BP410" s="79" t="s">
        <v>1264</v>
      </c>
      <c r="BQ410" s="79">
        <v>1423</v>
      </c>
      <c r="BR410" s="79">
        <v>24</v>
      </c>
      <c r="BT410" s="79" t="s">
        <v>464</v>
      </c>
      <c r="BU410" s="79" t="s">
        <v>863</v>
      </c>
      <c r="BV410" s="79">
        <v>1.19</v>
      </c>
      <c r="BW410" s="79">
        <v>11.5</v>
      </c>
      <c r="BX410" s="79">
        <v>2</v>
      </c>
      <c r="BY410" s="79">
        <v>10</v>
      </c>
      <c r="BZ410" s="79" t="s">
        <v>464</v>
      </c>
      <c r="CA410" s="79" t="s">
        <v>464</v>
      </c>
      <c r="CB410" s="79" t="s">
        <v>1266</v>
      </c>
      <c r="CC410" s="79">
        <v>100</v>
      </c>
      <c r="CD410" s="79">
        <v>290</v>
      </c>
      <c r="CE410" s="79" t="s">
        <v>1310</v>
      </c>
      <c r="CF410" s="79">
        <v>333</v>
      </c>
      <c r="CG410" s="81">
        <v>10714.285714285716</v>
      </c>
    </row>
    <row r="411" spans="1:85" x14ac:dyDescent="0.3">
      <c r="A411" s="2" t="s">
        <v>1355</v>
      </c>
      <c r="B411" s="17"/>
      <c r="C411" s="13"/>
      <c r="D411" s="2">
        <v>3.1</v>
      </c>
      <c r="E411" s="2" t="s">
        <v>209</v>
      </c>
      <c r="F411" s="32" t="s">
        <v>578</v>
      </c>
      <c r="G411">
        <v>-1</v>
      </c>
      <c r="I411" t="s">
        <v>1642</v>
      </c>
      <c r="J411" t="s">
        <v>1642</v>
      </c>
      <c r="L411" t="b">
        <v>1</v>
      </c>
      <c r="M411" t="b">
        <v>0</v>
      </c>
      <c r="N411" t="b">
        <v>0</v>
      </c>
      <c r="O411" t="b">
        <v>0</v>
      </c>
      <c r="P411" s="2">
        <v>1</v>
      </c>
      <c r="Q411" s="25">
        <v>0</v>
      </c>
      <c r="R411">
        <v>0</v>
      </c>
      <c r="S411">
        <v>0</v>
      </c>
      <c r="T411" s="1">
        <v>3.8860000000000001</v>
      </c>
      <c r="U411" s="1">
        <v>3.8860000000000001</v>
      </c>
      <c r="V411" s="1">
        <v>10.548299999999999</v>
      </c>
      <c r="W411" s="1" t="s">
        <v>1097</v>
      </c>
      <c r="X411" s="2">
        <v>10.548299999999999</v>
      </c>
      <c r="Y411" s="25"/>
      <c r="Z411" s="25"/>
      <c r="AA411" s="25"/>
      <c r="AH411" s="2"/>
      <c r="AJ411" s="55"/>
      <c r="AK411" s="57"/>
      <c r="AL411" s="55"/>
      <c r="AM411" s="55"/>
      <c r="AN411" s="52"/>
      <c r="AO411" s="51"/>
      <c r="AP411" s="52"/>
      <c r="AQ411" s="52"/>
      <c r="AR411" s="28"/>
      <c r="AS411" s="28"/>
      <c r="AT411" s="28"/>
      <c r="AU411" s="28"/>
      <c r="AV411" s="28"/>
      <c r="AW411" s="28"/>
      <c r="AX411" s="28"/>
      <c r="AY411" s="28"/>
      <c r="AZ411" s="25"/>
      <c r="BA411" s="25"/>
      <c r="BB411" s="25"/>
      <c r="BC411" s="25"/>
      <c r="BF411" s="75"/>
      <c r="BG411" s="75"/>
      <c r="BH411" s="75"/>
      <c r="BP411" s="79" t="s">
        <v>1264</v>
      </c>
      <c r="BQ411" s="79">
        <v>1423</v>
      </c>
      <c r="BR411" s="79">
        <v>24</v>
      </c>
      <c r="BT411" s="79" t="s">
        <v>464</v>
      </c>
      <c r="BU411" s="79" t="s">
        <v>863</v>
      </c>
      <c r="BV411" s="79">
        <f>AVERAGE(BV408,BV409,BV410,BV412)</f>
        <v>1.2949999999999999</v>
      </c>
      <c r="BW411" s="79">
        <f>AVERAGE(BW408,BW409,BW410,BW412)</f>
        <v>7.0149999999999997</v>
      </c>
      <c r="BX411" s="79">
        <v>2</v>
      </c>
      <c r="BY411" s="79">
        <v>10</v>
      </c>
      <c r="BZ411" s="79" t="s">
        <v>464</v>
      </c>
      <c r="CA411" s="79" t="s">
        <v>464</v>
      </c>
      <c r="CB411" s="79" t="s">
        <v>1266</v>
      </c>
      <c r="CC411" s="79">
        <v>100</v>
      </c>
      <c r="CD411" s="79">
        <v>290</v>
      </c>
      <c r="CE411" s="79" t="s">
        <v>1310</v>
      </c>
      <c r="CF411" s="79">
        <v>333</v>
      </c>
      <c r="CG411" s="81">
        <v>4910.7142857142862</v>
      </c>
    </row>
    <row r="412" spans="1:85" x14ac:dyDescent="0.3">
      <c r="A412" s="2" t="s">
        <v>212</v>
      </c>
      <c r="B412" s="17"/>
      <c r="C412" s="13"/>
      <c r="D412" s="2">
        <v>3.1</v>
      </c>
      <c r="E412" s="2" t="s">
        <v>209</v>
      </c>
      <c r="F412" s="32" t="s">
        <v>578</v>
      </c>
      <c r="G412">
        <v>-1</v>
      </c>
      <c r="I412" t="s">
        <v>1643</v>
      </c>
      <c r="J412" t="s">
        <v>1643</v>
      </c>
      <c r="L412" t="b">
        <v>0</v>
      </c>
      <c r="M412" t="b">
        <v>0</v>
      </c>
      <c r="N412" t="b">
        <v>0</v>
      </c>
      <c r="O412" s="5" t="b">
        <v>1</v>
      </c>
      <c r="P412" s="2">
        <v>1</v>
      </c>
      <c r="Q412" s="25">
        <v>0</v>
      </c>
      <c r="R412">
        <v>0</v>
      </c>
      <c r="S412">
        <v>0</v>
      </c>
      <c r="T412" s="1">
        <v>3.8860000000000001</v>
      </c>
      <c r="U412" s="1">
        <v>3.8860000000000001</v>
      </c>
      <c r="V412" s="1">
        <v>10.548299999999999</v>
      </c>
      <c r="W412" s="1" t="s">
        <v>1097</v>
      </c>
      <c r="X412" s="2">
        <v>10.548299999999999</v>
      </c>
      <c r="Y412" s="25">
        <v>0</v>
      </c>
      <c r="Z412" s="25"/>
      <c r="AA412" s="25"/>
      <c r="AB412">
        <v>0</v>
      </c>
      <c r="AE412">
        <v>0</v>
      </c>
      <c r="AH412" s="2"/>
      <c r="AI412">
        <v>14</v>
      </c>
      <c r="AJ412" s="55">
        <f t="shared" ref="AJ412" si="67">T412*U412*V412</f>
        <v>159.28983610679998</v>
      </c>
      <c r="AK412" s="57">
        <v>0</v>
      </c>
      <c r="AL412" s="55">
        <v>0</v>
      </c>
      <c r="AM412" s="55">
        <v>0</v>
      </c>
      <c r="AN412" s="52">
        <f t="shared" ref="AN412" si="68">P412*AI412/AJ412</f>
        <v>8.789010235790147E-2</v>
      </c>
      <c r="AO412" s="51"/>
      <c r="AP412" s="52"/>
      <c r="AQ412" s="52"/>
      <c r="AR412" s="28">
        <v>1.7373271889400921</v>
      </c>
      <c r="AS412" s="28">
        <v>2.580645161290323</v>
      </c>
      <c r="AT412" s="28">
        <v>0.84331797235023043</v>
      </c>
      <c r="AU412" s="28">
        <v>0</v>
      </c>
      <c r="AV412" s="28">
        <v>0.33660714285714288</v>
      </c>
      <c r="AW412" s="28">
        <v>0.5</v>
      </c>
      <c r="AX412" s="28">
        <v>0.16339285714285709</v>
      </c>
      <c r="AY412" s="28">
        <v>0</v>
      </c>
      <c r="AZ412" s="25">
        <v>1.1000000000000001</v>
      </c>
      <c r="BA412" s="25">
        <v>3.44</v>
      </c>
      <c r="BB412" s="25">
        <v>2.34</v>
      </c>
      <c r="BC412" s="25">
        <v>2.7957603686635939</v>
      </c>
      <c r="BD412">
        <v>2.7957603686635939</v>
      </c>
      <c r="BE412">
        <v>6.4177735234906308</v>
      </c>
      <c r="BF412" s="75">
        <v>0.41874886813759421</v>
      </c>
      <c r="BG412" s="75"/>
      <c r="BH412" s="75"/>
      <c r="BI412">
        <v>4.3945051178950742E-2</v>
      </c>
      <c r="BM412">
        <v>8.789010235790147E-2</v>
      </c>
      <c r="BN412">
        <v>4.3945051178950742E-2</v>
      </c>
      <c r="BO412">
        <v>0.41874886813759421</v>
      </c>
      <c r="BP412" s="79" t="s">
        <v>1264</v>
      </c>
      <c r="BQ412" s="79">
        <v>1423</v>
      </c>
      <c r="BR412" s="79">
        <v>24</v>
      </c>
      <c r="BT412" s="79" t="s">
        <v>464</v>
      </c>
      <c r="BU412" s="79" t="s">
        <v>863</v>
      </c>
      <c r="BV412" s="79">
        <v>1.61</v>
      </c>
      <c r="BW412" s="79">
        <v>7.84</v>
      </c>
      <c r="BX412" s="79">
        <v>2</v>
      </c>
      <c r="BY412" s="79">
        <v>10</v>
      </c>
      <c r="BZ412" s="79" t="s">
        <v>464</v>
      </c>
      <c r="CA412" s="79" t="s">
        <v>464</v>
      </c>
      <c r="CB412" s="79" t="s">
        <v>1266</v>
      </c>
      <c r="CC412" s="79">
        <v>100</v>
      </c>
      <c r="CD412" s="79">
        <v>290</v>
      </c>
      <c r="CE412" s="79" t="s">
        <v>1310</v>
      </c>
      <c r="CF412" s="79">
        <v>333</v>
      </c>
      <c r="CG412" s="81">
        <v>2008.9285714285716</v>
      </c>
    </row>
    <row r="413" spans="1:85" x14ac:dyDescent="0.3">
      <c r="A413" s="2" t="s">
        <v>107</v>
      </c>
      <c r="B413" s="13" t="s">
        <v>727</v>
      </c>
      <c r="C413" s="13"/>
      <c r="D413" s="2">
        <v>3.08</v>
      </c>
      <c r="E413" s="2" t="s">
        <v>214</v>
      </c>
      <c r="F413" s="9" t="s">
        <v>555</v>
      </c>
      <c r="G413" t="s">
        <v>632</v>
      </c>
      <c r="L413" t="b">
        <v>1</v>
      </c>
      <c r="M413" t="b">
        <v>1</v>
      </c>
      <c r="N413" t="b">
        <v>0</v>
      </c>
      <c r="O413" t="b">
        <v>0</v>
      </c>
      <c r="P413" s="2"/>
      <c r="Q413" s="25">
        <v>1</v>
      </c>
      <c r="R413">
        <v>4</v>
      </c>
      <c r="S413">
        <v>0</v>
      </c>
      <c r="T413" s="2"/>
      <c r="U413" s="2"/>
      <c r="V413" s="2"/>
      <c r="W413" s="2"/>
      <c r="X413" s="2"/>
      <c r="Y413" s="25">
        <v>3.86469438</v>
      </c>
      <c r="Z413" s="25">
        <v>3.86469438</v>
      </c>
      <c r="AA413" s="25">
        <v>16.978874730000001</v>
      </c>
      <c r="AB413">
        <v>32.83</v>
      </c>
      <c r="AC413">
        <v>5.4109999999999996</v>
      </c>
      <c r="AD413">
        <v>5.4480000000000004</v>
      </c>
      <c r="AE413">
        <v>0</v>
      </c>
      <c r="AH413" s="2"/>
      <c r="AI413">
        <v>24</v>
      </c>
      <c r="AJ413" s="55">
        <f t="shared" ref="AJ413:AJ416" si="69">T413*U413*V413</f>
        <v>0</v>
      </c>
      <c r="AK413" s="57">
        <v>251.01098912285789</v>
      </c>
      <c r="AL413" s="55">
        <v>967.79977224000004</v>
      </c>
      <c r="AM413" s="55">
        <v>0</v>
      </c>
      <c r="AN413" s="52"/>
      <c r="AO413" s="51">
        <v>9.5613343797681868E-2</v>
      </c>
      <c r="AP413" s="52">
        <v>9.919407170122109E-2</v>
      </c>
      <c r="AQ413" s="52"/>
      <c r="AR413" s="28">
        <v>2</v>
      </c>
      <c r="AS413" s="28">
        <v>3.1578947368421049</v>
      </c>
      <c r="AT413" s="28">
        <v>2.4210526315789469</v>
      </c>
      <c r="AU413" s="28">
        <v>2.947368421052631</v>
      </c>
      <c r="AV413" s="28">
        <v>0.19</v>
      </c>
      <c r="AW413" s="28">
        <v>0.3</v>
      </c>
      <c r="AX413" s="28">
        <v>0.23</v>
      </c>
      <c r="AY413" s="28">
        <v>0.28000000000000003</v>
      </c>
      <c r="AZ413" s="25">
        <v>1.54</v>
      </c>
      <c r="BA413" s="25">
        <v>3.44</v>
      </c>
      <c r="BB413" s="25">
        <v>1.9</v>
      </c>
      <c r="BC413" s="25">
        <v>2.8410526315789468</v>
      </c>
      <c r="BD413">
        <v>2.8410526315789468</v>
      </c>
      <c r="BE413">
        <v>6.1729587136842099</v>
      </c>
      <c r="BF413" s="75">
        <v>0.52818907539878324</v>
      </c>
      <c r="BG413" s="75">
        <v>0.54796980145127927</v>
      </c>
      <c r="BH413" s="75"/>
      <c r="BJ413">
        <v>4.7806671898840941E-2</v>
      </c>
      <c r="BK413">
        <v>4.9597035850610538E-2</v>
      </c>
      <c r="BM413">
        <v>9.7403707749451479E-2</v>
      </c>
      <c r="BN413">
        <v>4.870185387472574E-2</v>
      </c>
      <c r="BO413">
        <v>0.53807943842503125</v>
      </c>
      <c r="BP413" s="79" t="s">
        <v>1336</v>
      </c>
      <c r="BQ413" s="79">
        <f t="shared" ref="BQ413:BQ424" si="70">750+273</f>
        <v>1023</v>
      </c>
      <c r="BR413" s="79">
        <v>3</v>
      </c>
      <c r="BT413" s="79" t="s">
        <v>464</v>
      </c>
      <c r="BU413" s="79" t="s">
        <v>464</v>
      </c>
      <c r="BV413" s="79">
        <v>0</v>
      </c>
      <c r="BX413" s="79">
        <v>0.23799999999999999</v>
      </c>
      <c r="BY413" s="79">
        <v>4.76</v>
      </c>
      <c r="BZ413" s="79" t="s">
        <v>464</v>
      </c>
      <c r="CA413" s="79" t="s">
        <v>464</v>
      </c>
      <c r="CB413" s="79" t="s">
        <v>1271</v>
      </c>
      <c r="CC413" s="79">
        <v>350</v>
      </c>
      <c r="CD413" s="79">
        <v>400</v>
      </c>
      <c r="CE413" s="79" t="s">
        <v>1310</v>
      </c>
      <c r="CG413" s="81">
        <v>35</v>
      </c>
    </row>
    <row r="414" spans="1:85" x14ac:dyDescent="0.3">
      <c r="A414" s="2" t="s">
        <v>1356</v>
      </c>
      <c r="B414" s="13"/>
      <c r="C414" s="13"/>
      <c r="D414" s="2">
        <v>3.08</v>
      </c>
      <c r="E414" s="2" t="s">
        <v>214</v>
      </c>
      <c r="F414" s="32" t="s">
        <v>555</v>
      </c>
      <c r="G414" s="1" t="s">
        <v>632</v>
      </c>
      <c r="I414" s="69" t="s">
        <v>1537</v>
      </c>
      <c r="J414" s="69" t="s">
        <v>1537</v>
      </c>
      <c r="L414" t="b">
        <v>1</v>
      </c>
      <c r="M414" t="b">
        <v>1</v>
      </c>
      <c r="N414" t="b">
        <v>0</v>
      </c>
      <c r="O414" t="b">
        <v>0</v>
      </c>
      <c r="P414" s="2"/>
      <c r="Q414" s="25">
        <v>1</v>
      </c>
      <c r="R414">
        <v>4</v>
      </c>
      <c r="S414">
        <v>0</v>
      </c>
      <c r="T414" s="2"/>
      <c r="U414" s="2"/>
      <c r="V414" s="2"/>
      <c r="W414" s="2"/>
      <c r="X414" s="2"/>
      <c r="Y414" s="25">
        <v>3.86469438</v>
      </c>
      <c r="Z414" s="25">
        <v>3.86469438</v>
      </c>
      <c r="AA414" s="25">
        <v>16.978874730000001</v>
      </c>
      <c r="AB414">
        <v>32.83</v>
      </c>
      <c r="AC414">
        <v>5.4109999999999996</v>
      </c>
      <c r="AD414">
        <v>5.4480000000000004</v>
      </c>
      <c r="AE414">
        <v>0</v>
      </c>
      <c r="AH414" s="2"/>
      <c r="AI414">
        <v>24</v>
      </c>
      <c r="AJ414" s="55">
        <f t="shared" si="69"/>
        <v>0</v>
      </c>
      <c r="AK414" s="57">
        <v>251.01098912285789</v>
      </c>
      <c r="AL414" s="55">
        <v>967.79977224000004</v>
      </c>
      <c r="AM414" s="55">
        <v>0</v>
      </c>
      <c r="AN414" s="52"/>
      <c r="AO414" s="51">
        <v>9.5613343797681868E-2</v>
      </c>
      <c r="AP414" s="52">
        <v>9.919407170122109E-2</v>
      </c>
      <c r="AQ414" s="52"/>
      <c r="AR414" s="28">
        <v>2</v>
      </c>
      <c r="AS414" s="28">
        <v>3.1578947368421049</v>
      </c>
      <c r="AT414" s="28">
        <v>2.4210526315789469</v>
      </c>
      <c r="AU414" s="28">
        <v>2.947368421052631</v>
      </c>
      <c r="AV414" s="28">
        <v>0.19</v>
      </c>
      <c r="AW414" s="28">
        <v>0.3</v>
      </c>
      <c r="AX414" s="28">
        <v>0.23</v>
      </c>
      <c r="AY414" s="28">
        <v>0.28000000000000003</v>
      </c>
      <c r="AZ414" s="25">
        <v>1.54</v>
      </c>
      <c r="BA414" s="25">
        <v>3.44</v>
      </c>
      <c r="BB414" s="25">
        <v>1.9</v>
      </c>
      <c r="BC414" s="25">
        <v>2.8410526315789468</v>
      </c>
      <c r="BD414">
        <v>2.8410526315789468</v>
      </c>
      <c r="BE414">
        <v>6.1729587136842099</v>
      </c>
      <c r="BF414" s="75">
        <v>0.52818907539878324</v>
      </c>
      <c r="BG414" s="75">
        <v>0.54796980145127927</v>
      </c>
      <c r="BH414" s="75"/>
      <c r="BJ414">
        <v>4.7806671898840941E-2</v>
      </c>
      <c r="BK414">
        <v>4.9597035850610538E-2</v>
      </c>
      <c r="BM414">
        <v>9.7403707749451479E-2</v>
      </c>
      <c r="BN414">
        <v>4.870185387472574E-2</v>
      </c>
      <c r="BO414">
        <v>0.53807943842503125</v>
      </c>
      <c r="BP414" s="79" t="s">
        <v>1336</v>
      </c>
      <c r="BQ414" s="79">
        <f t="shared" si="70"/>
        <v>1023</v>
      </c>
      <c r="BR414" s="79">
        <v>3</v>
      </c>
      <c r="BT414" s="79" t="s">
        <v>464</v>
      </c>
      <c r="BU414" s="79" t="s">
        <v>464</v>
      </c>
      <c r="BV414" s="79">
        <v>0</v>
      </c>
      <c r="BX414" s="79">
        <v>0.23799999999999999</v>
      </c>
      <c r="BY414" s="79">
        <v>4.76</v>
      </c>
      <c r="BZ414" s="79" t="s">
        <v>464</v>
      </c>
      <c r="CA414" s="79" t="s">
        <v>464</v>
      </c>
      <c r="CB414" s="79" t="s">
        <v>1271</v>
      </c>
      <c r="CC414" s="79">
        <v>350</v>
      </c>
      <c r="CD414" s="79">
        <v>400</v>
      </c>
      <c r="CE414" s="79" t="s">
        <v>1310</v>
      </c>
      <c r="CG414" s="81">
        <v>48</v>
      </c>
    </row>
    <row r="415" spans="1:85" x14ac:dyDescent="0.3">
      <c r="A415" s="2" t="s">
        <v>1357</v>
      </c>
      <c r="B415" s="13"/>
      <c r="C415" s="13"/>
      <c r="D415" s="2">
        <v>3.08</v>
      </c>
      <c r="E415" s="2" t="s">
        <v>214</v>
      </c>
      <c r="F415" s="32" t="s">
        <v>555</v>
      </c>
      <c r="G415" s="1" t="s">
        <v>632</v>
      </c>
      <c r="I415" s="69" t="s">
        <v>1536</v>
      </c>
      <c r="J415" s="69" t="s">
        <v>1536</v>
      </c>
      <c r="L415" t="b">
        <v>1</v>
      </c>
      <c r="M415" t="b">
        <v>1</v>
      </c>
      <c r="N415" t="b">
        <v>0</v>
      </c>
      <c r="O415" t="b">
        <v>0</v>
      </c>
      <c r="P415" s="2"/>
      <c r="Q415" s="25">
        <v>1</v>
      </c>
      <c r="R415">
        <v>4</v>
      </c>
      <c r="S415">
        <v>0</v>
      </c>
      <c r="T415" s="2"/>
      <c r="U415" s="2"/>
      <c r="V415" s="2"/>
      <c r="W415" s="2"/>
      <c r="X415" s="2"/>
      <c r="Y415" s="25">
        <v>3.86469438</v>
      </c>
      <c r="Z415" s="25">
        <v>3.86469438</v>
      </c>
      <c r="AA415" s="25">
        <v>16.978874730000001</v>
      </c>
      <c r="AB415">
        <v>32.83</v>
      </c>
      <c r="AC415">
        <v>5.4109999999999996</v>
      </c>
      <c r="AD415">
        <v>5.4480000000000004</v>
      </c>
      <c r="AE415">
        <v>0</v>
      </c>
      <c r="AH415" s="2"/>
      <c r="AI415">
        <v>24</v>
      </c>
      <c r="AJ415" s="55">
        <f t="shared" si="69"/>
        <v>0</v>
      </c>
      <c r="AK415" s="57">
        <v>251.01098912285789</v>
      </c>
      <c r="AL415" s="55">
        <v>967.79977224000004</v>
      </c>
      <c r="AM415" s="55">
        <v>0</v>
      </c>
      <c r="AN415" s="52"/>
      <c r="AO415" s="51">
        <v>9.5613343797681868E-2</v>
      </c>
      <c r="AP415" s="52">
        <v>9.919407170122109E-2</v>
      </c>
      <c r="AQ415" s="52"/>
      <c r="AR415" s="28">
        <v>2</v>
      </c>
      <c r="AS415" s="28">
        <v>3.1578947368421049</v>
      </c>
      <c r="AT415" s="28">
        <v>2.4210526315789469</v>
      </c>
      <c r="AU415" s="28">
        <v>2.947368421052631</v>
      </c>
      <c r="AV415" s="28">
        <v>0.19</v>
      </c>
      <c r="AW415" s="28">
        <v>0.3</v>
      </c>
      <c r="AX415" s="28">
        <v>0.23</v>
      </c>
      <c r="AY415" s="28">
        <v>0.28000000000000003</v>
      </c>
      <c r="AZ415" s="25">
        <v>1.54</v>
      </c>
      <c r="BA415" s="25">
        <v>3.44</v>
      </c>
      <c r="BB415" s="25">
        <v>1.9</v>
      </c>
      <c r="BC415" s="25">
        <v>2.8410526315789468</v>
      </c>
      <c r="BD415">
        <v>2.8410526315789468</v>
      </c>
      <c r="BE415">
        <v>6.1729587136842099</v>
      </c>
      <c r="BF415" s="75">
        <v>0.52818907539878324</v>
      </c>
      <c r="BG415" s="75">
        <v>0.54796980145127927</v>
      </c>
      <c r="BH415" s="75"/>
      <c r="BJ415">
        <v>4.7806671898840941E-2</v>
      </c>
      <c r="BK415">
        <v>4.9597035850610538E-2</v>
      </c>
      <c r="BM415">
        <v>9.7403707749451479E-2</v>
      </c>
      <c r="BN415">
        <v>4.870185387472574E-2</v>
      </c>
      <c r="BO415">
        <v>0.53807943842503125</v>
      </c>
      <c r="BP415" s="79" t="s">
        <v>1336</v>
      </c>
      <c r="BQ415" s="79">
        <f t="shared" si="70"/>
        <v>1023</v>
      </c>
      <c r="BR415" s="79">
        <v>3</v>
      </c>
      <c r="BT415" s="79" t="s">
        <v>464</v>
      </c>
      <c r="BU415" s="79" t="s">
        <v>464</v>
      </c>
      <c r="BV415" s="79">
        <v>0</v>
      </c>
      <c r="BX415" s="79">
        <v>0.23799999999999999</v>
      </c>
      <c r="BY415" s="79">
        <v>4.76</v>
      </c>
      <c r="BZ415" s="79" t="s">
        <v>464</v>
      </c>
      <c r="CA415" s="79" t="s">
        <v>464</v>
      </c>
      <c r="CB415" s="79" t="s">
        <v>1271</v>
      </c>
      <c r="CC415" s="79">
        <v>350</v>
      </c>
      <c r="CD415" s="79">
        <v>400</v>
      </c>
      <c r="CE415" s="79" t="s">
        <v>1310</v>
      </c>
      <c r="CG415" s="81">
        <v>48</v>
      </c>
    </row>
    <row r="416" spans="1:85" x14ac:dyDescent="0.3">
      <c r="A416" s="2" t="s">
        <v>1358</v>
      </c>
      <c r="B416" s="13"/>
      <c r="C416" s="13"/>
      <c r="D416" s="2">
        <v>3.08</v>
      </c>
      <c r="E416" s="2" t="s">
        <v>214</v>
      </c>
      <c r="F416" s="32" t="s">
        <v>555</v>
      </c>
      <c r="G416" s="1" t="s">
        <v>632</v>
      </c>
      <c r="I416" s="69" t="s">
        <v>1535</v>
      </c>
      <c r="J416" s="69" t="s">
        <v>1535</v>
      </c>
      <c r="L416" t="b">
        <v>1</v>
      </c>
      <c r="M416" t="b">
        <v>1</v>
      </c>
      <c r="N416" t="b">
        <v>0</v>
      </c>
      <c r="O416" t="b">
        <v>0</v>
      </c>
      <c r="P416" s="2"/>
      <c r="Q416" s="25">
        <v>1</v>
      </c>
      <c r="R416">
        <v>4</v>
      </c>
      <c r="S416">
        <v>0</v>
      </c>
      <c r="T416" s="2"/>
      <c r="U416" s="2"/>
      <c r="V416" s="2"/>
      <c r="W416" s="2"/>
      <c r="X416" s="2"/>
      <c r="Y416" s="25">
        <v>3.86469438</v>
      </c>
      <c r="Z416" s="25">
        <v>3.86469438</v>
      </c>
      <c r="AA416" s="25">
        <v>16.978874730000001</v>
      </c>
      <c r="AB416">
        <v>32.83</v>
      </c>
      <c r="AC416">
        <v>5.4109999999999996</v>
      </c>
      <c r="AD416">
        <v>5.4480000000000004</v>
      </c>
      <c r="AE416">
        <v>0</v>
      </c>
      <c r="AH416" s="2"/>
      <c r="AI416">
        <v>24</v>
      </c>
      <c r="AJ416" s="55">
        <f t="shared" si="69"/>
        <v>0</v>
      </c>
      <c r="AK416" s="57">
        <v>251.01098912285789</v>
      </c>
      <c r="AL416" s="55">
        <v>967.79977224000004</v>
      </c>
      <c r="AM416" s="55">
        <v>0</v>
      </c>
      <c r="AN416" s="52"/>
      <c r="AO416" s="51">
        <v>9.5613343797681868E-2</v>
      </c>
      <c r="AP416" s="52">
        <v>9.919407170122109E-2</v>
      </c>
      <c r="AQ416" s="52"/>
      <c r="AR416" s="28">
        <v>2</v>
      </c>
      <c r="AS416" s="28">
        <v>3.1578947368421049</v>
      </c>
      <c r="AT416" s="28">
        <v>2.4210526315789469</v>
      </c>
      <c r="AU416" s="28">
        <v>2.947368421052631</v>
      </c>
      <c r="AV416" s="28">
        <v>0.19</v>
      </c>
      <c r="AW416" s="28">
        <v>0.3</v>
      </c>
      <c r="AX416" s="28">
        <v>0.23</v>
      </c>
      <c r="AY416" s="28">
        <v>0.28000000000000003</v>
      </c>
      <c r="AZ416" s="25">
        <v>1.54</v>
      </c>
      <c r="BA416" s="25">
        <v>3.44</v>
      </c>
      <c r="BB416" s="25">
        <v>1.9</v>
      </c>
      <c r="BC416" s="25">
        <v>2.8410526315789468</v>
      </c>
      <c r="BD416">
        <v>2.8410526315789468</v>
      </c>
      <c r="BE416">
        <v>6.1729587136842099</v>
      </c>
      <c r="BF416" s="75">
        <v>0.52818907539878324</v>
      </c>
      <c r="BG416" s="75">
        <v>0.54796980145127927</v>
      </c>
      <c r="BH416" s="75"/>
      <c r="BJ416">
        <v>4.7806671898840941E-2</v>
      </c>
      <c r="BK416">
        <v>4.9597035850610538E-2</v>
      </c>
      <c r="BM416">
        <v>9.7403707749451479E-2</v>
      </c>
      <c r="BN416">
        <v>4.870185387472574E-2</v>
      </c>
      <c r="BO416">
        <v>0.53807943842503125</v>
      </c>
      <c r="BP416" s="79" t="s">
        <v>1336</v>
      </c>
      <c r="BQ416" s="79">
        <f t="shared" si="70"/>
        <v>1023</v>
      </c>
      <c r="BR416" s="79">
        <v>3</v>
      </c>
      <c r="BT416" s="79" t="s">
        <v>464</v>
      </c>
      <c r="BU416" s="79" t="s">
        <v>464</v>
      </c>
      <c r="BV416" s="79">
        <v>0</v>
      </c>
      <c r="BX416" s="79">
        <v>0.23799999999999999</v>
      </c>
      <c r="BY416" s="79">
        <v>4.76</v>
      </c>
      <c r="BZ416" s="79" t="s">
        <v>464</v>
      </c>
      <c r="CA416" s="79" t="s">
        <v>464</v>
      </c>
      <c r="CB416" s="79" t="s">
        <v>1271</v>
      </c>
      <c r="CC416" s="79">
        <v>350</v>
      </c>
      <c r="CD416" s="79">
        <v>400</v>
      </c>
      <c r="CE416" s="79" t="s">
        <v>1310</v>
      </c>
      <c r="CG416" s="81">
        <v>51</v>
      </c>
    </row>
    <row r="417" spans="1:85" x14ac:dyDescent="0.3">
      <c r="A417" s="2" t="s">
        <v>1359</v>
      </c>
      <c r="B417" s="13"/>
      <c r="C417" s="13"/>
      <c r="D417" s="2">
        <v>3.08</v>
      </c>
      <c r="E417" s="2" t="s">
        <v>214</v>
      </c>
      <c r="F417" s="32" t="s">
        <v>555</v>
      </c>
      <c r="G417" s="1" t="s">
        <v>632</v>
      </c>
      <c r="I417" s="69" t="s">
        <v>1534</v>
      </c>
      <c r="J417" s="69" t="s">
        <v>1534</v>
      </c>
      <c r="L417" t="b">
        <v>1</v>
      </c>
      <c r="M417" t="b">
        <v>1</v>
      </c>
      <c r="N417" t="b">
        <v>0</v>
      </c>
      <c r="O417" t="b">
        <v>0</v>
      </c>
      <c r="P417" s="2"/>
      <c r="Q417" s="25">
        <v>1</v>
      </c>
      <c r="R417">
        <v>4</v>
      </c>
      <c r="S417">
        <v>0</v>
      </c>
      <c r="T417" s="2"/>
      <c r="U417" s="2"/>
      <c r="V417" s="2"/>
      <c r="W417" s="2"/>
      <c r="X417" s="2"/>
      <c r="Y417" s="25">
        <v>3.86469438</v>
      </c>
      <c r="Z417" s="25">
        <v>3.86469438</v>
      </c>
      <c r="AA417" s="25">
        <v>16.978874730000001</v>
      </c>
      <c r="AB417">
        <v>32.83</v>
      </c>
      <c r="AC417">
        <v>5.4109999999999996</v>
      </c>
      <c r="AD417">
        <v>5.4480000000000004</v>
      </c>
      <c r="AE417">
        <v>0</v>
      </c>
      <c r="AH417" s="2"/>
      <c r="AI417">
        <v>24</v>
      </c>
      <c r="AJ417" s="55">
        <f t="shared" si="63"/>
        <v>0</v>
      </c>
      <c r="AK417" s="57">
        <v>251.01098912285789</v>
      </c>
      <c r="AL417" s="55">
        <v>967.79977224000004</v>
      </c>
      <c r="AM417" s="55">
        <v>0</v>
      </c>
      <c r="AN417" s="52"/>
      <c r="AO417" s="51">
        <v>9.5613343797681868E-2</v>
      </c>
      <c r="AP417" s="52">
        <v>9.919407170122109E-2</v>
      </c>
      <c r="AQ417" s="52"/>
      <c r="AR417" s="28">
        <v>2</v>
      </c>
      <c r="AS417" s="28">
        <v>3.1578947368421049</v>
      </c>
      <c r="AT417" s="28">
        <v>2.4210526315789469</v>
      </c>
      <c r="AU417" s="28">
        <v>2.947368421052631</v>
      </c>
      <c r="AV417" s="28">
        <v>0.19</v>
      </c>
      <c r="AW417" s="28">
        <v>0.3</v>
      </c>
      <c r="AX417" s="28">
        <v>0.23</v>
      </c>
      <c r="AY417" s="28">
        <v>0.28000000000000003</v>
      </c>
      <c r="AZ417" s="25">
        <v>1.54</v>
      </c>
      <c r="BA417" s="25">
        <v>3.44</v>
      </c>
      <c r="BB417" s="25">
        <v>1.9</v>
      </c>
      <c r="BC417" s="25">
        <v>2.8410526315789468</v>
      </c>
      <c r="BD417">
        <v>2.8410526315789468</v>
      </c>
      <c r="BE417">
        <v>6.1729587136842099</v>
      </c>
      <c r="BF417" s="75">
        <v>0.52818907539878324</v>
      </c>
      <c r="BG417" s="75">
        <v>0.54796980145127927</v>
      </c>
      <c r="BH417" s="75"/>
      <c r="BJ417">
        <v>4.7806671898840941E-2</v>
      </c>
      <c r="BK417">
        <v>4.9597035850610538E-2</v>
      </c>
      <c r="BM417">
        <v>9.7403707749451479E-2</v>
      </c>
      <c r="BN417">
        <v>4.870185387472574E-2</v>
      </c>
      <c r="BO417">
        <v>0.53807943842503125</v>
      </c>
      <c r="BP417" s="79" t="s">
        <v>1336</v>
      </c>
      <c r="BQ417" s="79">
        <f t="shared" si="70"/>
        <v>1023</v>
      </c>
      <c r="BR417" s="79">
        <v>3</v>
      </c>
      <c r="BT417" s="79" t="s">
        <v>464</v>
      </c>
      <c r="BU417" s="79" t="s">
        <v>464</v>
      </c>
      <c r="BV417" s="79">
        <v>0</v>
      </c>
      <c r="BX417" s="79">
        <v>0.23799999999999999</v>
      </c>
      <c r="BY417" s="79">
        <v>4.76</v>
      </c>
      <c r="BZ417" s="79" t="s">
        <v>464</v>
      </c>
      <c r="CA417" s="79" t="s">
        <v>464</v>
      </c>
      <c r="CB417" s="79" t="s">
        <v>1271</v>
      </c>
      <c r="CC417" s="79">
        <v>350</v>
      </c>
      <c r="CD417" s="79">
        <v>400</v>
      </c>
      <c r="CE417" s="79" t="s">
        <v>1310</v>
      </c>
      <c r="CG417" s="81">
        <v>58</v>
      </c>
    </row>
    <row r="418" spans="1:85" x14ac:dyDescent="0.3">
      <c r="A418" s="2" t="s">
        <v>1360</v>
      </c>
      <c r="B418" s="13"/>
      <c r="C418" s="13"/>
      <c r="D418" s="2">
        <v>3.08</v>
      </c>
      <c r="E418" s="2" t="s">
        <v>214</v>
      </c>
      <c r="F418" s="116" t="s">
        <v>555</v>
      </c>
      <c r="G418" s="1" t="s">
        <v>632</v>
      </c>
      <c r="I418" s="69" t="s">
        <v>1533</v>
      </c>
      <c r="J418" s="69" t="s">
        <v>1533</v>
      </c>
      <c r="L418" t="b">
        <v>1</v>
      </c>
      <c r="M418" t="b">
        <v>1</v>
      </c>
      <c r="N418" t="b">
        <v>0</v>
      </c>
      <c r="O418" t="b">
        <v>0</v>
      </c>
      <c r="P418" s="2"/>
      <c r="Q418" s="25">
        <v>1</v>
      </c>
      <c r="R418">
        <v>4</v>
      </c>
      <c r="S418">
        <v>0</v>
      </c>
      <c r="T418" s="2"/>
      <c r="U418" s="2"/>
      <c r="V418" s="2"/>
      <c r="W418" s="2"/>
      <c r="X418" s="2"/>
      <c r="Y418" s="25">
        <v>3.86469438</v>
      </c>
      <c r="Z418" s="25">
        <v>3.86469438</v>
      </c>
      <c r="AA418" s="25">
        <v>16.978874730000001</v>
      </c>
      <c r="AB418">
        <v>32.83</v>
      </c>
      <c r="AC418">
        <v>5.4109999999999996</v>
      </c>
      <c r="AD418">
        <v>5.4480000000000004</v>
      </c>
      <c r="AE418">
        <v>0</v>
      </c>
      <c r="AH418" s="2"/>
      <c r="AI418">
        <v>24</v>
      </c>
      <c r="AJ418" s="55">
        <f t="shared" ref="AJ418:AJ419" si="71">T418*U418*V418</f>
        <v>0</v>
      </c>
      <c r="AK418" s="57">
        <v>251.01098912285789</v>
      </c>
      <c r="AL418" s="55">
        <v>967.79977224000004</v>
      </c>
      <c r="AM418" s="55">
        <v>0</v>
      </c>
      <c r="AN418" s="52"/>
      <c r="AO418" s="51">
        <v>9.5613343797681868E-2</v>
      </c>
      <c r="AP418" s="52">
        <v>9.919407170122109E-2</v>
      </c>
      <c r="AQ418" s="52"/>
      <c r="AR418" s="28">
        <v>2</v>
      </c>
      <c r="AS418" s="28">
        <v>3.1578947368421049</v>
      </c>
      <c r="AT418" s="28">
        <v>2.4210526315789469</v>
      </c>
      <c r="AU418" s="28">
        <v>2.947368421052631</v>
      </c>
      <c r="AV418" s="28">
        <v>0.19</v>
      </c>
      <c r="AW418" s="28">
        <v>0.3</v>
      </c>
      <c r="AX418" s="28">
        <v>0.23</v>
      </c>
      <c r="AY418" s="28">
        <v>0.28000000000000003</v>
      </c>
      <c r="AZ418" s="25">
        <v>1.54</v>
      </c>
      <c r="BA418" s="25">
        <v>3.44</v>
      </c>
      <c r="BB418" s="25">
        <v>1.9</v>
      </c>
      <c r="BC418" s="25">
        <v>2.8410526315789468</v>
      </c>
      <c r="BD418">
        <v>2.8410526315789468</v>
      </c>
      <c r="BE418">
        <v>6.1729587136842099</v>
      </c>
      <c r="BF418" s="75">
        <v>0.52818907539878324</v>
      </c>
      <c r="BG418" s="75">
        <v>0.54796980145127927</v>
      </c>
      <c r="BH418" s="75"/>
      <c r="BJ418">
        <v>4.7806671898840941E-2</v>
      </c>
      <c r="BK418">
        <v>4.9597035850610538E-2</v>
      </c>
      <c r="BM418">
        <v>9.7403707749451479E-2</v>
      </c>
      <c r="BN418">
        <v>4.870185387472574E-2</v>
      </c>
      <c r="BO418">
        <v>0.53807943842503125</v>
      </c>
      <c r="BP418" s="79" t="s">
        <v>1336</v>
      </c>
      <c r="BQ418" s="79">
        <f t="shared" si="70"/>
        <v>1023</v>
      </c>
      <c r="BR418" s="79">
        <v>3</v>
      </c>
      <c r="BT418" s="79" t="s">
        <v>464</v>
      </c>
      <c r="BU418" s="79" t="s">
        <v>464</v>
      </c>
      <c r="BV418" s="79">
        <v>0</v>
      </c>
      <c r="BX418" s="79">
        <v>0.23799999999999999</v>
      </c>
      <c r="BY418" s="79">
        <v>4.76</v>
      </c>
      <c r="BZ418" s="79" t="s">
        <v>464</v>
      </c>
      <c r="CA418" s="79" t="s">
        <v>464</v>
      </c>
      <c r="CB418" s="79" t="s">
        <v>1271</v>
      </c>
      <c r="CC418" s="79">
        <v>350</v>
      </c>
      <c r="CD418" s="79">
        <v>400</v>
      </c>
      <c r="CE418" s="79" t="s">
        <v>1310</v>
      </c>
      <c r="CG418" s="81">
        <v>52</v>
      </c>
    </row>
    <row r="419" spans="1:85" x14ac:dyDescent="0.3">
      <c r="A419" s="2" t="s">
        <v>1359</v>
      </c>
      <c r="B419" s="13"/>
      <c r="C419" s="13"/>
      <c r="D419" s="2">
        <v>3.08</v>
      </c>
      <c r="E419" s="2" t="s">
        <v>214</v>
      </c>
      <c r="F419" s="32" t="s">
        <v>555</v>
      </c>
      <c r="G419" s="1" t="s">
        <v>632</v>
      </c>
      <c r="I419" s="69" t="s">
        <v>1534</v>
      </c>
      <c r="J419" s="69" t="s">
        <v>1534</v>
      </c>
      <c r="L419" t="b">
        <v>1</v>
      </c>
      <c r="M419" t="b">
        <v>1</v>
      </c>
      <c r="N419" t="b">
        <v>0</v>
      </c>
      <c r="O419" t="b">
        <v>0</v>
      </c>
      <c r="P419" s="2"/>
      <c r="Q419" s="25">
        <v>1</v>
      </c>
      <c r="R419">
        <v>4</v>
      </c>
      <c r="S419">
        <v>0</v>
      </c>
      <c r="T419" s="2"/>
      <c r="U419" s="2"/>
      <c r="V419" s="2"/>
      <c r="W419" s="2"/>
      <c r="X419" s="2"/>
      <c r="Y419" s="25">
        <v>3.86469438</v>
      </c>
      <c r="Z419" s="25">
        <v>3.86469438</v>
      </c>
      <c r="AA419" s="25">
        <v>16.978874730000001</v>
      </c>
      <c r="AB419">
        <v>32.83</v>
      </c>
      <c r="AC419">
        <v>5.4109999999999996</v>
      </c>
      <c r="AD419">
        <v>5.4480000000000004</v>
      </c>
      <c r="AE419">
        <v>0</v>
      </c>
      <c r="AH419" s="2"/>
      <c r="AI419">
        <v>24</v>
      </c>
      <c r="AJ419" s="55">
        <f t="shared" si="71"/>
        <v>0</v>
      </c>
      <c r="AK419" s="57">
        <v>251.01098912285789</v>
      </c>
      <c r="AL419" s="55">
        <v>967.79977224000004</v>
      </c>
      <c r="AM419" s="55">
        <v>0</v>
      </c>
      <c r="AN419" s="52"/>
      <c r="AO419" s="51">
        <v>9.5613343797681868E-2</v>
      </c>
      <c r="AP419" s="52">
        <v>9.919407170122109E-2</v>
      </c>
      <c r="AQ419" s="52"/>
      <c r="AR419" s="28">
        <v>2</v>
      </c>
      <c r="AS419" s="28">
        <v>3.1578947368421049</v>
      </c>
      <c r="AT419" s="28">
        <v>2.4210526315789469</v>
      </c>
      <c r="AU419" s="28">
        <v>2.947368421052631</v>
      </c>
      <c r="AV419" s="28">
        <v>0.19</v>
      </c>
      <c r="AW419" s="28">
        <v>0.3</v>
      </c>
      <c r="AX419" s="28">
        <v>0.23</v>
      </c>
      <c r="AY419" s="28">
        <v>0.28000000000000003</v>
      </c>
      <c r="AZ419" s="25">
        <v>1.54</v>
      </c>
      <c r="BA419" s="25">
        <v>3.44</v>
      </c>
      <c r="BB419" s="25">
        <v>1.9</v>
      </c>
      <c r="BC419" s="25">
        <v>2.8410526315789468</v>
      </c>
      <c r="BD419">
        <v>2.8410526315789468</v>
      </c>
      <c r="BE419">
        <v>6.1729587136842099</v>
      </c>
      <c r="BF419" s="75">
        <v>0.52818907539878324</v>
      </c>
      <c r="BG419" s="75">
        <v>0.54796980145127927</v>
      </c>
      <c r="BH419" s="75"/>
      <c r="BJ419">
        <v>4.7806671898840941E-2</v>
      </c>
      <c r="BK419">
        <v>4.9597035850610538E-2</v>
      </c>
      <c r="BM419">
        <v>9.7403707749451479E-2</v>
      </c>
      <c r="BN419">
        <v>4.870185387472574E-2</v>
      </c>
      <c r="BO419">
        <v>0.53807943842503125</v>
      </c>
      <c r="BP419" s="79" t="s">
        <v>1336</v>
      </c>
      <c r="BQ419" s="79">
        <f t="shared" si="70"/>
        <v>1023</v>
      </c>
      <c r="BR419" s="79">
        <v>3</v>
      </c>
      <c r="BT419" s="79" t="s">
        <v>1275</v>
      </c>
      <c r="BU419" s="79" t="s">
        <v>56</v>
      </c>
      <c r="BV419" s="79">
        <v>0.05</v>
      </c>
      <c r="BX419" s="79">
        <v>0.23799999999999999</v>
      </c>
      <c r="BY419" s="79">
        <v>4.76</v>
      </c>
      <c r="BZ419" s="79" t="s">
        <v>464</v>
      </c>
      <c r="CA419" s="79" t="s">
        <v>464</v>
      </c>
      <c r="CB419" s="79" t="s">
        <v>1271</v>
      </c>
      <c r="CC419" s="79">
        <v>350</v>
      </c>
      <c r="CD419" s="79">
        <v>400</v>
      </c>
      <c r="CE419" s="79" t="s">
        <v>1310</v>
      </c>
      <c r="CG419" s="81">
        <v>60.1</v>
      </c>
    </row>
    <row r="420" spans="1:85" x14ac:dyDescent="0.3">
      <c r="A420" s="2" t="s">
        <v>1359</v>
      </c>
      <c r="B420" s="13"/>
      <c r="C420" s="13"/>
      <c r="D420" s="2">
        <v>3.08</v>
      </c>
      <c r="E420" s="2" t="s">
        <v>214</v>
      </c>
      <c r="F420" s="32" t="s">
        <v>555</v>
      </c>
      <c r="G420" s="1" t="s">
        <v>632</v>
      </c>
      <c r="I420" s="69" t="s">
        <v>1534</v>
      </c>
      <c r="J420" s="69" t="s">
        <v>1534</v>
      </c>
      <c r="L420" t="b">
        <v>1</v>
      </c>
      <c r="M420" t="b">
        <v>1</v>
      </c>
      <c r="N420" t="b">
        <v>0</v>
      </c>
      <c r="O420" t="b">
        <v>0</v>
      </c>
      <c r="P420" s="2"/>
      <c r="Q420" s="25">
        <v>1</v>
      </c>
      <c r="R420">
        <v>4</v>
      </c>
      <c r="S420">
        <v>0</v>
      </c>
      <c r="T420" s="2"/>
      <c r="U420" s="2"/>
      <c r="V420" s="2"/>
      <c r="W420" s="2"/>
      <c r="X420" s="2"/>
      <c r="Y420" s="25">
        <v>3.86469438</v>
      </c>
      <c r="Z420" s="25">
        <v>3.86469438</v>
      </c>
      <c r="AA420" s="25">
        <v>16.978874730000001</v>
      </c>
      <c r="AB420">
        <v>32.83</v>
      </c>
      <c r="AC420">
        <v>5.4109999999999996</v>
      </c>
      <c r="AD420">
        <v>5.4480000000000004</v>
      </c>
      <c r="AE420">
        <v>0</v>
      </c>
      <c r="AH420" s="2"/>
      <c r="AI420">
        <v>24</v>
      </c>
      <c r="AJ420" s="55">
        <f t="shared" ref="AJ420:AJ421" si="72">T420*U420*V420</f>
        <v>0</v>
      </c>
      <c r="AK420" s="57">
        <v>251.01098912285789</v>
      </c>
      <c r="AL420" s="55">
        <v>967.79977224000004</v>
      </c>
      <c r="AM420" s="55">
        <v>0</v>
      </c>
      <c r="AN420" s="52"/>
      <c r="AO420" s="51">
        <v>9.5613343797681868E-2</v>
      </c>
      <c r="AP420" s="52">
        <v>9.919407170122109E-2</v>
      </c>
      <c r="AQ420" s="52"/>
      <c r="AR420" s="28">
        <v>2</v>
      </c>
      <c r="AS420" s="28">
        <v>3.1578947368421049</v>
      </c>
      <c r="AT420" s="28">
        <v>2.4210526315789469</v>
      </c>
      <c r="AU420" s="28">
        <v>2.947368421052631</v>
      </c>
      <c r="AV420" s="28">
        <v>0.19</v>
      </c>
      <c r="AW420" s="28">
        <v>0.3</v>
      </c>
      <c r="AX420" s="28">
        <v>0.23</v>
      </c>
      <c r="AY420" s="28">
        <v>0.28000000000000003</v>
      </c>
      <c r="AZ420" s="25">
        <v>1.54</v>
      </c>
      <c r="BA420" s="25">
        <v>3.44</v>
      </c>
      <c r="BB420" s="25">
        <v>1.9</v>
      </c>
      <c r="BC420" s="25">
        <v>2.8410526315789468</v>
      </c>
      <c r="BD420">
        <v>2.8410526315789468</v>
      </c>
      <c r="BE420">
        <v>6.1729587136842099</v>
      </c>
      <c r="BF420" s="75">
        <v>0.52818907539878324</v>
      </c>
      <c r="BG420" s="75">
        <v>0.54796980145127927</v>
      </c>
      <c r="BH420" s="75"/>
      <c r="BJ420">
        <v>4.7806671898840941E-2</v>
      </c>
      <c r="BK420">
        <v>4.9597035850610538E-2</v>
      </c>
      <c r="BM420">
        <v>9.7403707749451479E-2</v>
      </c>
      <c r="BN420">
        <v>4.870185387472574E-2</v>
      </c>
      <c r="BO420">
        <v>0.53807943842503125</v>
      </c>
      <c r="BP420" s="79" t="s">
        <v>1336</v>
      </c>
      <c r="BQ420" s="79">
        <f t="shared" si="70"/>
        <v>1023</v>
      </c>
      <c r="BR420" s="79">
        <v>3</v>
      </c>
      <c r="BT420" s="79" t="s">
        <v>1275</v>
      </c>
      <c r="BU420" s="79" t="s">
        <v>56</v>
      </c>
      <c r="BV420" s="79">
        <v>0.1</v>
      </c>
      <c r="BX420" s="79">
        <v>0.23799999999999999</v>
      </c>
      <c r="BY420" s="79">
        <v>4.76</v>
      </c>
      <c r="BZ420" s="79" t="s">
        <v>464</v>
      </c>
      <c r="CA420" s="79" t="s">
        <v>464</v>
      </c>
      <c r="CB420" s="79" t="s">
        <v>1271</v>
      </c>
      <c r="CC420" s="79">
        <v>350</v>
      </c>
      <c r="CD420" s="79">
        <v>400</v>
      </c>
      <c r="CE420" s="79" t="s">
        <v>1310</v>
      </c>
      <c r="CG420" s="81">
        <v>61.3</v>
      </c>
    </row>
    <row r="421" spans="1:85" x14ac:dyDescent="0.3">
      <c r="A421" s="2" t="s">
        <v>1359</v>
      </c>
      <c r="B421" s="13"/>
      <c r="C421" s="13"/>
      <c r="D421" s="2">
        <v>3.08</v>
      </c>
      <c r="E421" s="2" t="s">
        <v>214</v>
      </c>
      <c r="F421" s="32" t="s">
        <v>555</v>
      </c>
      <c r="G421" s="1" t="s">
        <v>632</v>
      </c>
      <c r="I421" s="69" t="s">
        <v>1534</v>
      </c>
      <c r="J421" s="69" t="s">
        <v>1534</v>
      </c>
      <c r="L421" t="b">
        <v>1</v>
      </c>
      <c r="M421" t="b">
        <v>1</v>
      </c>
      <c r="N421" t="b">
        <v>0</v>
      </c>
      <c r="O421" t="b">
        <v>0</v>
      </c>
      <c r="P421" s="2"/>
      <c r="Q421" s="25">
        <v>1</v>
      </c>
      <c r="R421">
        <v>4</v>
      </c>
      <c r="S421">
        <v>0</v>
      </c>
      <c r="T421" s="2"/>
      <c r="U421" s="2"/>
      <c r="V421" s="2"/>
      <c r="W421" s="2"/>
      <c r="X421" s="2"/>
      <c r="Y421" s="25">
        <v>3.86469438</v>
      </c>
      <c r="Z421" s="25">
        <v>3.86469438</v>
      </c>
      <c r="AA421" s="25">
        <v>16.978874730000001</v>
      </c>
      <c r="AB421">
        <v>32.83</v>
      </c>
      <c r="AC421">
        <v>5.4109999999999996</v>
      </c>
      <c r="AD421">
        <v>5.4480000000000004</v>
      </c>
      <c r="AE421">
        <v>0</v>
      </c>
      <c r="AH421" s="2"/>
      <c r="AI421">
        <v>24</v>
      </c>
      <c r="AJ421" s="55">
        <f t="shared" si="72"/>
        <v>0</v>
      </c>
      <c r="AK421" s="57">
        <v>251.01098912285789</v>
      </c>
      <c r="AL421" s="55">
        <v>967.79977224000004</v>
      </c>
      <c r="AM421" s="55">
        <v>0</v>
      </c>
      <c r="AN421" s="52"/>
      <c r="AO421" s="51">
        <v>9.5613343797681868E-2</v>
      </c>
      <c r="AP421" s="52">
        <v>9.919407170122109E-2</v>
      </c>
      <c r="AQ421" s="52"/>
      <c r="AR421" s="28">
        <v>2</v>
      </c>
      <c r="AS421" s="28">
        <v>3.1578947368421049</v>
      </c>
      <c r="AT421" s="28">
        <v>2.4210526315789469</v>
      </c>
      <c r="AU421" s="28">
        <v>2.947368421052631</v>
      </c>
      <c r="AV421" s="28">
        <v>0.19</v>
      </c>
      <c r="AW421" s="28">
        <v>0.3</v>
      </c>
      <c r="AX421" s="28">
        <v>0.23</v>
      </c>
      <c r="AY421" s="28">
        <v>0.28000000000000003</v>
      </c>
      <c r="AZ421" s="25">
        <v>1.54</v>
      </c>
      <c r="BA421" s="25">
        <v>3.44</v>
      </c>
      <c r="BB421" s="25">
        <v>1.9</v>
      </c>
      <c r="BC421" s="25">
        <v>2.8410526315789468</v>
      </c>
      <c r="BD421">
        <v>2.8410526315789468</v>
      </c>
      <c r="BE421">
        <v>6.1729587136842099</v>
      </c>
      <c r="BF421" s="75">
        <v>0.52818907539878324</v>
      </c>
      <c r="BG421" s="75">
        <v>0.54796980145127927</v>
      </c>
      <c r="BH421" s="75"/>
      <c r="BJ421">
        <v>4.7806671898840941E-2</v>
      </c>
      <c r="BK421">
        <v>4.9597035850610538E-2</v>
      </c>
      <c r="BM421">
        <v>9.7403707749451479E-2</v>
      </c>
      <c r="BN421">
        <v>4.870185387472574E-2</v>
      </c>
      <c r="BO421">
        <v>0.53807943842503125</v>
      </c>
      <c r="BP421" s="79" t="s">
        <v>1336</v>
      </c>
      <c r="BQ421" s="79">
        <f t="shared" si="70"/>
        <v>1023</v>
      </c>
      <c r="BR421" s="79">
        <v>3</v>
      </c>
      <c r="BT421" s="79" t="s">
        <v>1275</v>
      </c>
      <c r="BU421" s="79" t="s">
        <v>56</v>
      </c>
      <c r="BV421" s="79">
        <v>0.15</v>
      </c>
      <c r="BX421" s="79">
        <v>0.23799999999999999</v>
      </c>
      <c r="BY421" s="79">
        <v>4.76</v>
      </c>
      <c r="BZ421" s="79" t="s">
        <v>464</v>
      </c>
      <c r="CA421" s="79" t="s">
        <v>464</v>
      </c>
      <c r="CB421" s="79" t="s">
        <v>1271</v>
      </c>
      <c r="CC421" s="79">
        <v>350</v>
      </c>
      <c r="CD421" s="79">
        <v>400</v>
      </c>
      <c r="CE421" s="79" t="s">
        <v>1310</v>
      </c>
      <c r="CG421" s="81">
        <v>61.7</v>
      </c>
    </row>
    <row r="422" spans="1:85" x14ac:dyDescent="0.3">
      <c r="A422" s="2" t="s">
        <v>1359</v>
      </c>
      <c r="B422" s="13"/>
      <c r="C422" s="13"/>
      <c r="D422" s="2">
        <v>3.08</v>
      </c>
      <c r="E422" s="2" t="s">
        <v>214</v>
      </c>
      <c r="F422" s="32" t="s">
        <v>555</v>
      </c>
      <c r="G422" s="1" t="s">
        <v>632</v>
      </c>
      <c r="I422" s="69" t="s">
        <v>1534</v>
      </c>
      <c r="J422" s="69" t="s">
        <v>1534</v>
      </c>
      <c r="L422" t="b">
        <v>1</v>
      </c>
      <c r="M422" t="b">
        <v>1</v>
      </c>
      <c r="N422" t="b">
        <v>0</v>
      </c>
      <c r="O422" t="b">
        <v>0</v>
      </c>
      <c r="P422" s="2"/>
      <c r="Q422" s="25">
        <v>1</v>
      </c>
      <c r="R422">
        <v>4</v>
      </c>
      <c r="S422">
        <v>0</v>
      </c>
      <c r="T422" s="2"/>
      <c r="U422" s="2"/>
      <c r="V422" s="2"/>
      <c r="W422" s="2"/>
      <c r="X422" s="2"/>
      <c r="Y422" s="25">
        <v>3.86469438</v>
      </c>
      <c r="Z422" s="25">
        <v>3.86469438</v>
      </c>
      <c r="AA422" s="25">
        <v>16.978874730000001</v>
      </c>
      <c r="AB422">
        <v>32.83</v>
      </c>
      <c r="AC422">
        <v>5.4109999999999996</v>
      </c>
      <c r="AD422">
        <v>5.4480000000000004</v>
      </c>
      <c r="AE422">
        <v>0</v>
      </c>
      <c r="AH422" s="2"/>
      <c r="AI422">
        <v>24</v>
      </c>
      <c r="AJ422" s="55">
        <f t="shared" ref="AJ422" si="73">T422*U422*V422</f>
        <v>0</v>
      </c>
      <c r="AK422" s="57">
        <v>251.01098912285789</v>
      </c>
      <c r="AL422" s="55">
        <v>967.79977224000004</v>
      </c>
      <c r="AM422" s="55">
        <v>0</v>
      </c>
      <c r="AN422" s="52"/>
      <c r="AO422" s="51">
        <v>9.5613343797681868E-2</v>
      </c>
      <c r="AP422" s="52">
        <v>9.919407170122109E-2</v>
      </c>
      <c r="AQ422" s="52"/>
      <c r="AR422" s="28">
        <v>2</v>
      </c>
      <c r="AS422" s="28">
        <v>3.1578947368421049</v>
      </c>
      <c r="AT422" s="28">
        <v>2.4210526315789469</v>
      </c>
      <c r="AU422" s="28">
        <v>2.947368421052631</v>
      </c>
      <c r="AV422" s="28">
        <v>0.19</v>
      </c>
      <c r="AW422" s="28">
        <v>0.3</v>
      </c>
      <c r="AX422" s="28">
        <v>0.23</v>
      </c>
      <c r="AY422" s="28">
        <v>0.28000000000000003</v>
      </c>
      <c r="AZ422" s="25">
        <v>1.54</v>
      </c>
      <c r="BA422" s="25">
        <v>3.44</v>
      </c>
      <c r="BB422" s="25">
        <v>1.9</v>
      </c>
      <c r="BC422" s="25">
        <v>2.8410526315789468</v>
      </c>
      <c r="BD422">
        <v>2.8410526315789468</v>
      </c>
      <c r="BE422">
        <v>6.1729587136842099</v>
      </c>
      <c r="BF422" s="75">
        <v>0.52818907539878324</v>
      </c>
      <c r="BG422" s="75">
        <v>0.54796980145127927</v>
      </c>
      <c r="BH422" s="75"/>
      <c r="BJ422">
        <v>4.7806671898840941E-2</v>
      </c>
      <c r="BK422">
        <v>4.9597035850610538E-2</v>
      </c>
      <c r="BM422">
        <v>9.7403707749451479E-2</v>
      </c>
      <c r="BN422">
        <v>4.870185387472574E-2</v>
      </c>
      <c r="BO422">
        <v>0.53807943842503125</v>
      </c>
      <c r="BP422" s="79" t="s">
        <v>1336</v>
      </c>
      <c r="BQ422" s="79">
        <f t="shared" si="70"/>
        <v>1023</v>
      </c>
      <c r="BR422" s="79">
        <v>3</v>
      </c>
      <c r="BT422" s="79" t="s">
        <v>1275</v>
      </c>
      <c r="BU422" s="79" t="s">
        <v>56</v>
      </c>
      <c r="BV422" s="79">
        <v>0.2</v>
      </c>
      <c r="BX422" s="79">
        <v>0.23799999999999999</v>
      </c>
      <c r="BY422" s="79">
        <v>4.76</v>
      </c>
      <c r="BZ422" s="79" t="s">
        <v>464</v>
      </c>
      <c r="CA422" s="79" t="s">
        <v>464</v>
      </c>
      <c r="CB422" s="79" t="s">
        <v>1271</v>
      </c>
      <c r="CC422" s="79">
        <v>350</v>
      </c>
      <c r="CD422" s="79">
        <v>400</v>
      </c>
      <c r="CE422" s="79" t="s">
        <v>1310</v>
      </c>
      <c r="CG422" s="81">
        <v>63</v>
      </c>
    </row>
    <row r="423" spans="1:85" x14ac:dyDescent="0.3">
      <c r="A423" s="2" t="s">
        <v>1359</v>
      </c>
      <c r="B423" s="13"/>
      <c r="C423" s="13"/>
      <c r="D423" s="2">
        <v>3.08</v>
      </c>
      <c r="E423" s="2" t="s">
        <v>214</v>
      </c>
      <c r="F423" s="32" t="s">
        <v>555</v>
      </c>
      <c r="G423" s="1" t="s">
        <v>632</v>
      </c>
      <c r="I423" s="69" t="s">
        <v>1534</v>
      </c>
      <c r="J423" s="69" t="s">
        <v>1534</v>
      </c>
      <c r="L423" t="b">
        <v>1</v>
      </c>
      <c r="M423" t="b">
        <v>1</v>
      </c>
      <c r="N423" t="b">
        <v>0</v>
      </c>
      <c r="O423" t="b">
        <v>0</v>
      </c>
      <c r="P423" s="2"/>
      <c r="Q423" s="25">
        <v>1</v>
      </c>
      <c r="R423">
        <v>4</v>
      </c>
      <c r="S423">
        <v>0</v>
      </c>
      <c r="T423" s="2"/>
      <c r="U423" s="2"/>
      <c r="V423" s="2"/>
      <c r="W423" s="2"/>
      <c r="X423" s="2"/>
      <c r="Y423" s="25">
        <v>3.86469438</v>
      </c>
      <c r="Z423" s="25">
        <v>3.86469438</v>
      </c>
      <c r="AA423" s="25">
        <v>16.978874730000001</v>
      </c>
      <c r="AB423">
        <v>32.83</v>
      </c>
      <c r="AC423">
        <v>5.4109999999999996</v>
      </c>
      <c r="AD423">
        <v>5.4480000000000004</v>
      </c>
      <c r="AE423">
        <v>0</v>
      </c>
      <c r="AH423" s="2"/>
      <c r="AI423">
        <v>24</v>
      </c>
      <c r="AJ423" s="55">
        <f t="shared" ref="AJ423" si="74">T423*U423*V423</f>
        <v>0</v>
      </c>
      <c r="AK423" s="57">
        <v>251.01098912285789</v>
      </c>
      <c r="AL423" s="55">
        <v>967.79977224000004</v>
      </c>
      <c r="AM423" s="55">
        <v>0</v>
      </c>
      <c r="AN423" s="52"/>
      <c r="AO423" s="51">
        <v>9.5613343797681868E-2</v>
      </c>
      <c r="AP423" s="52">
        <v>9.919407170122109E-2</v>
      </c>
      <c r="AQ423" s="52"/>
      <c r="AR423" s="28">
        <v>2</v>
      </c>
      <c r="AS423" s="28">
        <v>3.1578947368421049</v>
      </c>
      <c r="AT423" s="28">
        <v>2.4210526315789469</v>
      </c>
      <c r="AU423" s="28">
        <v>2.947368421052631</v>
      </c>
      <c r="AV423" s="28">
        <v>0.19</v>
      </c>
      <c r="AW423" s="28">
        <v>0.3</v>
      </c>
      <c r="AX423" s="28">
        <v>0.23</v>
      </c>
      <c r="AY423" s="28">
        <v>0.28000000000000003</v>
      </c>
      <c r="AZ423" s="25">
        <v>1.54</v>
      </c>
      <c r="BA423" s="25">
        <v>3.44</v>
      </c>
      <c r="BB423" s="25">
        <v>1.9</v>
      </c>
      <c r="BC423" s="25">
        <v>2.8410526315789468</v>
      </c>
      <c r="BD423">
        <v>2.8410526315789468</v>
      </c>
      <c r="BE423">
        <v>6.1729587136842099</v>
      </c>
      <c r="BF423" s="75">
        <v>0.52818907539878324</v>
      </c>
      <c r="BG423" s="75">
        <v>0.54796980145127927</v>
      </c>
      <c r="BH423" s="75"/>
      <c r="BJ423">
        <v>4.7806671898840941E-2</v>
      </c>
      <c r="BK423">
        <v>4.9597035850610538E-2</v>
      </c>
      <c r="BM423">
        <v>9.7403707749451479E-2</v>
      </c>
      <c r="BN423">
        <v>4.870185387472574E-2</v>
      </c>
      <c r="BO423">
        <v>0.53807943842503125</v>
      </c>
      <c r="BP423" s="79" t="s">
        <v>1336</v>
      </c>
      <c r="BQ423" s="79">
        <f t="shared" si="70"/>
        <v>1023</v>
      </c>
      <c r="BR423" s="79">
        <v>3</v>
      </c>
      <c r="BT423" s="79" t="s">
        <v>1275</v>
      </c>
      <c r="BU423" s="79" t="s">
        <v>56</v>
      </c>
      <c r="BV423" s="79">
        <v>0.25</v>
      </c>
      <c r="BX423" s="79">
        <v>0.23799999999999999</v>
      </c>
      <c r="BY423" s="79">
        <v>4.76</v>
      </c>
      <c r="BZ423" s="79" t="s">
        <v>464</v>
      </c>
      <c r="CA423" s="79" t="s">
        <v>464</v>
      </c>
      <c r="CB423" s="79" t="s">
        <v>1271</v>
      </c>
      <c r="CC423" s="79">
        <v>350</v>
      </c>
      <c r="CD423" s="79">
        <v>400</v>
      </c>
      <c r="CE423" s="79" t="s">
        <v>1310</v>
      </c>
      <c r="CG423" s="81">
        <v>58.8</v>
      </c>
    </row>
    <row r="424" spans="1:85" x14ac:dyDescent="0.3">
      <c r="A424" s="2" t="s">
        <v>1359</v>
      </c>
      <c r="B424" s="13"/>
      <c r="C424" s="13"/>
      <c r="D424" s="2">
        <v>3.08</v>
      </c>
      <c r="E424" s="2" t="s">
        <v>214</v>
      </c>
      <c r="F424" s="32" t="s">
        <v>555</v>
      </c>
      <c r="G424" s="1" t="s">
        <v>632</v>
      </c>
      <c r="I424" s="69" t="s">
        <v>1534</v>
      </c>
      <c r="J424" s="69" t="s">
        <v>1534</v>
      </c>
      <c r="L424" t="b">
        <v>1</v>
      </c>
      <c r="M424" t="b">
        <v>1</v>
      </c>
      <c r="N424" t="b">
        <v>0</v>
      </c>
      <c r="O424" t="b">
        <v>0</v>
      </c>
      <c r="P424" s="2"/>
      <c r="Q424" s="25">
        <v>1</v>
      </c>
      <c r="R424">
        <v>4</v>
      </c>
      <c r="S424">
        <v>0</v>
      </c>
      <c r="T424" s="2"/>
      <c r="U424" s="2"/>
      <c r="V424" s="2"/>
      <c r="W424" s="2"/>
      <c r="X424" s="2"/>
      <c r="Y424" s="25">
        <v>3.86469438</v>
      </c>
      <c r="Z424" s="25">
        <v>3.86469438</v>
      </c>
      <c r="AA424" s="25">
        <v>16.978874730000001</v>
      </c>
      <c r="AB424">
        <v>32.83</v>
      </c>
      <c r="AC424">
        <v>5.4109999999999996</v>
      </c>
      <c r="AD424">
        <v>5.4480000000000004</v>
      </c>
      <c r="AE424">
        <v>0</v>
      </c>
      <c r="AH424" s="2"/>
      <c r="AI424">
        <v>24</v>
      </c>
      <c r="AJ424" s="55">
        <f t="shared" ref="AJ424" si="75">T424*U424*V424</f>
        <v>0</v>
      </c>
      <c r="AK424" s="57">
        <v>251.01098912285789</v>
      </c>
      <c r="AL424" s="55">
        <v>967.79977224000004</v>
      </c>
      <c r="AM424" s="55">
        <v>0</v>
      </c>
      <c r="AN424" s="52"/>
      <c r="AO424" s="51">
        <v>9.5613343797681868E-2</v>
      </c>
      <c r="AP424" s="52">
        <v>9.919407170122109E-2</v>
      </c>
      <c r="AQ424" s="52"/>
      <c r="AR424" s="28">
        <v>2</v>
      </c>
      <c r="AS424" s="28">
        <v>3.1578947368421049</v>
      </c>
      <c r="AT424" s="28">
        <v>2.4210526315789469</v>
      </c>
      <c r="AU424" s="28">
        <v>2.947368421052631</v>
      </c>
      <c r="AV424" s="28">
        <v>0.19</v>
      </c>
      <c r="AW424" s="28">
        <v>0.3</v>
      </c>
      <c r="AX424" s="28">
        <v>0.23</v>
      </c>
      <c r="AY424" s="28">
        <v>0.28000000000000003</v>
      </c>
      <c r="AZ424" s="25">
        <v>1.54</v>
      </c>
      <c r="BA424" s="25">
        <v>3.44</v>
      </c>
      <c r="BB424" s="25">
        <v>1.9</v>
      </c>
      <c r="BC424" s="25">
        <v>2.8410526315789468</v>
      </c>
      <c r="BD424">
        <v>2.8410526315789468</v>
      </c>
      <c r="BE424">
        <v>6.1729587136842099</v>
      </c>
      <c r="BF424" s="75">
        <v>0.52818907539878324</v>
      </c>
      <c r="BG424" s="75">
        <v>0.54796980145127927</v>
      </c>
      <c r="BH424" s="75"/>
      <c r="BJ424">
        <v>4.7806671898840941E-2</v>
      </c>
      <c r="BK424">
        <v>4.9597035850610538E-2</v>
      </c>
      <c r="BM424">
        <v>9.7403707749451479E-2</v>
      </c>
      <c r="BN424">
        <v>4.870185387472574E-2</v>
      </c>
      <c r="BO424">
        <v>0.53807943842503125</v>
      </c>
      <c r="BP424" s="79" t="s">
        <v>1336</v>
      </c>
      <c r="BQ424" s="79">
        <f t="shared" si="70"/>
        <v>1023</v>
      </c>
      <c r="BR424" s="79">
        <v>3</v>
      </c>
      <c r="BT424" s="79" t="s">
        <v>1275</v>
      </c>
      <c r="BU424" s="79" t="s">
        <v>56</v>
      </c>
      <c r="BV424" s="79">
        <v>0.3</v>
      </c>
      <c r="BX424" s="79">
        <v>0.23799999999999999</v>
      </c>
      <c r="BY424" s="79">
        <v>4.76</v>
      </c>
      <c r="BZ424" s="79" t="s">
        <v>464</v>
      </c>
      <c r="CA424" s="79" t="s">
        <v>464</v>
      </c>
      <c r="CB424" s="79" t="s">
        <v>1271</v>
      </c>
      <c r="CC424" s="79">
        <v>350</v>
      </c>
      <c r="CD424" s="79">
        <v>400</v>
      </c>
      <c r="CE424" s="79" t="s">
        <v>1310</v>
      </c>
      <c r="CG424" s="81">
        <v>57.4</v>
      </c>
    </row>
    <row r="425" spans="1:85" x14ac:dyDescent="0.3">
      <c r="A425" s="2" t="s">
        <v>215</v>
      </c>
      <c r="B425" s="13" t="s">
        <v>734</v>
      </c>
      <c r="C425" s="13"/>
      <c r="D425" s="2">
        <v>3.8</v>
      </c>
      <c r="E425" s="2" t="s">
        <v>216</v>
      </c>
      <c r="F425" s="9" t="s">
        <v>587</v>
      </c>
      <c r="G425" t="s">
        <v>636</v>
      </c>
      <c r="L425" t="b">
        <v>1</v>
      </c>
      <c r="M425" t="b">
        <v>1</v>
      </c>
      <c r="N425" t="b">
        <v>0</v>
      </c>
      <c r="O425" t="b">
        <v>0</v>
      </c>
      <c r="P425" s="2"/>
      <c r="Q425" s="25">
        <v>1</v>
      </c>
      <c r="R425">
        <v>1</v>
      </c>
      <c r="S425">
        <v>0</v>
      </c>
      <c r="T425" s="2"/>
      <c r="U425" s="2"/>
      <c r="V425" s="2"/>
      <c r="W425" s="2"/>
      <c r="X425" s="2"/>
      <c r="Y425" s="25">
        <v>3.950634</v>
      </c>
      <c r="Z425" s="25">
        <v>3.950634</v>
      </c>
      <c r="AA425" s="25">
        <v>15.513552000000001</v>
      </c>
      <c r="AB425">
        <v>3.8658999999999999</v>
      </c>
      <c r="AC425">
        <v>3.8658999999999999</v>
      </c>
      <c r="AD425">
        <v>15.2538</v>
      </c>
      <c r="AE425">
        <v>0</v>
      </c>
      <c r="AH425" s="2"/>
      <c r="AI425">
        <v>20</v>
      </c>
      <c r="AJ425" s="55">
        <f t="shared" si="63"/>
        <v>0</v>
      </c>
      <c r="AK425" s="57">
        <v>242.1279024923125</v>
      </c>
      <c r="AL425" s="55">
        <v>227.970829547178</v>
      </c>
      <c r="AM425" s="55">
        <v>0</v>
      </c>
      <c r="AN425" s="52"/>
      <c r="AO425" s="51">
        <v>8.2600971611006269E-2</v>
      </c>
      <c r="AP425" s="52">
        <v>8.7730522539775438E-2</v>
      </c>
      <c r="AQ425" s="52"/>
      <c r="AR425" s="28">
        <v>1.9375</v>
      </c>
      <c r="AS425" s="28">
        <v>2.5</v>
      </c>
      <c r="AT425" s="28">
        <v>0.5625</v>
      </c>
      <c r="AU425" s="28">
        <v>2.625</v>
      </c>
      <c r="AV425" s="28">
        <v>0.25409836065573771</v>
      </c>
      <c r="AW425" s="28">
        <v>0.32786885245901642</v>
      </c>
      <c r="AX425" s="28">
        <v>7.3770491803278687E-2</v>
      </c>
      <c r="AY425" s="28">
        <v>0.34426229508196721</v>
      </c>
      <c r="AZ425" s="25">
        <v>0.79</v>
      </c>
      <c r="BA425" s="25">
        <v>3.44</v>
      </c>
      <c r="BB425" s="25">
        <v>2.65</v>
      </c>
      <c r="BC425" s="25">
        <v>2.6056249999999999</v>
      </c>
      <c r="BD425">
        <v>2.6056249999999999</v>
      </c>
      <c r="BE425">
        <v>5.9703320286696879</v>
      </c>
      <c r="BF425" s="75">
        <v>0.52453741991489755</v>
      </c>
      <c r="BG425" s="75">
        <v>0.55711138795694093</v>
      </c>
      <c r="BH425" s="75"/>
      <c r="BJ425">
        <v>4.1300485805503127E-2</v>
      </c>
      <c r="BK425">
        <v>4.3865261269887712E-2</v>
      </c>
      <c r="BM425">
        <v>8.5165747075390846E-2</v>
      </c>
      <c r="BN425">
        <v>4.2582873537695423E-2</v>
      </c>
      <c r="BO425">
        <v>0.54082440393591924</v>
      </c>
      <c r="BP425" s="79" t="s">
        <v>1264</v>
      </c>
      <c r="BT425" s="79" t="s">
        <v>1268</v>
      </c>
      <c r="BU425" s="79" t="s">
        <v>863</v>
      </c>
      <c r="BV425" s="79">
        <v>0.5</v>
      </c>
      <c r="BX425" s="79">
        <v>1.67</v>
      </c>
      <c r="BY425" s="79">
        <v>20</v>
      </c>
      <c r="BZ425" s="79" t="s">
        <v>464</v>
      </c>
      <c r="CA425" s="79" t="s">
        <v>464</v>
      </c>
      <c r="CB425" s="79" t="s">
        <v>1271</v>
      </c>
      <c r="CC425" s="79">
        <v>300</v>
      </c>
      <c r="CE425" s="79" t="s">
        <v>1287</v>
      </c>
      <c r="CF425" s="79">
        <v>293</v>
      </c>
      <c r="CG425" s="81">
        <v>0</v>
      </c>
    </row>
    <row r="426" spans="1:85" x14ac:dyDescent="0.3">
      <c r="A426" s="2" t="s">
        <v>1361</v>
      </c>
      <c r="B426" s="13" t="s">
        <v>734</v>
      </c>
      <c r="C426" s="13"/>
      <c r="D426" s="2">
        <v>3.4</v>
      </c>
      <c r="E426" s="2" t="s">
        <v>216</v>
      </c>
      <c r="F426" s="32" t="s">
        <v>587</v>
      </c>
      <c r="G426" s="1" t="s">
        <v>636</v>
      </c>
      <c r="L426" t="b">
        <v>1</v>
      </c>
      <c r="M426" t="b">
        <v>1</v>
      </c>
      <c r="N426" t="b">
        <v>0</v>
      </c>
      <c r="O426" t="b">
        <v>0</v>
      </c>
      <c r="P426" s="2"/>
      <c r="Q426" s="25">
        <v>1</v>
      </c>
      <c r="R426">
        <v>1</v>
      </c>
      <c r="S426">
        <v>0</v>
      </c>
      <c r="T426" s="2"/>
      <c r="U426" s="2"/>
      <c r="V426" s="2"/>
      <c r="W426" s="2"/>
      <c r="X426" s="2"/>
      <c r="Y426" s="25">
        <v>3.950634</v>
      </c>
      <c r="Z426" s="25">
        <v>3.950634</v>
      </c>
      <c r="AA426" s="25">
        <v>15.513552000000001</v>
      </c>
      <c r="AB426">
        <v>3.8658999999999999</v>
      </c>
      <c r="AC426">
        <v>3.8658999999999999</v>
      </c>
      <c r="AD426">
        <v>15.2538</v>
      </c>
      <c r="AE426">
        <v>0</v>
      </c>
      <c r="AH426" s="2"/>
      <c r="AI426">
        <v>20</v>
      </c>
      <c r="AJ426" s="55">
        <f t="shared" ref="AJ426" si="76">T426*U426*V426</f>
        <v>0</v>
      </c>
      <c r="AK426" s="57">
        <v>242.1279024923125</v>
      </c>
      <c r="AL426" s="55">
        <v>227.970829547178</v>
      </c>
      <c r="AM426" s="55">
        <v>0</v>
      </c>
      <c r="AN426" s="52"/>
      <c r="AO426" s="51">
        <v>8.2600971611006269E-2</v>
      </c>
      <c r="AP426" s="52">
        <v>8.7730522539775438E-2</v>
      </c>
      <c r="AQ426" s="52"/>
      <c r="AR426" s="28">
        <v>1.9375</v>
      </c>
      <c r="AS426" s="28">
        <v>2.5</v>
      </c>
      <c r="AT426" s="28">
        <v>0.5625</v>
      </c>
      <c r="AU426" s="28">
        <v>2.625</v>
      </c>
      <c r="AV426" s="28">
        <v>0.25409836065573771</v>
      </c>
      <c r="AW426" s="28">
        <v>0.32786885245901642</v>
      </c>
      <c r="AX426" s="28">
        <v>7.3770491803278687E-2</v>
      </c>
      <c r="AY426" s="28">
        <v>0.34426229508196721</v>
      </c>
      <c r="AZ426" s="25">
        <v>0.79</v>
      </c>
      <c r="BA426" s="25">
        <v>3.44</v>
      </c>
      <c r="BB426" s="25">
        <v>2.65</v>
      </c>
      <c r="BC426" s="25">
        <v>2.6056249999999999</v>
      </c>
      <c r="BD426">
        <v>2.6056249999999999</v>
      </c>
      <c r="BE426">
        <v>5.9703320286696879</v>
      </c>
      <c r="BF426" s="75">
        <v>0.52453741991489755</v>
      </c>
      <c r="BG426" s="75">
        <v>0.55711138795694093</v>
      </c>
      <c r="BH426" s="75"/>
      <c r="BJ426">
        <v>4.1300485805503127E-2</v>
      </c>
      <c r="BK426">
        <v>4.3865261269887712E-2</v>
      </c>
      <c r="BM426">
        <v>8.5165747075390846E-2</v>
      </c>
      <c r="BN426">
        <v>4.2582873537695423E-2</v>
      </c>
      <c r="BO426">
        <v>0.54082440393591924</v>
      </c>
      <c r="BP426" s="79" t="s">
        <v>1264</v>
      </c>
      <c r="BQ426" s="79">
        <v>973</v>
      </c>
      <c r="BT426" s="79" t="s">
        <v>1268</v>
      </c>
      <c r="BU426" s="79" t="s">
        <v>863</v>
      </c>
      <c r="BV426" s="79">
        <v>0.5</v>
      </c>
      <c r="BX426" s="79">
        <v>1.67</v>
      </c>
      <c r="BY426" s="79">
        <v>20</v>
      </c>
      <c r="BZ426" s="79" t="s">
        <v>464</v>
      </c>
      <c r="CA426" s="79" t="s">
        <v>464</v>
      </c>
      <c r="CB426" s="79" t="s">
        <v>1271</v>
      </c>
      <c r="CC426" s="79">
        <v>300</v>
      </c>
      <c r="CE426" s="79" t="s">
        <v>1287</v>
      </c>
      <c r="CF426" s="79">
        <v>293</v>
      </c>
      <c r="CG426" s="81">
        <v>0</v>
      </c>
    </row>
    <row r="427" spans="1:85" x14ac:dyDescent="0.3">
      <c r="A427" s="2" t="s">
        <v>1362</v>
      </c>
      <c r="B427" s="13" t="s">
        <v>734</v>
      </c>
      <c r="C427" s="13"/>
      <c r="D427" s="2">
        <v>2.9</v>
      </c>
      <c r="E427" s="2" t="s">
        <v>216</v>
      </c>
      <c r="F427" s="32" t="s">
        <v>587</v>
      </c>
      <c r="G427" s="1" t="s">
        <v>636</v>
      </c>
      <c r="L427" t="b">
        <v>1</v>
      </c>
      <c r="M427" t="b">
        <v>1</v>
      </c>
      <c r="N427" t="b">
        <v>0</v>
      </c>
      <c r="O427" t="b">
        <v>0</v>
      </c>
      <c r="P427" s="2"/>
      <c r="Q427" s="25">
        <v>1</v>
      </c>
      <c r="R427">
        <v>1</v>
      </c>
      <c r="S427">
        <v>0</v>
      </c>
      <c r="T427" s="2"/>
      <c r="U427" s="2"/>
      <c r="V427" s="2"/>
      <c r="W427" s="2"/>
      <c r="X427" s="2"/>
      <c r="Y427" s="25">
        <v>3.950634</v>
      </c>
      <c r="Z427" s="25">
        <v>3.950634</v>
      </c>
      <c r="AA427" s="25">
        <v>15.513552000000001</v>
      </c>
      <c r="AB427">
        <v>3.8658999999999999</v>
      </c>
      <c r="AC427">
        <v>3.8658999999999999</v>
      </c>
      <c r="AD427">
        <v>15.2538</v>
      </c>
      <c r="AE427">
        <v>0</v>
      </c>
      <c r="AH427" s="2"/>
      <c r="AI427">
        <v>20</v>
      </c>
      <c r="AJ427" s="55">
        <f t="shared" ref="AJ427" si="77">T427*U427*V427</f>
        <v>0</v>
      </c>
      <c r="AK427" s="57">
        <v>242.1279024923125</v>
      </c>
      <c r="AL427" s="55">
        <v>227.970829547178</v>
      </c>
      <c r="AM427" s="55">
        <v>0</v>
      </c>
      <c r="AN427" s="52"/>
      <c r="AO427" s="51">
        <v>8.2600971611006269E-2</v>
      </c>
      <c r="AP427" s="52">
        <v>8.7730522539775438E-2</v>
      </c>
      <c r="AQ427" s="52"/>
      <c r="AR427" s="28">
        <v>1.9375</v>
      </c>
      <c r="AS427" s="28">
        <v>2.5</v>
      </c>
      <c r="AT427" s="28">
        <v>0.5625</v>
      </c>
      <c r="AU427" s="28">
        <v>2.625</v>
      </c>
      <c r="AV427" s="28">
        <v>0.25409836065573771</v>
      </c>
      <c r="AW427" s="28">
        <v>0.32786885245901642</v>
      </c>
      <c r="AX427" s="28">
        <v>7.3770491803278687E-2</v>
      </c>
      <c r="AY427" s="28">
        <v>0.34426229508196721</v>
      </c>
      <c r="AZ427" s="25">
        <v>0.79</v>
      </c>
      <c r="BA427" s="25">
        <v>3.44</v>
      </c>
      <c r="BB427" s="25">
        <v>2.65</v>
      </c>
      <c r="BC427" s="25">
        <v>2.6056249999999999</v>
      </c>
      <c r="BD427">
        <v>2.6056249999999999</v>
      </c>
      <c r="BE427">
        <v>5.9703320286696879</v>
      </c>
      <c r="BF427" s="75">
        <v>0.52453741991489755</v>
      </c>
      <c r="BG427" s="75">
        <v>0.55711138795694093</v>
      </c>
      <c r="BH427" s="75"/>
      <c r="BJ427">
        <v>4.1300485805503127E-2</v>
      </c>
      <c r="BK427">
        <v>4.3865261269887712E-2</v>
      </c>
      <c r="BM427">
        <v>8.5165747075390846E-2</v>
      </c>
      <c r="BN427">
        <v>4.2582873537695423E-2</v>
      </c>
      <c r="BO427">
        <v>0.54082440393591924</v>
      </c>
      <c r="BP427" s="79" t="s">
        <v>1264</v>
      </c>
      <c r="BQ427" s="79">
        <v>1023</v>
      </c>
      <c r="BT427" s="79" t="s">
        <v>1268</v>
      </c>
      <c r="BU427" s="79" t="s">
        <v>863</v>
      </c>
      <c r="BV427" s="79">
        <v>0.5</v>
      </c>
      <c r="BX427" s="79">
        <v>1.67</v>
      </c>
      <c r="BY427" s="79">
        <v>20</v>
      </c>
      <c r="BZ427" s="79" t="s">
        <v>464</v>
      </c>
      <c r="CA427" s="79" t="s">
        <v>464</v>
      </c>
      <c r="CB427" s="79" t="s">
        <v>1271</v>
      </c>
      <c r="CC427" s="79">
        <v>300</v>
      </c>
      <c r="CE427" s="79" t="s">
        <v>1287</v>
      </c>
      <c r="CF427" s="79">
        <v>293</v>
      </c>
      <c r="CG427" s="81">
        <v>0</v>
      </c>
    </row>
    <row r="428" spans="1:85" x14ac:dyDescent="0.3">
      <c r="A428" s="2" t="s">
        <v>1363</v>
      </c>
      <c r="B428" s="13" t="s">
        <v>734</v>
      </c>
      <c r="C428" s="13"/>
      <c r="D428" s="2">
        <v>2</v>
      </c>
      <c r="E428" s="2" t="s">
        <v>216</v>
      </c>
      <c r="F428" s="32" t="s">
        <v>587</v>
      </c>
      <c r="G428" s="1" t="s">
        <v>636</v>
      </c>
      <c r="L428" t="b">
        <v>1</v>
      </c>
      <c r="M428" t="b">
        <v>1</v>
      </c>
      <c r="N428" t="b">
        <v>0</v>
      </c>
      <c r="O428" t="b">
        <v>0</v>
      </c>
      <c r="P428" s="2"/>
      <c r="Q428" s="25">
        <v>1</v>
      </c>
      <c r="R428">
        <v>1</v>
      </c>
      <c r="S428">
        <v>0</v>
      </c>
      <c r="T428" s="2"/>
      <c r="U428" s="2"/>
      <c r="V428" s="2"/>
      <c r="W428" s="2"/>
      <c r="X428" s="2"/>
      <c r="Y428" s="25">
        <v>3.950634</v>
      </c>
      <c r="Z428" s="25">
        <v>3.950634</v>
      </c>
      <c r="AA428" s="25">
        <v>15.513552000000001</v>
      </c>
      <c r="AB428">
        <v>3.8658999999999999</v>
      </c>
      <c r="AC428">
        <v>3.8658999999999999</v>
      </c>
      <c r="AD428">
        <v>15.2538</v>
      </c>
      <c r="AE428">
        <v>0</v>
      </c>
      <c r="AH428" s="2"/>
      <c r="AI428">
        <v>20</v>
      </c>
      <c r="AJ428" s="55">
        <f t="shared" ref="AJ428" si="78">T428*U428*V428</f>
        <v>0</v>
      </c>
      <c r="AK428" s="57">
        <v>242.1279024923125</v>
      </c>
      <c r="AL428" s="55">
        <v>227.970829547178</v>
      </c>
      <c r="AM428" s="55">
        <v>0</v>
      </c>
      <c r="AN428" s="52"/>
      <c r="AO428" s="51">
        <v>8.2600971611006269E-2</v>
      </c>
      <c r="AP428" s="52">
        <v>8.7730522539775438E-2</v>
      </c>
      <c r="AQ428" s="52"/>
      <c r="AR428" s="28">
        <v>1.9375</v>
      </c>
      <c r="AS428" s="28">
        <v>2.5</v>
      </c>
      <c r="AT428" s="28">
        <v>0.5625</v>
      </c>
      <c r="AU428" s="28">
        <v>2.625</v>
      </c>
      <c r="AV428" s="28">
        <v>0.25409836065573771</v>
      </c>
      <c r="AW428" s="28">
        <v>0.32786885245901642</v>
      </c>
      <c r="AX428" s="28">
        <v>7.3770491803278687E-2</v>
      </c>
      <c r="AY428" s="28">
        <v>0.34426229508196721</v>
      </c>
      <c r="AZ428" s="25">
        <v>0.79</v>
      </c>
      <c r="BA428" s="25">
        <v>3.44</v>
      </c>
      <c r="BB428" s="25">
        <v>2.65</v>
      </c>
      <c r="BC428" s="25">
        <v>2.6056249999999999</v>
      </c>
      <c r="BD428">
        <v>2.6056249999999999</v>
      </c>
      <c r="BE428">
        <v>5.9703320286696879</v>
      </c>
      <c r="BF428" s="75">
        <v>0.52453741991489755</v>
      </c>
      <c r="BG428" s="75">
        <v>0.55711138795694093</v>
      </c>
      <c r="BH428" s="75"/>
      <c r="BJ428">
        <v>4.1300485805503127E-2</v>
      </c>
      <c r="BK428">
        <v>4.3865261269887712E-2</v>
      </c>
      <c r="BM428">
        <v>8.5165747075390846E-2</v>
      </c>
      <c r="BN428">
        <v>4.2582873537695423E-2</v>
      </c>
      <c r="BO428">
        <v>0.54082440393591924</v>
      </c>
      <c r="BP428" s="79" t="s">
        <v>1264</v>
      </c>
      <c r="BQ428" s="79">
        <v>1073</v>
      </c>
      <c r="BT428" s="79" t="s">
        <v>1268</v>
      </c>
      <c r="BU428" s="79" t="s">
        <v>863</v>
      </c>
      <c r="BV428" s="79">
        <v>0.5</v>
      </c>
      <c r="BX428" s="79">
        <v>1.67</v>
      </c>
      <c r="BY428" s="79">
        <v>20</v>
      </c>
      <c r="BZ428" s="79" t="s">
        <v>464</v>
      </c>
      <c r="CA428" s="79" t="s">
        <v>464</v>
      </c>
      <c r="CB428" s="79" t="s">
        <v>1271</v>
      </c>
      <c r="CC428" s="79">
        <v>300</v>
      </c>
      <c r="CE428" s="79" t="s">
        <v>1287</v>
      </c>
      <c r="CF428" s="79">
        <v>293</v>
      </c>
      <c r="CG428" s="81">
        <v>0</v>
      </c>
    </row>
    <row r="429" spans="1:85" x14ac:dyDescent="0.3">
      <c r="A429" s="2" t="s">
        <v>217</v>
      </c>
      <c r="B429" s="13" t="s">
        <v>806</v>
      </c>
      <c r="C429" s="13"/>
      <c r="D429" s="2">
        <v>2.58</v>
      </c>
      <c r="E429" s="2" t="s">
        <v>218</v>
      </c>
      <c r="F429" s="9">
        <v>-1</v>
      </c>
      <c r="G429">
        <v>-1</v>
      </c>
      <c r="L429" t="b">
        <v>0</v>
      </c>
      <c r="M429" t="b">
        <v>0</v>
      </c>
      <c r="N429" t="b">
        <v>0</v>
      </c>
      <c r="O429" s="5" t="b">
        <v>1</v>
      </c>
      <c r="P429" s="2">
        <v>1</v>
      </c>
      <c r="Q429" s="25">
        <v>0</v>
      </c>
      <c r="R429">
        <v>0</v>
      </c>
      <c r="S429">
        <v>0</v>
      </c>
      <c r="T429" s="2">
        <v>3.93</v>
      </c>
      <c r="U429" s="2">
        <v>3.93</v>
      </c>
      <c r="V429" s="2">
        <v>15.3</v>
      </c>
      <c r="W429" s="2"/>
      <c r="X429" s="2">
        <v>15.3</v>
      </c>
      <c r="Y429" s="25">
        <v>0</v>
      </c>
      <c r="Z429" s="25"/>
      <c r="AA429" s="25"/>
      <c r="AB429">
        <v>0</v>
      </c>
      <c r="AE429">
        <v>0</v>
      </c>
      <c r="AH429" s="2"/>
      <c r="AI429">
        <v>20</v>
      </c>
      <c r="AJ429" s="55">
        <f t="shared" si="63"/>
        <v>236.30697000000001</v>
      </c>
      <c r="AK429" s="57">
        <v>0</v>
      </c>
      <c r="AL429" s="55">
        <v>0</v>
      </c>
      <c r="AM429" s="55">
        <v>0</v>
      </c>
      <c r="AN429" s="52">
        <f t="shared" ref="AN429:AN433" si="79">P429*AI429/AJ429</f>
        <v>8.4635675367510321E-2</v>
      </c>
      <c r="AO429" s="51"/>
      <c r="AP429" s="52"/>
      <c r="AQ429" s="52"/>
      <c r="AR429" s="28">
        <v>1.75</v>
      </c>
      <c r="AS429" s="28">
        <v>2.75</v>
      </c>
      <c r="AT429" s="28">
        <v>2</v>
      </c>
      <c r="AU429" s="28">
        <v>1.75</v>
      </c>
      <c r="AV429" s="28">
        <v>0.2121212121212121</v>
      </c>
      <c r="AW429" s="28">
        <v>0.33333333333333331</v>
      </c>
      <c r="AX429" s="28">
        <v>0.2424242424242424</v>
      </c>
      <c r="AY429" s="28">
        <v>0.2121212121212121</v>
      </c>
      <c r="AZ429" s="25">
        <v>1.6</v>
      </c>
      <c r="BA429" s="25">
        <v>3.44</v>
      </c>
      <c r="BB429" s="25">
        <v>1.84</v>
      </c>
      <c r="BC429" s="25">
        <v>2.8787500000000001</v>
      </c>
      <c r="BD429">
        <v>2.8787500000000001</v>
      </c>
      <c r="BE429">
        <v>6.3662565249906873</v>
      </c>
      <c r="BF429" s="75"/>
      <c r="BG429" s="75"/>
      <c r="BH429" s="75"/>
      <c r="BI429">
        <v>4.2317837683755161E-2</v>
      </c>
      <c r="BM429">
        <v>8.4635675367510321E-2</v>
      </c>
      <c r="BN429">
        <v>4.2317837683755161E-2</v>
      </c>
      <c r="BO429">
        <v>0</v>
      </c>
      <c r="BP429" s="79" t="s">
        <v>1264</v>
      </c>
      <c r="BQ429" s="79">
        <v>1273</v>
      </c>
      <c r="BR429" s="79">
        <v>48</v>
      </c>
      <c r="BT429" s="79" t="s">
        <v>1268</v>
      </c>
      <c r="BU429" s="79" t="s">
        <v>863</v>
      </c>
      <c r="BV429" s="79">
        <v>0.1</v>
      </c>
      <c r="BX429" s="79">
        <v>2.5</v>
      </c>
      <c r="BY429" s="79">
        <v>20</v>
      </c>
      <c r="BZ429" s="79" t="s">
        <v>464</v>
      </c>
      <c r="CA429" s="79" t="s">
        <v>464</v>
      </c>
      <c r="CB429" s="79" t="s">
        <v>1271</v>
      </c>
      <c r="CC429" s="79">
        <v>300</v>
      </c>
      <c r="CD429" s="79">
        <v>290</v>
      </c>
      <c r="CE429" s="79" t="s">
        <v>1310</v>
      </c>
      <c r="CF429" s="79">
        <v>303</v>
      </c>
      <c r="CG429" s="81">
        <v>65</v>
      </c>
    </row>
    <row r="430" spans="1:85" x14ac:dyDescent="0.3">
      <c r="A430" s="2" t="s">
        <v>1364</v>
      </c>
      <c r="B430" s="13"/>
      <c r="C430" s="13"/>
      <c r="D430" s="2">
        <v>2.29</v>
      </c>
      <c r="E430" s="2" t="s">
        <v>218</v>
      </c>
      <c r="F430" s="9">
        <v>-1</v>
      </c>
      <c r="G430">
        <v>-1</v>
      </c>
      <c r="L430" t="b">
        <v>0</v>
      </c>
      <c r="M430" t="b">
        <v>0</v>
      </c>
      <c r="N430" t="b">
        <v>0</v>
      </c>
      <c r="O430" s="5" t="b">
        <v>1</v>
      </c>
      <c r="P430" s="2">
        <v>1</v>
      </c>
      <c r="Q430" s="25">
        <v>0</v>
      </c>
      <c r="R430">
        <v>0</v>
      </c>
      <c r="S430">
        <v>0</v>
      </c>
      <c r="T430" s="2">
        <v>3.93</v>
      </c>
      <c r="U430" s="2">
        <v>3.93</v>
      </c>
      <c r="V430" s="2">
        <v>15.3</v>
      </c>
      <c r="W430" s="2"/>
      <c r="X430" s="2">
        <v>15.3</v>
      </c>
      <c r="Y430" s="25">
        <v>0</v>
      </c>
      <c r="Z430" s="25"/>
      <c r="AA430" s="25"/>
      <c r="AB430">
        <v>0</v>
      </c>
      <c r="AE430">
        <v>0</v>
      </c>
      <c r="AH430" s="2"/>
      <c r="AI430">
        <v>20</v>
      </c>
      <c r="AJ430" s="55">
        <f t="shared" ref="AJ430" si="80">T430*U430*V430</f>
        <v>236.30697000000001</v>
      </c>
      <c r="AK430" s="57">
        <v>0</v>
      </c>
      <c r="AL430" s="55">
        <v>0</v>
      </c>
      <c r="AM430" s="55">
        <v>0</v>
      </c>
      <c r="AN430" s="52">
        <f t="shared" ref="AN430" si="81">P430*AI430/AJ430</f>
        <v>8.4635675367510321E-2</v>
      </c>
      <c r="AO430" s="51"/>
      <c r="AP430" s="52"/>
      <c r="AQ430" s="52"/>
      <c r="AR430" s="28">
        <v>1.714285714285714</v>
      </c>
      <c r="AS430" s="28">
        <v>2.6190476190476191</v>
      </c>
      <c r="AT430" s="28">
        <v>1.9285714285714279</v>
      </c>
      <c r="AU430" s="28">
        <v>1.666666666666667</v>
      </c>
      <c r="AV430" s="28">
        <v>0.2162162162162162</v>
      </c>
      <c r="AW430" s="28">
        <v>0.33033033033033038</v>
      </c>
      <c r="AX430" s="28">
        <v>0.2432432432432432</v>
      </c>
      <c r="AY430" s="28">
        <v>0.21021021021021019</v>
      </c>
      <c r="AZ430" s="25">
        <v>1.6</v>
      </c>
      <c r="BA430" s="25">
        <v>3.44</v>
      </c>
      <c r="BB430" s="25">
        <v>1.84</v>
      </c>
      <c r="BC430" s="25">
        <v>2.847857142857142</v>
      </c>
      <c r="BD430">
        <v>2.8478571428571429</v>
      </c>
      <c r="BE430">
        <v>6.402055730936417</v>
      </c>
      <c r="BF430" s="75"/>
      <c r="BG430" s="75"/>
      <c r="BH430" s="75"/>
      <c r="BI430">
        <v>4.2317837683755161E-2</v>
      </c>
      <c r="BM430">
        <v>8.4635675367510321E-2</v>
      </c>
      <c r="BN430">
        <v>4.2317837683755161E-2</v>
      </c>
      <c r="BO430">
        <v>0</v>
      </c>
      <c r="BP430" s="79" t="s">
        <v>1264</v>
      </c>
      <c r="BQ430" s="79">
        <v>1273</v>
      </c>
      <c r="BR430" s="79">
        <v>48</v>
      </c>
      <c r="BT430" s="79" t="s">
        <v>1268</v>
      </c>
      <c r="BU430" s="79" t="s">
        <v>863</v>
      </c>
      <c r="BV430" s="79">
        <v>0.1</v>
      </c>
      <c r="BX430" s="79">
        <v>2.5</v>
      </c>
      <c r="BY430" s="79">
        <v>20</v>
      </c>
      <c r="BZ430" s="79" t="s">
        <v>464</v>
      </c>
      <c r="CA430" s="79" t="s">
        <v>464</v>
      </c>
      <c r="CB430" s="79" t="s">
        <v>1271</v>
      </c>
      <c r="CC430" s="79">
        <v>300</v>
      </c>
      <c r="CD430" s="79">
        <v>290</v>
      </c>
      <c r="CE430" s="79" t="s">
        <v>1310</v>
      </c>
      <c r="CF430" s="79">
        <v>303</v>
      </c>
      <c r="CG430" s="81">
        <v>102</v>
      </c>
    </row>
    <row r="431" spans="1:85" x14ac:dyDescent="0.3">
      <c r="A431" s="2" t="s">
        <v>1365</v>
      </c>
      <c r="B431" s="13"/>
      <c r="C431" s="13"/>
      <c r="D431" s="2">
        <v>2.29</v>
      </c>
      <c r="E431" s="2" t="s">
        <v>218</v>
      </c>
      <c r="F431" s="9">
        <v>-1</v>
      </c>
      <c r="G431">
        <v>-1</v>
      </c>
      <c r="L431" t="b">
        <v>0</v>
      </c>
      <c r="M431" t="b">
        <v>0</v>
      </c>
      <c r="N431" t="b">
        <v>0</v>
      </c>
      <c r="O431" s="5" t="b">
        <v>1</v>
      </c>
      <c r="P431" s="2">
        <v>1</v>
      </c>
      <c r="Q431" s="25">
        <v>0</v>
      </c>
      <c r="R431">
        <v>0</v>
      </c>
      <c r="S431">
        <v>0</v>
      </c>
      <c r="T431" s="2">
        <v>3.93</v>
      </c>
      <c r="U431" s="2">
        <v>3.93</v>
      </c>
      <c r="V431" s="2">
        <v>15.3</v>
      </c>
      <c r="W431" s="2"/>
      <c r="X431" s="2">
        <v>15.3</v>
      </c>
      <c r="Y431" s="25">
        <v>0</v>
      </c>
      <c r="Z431" s="25"/>
      <c r="AA431" s="25"/>
      <c r="AB431">
        <v>0</v>
      </c>
      <c r="AE431">
        <v>0</v>
      </c>
      <c r="AH431" s="2"/>
      <c r="AI431">
        <v>20</v>
      </c>
      <c r="AJ431" s="55">
        <f t="shared" si="63"/>
        <v>236.30697000000001</v>
      </c>
      <c r="AK431" s="57">
        <v>0</v>
      </c>
      <c r="AL431" s="55">
        <v>0</v>
      </c>
      <c r="AM431" s="55">
        <v>0</v>
      </c>
      <c r="AN431" s="52">
        <f t="shared" si="79"/>
        <v>8.4635675367510321E-2</v>
      </c>
      <c r="AO431" s="51"/>
      <c r="AP431" s="52"/>
      <c r="AQ431" s="52"/>
      <c r="AR431" s="28">
        <v>1.714285714285714</v>
      </c>
      <c r="AS431" s="28">
        <v>2.6190476190476191</v>
      </c>
      <c r="AT431" s="28">
        <v>1.9285714285714279</v>
      </c>
      <c r="AU431" s="28">
        <v>1.666666666666667</v>
      </c>
      <c r="AV431" s="28">
        <v>0.2162162162162162</v>
      </c>
      <c r="AW431" s="28">
        <v>0.33033033033033038</v>
      </c>
      <c r="AX431" s="28">
        <v>0.2432432432432432</v>
      </c>
      <c r="AY431" s="28">
        <v>0.21021021021021019</v>
      </c>
      <c r="AZ431" s="25">
        <v>1.6</v>
      </c>
      <c r="BA431" s="25">
        <v>3.44</v>
      </c>
      <c r="BB431" s="25">
        <v>1.84</v>
      </c>
      <c r="BC431" s="25">
        <v>2.847857142857142</v>
      </c>
      <c r="BD431">
        <v>2.8478571428571429</v>
      </c>
      <c r="BE431">
        <v>6.402055730936417</v>
      </c>
      <c r="BF431" s="75"/>
      <c r="BG431" s="75"/>
      <c r="BH431" s="75"/>
      <c r="BI431">
        <v>4.2317837683755161E-2</v>
      </c>
      <c r="BM431">
        <v>8.4635675367510321E-2</v>
      </c>
      <c r="BN431">
        <v>4.2317837683755161E-2</v>
      </c>
      <c r="BO431">
        <v>0</v>
      </c>
      <c r="BP431" s="79" t="s">
        <v>1264</v>
      </c>
      <c r="BQ431" s="79">
        <v>1273</v>
      </c>
      <c r="BR431" s="79">
        <v>48</v>
      </c>
      <c r="BT431" s="79" t="s">
        <v>1268</v>
      </c>
      <c r="BU431" s="79" t="s">
        <v>863</v>
      </c>
      <c r="BV431" s="79">
        <v>0.1</v>
      </c>
      <c r="BX431" s="79">
        <v>2.5</v>
      </c>
      <c r="BY431" s="79">
        <v>20</v>
      </c>
      <c r="BZ431" s="79" t="s">
        <v>464</v>
      </c>
      <c r="CA431" s="79" t="s">
        <v>464</v>
      </c>
      <c r="CB431" s="79" t="s">
        <v>1271</v>
      </c>
      <c r="CC431" s="79">
        <v>300</v>
      </c>
      <c r="CD431" s="79">
        <v>290</v>
      </c>
      <c r="CE431" s="79" t="s">
        <v>1310</v>
      </c>
      <c r="CF431" s="79">
        <v>303</v>
      </c>
      <c r="CG431" s="81">
        <v>108</v>
      </c>
    </row>
    <row r="432" spans="1:85" x14ac:dyDescent="0.3">
      <c r="A432" s="2" t="s">
        <v>1366</v>
      </c>
      <c r="B432" s="13"/>
      <c r="C432" s="13"/>
      <c r="D432" s="2">
        <v>2.29</v>
      </c>
      <c r="E432" s="2" t="s">
        <v>218</v>
      </c>
      <c r="F432" s="9">
        <v>-1</v>
      </c>
      <c r="G432">
        <v>-1</v>
      </c>
      <c r="L432" t="b">
        <v>0</v>
      </c>
      <c r="M432" t="b">
        <v>0</v>
      </c>
      <c r="N432" t="b">
        <v>0</v>
      </c>
      <c r="O432" s="5" t="b">
        <v>1</v>
      </c>
      <c r="P432" s="2">
        <v>1</v>
      </c>
      <c r="Q432" s="25">
        <v>0</v>
      </c>
      <c r="R432">
        <v>0</v>
      </c>
      <c r="S432">
        <v>0</v>
      </c>
      <c r="T432" s="2">
        <v>3.93</v>
      </c>
      <c r="U432" s="2">
        <v>3.93</v>
      </c>
      <c r="V432" s="2">
        <v>15.3</v>
      </c>
      <c r="W432" s="2"/>
      <c r="X432" s="2">
        <v>15.3</v>
      </c>
      <c r="Y432" s="25">
        <v>0</v>
      </c>
      <c r="Z432" s="25"/>
      <c r="AA432" s="25"/>
      <c r="AB432">
        <v>0</v>
      </c>
      <c r="AE432">
        <v>0</v>
      </c>
      <c r="AH432" s="2"/>
      <c r="AI432">
        <v>20</v>
      </c>
      <c r="AJ432" s="55">
        <f t="shared" ref="AJ432" si="82">T432*U432*V432</f>
        <v>236.30697000000001</v>
      </c>
      <c r="AK432" s="57">
        <v>0</v>
      </c>
      <c r="AL432" s="55">
        <v>0</v>
      </c>
      <c r="AM432" s="55">
        <v>0</v>
      </c>
      <c r="AN432" s="52">
        <f t="shared" ref="AN432" si="83">P432*AI432/AJ432</f>
        <v>8.4635675367510321E-2</v>
      </c>
      <c r="AO432" s="51"/>
      <c r="AP432" s="52"/>
      <c r="AQ432" s="52"/>
      <c r="AR432" s="28">
        <v>1.714285714285714</v>
      </c>
      <c r="AS432" s="28">
        <v>2.6190476190476191</v>
      </c>
      <c r="AT432" s="28">
        <v>1.9285714285714279</v>
      </c>
      <c r="AU432" s="28">
        <v>1.666666666666667</v>
      </c>
      <c r="AV432" s="28">
        <v>0.2162162162162162</v>
      </c>
      <c r="AW432" s="28">
        <v>0.33033033033033038</v>
      </c>
      <c r="AX432" s="28">
        <v>0.2432432432432432</v>
      </c>
      <c r="AY432" s="28">
        <v>0.21021021021021019</v>
      </c>
      <c r="AZ432" s="25">
        <v>1.6</v>
      </c>
      <c r="BA432" s="25">
        <v>3.44</v>
      </c>
      <c r="BB432" s="25">
        <v>1.84</v>
      </c>
      <c r="BC432" s="25">
        <v>2.847857142857142</v>
      </c>
      <c r="BD432">
        <v>2.8478571428571429</v>
      </c>
      <c r="BE432">
        <v>6.402055730936417</v>
      </c>
      <c r="BF432" s="75"/>
      <c r="BG432" s="75"/>
      <c r="BH432" s="75"/>
      <c r="BI432">
        <v>4.2317837683755161E-2</v>
      </c>
      <c r="BM432">
        <v>8.4635675367510321E-2</v>
      </c>
      <c r="BN432">
        <v>4.2317837683755161E-2</v>
      </c>
      <c r="BO432">
        <v>0</v>
      </c>
      <c r="BP432" s="79" t="s">
        <v>1264</v>
      </c>
      <c r="BQ432" s="79">
        <v>1273</v>
      </c>
      <c r="BR432" s="79">
        <v>48</v>
      </c>
      <c r="BT432" s="79" t="s">
        <v>1268</v>
      </c>
      <c r="BU432" s="79" t="s">
        <v>863</v>
      </c>
      <c r="BV432" s="79">
        <v>0.1</v>
      </c>
      <c r="BX432" s="79">
        <v>2.5</v>
      </c>
      <c r="BY432" s="79">
        <v>20</v>
      </c>
      <c r="BZ432" s="79" t="s">
        <v>464</v>
      </c>
      <c r="CA432" s="79" t="s">
        <v>464</v>
      </c>
      <c r="CB432" s="79" t="s">
        <v>1271</v>
      </c>
      <c r="CC432" s="79">
        <v>300</v>
      </c>
      <c r="CD432" s="79">
        <v>290</v>
      </c>
      <c r="CE432" s="79" t="s">
        <v>1310</v>
      </c>
      <c r="CF432" s="79">
        <v>303</v>
      </c>
      <c r="CG432" s="81">
        <v>92</v>
      </c>
    </row>
    <row r="433" spans="1:85" x14ac:dyDescent="0.3">
      <c r="A433" s="2" t="s">
        <v>1367</v>
      </c>
      <c r="B433" s="13"/>
      <c r="C433" s="13"/>
      <c r="D433" s="2">
        <v>2.29</v>
      </c>
      <c r="E433" s="2" t="s">
        <v>218</v>
      </c>
      <c r="F433" s="9">
        <v>-1</v>
      </c>
      <c r="G433">
        <v>-1</v>
      </c>
      <c r="L433" t="b">
        <v>0</v>
      </c>
      <c r="M433" t="b">
        <v>0</v>
      </c>
      <c r="N433" t="b">
        <v>0</v>
      </c>
      <c r="O433" s="5" t="b">
        <v>1</v>
      </c>
      <c r="P433" s="2">
        <v>1</v>
      </c>
      <c r="Q433" s="25">
        <v>0</v>
      </c>
      <c r="R433">
        <v>0</v>
      </c>
      <c r="S433">
        <v>0</v>
      </c>
      <c r="T433" s="2">
        <v>3.93</v>
      </c>
      <c r="U433" s="2">
        <v>3.93</v>
      </c>
      <c r="V433" s="2">
        <v>15.3</v>
      </c>
      <c r="W433" s="2"/>
      <c r="X433" s="2">
        <v>15.3</v>
      </c>
      <c r="Y433" s="25">
        <v>0</v>
      </c>
      <c r="Z433" s="25"/>
      <c r="AA433" s="25"/>
      <c r="AB433">
        <v>0</v>
      </c>
      <c r="AE433">
        <v>0</v>
      </c>
      <c r="AH433" s="2"/>
      <c r="AI433">
        <v>20</v>
      </c>
      <c r="AJ433" s="55">
        <f t="shared" si="63"/>
        <v>236.30697000000001</v>
      </c>
      <c r="AK433" s="57">
        <v>0</v>
      </c>
      <c r="AL433" s="55">
        <v>0</v>
      </c>
      <c r="AM433" s="55">
        <v>0</v>
      </c>
      <c r="AN433" s="52">
        <f t="shared" si="79"/>
        <v>8.4635675367510321E-2</v>
      </c>
      <c r="AO433" s="51"/>
      <c r="AP433" s="52"/>
      <c r="AQ433" s="52"/>
      <c r="AR433" s="28">
        <v>1.714285714285714</v>
      </c>
      <c r="AS433" s="28">
        <v>2.6190476190476191</v>
      </c>
      <c r="AT433" s="28">
        <v>1.9285714285714279</v>
      </c>
      <c r="AU433" s="28">
        <v>1.666666666666667</v>
      </c>
      <c r="AV433" s="28">
        <v>0.2162162162162162</v>
      </c>
      <c r="AW433" s="28">
        <v>0.33033033033033038</v>
      </c>
      <c r="AX433" s="28">
        <v>0.2432432432432432</v>
      </c>
      <c r="AY433" s="28">
        <v>0.21021021021021019</v>
      </c>
      <c r="AZ433" s="25">
        <v>1.6</v>
      </c>
      <c r="BA433" s="25">
        <v>3.44</v>
      </c>
      <c r="BB433" s="25">
        <v>1.84</v>
      </c>
      <c r="BC433" s="25">
        <v>2.847857142857142</v>
      </c>
      <c r="BD433">
        <v>2.8478571428571429</v>
      </c>
      <c r="BE433">
        <v>6.402055730936417</v>
      </c>
      <c r="BF433" s="75"/>
      <c r="BG433" s="75"/>
      <c r="BH433" s="75"/>
      <c r="BI433">
        <v>4.2317837683755161E-2</v>
      </c>
      <c r="BM433">
        <v>8.4635675367510321E-2</v>
      </c>
      <c r="BN433">
        <v>4.2317837683755161E-2</v>
      </c>
      <c r="BO433">
        <v>0</v>
      </c>
      <c r="BP433" s="79" t="s">
        <v>1264</v>
      </c>
      <c r="BQ433" s="79">
        <v>1273</v>
      </c>
      <c r="BR433" s="79">
        <v>48</v>
      </c>
      <c r="BT433" s="79" t="s">
        <v>1268</v>
      </c>
      <c r="BU433" s="79" t="s">
        <v>863</v>
      </c>
      <c r="BV433" s="79">
        <v>0.1</v>
      </c>
      <c r="BX433" s="79">
        <v>2.5</v>
      </c>
      <c r="BY433" s="79">
        <v>20</v>
      </c>
      <c r="BZ433" s="79" t="s">
        <v>464</v>
      </c>
      <c r="CA433" s="79" t="s">
        <v>464</v>
      </c>
      <c r="CB433" s="79" t="s">
        <v>1271</v>
      </c>
      <c r="CC433" s="79">
        <v>300</v>
      </c>
      <c r="CD433" s="79">
        <v>290</v>
      </c>
      <c r="CE433" s="79" t="s">
        <v>1310</v>
      </c>
      <c r="CF433" s="79">
        <v>303</v>
      </c>
      <c r="CG433" s="81">
        <v>45</v>
      </c>
    </row>
    <row r="434" spans="1:85" x14ac:dyDescent="0.3">
      <c r="A434" s="2" t="s">
        <v>1368</v>
      </c>
      <c r="B434" s="13"/>
      <c r="C434" s="13"/>
      <c r="D434" s="2">
        <v>2.29</v>
      </c>
      <c r="E434" s="2" t="s">
        <v>218</v>
      </c>
      <c r="F434" s="9">
        <v>-1</v>
      </c>
      <c r="G434">
        <v>-1</v>
      </c>
      <c r="L434" t="b">
        <v>0</v>
      </c>
      <c r="M434" t="b">
        <v>0</v>
      </c>
      <c r="N434" t="b">
        <v>0</v>
      </c>
      <c r="O434" s="5" t="b">
        <v>1</v>
      </c>
      <c r="P434" s="2">
        <v>1</v>
      </c>
      <c r="Q434" s="25">
        <v>0</v>
      </c>
      <c r="R434">
        <v>0</v>
      </c>
      <c r="S434">
        <v>0</v>
      </c>
      <c r="T434" s="2">
        <v>3.93</v>
      </c>
      <c r="U434" s="2">
        <v>3.93</v>
      </c>
      <c r="V434" s="2">
        <v>15.3</v>
      </c>
      <c r="W434" s="2"/>
      <c r="X434" s="2">
        <v>15.3</v>
      </c>
      <c r="Y434" s="25">
        <v>0</v>
      </c>
      <c r="Z434" s="25"/>
      <c r="AA434" s="25"/>
      <c r="AB434">
        <v>0</v>
      </c>
      <c r="AE434">
        <v>0</v>
      </c>
      <c r="AH434" s="2"/>
      <c r="AI434">
        <v>20</v>
      </c>
      <c r="AJ434" s="55">
        <f t="shared" ref="AJ434:AJ439" si="84">T434*U434*V434</f>
        <v>236.30697000000001</v>
      </c>
      <c r="AK434" s="57">
        <v>0</v>
      </c>
      <c r="AL434" s="55">
        <v>0</v>
      </c>
      <c r="AM434" s="55">
        <v>0</v>
      </c>
      <c r="AN434" s="52">
        <f t="shared" ref="AN434:AN439" si="85">P434*AI434/AJ434</f>
        <v>8.4635675367510321E-2</v>
      </c>
      <c r="AO434" s="51"/>
      <c r="AP434" s="52"/>
      <c r="AQ434" s="52"/>
      <c r="AR434" s="28">
        <v>1.714285714285714</v>
      </c>
      <c r="AS434" s="28">
        <v>2.6190476190476191</v>
      </c>
      <c r="AT434" s="28">
        <v>1.9285714285714279</v>
      </c>
      <c r="AU434" s="28">
        <v>1.666666666666667</v>
      </c>
      <c r="AV434" s="28">
        <v>0.2162162162162162</v>
      </c>
      <c r="AW434" s="28">
        <v>0.33033033033033038</v>
      </c>
      <c r="AX434" s="28">
        <v>0.2432432432432432</v>
      </c>
      <c r="AY434" s="28">
        <v>0.21021021021021019</v>
      </c>
      <c r="AZ434" s="25">
        <v>1.6</v>
      </c>
      <c r="BA434" s="25">
        <v>3.44</v>
      </c>
      <c r="BB434" s="25">
        <v>1.84</v>
      </c>
      <c r="BC434" s="25">
        <v>2.847857142857142</v>
      </c>
      <c r="BD434">
        <v>2.8478571428571429</v>
      </c>
      <c r="BE434">
        <v>6.402055730936417</v>
      </c>
      <c r="BF434" s="75"/>
      <c r="BG434" s="75"/>
      <c r="BH434" s="75"/>
      <c r="BI434">
        <v>4.2317837683755161E-2</v>
      </c>
      <c r="BM434">
        <v>8.4635675367510321E-2</v>
      </c>
      <c r="BN434">
        <v>4.2317837683755161E-2</v>
      </c>
      <c r="BO434">
        <v>0</v>
      </c>
      <c r="BP434" s="79" t="s">
        <v>1264</v>
      </c>
      <c r="BQ434" s="79">
        <v>1273</v>
      </c>
      <c r="BR434" s="79">
        <v>48</v>
      </c>
      <c r="BT434" s="79" t="s">
        <v>1268</v>
      </c>
      <c r="BU434" s="79" t="s">
        <v>863</v>
      </c>
      <c r="BV434" s="79">
        <v>0.1</v>
      </c>
      <c r="BX434" s="79">
        <v>2.5</v>
      </c>
      <c r="BY434" s="79">
        <v>20</v>
      </c>
      <c r="BZ434" s="79" t="s">
        <v>464</v>
      </c>
      <c r="CA434" s="79" t="s">
        <v>464</v>
      </c>
      <c r="CB434" s="79" t="s">
        <v>1271</v>
      </c>
      <c r="CC434" s="79">
        <v>300</v>
      </c>
      <c r="CD434" s="79">
        <v>290</v>
      </c>
      <c r="CE434" s="79" t="s">
        <v>1310</v>
      </c>
      <c r="CF434" s="79">
        <v>303</v>
      </c>
      <c r="CG434" s="81">
        <v>20</v>
      </c>
    </row>
    <row r="435" spans="1:85" x14ac:dyDescent="0.3">
      <c r="A435" s="2" t="s">
        <v>217</v>
      </c>
      <c r="B435" s="13" t="s">
        <v>806</v>
      </c>
      <c r="C435" s="13"/>
      <c r="D435" s="2">
        <v>2.58</v>
      </c>
      <c r="E435" s="2" t="s">
        <v>218</v>
      </c>
      <c r="F435" s="9">
        <v>-1</v>
      </c>
      <c r="G435">
        <v>-1</v>
      </c>
      <c r="L435" t="b">
        <v>0</v>
      </c>
      <c r="M435" t="b">
        <v>0</v>
      </c>
      <c r="N435" t="b">
        <v>0</v>
      </c>
      <c r="O435" s="5" t="b">
        <v>1</v>
      </c>
      <c r="P435" s="2">
        <v>1</v>
      </c>
      <c r="Q435" s="25">
        <v>0</v>
      </c>
      <c r="R435">
        <v>0</v>
      </c>
      <c r="S435">
        <v>0</v>
      </c>
      <c r="T435" s="2">
        <v>3.93</v>
      </c>
      <c r="U435" s="2">
        <v>3.93</v>
      </c>
      <c r="V435" s="2">
        <v>15.3</v>
      </c>
      <c r="W435" s="2"/>
      <c r="X435" s="2">
        <v>15.3</v>
      </c>
      <c r="Y435" s="25">
        <v>0</v>
      </c>
      <c r="Z435" s="25"/>
      <c r="AA435" s="25"/>
      <c r="AB435">
        <v>0</v>
      </c>
      <c r="AE435">
        <v>0</v>
      </c>
      <c r="AH435" s="2"/>
      <c r="AI435">
        <v>20</v>
      </c>
      <c r="AJ435" s="55">
        <f t="shared" si="84"/>
        <v>236.30697000000001</v>
      </c>
      <c r="AK435" s="57">
        <v>0</v>
      </c>
      <c r="AL435" s="55">
        <v>0</v>
      </c>
      <c r="AM435" s="55">
        <v>0</v>
      </c>
      <c r="AN435" s="52">
        <f t="shared" si="85"/>
        <v>8.4635675367510321E-2</v>
      </c>
      <c r="AO435" s="51"/>
      <c r="AP435" s="52"/>
      <c r="AQ435" s="52"/>
      <c r="AR435" s="28">
        <v>1.75</v>
      </c>
      <c r="AS435" s="28">
        <v>2.75</v>
      </c>
      <c r="AT435" s="28">
        <v>2</v>
      </c>
      <c r="AU435" s="28">
        <v>1.75</v>
      </c>
      <c r="AV435" s="28">
        <v>0.2121212121212121</v>
      </c>
      <c r="AW435" s="28">
        <v>0.33333333333333331</v>
      </c>
      <c r="AX435" s="28">
        <v>0.2424242424242424</v>
      </c>
      <c r="AY435" s="28">
        <v>0.2121212121212121</v>
      </c>
      <c r="AZ435" s="25">
        <v>1.6</v>
      </c>
      <c r="BA435" s="25">
        <v>3.44</v>
      </c>
      <c r="BB435" s="25">
        <v>1.84</v>
      </c>
      <c r="BC435" s="25">
        <v>2.8787500000000001</v>
      </c>
      <c r="BD435">
        <v>2.8787500000000001</v>
      </c>
      <c r="BE435">
        <v>6.3662565249906873</v>
      </c>
      <c r="BF435" s="75"/>
      <c r="BG435" s="75"/>
      <c r="BH435" s="75"/>
      <c r="BI435">
        <v>4.2317837683755161E-2</v>
      </c>
      <c r="BM435">
        <v>8.4635675367510321E-2</v>
      </c>
      <c r="BN435">
        <v>4.2317837683755161E-2</v>
      </c>
      <c r="BO435">
        <v>0</v>
      </c>
      <c r="BP435" s="79" t="s">
        <v>1264</v>
      </c>
      <c r="BQ435" s="79">
        <v>1273</v>
      </c>
      <c r="BR435" s="79">
        <v>48</v>
      </c>
      <c r="BT435" s="79" t="s">
        <v>1268</v>
      </c>
      <c r="BU435" s="79" t="s">
        <v>863</v>
      </c>
      <c r="BV435" s="79">
        <v>0.1</v>
      </c>
      <c r="BX435" s="79">
        <v>2.5</v>
      </c>
      <c r="BY435" s="79">
        <v>20</v>
      </c>
      <c r="BZ435" s="79" t="s">
        <v>464</v>
      </c>
      <c r="CA435" s="79" t="s">
        <v>464</v>
      </c>
      <c r="CB435" s="79" t="s">
        <v>1271</v>
      </c>
      <c r="CC435" s="79">
        <v>300</v>
      </c>
      <c r="CD435" s="79">
        <v>400</v>
      </c>
      <c r="CE435" s="79" t="s">
        <v>1310</v>
      </c>
      <c r="CF435" s="79">
        <v>303</v>
      </c>
      <c r="CG435" s="81">
        <v>12</v>
      </c>
    </row>
    <row r="436" spans="1:85" x14ac:dyDescent="0.3">
      <c r="A436" s="2" t="s">
        <v>1364</v>
      </c>
      <c r="B436" s="13"/>
      <c r="C436" s="13"/>
      <c r="D436" s="2">
        <v>2.29</v>
      </c>
      <c r="E436" s="2" t="s">
        <v>218</v>
      </c>
      <c r="F436" s="9">
        <v>-1</v>
      </c>
      <c r="G436">
        <v>-1</v>
      </c>
      <c r="L436" t="b">
        <v>0</v>
      </c>
      <c r="M436" t="b">
        <v>0</v>
      </c>
      <c r="N436" t="b">
        <v>0</v>
      </c>
      <c r="O436" s="5" t="b">
        <v>1</v>
      </c>
      <c r="P436" s="2">
        <v>1</v>
      </c>
      <c r="Q436" s="25">
        <v>0</v>
      </c>
      <c r="R436">
        <v>0</v>
      </c>
      <c r="S436">
        <v>0</v>
      </c>
      <c r="T436" s="2">
        <v>3.93</v>
      </c>
      <c r="U436" s="2">
        <v>3.93</v>
      </c>
      <c r="V436" s="2">
        <v>15.3</v>
      </c>
      <c r="W436" s="2"/>
      <c r="X436" s="2">
        <v>15.3</v>
      </c>
      <c r="Y436" s="25">
        <v>0</v>
      </c>
      <c r="Z436" s="25"/>
      <c r="AA436" s="25"/>
      <c r="AB436">
        <v>0</v>
      </c>
      <c r="AE436">
        <v>0</v>
      </c>
      <c r="AH436" s="2"/>
      <c r="AI436">
        <v>20</v>
      </c>
      <c r="AJ436" s="55">
        <f t="shared" si="84"/>
        <v>236.30697000000001</v>
      </c>
      <c r="AK436" s="57">
        <v>0</v>
      </c>
      <c r="AL436" s="55">
        <v>0</v>
      </c>
      <c r="AM436" s="55">
        <v>0</v>
      </c>
      <c r="AN436" s="52">
        <f t="shared" si="85"/>
        <v>8.4635675367510321E-2</v>
      </c>
      <c r="AO436" s="51"/>
      <c r="AP436" s="52"/>
      <c r="AQ436" s="52"/>
      <c r="AR436" s="28">
        <v>1.714285714285714</v>
      </c>
      <c r="AS436" s="28">
        <v>2.6190476190476191</v>
      </c>
      <c r="AT436" s="28">
        <v>1.9285714285714279</v>
      </c>
      <c r="AU436" s="28">
        <v>1.666666666666667</v>
      </c>
      <c r="AV436" s="28">
        <v>0.2162162162162162</v>
      </c>
      <c r="AW436" s="28">
        <v>0.33033033033033038</v>
      </c>
      <c r="AX436" s="28">
        <v>0.2432432432432432</v>
      </c>
      <c r="AY436" s="28">
        <v>0.21021021021021019</v>
      </c>
      <c r="AZ436" s="25">
        <v>1.6</v>
      </c>
      <c r="BA436" s="25">
        <v>3.44</v>
      </c>
      <c r="BB436" s="25">
        <v>1.84</v>
      </c>
      <c r="BC436" s="25">
        <v>2.847857142857142</v>
      </c>
      <c r="BD436">
        <v>2.8478571428571429</v>
      </c>
      <c r="BE436">
        <v>6.402055730936417</v>
      </c>
      <c r="BF436" s="75"/>
      <c r="BG436" s="75"/>
      <c r="BH436" s="75"/>
      <c r="BI436">
        <v>4.2317837683755161E-2</v>
      </c>
      <c r="BM436">
        <v>8.4635675367510321E-2</v>
      </c>
      <c r="BN436">
        <v>4.2317837683755161E-2</v>
      </c>
      <c r="BO436">
        <v>0</v>
      </c>
      <c r="BP436" s="79" t="s">
        <v>1264</v>
      </c>
      <c r="BQ436" s="79">
        <v>1273</v>
      </c>
      <c r="BR436" s="79">
        <v>48</v>
      </c>
      <c r="BT436" s="79" t="s">
        <v>1268</v>
      </c>
      <c r="BU436" s="79" t="s">
        <v>863</v>
      </c>
      <c r="BV436" s="79">
        <v>0.1</v>
      </c>
      <c r="BX436" s="79">
        <v>2.5</v>
      </c>
      <c r="BY436" s="79">
        <v>20</v>
      </c>
      <c r="BZ436" s="79" t="s">
        <v>464</v>
      </c>
      <c r="CA436" s="79" t="s">
        <v>464</v>
      </c>
      <c r="CB436" s="79" t="s">
        <v>1271</v>
      </c>
      <c r="CC436" s="79">
        <v>300</v>
      </c>
      <c r="CD436" s="79">
        <v>400</v>
      </c>
      <c r="CE436" s="79" t="s">
        <v>1310</v>
      </c>
      <c r="CF436" s="79">
        <v>303</v>
      </c>
      <c r="CG436" s="81">
        <v>14.5</v>
      </c>
    </row>
    <row r="437" spans="1:85" x14ac:dyDescent="0.3">
      <c r="A437" s="2" t="s">
        <v>1365</v>
      </c>
      <c r="B437" s="13"/>
      <c r="C437" s="13"/>
      <c r="D437" s="2">
        <v>2.29</v>
      </c>
      <c r="E437" s="2" t="s">
        <v>218</v>
      </c>
      <c r="F437" s="9">
        <v>-1</v>
      </c>
      <c r="G437">
        <v>-1</v>
      </c>
      <c r="L437" t="b">
        <v>0</v>
      </c>
      <c r="M437" t="b">
        <v>0</v>
      </c>
      <c r="N437" t="b">
        <v>0</v>
      </c>
      <c r="O437" s="5" t="b">
        <v>1</v>
      </c>
      <c r="P437" s="2">
        <v>1</v>
      </c>
      <c r="Q437" s="25">
        <v>0</v>
      </c>
      <c r="R437">
        <v>0</v>
      </c>
      <c r="S437">
        <v>0</v>
      </c>
      <c r="T437" s="2">
        <v>3.93</v>
      </c>
      <c r="U437" s="2">
        <v>3.93</v>
      </c>
      <c r="V437" s="2">
        <v>15.3</v>
      </c>
      <c r="W437" s="2"/>
      <c r="X437" s="2">
        <v>15.3</v>
      </c>
      <c r="Y437" s="25">
        <v>0</v>
      </c>
      <c r="Z437" s="25"/>
      <c r="AA437" s="25"/>
      <c r="AB437">
        <v>0</v>
      </c>
      <c r="AE437">
        <v>0</v>
      </c>
      <c r="AH437" s="2"/>
      <c r="AI437">
        <v>20</v>
      </c>
      <c r="AJ437" s="55">
        <f t="shared" si="84"/>
        <v>236.30697000000001</v>
      </c>
      <c r="AK437" s="57">
        <v>0</v>
      </c>
      <c r="AL437" s="55">
        <v>0</v>
      </c>
      <c r="AM437" s="55">
        <v>0</v>
      </c>
      <c r="AN437" s="52">
        <f t="shared" si="85"/>
        <v>8.4635675367510321E-2</v>
      </c>
      <c r="AO437" s="51"/>
      <c r="AP437" s="52"/>
      <c r="AQ437" s="52"/>
      <c r="AR437" s="28">
        <v>1.714285714285714</v>
      </c>
      <c r="AS437" s="28">
        <v>2.6190476190476191</v>
      </c>
      <c r="AT437" s="28">
        <v>1.9285714285714279</v>
      </c>
      <c r="AU437" s="28">
        <v>1.666666666666667</v>
      </c>
      <c r="AV437" s="28">
        <v>0.2162162162162162</v>
      </c>
      <c r="AW437" s="28">
        <v>0.33033033033033038</v>
      </c>
      <c r="AX437" s="28">
        <v>0.2432432432432432</v>
      </c>
      <c r="AY437" s="28">
        <v>0.21021021021021019</v>
      </c>
      <c r="AZ437" s="25">
        <v>1.6</v>
      </c>
      <c r="BA437" s="25">
        <v>3.44</v>
      </c>
      <c r="BB437" s="25">
        <v>1.84</v>
      </c>
      <c r="BC437" s="25">
        <v>2.847857142857142</v>
      </c>
      <c r="BD437">
        <v>2.8478571428571429</v>
      </c>
      <c r="BE437">
        <v>6.402055730936417</v>
      </c>
      <c r="BF437" s="75"/>
      <c r="BG437" s="75"/>
      <c r="BH437" s="75"/>
      <c r="BI437">
        <v>4.2317837683755161E-2</v>
      </c>
      <c r="BM437">
        <v>8.4635675367510321E-2</v>
      </c>
      <c r="BN437">
        <v>4.2317837683755161E-2</v>
      </c>
      <c r="BO437">
        <v>0</v>
      </c>
      <c r="BP437" s="79" t="s">
        <v>1264</v>
      </c>
      <c r="BQ437" s="79">
        <v>1273</v>
      </c>
      <c r="BR437" s="79">
        <v>48</v>
      </c>
      <c r="BT437" s="79" t="s">
        <v>1268</v>
      </c>
      <c r="BU437" s="79" t="s">
        <v>863</v>
      </c>
      <c r="BV437" s="79">
        <v>0.1</v>
      </c>
      <c r="BX437" s="79">
        <v>2.5</v>
      </c>
      <c r="BY437" s="79">
        <v>20</v>
      </c>
      <c r="BZ437" s="79" t="s">
        <v>464</v>
      </c>
      <c r="CA437" s="79" t="s">
        <v>464</v>
      </c>
      <c r="CB437" s="79" t="s">
        <v>1271</v>
      </c>
      <c r="CC437" s="79">
        <v>300</v>
      </c>
      <c r="CD437" s="79">
        <v>400</v>
      </c>
      <c r="CE437" s="79" t="s">
        <v>1310</v>
      </c>
      <c r="CF437" s="79">
        <v>303</v>
      </c>
      <c r="CG437" s="81">
        <v>26</v>
      </c>
    </row>
    <row r="438" spans="1:85" x14ac:dyDescent="0.3">
      <c r="A438" s="2" t="s">
        <v>1366</v>
      </c>
      <c r="B438" s="13"/>
      <c r="C438" s="13"/>
      <c r="D438" s="2">
        <v>2.29</v>
      </c>
      <c r="E438" s="2" t="s">
        <v>218</v>
      </c>
      <c r="F438" s="9">
        <v>-1</v>
      </c>
      <c r="G438">
        <v>-1</v>
      </c>
      <c r="L438" t="b">
        <v>0</v>
      </c>
      <c r="M438" t="b">
        <v>0</v>
      </c>
      <c r="N438" t="b">
        <v>0</v>
      </c>
      <c r="O438" s="5" t="b">
        <v>1</v>
      </c>
      <c r="P438" s="2">
        <v>1</v>
      </c>
      <c r="Q438" s="25">
        <v>0</v>
      </c>
      <c r="R438">
        <v>0</v>
      </c>
      <c r="S438">
        <v>0</v>
      </c>
      <c r="T438" s="2">
        <v>3.93</v>
      </c>
      <c r="U438" s="2">
        <v>3.93</v>
      </c>
      <c r="V438" s="2">
        <v>15.3</v>
      </c>
      <c r="W438" s="2"/>
      <c r="X438" s="2">
        <v>15.3</v>
      </c>
      <c r="Y438" s="25">
        <v>0</v>
      </c>
      <c r="Z438" s="25"/>
      <c r="AA438" s="25"/>
      <c r="AB438">
        <v>0</v>
      </c>
      <c r="AE438">
        <v>0</v>
      </c>
      <c r="AH438" s="2"/>
      <c r="AI438">
        <v>20</v>
      </c>
      <c r="AJ438" s="55">
        <f t="shared" si="84"/>
        <v>236.30697000000001</v>
      </c>
      <c r="AK438" s="57">
        <v>0</v>
      </c>
      <c r="AL438" s="55">
        <v>0</v>
      </c>
      <c r="AM438" s="55">
        <v>0</v>
      </c>
      <c r="AN438" s="52">
        <f t="shared" si="85"/>
        <v>8.4635675367510321E-2</v>
      </c>
      <c r="AO438" s="51"/>
      <c r="AP438" s="52"/>
      <c r="AQ438" s="52"/>
      <c r="AR438" s="28">
        <v>1.714285714285714</v>
      </c>
      <c r="AS438" s="28">
        <v>2.6190476190476191</v>
      </c>
      <c r="AT438" s="28">
        <v>1.9285714285714279</v>
      </c>
      <c r="AU438" s="28">
        <v>1.666666666666667</v>
      </c>
      <c r="AV438" s="28">
        <v>0.2162162162162162</v>
      </c>
      <c r="AW438" s="28">
        <v>0.33033033033033038</v>
      </c>
      <c r="AX438" s="28">
        <v>0.2432432432432432</v>
      </c>
      <c r="AY438" s="28">
        <v>0.21021021021021019</v>
      </c>
      <c r="AZ438" s="25">
        <v>1.6</v>
      </c>
      <c r="BA438" s="25">
        <v>3.44</v>
      </c>
      <c r="BB438" s="25">
        <v>1.84</v>
      </c>
      <c r="BC438" s="25">
        <v>2.847857142857142</v>
      </c>
      <c r="BD438">
        <v>2.8478571428571429</v>
      </c>
      <c r="BE438">
        <v>6.402055730936417</v>
      </c>
      <c r="BF438" s="75"/>
      <c r="BG438" s="75"/>
      <c r="BH438" s="75"/>
      <c r="BI438">
        <v>4.2317837683755161E-2</v>
      </c>
      <c r="BM438">
        <v>8.4635675367510321E-2</v>
      </c>
      <c r="BN438">
        <v>4.2317837683755161E-2</v>
      </c>
      <c r="BO438">
        <v>0</v>
      </c>
      <c r="BP438" s="79" t="s">
        <v>1264</v>
      </c>
      <c r="BQ438" s="79">
        <v>1273</v>
      </c>
      <c r="BR438" s="79">
        <v>48</v>
      </c>
      <c r="BT438" s="79" t="s">
        <v>1268</v>
      </c>
      <c r="BU438" s="79" t="s">
        <v>863</v>
      </c>
      <c r="BV438" s="79">
        <v>0.1</v>
      </c>
      <c r="BX438" s="79">
        <v>2.5</v>
      </c>
      <c r="BY438" s="79">
        <v>20</v>
      </c>
      <c r="BZ438" s="79" t="s">
        <v>464</v>
      </c>
      <c r="CA438" s="79" t="s">
        <v>464</v>
      </c>
      <c r="CB438" s="79" t="s">
        <v>1271</v>
      </c>
      <c r="CC438" s="79">
        <v>300</v>
      </c>
      <c r="CD438" s="79">
        <v>400</v>
      </c>
      <c r="CE438" s="79" t="s">
        <v>1310</v>
      </c>
      <c r="CF438" s="79">
        <v>303</v>
      </c>
      <c r="CG438" s="81">
        <v>23</v>
      </c>
    </row>
    <row r="439" spans="1:85" x14ac:dyDescent="0.3">
      <c r="A439" s="2" t="s">
        <v>1367</v>
      </c>
      <c r="B439" s="13"/>
      <c r="C439" s="13"/>
      <c r="D439" s="2">
        <v>2.29</v>
      </c>
      <c r="E439" s="2" t="s">
        <v>218</v>
      </c>
      <c r="F439" s="9">
        <v>-1</v>
      </c>
      <c r="G439">
        <v>-1</v>
      </c>
      <c r="L439" t="b">
        <v>0</v>
      </c>
      <c r="M439" t="b">
        <v>0</v>
      </c>
      <c r="N439" t="b">
        <v>0</v>
      </c>
      <c r="O439" s="5" t="b">
        <v>1</v>
      </c>
      <c r="P439" s="2">
        <v>1</v>
      </c>
      <c r="Q439" s="25">
        <v>0</v>
      </c>
      <c r="R439">
        <v>0</v>
      </c>
      <c r="S439">
        <v>0</v>
      </c>
      <c r="T439" s="2">
        <v>3.93</v>
      </c>
      <c r="U439" s="2">
        <v>3.93</v>
      </c>
      <c r="V439" s="2">
        <v>15.3</v>
      </c>
      <c r="W439" s="2"/>
      <c r="X439" s="2">
        <v>15.3</v>
      </c>
      <c r="Y439" s="25">
        <v>0</v>
      </c>
      <c r="Z439" s="25"/>
      <c r="AA439" s="25"/>
      <c r="AB439">
        <v>0</v>
      </c>
      <c r="AE439">
        <v>0</v>
      </c>
      <c r="AH439" s="2"/>
      <c r="AI439">
        <v>20</v>
      </c>
      <c r="AJ439" s="55">
        <f t="shared" si="84"/>
        <v>236.30697000000001</v>
      </c>
      <c r="AK439" s="57">
        <v>0</v>
      </c>
      <c r="AL439" s="55">
        <v>0</v>
      </c>
      <c r="AM439" s="55">
        <v>0</v>
      </c>
      <c r="AN439" s="52">
        <f t="shared" si="85"/>
        <v>8.4635675367510321E-2</v>
      </c>
      <c r="AO439" s="51"/>
      <c r="AP439" s="52"/>
      <c r="AQ439" s="52"/>
      <c r="AR439" s="28">
        <v>1.714285714285714</v>
      </c>
      <c r="AS439" s="28">
        <v>2.6190476190476191</v>
      </c>
      <c r="AT439" s="28">
        <v>1.9285714285714279</v>
      </c>
      <c r="AU439" s="28">
        <v>1.666666666666667</v>
      </c>
      <c r="AV439" s="28">
        <v>0.2162162162162162</v>
      </c>
      <c r="AW439" s="28">
        <v>0.33033033033033038</v>
      </c>
      <c r="AX439" s="28">
        <v>0.2432432432432432</v>
      </c>
      <c r="AY439" s="28">
        <v>0.21021021021021019</v>
      </c>
      <c r="AZ439" s="25">
        <v>1.6</v>
      </c>
      <c r="BA439" s="25">
        <v>3.44</v>
      </c>
      <c r="BB439" s="25">
        <v>1.84</v>
      </c>
      <c r="BC439" s="25">
        <v>2.847857142857142</v>
      </c>
      <c r="BD439">
        <v>2.8478571428571429</v>
      </c>
      <c r="BE439">
        <v>6.402055730936417</v>
      </c>
      <c r="BF439" s="75"/>
      <c r="BG439" s="75"/>
      <c r="BH439" s="75"/>
      <c r="BI439">
        <v>4.2317837683755161E-2</v>
      </c>
      <c r="BM439">
        <v>8.4635675367510321E-2</v>
      </c>
      <c r="BN439">
        <v>4.2317837683755161E-2</v>
      </c>
      <c r="BO439">
        <v>0</v>
      </c>
      <c r="BP439" s="79" t="s">
        <v>1264</v>
      </c>
      <c r="BQ439" s="79">
        <v>1273</v>
      </c>
      <c r="BR439" s="79">
        <v>48</v>
      </c>
      <c r="BT439" s="79" t="s">
        <v>1268</v>
      </c>
      <c r="BU439" s="79" t="s">
        <v>863</v>
      </c>
      <c r="BV439" s="79">
        <v>0.1</v>
      </c>
      <c r="BX439" s="79">
        <v>2.5</v>
      </c>
      <c r="BY439" s="79">
        <v>20</v>
      </c>
      <c r="BZ439" s="79" t="s">
        <v>464</v>
      </c>
      <c r="CA439" s="79" t="s">
        <v>464</v>
      </c>
      <c r="CB439" s="79" t="s">
        <v>1271</v>
      </c>
      <c r="CC439" s="79">
        <v>300</v>
      </c>
      <c r="CD439" s="79">
        <v>400</v>
      </c>
      <c r="CE439" s="79" t="s">
        <v>1310</v>
      </c>
      <c r="CF439" s="79">
        <v>303</v>
      </c>
      <c r="CG439" s="81">
        <v>22</v>
      </c>
    </row>
    <row r="440" spans="1:85" x14ac:dyDescent="0.3">
      <c r="A440" s="2" t="s">
        <v>1368</v>
      </c>
      <c r="B440" s="13"/>
      <c r="C440" s="13"/>
      <c r="D440" s="2">
        <v>2.29</v>
      </c>
      <c r="E440" s="2" t="s">
        <v>218</v>
      </c>
      <c r="F440" s="9">
        <v>-1</v>
      </c>
      <c r="G440">
        <v>-1</v>
      </c>
      <c r="L440" t="b">
        <v>0</v>
      </c>
      <c r="M440" t="b">
        <v>0</v>
      </c>
      <c r="N440" t="b">
        <v>0</v>
      </c>
      <c r="O440" s="5" t="b">
        <v>1</v>
      </c>
      <c r="P440" s="2">
        <v>1</v>
      </c>
      <c r="Q440" s="25">
        <v>0</v>
      </c>
      <c r="R440">
        <v>0</v>
      </c>
      <c r="S440">
        <v>0</v>
      </c>
      <c r="T440" s="2">
        <v>3.93</v>
      </c>
      <c r="U440" s="2">
        <v>3.93</v>
      </c>
      <c r="V440" s="2">
        <v>15.3</v>
      </c>
      <c r="W440" s="2"/>
      <c r="X440" s="2">
        <v>15.3</v>
      </c>
      <c r="Y440" s="25">
        <v>0</v>
      </c>
      <c r="Z440" s="25"/>
      <c r="AA440" s="25"/>
      <c r="AB440">
        <v>0</v>
      </c>
      <c r="AE440">
        <v>0</v>
      </c>
      <c r="AH440" s="2"/>
      <c r="AI440">
        <v>20</v>
      </c>
      <c r="AJ440" s="55">
        <f t="shared" ref="AJ440" si="86">T440*U440*V440</f>
        <v>236.30697000000001</v>
      </c>
      <c r="AK440" s="57">
        <v>0</v>
      </c>
      <c r="AL440" s="55">
        <v>0</v>
      </c>
      <c r="AM440" s="55">
        <v>0</v>
      </c>
      <c r="AN440" s="52">
        <f t="shared" ref="AN440" si="87">P440*AI440/AJ440</f>
        <v>8.4635675367510321E-2</v>
      </c>
      <c r="AO440" s="51"/>
      <c r="AP440" s="52"/>
      <c r="AQ440" s="52"/>
      <c r="AR440" s="28">
        <v>1.714285714285714</v>
      </c>
      <c r="AS440" s="28">
        <v>2.6190476190476191</v>
      </c>
      <c r="AT440" s="28">
        <v>1.9285714285714279</v>
      </c>
      <c r="AU440" s="28">
        <v>1.666666666666667</v>
      </c>
      <c r="AV440" s="28">
        <v>0.2162162162162162</v>
      </c>
      <c r="AW440" s="28">
        <v>0.33033033033033038</v>
      </c>
      <c r="AX440" s="28">
        <v>0.2432432432432432</v>
      </c>
      <c r="AY440" s="28">
        <v>0.21021021021021019</v>
      </c>
      <c r="AZ440" s="25">
        <v>1.6</v>
      </c>
      <c r="BA440" s="25">
        <v>3.44</v>
      </c>
      <c r="BB440" s="25">
        <v>1.84</v>
      </c>
      <c r="BC440" s="25">
        <v>2.847857142857142</v>
      </c>
      <c r="BD440">
        <v>2.8478571428571429</v>
      </c>
      <c r="BE440">
        <v>6.402055730936417</v>
      </c>
      <c r="BF440" s="75"/>
      <c r="BG440" s="75"/>
      <c r="BH440" s="75"/>
      <c r="BI440">
        <v>4.2317837683755161E-2</v>
      </c>
      <c r="BM440">
        <v>8.4635675367510321E-2</v>
      </c>
      <c r="BN440">
        <v>4.2317837683755161E-2</v>
      </c>
      <c r="BO440">
        <v>0</v>
      </c>
      <c r="BP440" s="79" t="s">
        <v>1264</v>
      </c>
      <c r="BQ440" s="79">
        <v>1273</v>
      </c>
      <c r="BR440" s="79">
        <v>48</v>
      </c>
      <c r="BT440" s="79" t="s">
        <v>1268</v>
      </c>
      <c r="BU440" s="79" t="s">
        <v>863</v>
      </c>
      <c r="BV440" s="79">
        <v>0.1</v>
      </c>
      <c r="BX440" s="79">
        <v>2.5</v>
      </c>
      <c r="BY440" s="79">
        <v>20</v>
      </c>
      <c r="BZ440" s="79" t="s">
        <v>464</v>
      </c>
      <c r="CA440" s="79" t="s">
        <v>464</v>
      </c>
      <c r="CB440" s="79" t="s">
        <v>1271</v>
      </c>
      <c r="CC440" s="79">
        <v>300</v>
      </c>
      <c r="CD440" s="79">
        <v>400</v>
      </c>
      <c r="CE440" s="79" t="s">
        <v>1310</v>
      </c>
      <c r="CF440" s="79">
        <v>303</v>
      </c>
      <c r="CG440" s="81">
        <v>10</v>
      </c>
    </row>
    <row r="441" spans="1:85" x14ac:dyDescent="0.3">
      <c r="A441" s="2" t="s">
        <v>220</v>
      </c>
      <c r="B441" s="13" t="s">
        <v>807</v>
      </c>
      <c r="C441" s="13"/>
      <c r="D441" s="2">
        <v>4.05</v>
      </c>
      <c r="E441" s="2" t="s">
        <v>219</v>
      </c>
      <c r="F441" s="9" t="s">
        <v>588</v>
      </c>
      <c r="G441" t="s">
        <v>661</v>
      </c>
      <c r="L441" t="b">
        <v>1</v>
      </c>
      <c r="M441" t="b">
        <v>1</v>
      </c>
      <c r="N441" t="b">
        <v>0</v>
      </c>
      <c r="O441" t="b">
        <v>0</v>
      </c>
      <c r="P441" s="2"/>
      <c r="Q441" s="25">
        <v>1</v>
      </c>
      <c r="R441">
        <v>1</v>
      </c>
      <c r="S441">
        <v>0</v>
      </c>
      <c r="T441" s="2"/>
      <c r="U441" s="2"/>
      <c r="V441" s="2"/>
      <c r="W441" s="2"/>
      <c r="X441" s="2"/>
      <c r="Y441" s="25">
        <v>5.81978595</v>
      </c>
      <c r="Z441" s="25">
        <v>5.81978595</v>
      </c>
      <c r="AA441" s="25">
        <v>11.88463337</v>
      </c>
      <c r="AB441">
        <v>5.7759999999999998</v>
      </c>
      <c r="AC441">
        <v>5.7759999999999998</v>
      </c>
      <c r="AD441">
        <v>11.82</v>
      </c>
      <c r="AE441">
        <v>0</v>
      </c>
      <c r="AH441" s="2"/>
      <c r="AI441">
        <v>30</v>
      </c>
      <c r="AJ441" s="55">
        <f t="shared" si="63"/>
        <v>0</v>
      </c>
      <c r="AK441" s="57">
        <v>348.60249769877402</v>
      </c>
      <c r="AL441" s="55">
        <v>341.5092547488552</v>
      </c>
      <c r="AM441" s="55">
        <v>0</v>
      </c>
      <c r="AN441" s="52"/>
      <c r="AO441" s="51">
        <v>8.6057903193576313E-2</v>
      </c>
      <c r="AP441" s="52">
        <v>8.7845349965879851E-2</v>
      </c>
      <c r="AQ441" s="52"/>
      <c r="AR441" s="28">
        <v>2</v>
      </c>
      <c r="AS441" s="28">
        <v>2.5</v>
      </c>
      <c r="AT441" s="28">
        <v>0.5</v>
      </c>
      <c r="AU441" s="28">
        <v>2.333333333333333</v>
      </c>
      <c r="AV441" s="28">
        <v>0.27272727272727282</v>
      </c>
      <c r="AW441" s="28">
        <v>0.34090909090909088</v>
      </c>
      <c r="AX441" s="28">
        <v>6.8181818181818191E-2</v>
      </c>
      <c r="AY441" s="28">
        <v>0.31818181818181818</v>
      </c>
      <c r="AZ441" s="25">
        <v>0.89</v>
      </c>
      <c r="BA441" s="25">
        <v>3.44</v>
      </c>
      <c r="BB441" s="25">
        <v>2.5499999999999998</v>
      </c>
      <c r="BC441" s="25">
        <v>2.5854166666666671</v>
      </c>
      <c r="BD441">
        <v>2.5854166666666671</v>
      </c>
      <c r="BE441">
        <v>5.9262421145833333</v>
      </c>
      <c r="BF441" s="75">
        <v>0.58209579444379334</v>
      </c>
      <c r="BG441" s="75">
        <v>0.59418608726221844</v>
      </c>
      <c r="BH441" s="75"/>
      <c r="BJ441">
        <v>4.3028951596788149E-2</v>
      </c>
      <c r="BK441">
        <v>4.3922674982939933E-2</v>
      </c>
      <c r="BM441">
        <v>8.6951626579728075E-2</v>
      </c>
      <c r="BN441">
        <v>4.3475813289864038E-2</v>
      </c>
      <c r="BO441">
        <v>0.58814094085300583</v>
      </c>
      <c r="BP441" s="79" t="s">
        <v>1264</v>
      </c>
      <c r="BQ441" s="79">
        <v>1173</v>
      </c>
      <c r="BT441" s="79" t="s">
        <v>1268</v>
      </c>
      <c r="BU441" s="79" t="s">
        <v>863</v>
      </c>
      <c r="BV441" s="79">
        <v>0.1</v>
      </c>
      <c r="BX441" s="79">
        <v>10</v>
      </c>
      <c r="BY441" s="79">
        <v>20</v>
      </c>
      <c r="BZ441" s="79" t="s">
        <v>464</v>
      </c>
      <c r="CA441" s="79" t="s">
        <v>464</v>
      </c>
      <c r="CB441" s="79" t="s">
        <v>1370</v>
      </c>
      <c r="CE441" s="79" t="s">
        <v>1287</v>
      </c>
      <c r="CG441" s="81">
        <v>3050</v>
      </c>
    </row>
    <row r="442" spans="1:85" x14ac:dyDescent="0.3">
      <c r="A442" s="2" t="s">
        <v>1369</v>
      </c>
      <c r="B442" s="13" t="s">
        <v>807</v>
      </c>
      <c r="C442" s="13"/>
      <c r="D442" s="2">
        <v>1.75</v>
      </c>
      <c r="E442" s="2" t="s">
        <v>219</v>
      </c>
      <c r="F442" s="32" t="s">
        <v>588</v>
      </c>
      <c r="G442" s="1" t="s">
        <v>661</v>
      </c>
      <c r="L442" t="b">
        <v>1</v>
      </c>
      <c r="M442" t="b">
        <v>1</v>
      </c>
      <c r="N442" t="b">
        <v>0</v>
      </c>
      <c r="O442" t="b">
        <v>0</v>
      </c>
      <c r="P442" s="2"/>
      <c r="Q442" s="25">
        <v>1</v>
      </c>
      <c r="R442">
        <v>1</v>
      </c>
      <c r="S442">
        <v>0</v>
      </c>
      <c r="T442" s="2"/>
      <c r="U442" s="2"/>
      <c r="V442" s="2"/>
      <c r="W442" s="2"/>
      <c r="X442" s="2"/>
      <c r="Y442" s="25">
        <v>5.81978595</v>
      </c>
      <c r="Z442" s="25">
        <v>5.81978595</v>
      </c>
      <c r="AA442" s="25">
        <v>11.88463337</v>
      </c>
      <c r="AB442">
        <v>5.7759999999999998</v>
      </c>
      <c r="AC442">
        <v>5.7759999999999998</v>
      </c>
      <c r="AD442">
        <v>11.82</v>
      </c>
      <c r="AE442">
        <v>0</v>
      </c>
      <c r="AH442" s="2"/>
      <c r="AI442">
        <v>30</v>
      </c>
      <c r="AJ442" s="55">
        <f t="shared" si="63"/>
        <v>0</v>
      </c>
      <c r="AK442" s="57">
        <v>348.60249769877402</v>
      </c>
      <c r="AL442" s="55">
        <v>341.5092547488552</v>
      </c>
      <c r="AM442" s="55">
        <v>0</v>
      </c>
      <c r="AN442" s="52"/>
      <c r="AO442" s="51">
        <v>8.6057903193576313E-2</v>
      </c>
      <c r="AP442" s="52">
        <v>8.7845349965879851E-2</v>
      </c>
      <c r="AQ442" s="52"/>
      <c r="AR442" s="28">
        <v>2</v>
      </c>
      <c r="AS442" s="28">
        <v>2.5</v>
      </c>
      <c r="AT442" s="28">
        <v>0.5</v>
      </c>
      <c r="AU442" s="28">
        <v>2.333333333333333</v>
      </c>
      <c r="AV442" s="28">
        <v>0.27272727272727282</v>
      </c>
      <c r="AW442" s="28">
        <v>0.34090909090909088</v>
      </c>
      <c r="AX442" s="28">
        <v>6.8181818181818191E-2</v>
      </c>
      <c r="AY442" s="28">
        <v>0.31818181818181818</v>
      </c>
      <c r="AZ442" s="25">
        <v>0.89</v>
      </c>
      <c r="BA442" s="25">
        <v>3.44</v>
      </c>
      <c r="BB442" s="25">
        <v>2.5499999999999998</v>
      </c>
      <c r="BC442" s="25">
        <v>2.5854166666666671</v>
      </c>
      <c r="BD442">
        <v>2.5854166666666671</v>
      </c>
      <c r="BE442">
        <v>5.9262421145833333</v>
      </c>
      <c r="BF442" s="75">
        <v>0.58209579444379334</v>
      </c>
      <c r="BG442" s="75">
        <v>0.59418608726221844</v>
      </c>
      <c r="BH442" s="75"/>
      <c r="BJ442">
        <v>4.3028951596788149E-2</v>
      </c>
      <c r="BK442">
        <v>4.3922674982939933E-2</v>
      </c>
      <c r="BM442">
        <v>8.6951626579728075E-2</v>
      </c>
      <c r="BN442">
        <v>4.3475813289864038E-2</v>
      </c>
      <c r="BO442">
        <v>0.58814094085300583</v>
      </c>
      <c r="BP442" s="79" t="s">
        <v>1264</v>
      </c>
      <c r="BQ442" s="79">
        <v>1173</v>
      </c>
      <c r="BS442" s="79" t="s">
        <v>1307</v>
      </c>
      <c r="BT442" s="79" t="s">
        <v>1268</v>
      </c>
      <c r="BU442" s="79" t="s">
        <v>863</v>
      </c>
      <c r="BV442" s="79">
        <v>0.1</v>
      </c>
      <c r="BX442" s="79">
        <v>10</v>
      </c>
      <c r="BY442" s="79">
        <v>20</v>
      </c>
      <c r="BZ442" s="79" t="s">
        <v>464</v>
      </c>
      <c r="CA442" s="79" t="s">
        <v>464</v>
      </c>
      <c r="CB442" s="79" t="s">
        <v>1370</v>
      </c>
      <c r="CE442" s="79" t="s">
        <v>1287</v>
      </c>
      <c r="CG442" s="81">
        <v>4950</v>
      </c>
    </row>
    <row r="443" spans="1:85" x14ac:dyDescent="0.3">
      <c r="A443" s="2" t="s">
        <v>220</v>
      </c>
      <c r="B443" s="13" t="s">
        <v>807</v>
      </c>
      <c r="C443" s="13"/>
      <c r="D443" s="2">
        <v>4.05</v>
      </c>
      <c r="E443" s="2" t="s">
        <v>219</v>
      </c>
      <c r="F443" s="32" t="s">
        <v>588</v>
      </c>
      <c r="G443" s="1" t="s">
        <v>661</v>
      </c>
      <c r="L443" t="b">
        <v>1</v>
      </c>
      <c r="M443" t="b">
        <v>1</v>
      </c>
      <c r="N443" t="b">
        <v>0</v>
      </c>
      <c r="O443" t="b">
        <v>0</v>
      </c>
      <c r="P443" s="2"/>
      <c r="Q443" s="25">
        <v>1</v>
      </c>
      <c r="R443">
        <v>1</v>
      </c>
      <c r="S443">
        <v>0</v>
      </c>
      <c r="T443" s="2"/>
      <c r="U443" s="2"/>
      <c r="V443" s="2"/>
      <c r="W443" s="2"/>
      <c r="X443" s="2"/>
      <c r="Y443" s="25">
        <v>5.81978595</v>
      </c>
      <c r="Z443" s="25">
        <v>5.81978595</v>
      </c>
      <c r="AA443" s="25">
        <v>11.88463337</v>
      </c>
      <c r="AB443">
        <v>5.7759999999999998</v>
      </c>
      <c r="AC443">
        <v>5.7759999999999998</v>
      </c>
      <c r="AD443">
        <v>11.82</v>
      </c>
      <c r="AE443">
        <v>0</v>
      </c>
      <c r="AH443" s="2"/>
      <c r="AI443">
        <v>30</v>
      </c>
      <c r="AJ443" s="55">
        <f t="shared" ref="AJ443:AJ444" si="88">T443*U443*V443</f>
        <v>0</v>
      </c>
      <c r="AK443" s="57">
        <v>348.60249769877402</v>
      </c>
      <c r="AL443" s="55">
        <v>341.5092547488552</v>
      </c>
      <c r="AM443" s="55">
        <v>0</v>
      </c>
      <c r="AN443" s="52"/>
      <c r="AO443" s="51">
        <v>8.6057903193576313E-2</v>
      </c>
      <c r="AP443" s="52">
        <v>8.7845349965879851E-2</v>
      </c>
      <c r="AQ443" s="52"/>
      <c r="AR443" s="28">
        <v>2</v>
      </c>
      <c r="AS443" s="28">
        <v>2.5</v>
      </c>
      <c r="AT443" s="28">
        <v>0.5</v>
      </c>
      <c r="AU443" s="28">
        <v>2.333333333333333</v>
      </c>
      <c r="AV443" s="28">
        <v>0.27272727272727282</v>
      </c>
      <c r="AW443" s="28">
        <v>0.34090909090909088</v>
      </c>
      <c r="AX443" s="28">
        <v>6.8181818181818191E-2</v>
      </c>
      <c r="AY443" s="28">
        <v>0.31818181818181818</v>
      </c>
      <c r="AZ443" s="25">
        <v>0.89</v>
      </c>
      <c r="BA443" s="25">
        <v>3.44</v>
      </c>
      <c r="BB443" s="25">
        <v>2.5499999999999998</v>
      </c>
      <c r="BC443" s="25">
        <v>2.5854166666666671</v>
      </c>
      <c r="BD443">
        <v>2.5854166666666671</v>
      </c>
      <c r="BE443">
        <v>5.9262421145833333</v>
      </c>
      <c r="BF443" s="75">
        <v>0.58209579444379334</v>
      </c>
      <c r="BG443" s="75">
        <v>0.59418608726221844</v>
      </c>
      <c r="BH443" s="75"/>
      <c r="BJ443">
        <v>4.3028951596788149E-2</v>
      </c>
      <c r="BK443">
        <v>4.3922674982939933E-2</v>
      </c>
      <c r="BM443">
        <v>8.6951626579728075E-2</v>
      </c>
      <c r="BN443">
        <v>4.3475813289864038E-2</v>
      </c>
      <c r="BO443">
        <v>0.58814094085300583</v>
      </c>
      <c r="BP443" s="79" t="s">
        <v>1264</v>
      </c>
      <c r="BQ443" s="79">
        <v>1173</v>
      </c>
      <c r="BT443" s="79" t="s">
        <v>1268</v>
      </c>
      <c r="BU443" s="79" t="s">
        <v>863</v>
      </c>
      <c r="BV443" s="79">
        <v>0.1</v>
      </c>
      <c r="BX443" s="79">
        <v>10</v>
      </c>
      <c r="BY443" s="79">
        <v>20</v>
      </c>
      <c r="BZ443" s="79" t="s">
        <v>464</v>
      </c>
      <c r="CA443" s="79" t="s">
        <v>464</v>
      </c>
      <c r="CB443" s="79" t="s">
        <v>1370</v>
      </c>
      <c r="CD443" s="79">
        <v>420</v>
      </c>
      <c r="CE443" s="79" t="s">
        <v>1287</v>
      </c>
      <c r="CG443" s="81">
        <v>0</v>
      </c>
    </row>
    <row r="444" spans="1:85" x14ac:dyDescent="0.3">
      <c r="A444" s="2" t="s">
        <v>1369</v>
      </c>
      <c r="B444" s="13" t="s">
        <v>807</v>
      </c>
      <c r="C444" s="13"/>
      <c r="D444" s="2">
        <v>1.75</v>
      </c>
      <c r="E444" s="2" t="s">
        <v>219</v>
      </c>
      <c r="F444" s="32" t="s">
        <v>588</v>
      </c>
      <c r="G444" s="1" t="s">
        <v>661</v>
      </c>
      <c r="L444" t="b">
        <v>1</v>
      </c>
      <c r="M444" t="b">
        <v>1</v>
      </c>
      <c r="N444" t="b">
        <v>0</v>
      </c>
      <c r="O444" t="b">
        <v>0</v>
      </c>
      <c r="P444" s="2"/>
      <c r="Q444" s="25">
        <v>1</v>
      </c>
      <c r="R444">
        <v>1</v>
      </c>
      <c r="S444">
        <v>0</v>
      </c>
      <c r="T444" s="2"/>
      <c r="U444" s="2"/>
      <c r="V444" s="2"/>
      <c r="W444" s="2"/>
      <c r="X444" s="2"/>
      <c r="Y444" s="25">
        <v>5.81978595</v>
      </c>
      <c r="Z444" s="25">
        <v>5.81978595</v>
      </c>
      <c r="AA444" s="25">
        <v>11.88463337</v>
      </c>
      <c r="AB444">
        <v>5.7759999999999998</v>
      </c>
      <c r="AC444">
        <v>5.7759999999999998</v>
      </c>
      <c r="AD444">
        <v>11.82</v>
      </c>
      <c r="AE444">
        <v>0</v>
      </c>
      <c r="AH444" s="2"/>
      <c r="AI444">
        <v>30</v>
      </c>
      <c r="AJ444" s="55">
        <f t="shared" si="88"/>
        <v>0</v>
      </c>
      <c r="AK444" s="57">
        <v>348.60249769877402</v>
      </c>
      <c r="AL444" s="55">
        <v>341.5092547488552</v>
      </c>
      <c r="AM444" s="55">
        <v>0</v>
      </c>
      <c r="AN444" s="52"/>
      <c r="AO444" s="51">
        <v>8.6057903193576313E-2</v>
      </c>
      <c r="AP444" s="52">
        <v>8.7845349965879851E-2</v>
      </c>
      <c r="AQ444" s="52"/>
      <c r="AR444" s="28">
        <v>2</v>
      </c>
      <c r="AS444" s="28">
        <v>2.5</v>
      </c>
      <c r="AT444" s="28">
        <v>0.5</v>
      </c>
      <c r="AU444" s="28">
        <v>2.333333333333333</v>
      </c>
      <c r="AV444" s="28">
        <v>0.27272727272727282</v>
      </c>
      <c r="AW444" s="28">
        <v>0.34090909090909088</v>
      </c>
      <c r="AX444" s="28">
        <v>6.8181818181818191E-2</v>
      </c>
      <c r="AY444" s="28">
        <v>0.31818181818181818</v>
      </c>
      <c r="AZ444" s="25">
        <v>0.89</v>
      </c>
      <c r="BA444" s="25">
        <v>3.44</v>
      </c>
      <c r="BB444" s="25">
        <v>2.5499999999999998</v>
      </c>
      <c r="BC444" s="25">
        <v>2.5854166666666671</v>
      </c>
      <c r="BD444">
        <v>2.5854166666666671</v>
      </c>
      <c r="BE444">
        <v>5.9262421145833333</v>
      </c>
      <c r="BF444" s="75">
        <v>0.58209579444379334</v>
      </c>
      <c r="BG444" s="75">
        <v>0.59418608726221844</v>
      </c>
      <c r="BH444" s="75"/>
      <c r="BJ444">
        <v>4.3028951596788149E-2</v>
      </c>
      <c r="BK444">
        <v>4.3922674982939933E-2</v>
      </c>
      <c r="BM444">
        <v>8.6951626579728075E-2</v>
      </c>
      <c r="BN444">
        <v>4.3475813289864038E-2</v>
      </c>
      <c r="BO444">
        <v>0.58814094085300583</v>
      </c>
      <c r="BP444" s="79" t="s">
        <v>1264</v>
      </c>
      <c r="BQ444" s="79">
        <v>1173</v>
      </c>
      <c r="BS444" s="79" t="s">
        <v>1307</v>
      </c>
      <c r="BT444" s="79" t="s">
        <v>1268</v>
      </c>
      <c r="BU444" s="79" t="s">
        <v>863</v>
      </c>
      <c r="BV444" s="79">
        <v>0.1</v>
      </c>
      <c r="BX444" s="79">
        <v>10</v>
      </c>
      <c r="BY444" s="79">
        <v>20</v>
      </c>
      <c r="BZ444" s="79" t="s">
        <v>464</v>
      </c>
      <c r="CA444" s="79" t="s">
        <v>464</v>
      </c>
      <c r="CB444" s="79" t="s">
        <v>1370</v>
      </c>
      <c r="CD444" s="79">
        <v>420</v>
      </c>
      <c r="CE444" s="79" t="s">
        <v>1287</v>
      </c>
      <c r="CG444" s="81">
        <v>420</v>
      </c>
    </row>
    <row r="445" spans="1:85" x14ac:dyDescent="0.3">
      <c r="A445" s="2" t="s">
        <v>221</v>
      </c>
      <c r="B445" s="13" t="s">
        <v>808</v>
      </c>
      <c r="C445" s="13"/>
      <c r="D445" s="2">
        <v>4.51</v>
      </c>
      <c r="E445" s="2" t="s">
        <v>222</v>
      </c>
      <c r="F445" s="9" t="s">
        <v>589</v>
      </c>
      <c r="G445">
        <v>-1</v>
      </c>
      <c r="L445" t="b">
        <v>1</v>
      </c>
      <c r="M445" t="b">
        <v>0</v>
      </c>
      <c r="N445" t="b">
        <v>0</v>
      </c>
      <c r="O445" t="b">
        <v>0</v>
      </c>
      <c r="P445" s="2"/>
      <c r="Q445" s="25">
        <v>1</v>
      </c>
      <c r="R445">
        <v>0</v>
      </c>
      <c r="S445">
        <v>0</v>
      </c>
      <c r="T445" s="2"/>
      <c r="U445" s="2"/>
      <c r="V445" s="2"/>
      <c r="W445" s="2"/>
      <c r="X445" s="1">
        <v>0</v>
      </c>
      <c r="Y445" s="25">
        <v>5.6694849300000003</v>
      </c>
      <c r="Z445" s="25">
        <v>5.6694842000000003</v>
      </c>
      <c r="AA445" s="25">
        <v>11.54266629</v>
      </c>
      <c r="AB445">
        <v>0</v>
      </c>
      <c r="AE445">
        <v>0</v>
      </c>
      <c r="AH445" s="2"/>
      <c r="AI445">
        <v>30</v>
      </c>
      <c r="AJ445" s="55">
        <f t="shared" si="63"/>
        <v>0</v>
      </c>
      <c r="AK445" s="57">
        <v>321.30962315738361</v>
      </c>
      <c r="AL445" s="55">
        <v>0</v>
      </c>
      <c r="AM445" s="55">
        <v>0</v>
      </c>
      <c r="AN445" s="52"/>
      <c r="AO445" s="51">
        <v>9.3367885173191417E-2</v>
      </c>
      <c r="AP445" s="52"/>
      <c r="AQ445" s="52"/>
      <c r="AR445" s="28">
        <v>2</v>
      </c>
      <c r="AS445" s="28">
        <v>2.5</v>
      </c>
      <c r="AT445" s="28">
        <v>0.5</v>
      </c>
      <c r="AU445" s="28">
        <v>2.333333333333333</v>
      </c>
      <c r="AV445" s="28">
        <v>0.27272727272727282</v>
      </c>
      <c r="AW445" s="28">
        <v>0.34090909090909088</v>
      </c>
      <c r="AX445" s="28">
        <v>6.8181818181818191E-2</v>
      </c>
      <c r="AY445" s="28">
        <v>0.31818181818181818</v>
      </c>
      <c r="AZ445" s="25">
        <v>0.95</v>
      </c>
      <c r="BA445" s="25">
        <v>3.44</v>
      </c>
      <c r="BB445" s="25">
        <v>2.4900000000000002</v>
      </c>
      <c r="BC445" s="25">
        <v>2.5979166666666669</v>
      </c>
      <c r="BD445">
        <v>2.597916666666666</v>
      </c>
      <c r="BE445">
        <v>5.966934078125</v>
      </c>
      <c r="BF445" s="75">
        <v>0.56583721757051464</v>
      </c>
      <c r="BG445" s="75"/>
      <c r="BH445" s="75"/>
      <c r="BJ445">
        <v>4.6683942586595709E-2</v>
      </c>
      <c r="BM445">
        <v>9.3367885173191417E-2</v>
      </c>
      <c r="BN445">
        <v>4.6683942586595709E-2</v>
      </c>
      <c r="BO445">
        <v>0.56583721757051464</v>
      </c>
      <c r="BP445" s="79" t="s">
        <v>1305</v>
      </c>
      <c r="BQ445" s="79">
        <v>1273</v>
      </c>
      <c r="BR445" s="79">
        <v>60</v>
      </c>
      <c r="BW445" s="79">
        <v>5</v>
      </c>
      <c r="BX445" s="79">
        <v>1</v>
      </c>
      <c r="BY445" s="79">
        <v>20</v>
      </c>
      <c r="BZ445" s="79" t="s">
        <v>1371</v>
      </c>
      <c r="CA445" s="79" t="s">
        <v>464</v>
      </c>
      <c r="CB445" s="79" t="s">
        <v>1271</v>
      </c>
      <c r="CC445" s="79">
        <v>300</v>
      </c>
      <c r="CD445" s="79">
        <v>420</v>
      </c>
      <c r="CE445" s="79" t="s">
        <v>1310</v>
      </c>
      <c r="CF445" s="79">
        <v>298</v>
      </c>
    </row>
    <row r="446" spans="1:85" x14ac:dyDescent="0.3">
      <c r="A446" s="2" t="s">
        <v>1374</v>
      </c>
      <c r="B446" s="13" t="s">
        <v>808</v>
      </c>
      <c r="C446" s="13"/>
      <c r="D446" s="2">
        <v>2.2000000000000002</v>
      </c>
      <c r="E446" s="2" t="s">
        <v>222</v>
      </c>
      <c r="F446" s="32" t="s">
        <v>589</v>
      </c>
      <c r="G446">
        <v>-1</v>
      </c>
      <c r="L446" t="b">
        <v>0</v>
      </c>
      <c r="M446" t="b">
        <v>0</v>
      </c>
      <c r="N446" t="b">
        <v>0</v>
      </c>
      <c r="O446" s="5" t="b">
        <v>1</v>
      </c>
      <c r="P446" s="2"/>
      <c r="Q446" s="25">
        <v>1</v>
      </c>
      <c r="R446">
        <v>0</v>
      </c>
      <c r="S446">
        <v>0</v>
      </c>
      <c r="T446" s="2"/>
      <c r="U446" s="2"/>
      <c r="V446" s="2"/>
      <c r="W446" s="2"/>
      <c r="X446" s="1">
        <v>0</v>
      </c>
      <c r="Y446" s="25">
        <v>5.6694849300000003</v>
      </c>
      <c r="Z446" s="25">
        <v>5.6694842000000003</v>
      </c>
      <c r="AA446" s="25">
        <v>11.54266629</v>
      </c>
      <c r="AB446">
        <v>0</v>
      </c>
      <c r="AE446">
        <v>0</v>
      </c>
      <c r="AH446" s="2"/>
      <c r="AI446">
        <v>30</v>
      </c>
      <c r="AJ446" s="55">
        <f t="shared" si="63"/>
        <v>0</v>
      </c>
      <c r="AK446" s="57">
        <v>321.30962315738361</v>
      </c>
      <c r="AL446" s="55">
        <v>0</v>
      </c>
      <c r="AM446" s="55">
        <v>0</v>
      </c>
      <c r="AN446" s="52"/>
      <c r="AO446" s="51">
        <v>9.3367885173191417E-2</v>
      </c>
      <c r="AP446" s="52"/>
      <c r="AQ446" s="52"/>
      <c r="AR446" s="28">
        <v>2</v>
      </c>
      <c r="AS446" s="28">
        <v>2.5</v>
      </c>
      <c r="AT446" s="28">
        <v>0.5</v>
      </c>
      <c r="AU446" s="28">
        <v>2.333333333333333</v>
      </c>
      <c r="AV446" s="28">
        <v>0.27272727272727282</v>
      </c>
      <c r="AW446" s="28">
        <v>0.34090909090909088</v>
      </c>
      <c r="AX446" s="28">
        <v>6.8181818181818191E-2</v>
      </c>
      <c r="AY446" s="28">
        <v>0.31818181818181818</v>
      </c>
      <c r="AZ446" s="25">
        <v>0.95</v>
      </c>
      <c r="BA446" s="25">
        <v>3.44</v>
      </c>
      <c r="BB446" s="25">
        <v>2.4900000000000002</v>
      </c>
      <c r="BC446" s="25">
        <v>2.5979166666666669</v>
      </c>
      <c r="BD446">
        <v>2.597916666666666</v>
      </c>
      <c r="BE446">
        <v>5.966934078125</v>
      </c>
      <c r="BF446" s="75">
        <v>0.56583721757051464</v>
      </c>
      <c r="BG446" s="75"/>
      <c r="BH446" s="75"/>
      <c r="BJ446">
        <v>4.6683942586595709E-2</v>
      </c>
      <c r="BM446">
        <v>9.3367885173191417E-2</v>
      </c>
      <c r="BN446">
        <v>4.6683942586595709E-2</v>
      </c>
      <c r="BO446">
        <v>0.56583721757051464</v>
      </c>
      <c r="BP446" s="79" t="s">
        <v>1305</v>
      </c>
      <c r="BQ446" s="79">
        <v>1273</v>
      </c>
      <c r="BR446" s="79">
        <v>60</v>
      </c>
      <c r="BS446" s="79" t="s">
        <v>1307</v>
      </c>
      <c r="BT446" s="79" t="s">
        <v>464</v>
      </c>
      <c r="BU446" s="79" t="s">
        <v>464</v>
      </c>
      <c r="BV446" s="79">
        <v>0</v>
      </c>
      <c r="BW446" s="79">
        <v>5</v>
      </c>
      <c r="BX446" s="79">
        <v>1</v>
      </c>
      <c r="BY446" s="79">
        <v>20</v>
      </c>
      <c r="BZ446" s="79" t="s">
        <v>1371</v>
      </c>
      <c r="CA446" s="79" t="s">
        <v>464</v>
      </c>
      <c r="CB446" s="79" t="s">
        <v>1271</v>
      </c>
      <c r="CC446" s="79">
        <v>300</v>
      </c>
      <c r="CD446" s="79">
        <v>420</v>
      </c>
      <c r="CE446" s="79" t="s">
        <v>1310</v>
      </c>
      <c r="CF446" s="79">
        <v>298</v>
      </c>
      <c r="CG446" s="81">
        <v>0</v>
      </c>
    </row>
    <row r="447" spans="1:85" x14ac:dyDescent="0.3">
      <c r="A447" s="2" t="s">
        <v>1372</v>
      </c>
      <c r="B447" s="13"/>
      <c r="C447" s="13"/>
      <c r="D447" s="69">
        <v>2.2000000000000002</v>
      </c>
      <c r="E447" s="2" t="s">
        <v>222</v>
      </c>
      <c r="F447" s="9" t="s">
        <v>588</v>
      </c>
      <c r="G447" t="s">
        <v>661</v>
      </c>
      <c r="L447" t="b">
        <v>0</v>
      </c>
      <c r="M447" t="b">
        <v>0</v>
      </c>
      <c r="N447" t="b">
        <v>0</v>
      </c>
      <c r="O447" s="5" t="b">
        <v>1</v>
      </c>
      <c r="P447" s="2"/>
      <c r="Q447" s="25"/>
      <c r="T447" s="2"/>
      <c r="U447" s="2"/>
      <c r="V447" s="2"/>
      <c r="W447" s="2"/>
      <c r="X447" s="2"/>
      <c r="Y447" s="25"/>
      <c r="Z447" s="25"/>
      <c r="AA447" s="25"/>
      <c r="AH447" s="2"/>
      <c r="AJ447" s="55"/>
      <c r="AK447" s="57"/>
      <c r="AL447" s="55"/>
      <c r="AM447" s="55"/>
      <c r="AN447" s="52"/>
      <c r="AO447" s="51"/>
      <c r="AP447" s="52"/>
      <c r="AQ447" s="52"/>
      <c r="AR447" s="28"/>
      <c r="AS447" s="28"/>
      <c r="AT447" s="28"/>
      <c r="AU447" s="28"/>
      <c r="AV447" s="28"/>
      <c r="AW447" s="28"/>
      <c r="AX447" s="28"/>
      <c r="AY447" s="28"/>
      <c r="AZ447" s="25"/>
      <c r="BA447" s="25"/>
      <c r="BB447" s="25"/>
      <c r="BC447" s="25"/>
      <c r="BF447" s="75"/>
      <c r="BG447" s="75"/>
      <c r="BH447" s="75"/>
      <c r="BP447" s="79" t="s">
        <v>1264</v>
      </c>
      <c r="BQ447" s="79">
        <v>1373</v>
      </c>
      <c r="BR447" s="79">
        <v>32</v>
      </c>
      <c r="BS447" s="79" t="s">
        <v>1307</v>
      </c>
      <c r="BT447" s="79" t="s">
        <v>464</v>
      </c>
      <c r="BU447" s="79" t="s">
        <v>464</v>
      </c>
      <c r="BV447" s="79">
        <v>0</v>
      </c>
      <c r="BW447" s="79">
        <v>5</v>
      </c>
      <c r="BX447" s="79">
        <v>1</v>
      </c>
      <c r="BY447" s="79">
        <v>20</v>
      </c>
      <c r="BZ447" s="79" t="s">
        <v>1371</v>
      </c>
      <c r="CA447" s="79" t="s">
        <v>464</v>
      </c>
      <c r="CB447" s="79" t="s">
        <v>1271</v>
      </c>
      <c r="CC447" s="79">
        <v>300</v>
      </c>
      <c r="CD447" s="79">
        <v>420</v>
      </c>
      <c r="CE447" s="79" t="s">
        <v>1310</v>
      </c>
      <c r="CF447" s="79">
        <v>298</v>
      </c>
      <c r="CG447" s="81">
        <v>0</v>
      </c>
    </row>
    <row r="448" spans="1:85" x14ac:dyDescent="0.3">
      <c r="A448" s="2" t="s">
        <v>1373</v>
      </c>
      <c r="B448" s="13"/>
      <c r="C448" s="13"/>
      <c r="D448" s="2">
        <v>2.1</v>
      </c>
      <c r="E448" s="2" t="s">
        <v>222</v>
      </c>
      <c r="F448" s="9" t="s">
        <v>556</v>
      </c>
      <c r="G448" t="s">
        <v>633</v>
      </c>
      <c r="L448" t="b">
        <v>0</v>
      </c>
      <c r="M448" t="b">
        <v>0</v>
      </c>
      <c r="N448" t="b">
        <v>0</v>
      </c>
      <c r="O448" s="5" t="b">
        <v>1</v>
      </c>
      <c r="P448" s="2"/>
      <c r="Q448" s="25"/>
      <c r="T448" s="2"/>
      <c r="U448" s="2"/>
      <c r="V448" s="2"/>
      <c r="W448" s="2"/>
      <c r="X448" s="1">
        <v>0</v>
      </c>
      <c r="Y448" s="25"/>
      <c r="Z448" s="25"/>
      <c r="AA448" s="25"/>
      <c r="AH448" s="2"/>
      <c r="AJ448" s="55"/>
      <c r="AK448" s="57"/>
      <c r="AL448" s="55"/>
      <c r="AM448" s="55"/>
      <c r="AN448" s="52"/>
      <c r="AO448" s="51"/>
      <c r="AP448" s="52"/>
      <c r="AQ448" s="52"/>
      <c r="AR448" s="28"/>
      <c r="AS448" s="28"/>
      <c r="AT448" s="28"/>
      <c r="AU448" s="28"/>
      <c r="AV448" s="28"/>
      <c r="AW448" s="28"/>
      <c r="AX448" s="28"/>
      <c r="AY448" s="28"/>
      <c r="AZ448" s="25"/>
      <c r="BA448" s="25"/>
      <c r="BB448" s="25"/>
      <c r="BC448" s="25"/>
      <c r="BF448" s="75"/>
      <c r="BG448" s="75"/>
      <c r="BH448" s="75"/>
      <c r="BP448" s="79" t="s">
        <v>1264</v>
      </c>
      <c r="BQ448" s="79">
        <v>1373</v>
      </c>
      <c r="BR448" s="79">
        <v>32</v>
      </c>
      <c r="BS448" s="79" t="s">
        <v>1307</v>
      </c>
      <c r="BT448" s="79" t="s">
        <v>464</v>
      </c>
      <c r="BU448" s="79" t="s">
        <v>464</v>
      </c>
      <c r="BV448" s="79">
        <v>0</v>
      </c>
      <c r="BW448" s="79">
        <v>5</v>
      </c>
      <c r="BX448" s="79">
        <v>1</v>
      </c>
      <c r="BY448" s="79">
        <v>20</v>
      </c>
      <c r="BZ448" s="79" t="s">
        <v>1371</v>
      </c>
      <c r="CA448" s="79" t="s">
        <v>464</v>
      </c>
      <c r="CB448" s="79" t="s">
        <v>1271</v>
      </c>
      <c r="CC448" s="79">
        <v>300</v>
      </c>
      <c r="CD448" s="79">
        <v>420</v>
      </c>
      <c r="CE448" s="79" t="s">
        <v>1310</v>
      </c>
      <c r="CF448" s="79">
        <v>298</v>
      </c>
      <c r="CG448" s="81">
        <v>0</v>
      </c>
    </row>
    <row r="449" spans="1:85" x14ac:dyDescent="0.3">
      <c r="A449" s="2" t="s">
        <v>1374</v>
      </c>
      <c r="B449" s="13" t="s">
        <v>808</v>
      </c>
      <c r="C449" s="13"/>
      <c r="D449" s="2">
        <v>2.2000000000000002</v>
      </c>
      <c r="E449" s="2" t="s">
        <v>222</v>
      </c>
      <c r="F449" s="32" t="s">
        <v>589</v>
      </c>
      <c r="G449">
        <v>-1</v>
      </c>
      <c r="L449" t="b">
        <v>0</v>
      </c>
      <c r="M449" t="b">
        <v>0</v>
      </c>
      <c r="N449" t="b">
        <v>0</v>
      </c>
      <c r="O449" s="5" t="b">
        <v>1</v>
      </c>
      <c r="P449" s="2"/>
      <c r="Q449" s="25">
        <v>1</v>
      </c>
      <c r="R449">
        <v>0</v>
      </c>
      <c r="S449">
        <v>0</v>
      </c>
      <c r="T449" s="2"/>
      <c r="U449" s="2"/>
      <c r="V449" s="2"/>
      <c r="W449" s="2"/>
      <c r="X449" s="1">
        <v>0</v>
      </c>
      <c r="Y449" s="25">
        <v>5.6694849300000003</v>
      </c>
      <c r="Z449" s="25">
        <v>5.6694842000000003</v>
      </c>
      <c r="AA449" s="25">
        <v>11.54266629</v>
      </c>
      <c r="AB449">
        <v>0</v>
      </c>
      <c r="AE449">
        <v>0</v>
      </c>
      <c r="AH449" s="2"/>
      <c r="AI449">
        <v>30</v>
      </c>
      <c r="AJ449" s="55">
        <f t="shared" ref="AJ449" si="89">T449*U449*V449</f>
        <v>0</v>
      </c>
      <c r="AK449" s="57">
        <v>321.30962315738361</v>
      </c>
      <c r="AL449" s="55">
        <v>0</v>
      </c>
      <c r="AM449" s="55">
        <v>0</v>
      </c>
      <c r="AN449" s="52"/>
      <c r="AO449" s="51">
        <v>9.3367885173191417E-2</v>
      </c>
      <c r="AP449" s="52"/>
      <c r="AQ449" s="52"/>
      <c r="AR449" s="28">
        <v>2</v>
      </c>
      <c r="AS449" s="28">
        <v>2.5</v>
      </c>
      <c r="AT449" s="28">
        <v>0.5</v>
      </c>
      <c r="AU449" s="28">
        <v>2.333333333333333</v>
      </c>
      <c r="AV449" s="28">
        <v>0.27272727272727282</v>
      </c>
      <c r="AW449" s="28">
        <v>0.34090909090909088</v>
      </c>
      <c r="AX449" s="28">
        <v>6.8181818181818191E-2</v>
      </c>
      <c r="AY449" s="28">
        <v>0.31818181818181818</v>
      </c>
      <c r="AZ449" s="25">
        <v>0.95</v>
      </c>
      <c r="BA449" s="25">
        <v>3.44</v>
      </c>
      <c r="BB449" s="25">
        <v>2.4900000000000002</v>
      </c>
      <c r="BC449" s="25">
        <v>2.5979166666666669</v>
      </c>
      <c r="BD449">
        <v>2.597916666666666</v>
      </c>
      <c r="BE449">
        <v>5.966934078125</v>
      </c>
      <c r="BF449" s="75">
        <v>0.56583721757051464</v>
      </c>
      <c r="BG449" s="75"/>
      <c r="BH449" s="75"/>
      <c r="BJ449">
        <v>4.6683942586595709E-2</v>
      </c>
      <c r="BM449">
        <v>9.3367885173191417E-2</v>
      </c>
      <c r="BN449">
        <v>4.6683942586595709E-2</v>
      </c>
      <c r="BO449">
        <v>0.56583721757051464</v>
      </c>
      <c r="BP449" s="79" t="s">
        <v>1305</v>
      </c>
      <c r="BQ449" s="79">
        <v>1273</v>
      </c>
      <c r="BR449" s="79">
        <v>60</v>
      </c>
      <c r="BS449" s="79" t="s">
        <v>1307</v>
      </c>
      <c r="BT449" s="79" t="s">
        <v>1275</v>
      </c>
      <c r="BU449" s="79" t="s">
        <v>863</v>
      </c>
      <c r="BV449" s="79">
        <v>0.3</v>
      </c>
      <c r="BW449" s="79">
        <v>5</v>
      </c>
      <c r="BX449" s="79">
        <v>1</v>
      </c>
      <c r="BY449" s="79">
        <v>20</v>
      </c>
      <c r="BZ449" s="79" t="s">
        <v>1371</v>
      </c>
      <c r="CA449" s="79" t="s">
        <v>464</v>
      </c>
      <c r="CB449" s="79" t="s">
        <v>1271</v>
      </c>
      <c r="CC449" s="79">
        <v>300</v>
      </c>
      <c r="CD449" s="79">
        <v>420</v>
      </c>
      <c r="CE449" s="79" t="s">
        <v>1310</v>
      </c>
      <c r="CF449" s="79">
        <v>298</v>
      </c>
      <c r="CG449" s="81">
        <v>92.666666666666671</v>
      </c>
    </row>
    <row r="450" spans="1:85" x14ac:dyDescent="0.3">
      <c r="A450" s="2" t="s">
        <v>1372</v>
      </c>
      <c r="B450" s="13"/>
      <c r="C450" s="13"/>
      <c r="D450" s="69">
        <v>2.2000000000000002</v>
      </c>
      <c r="E450" s="2" t="s">
        <v>222</v>
      </c>
      <c r="F450" s="9" t="s">
        <v>588</v>
      </c>
      <c r="G450" t="s">
        <v>661</v>
      </c>
      <c r="L450" t="b">
        <v>0</v>
      </c>
      <c r="M450" t="b">
        <v>0</v>
      </c>
      <c r="N450" t="b">
        <v>0</v>
      </c>
      <c r="O450" s="5" t="b">
        <v>1</v>
      </c>
      <c r="P450" s="2"/>
      <c r="Q450" s="25"/>
      <c r="T450" s="2"/>
      <c r="U450" s="2"/>
      <c r="V450" s="2"/>
      <c r="W450" s="2"/>
      <c r="X450" s="2"/>
      <c r="Y450" s="25"/>
      <c r="Z450" s="25"/>
      <c r="AA450" s="25"/>
      <c r="AH450" s="2"/>
      <c r="AJ450" s="55"/>
      <c r="AK450" s="57"/>
      <c r="AL450" s="55"/>
      <c r="AM450" s="55"/>
      <c r="AN450" s="52"/>
      <c r="AO450" s="51"/>
      <c r="AP450" s="52"/>
      <c r="AQ450" s="52"/>
      <c r="AR450" s="28"/>
      <c r="AS450" s="28"/>
      <c r="AT450" s="28"/>
      <c r="AU450" s="28"/>
      <c r="AV450" s="28"/>
      <c r="AW450" s="28"/>
      <c r="AX450" s="28"/>
      <c r="AY450" s="28"/>
      <c r="AZ450" s="25"/>
      <c r="BA450" s="25"/>
      <c r="BB450" s="25"/>
      <c r="BC450" s="25"/>
      <c r="BF450" s="75"/>
      <c r="BG450" s="75"/>
      <c r="BH450" s="75"/>
      <c r="BP450" s="79" t="s">
        <v>1264</v>
      </c>
      <c r="BQ450" s="79">
        <v>1373</v>
      </c>
      <c r="BR450" s="79">
        <v>32</v>
      </c>
      <c r="BS450" s="79" t="s">
        <v>1307</v>
      </c>
      <c r="BT450" s="79" t="s">
        <v>1275</v>
      </c>
      <c r="BU450" s="79" t="s">
        <v>863</v>
      </c>
      <c r="BV450" s="79">
        <v>0.3</v>
      </c>
      <c r="BW450" s="79">
        <v>5</v>
      </c>
      <c r="BX450" s="79">
        <v>1</v>
      </c>
      <c r="BY450" s="79">
        <v>20</v>
      </c>
      <c r="BZ450" s="79" t="s">
        <v>1371</v>
      </c>
      <c r="CA450" s="79" t="s">
        <v>464</v>
      </c>
      <c r="CB450" s="79" t="s">
        <v>1271</v>
      </c>
      <c r="CC450" s="79">
        <v>300</v>
      </c>
      <c r="CD450" s="79">
        <v>420</v>
      </c>
      <c r="CE450" s="79" t="s">
        <v>1310</v>
      </c>
      <c r="CF450" s="79">
        <v>298</v>
      </c>
      <c r="CG450" s="81">
        <v>84</v>
      </c>
    </row>
    <row r="451" spans="1:85" x14ac:dyDescent="0.3">
      <c r="A451" s="2" t="s">
        <v>1373</v>
      </c>
      <c r="B451" s="13"/>
      <c r="C451" s="13"/>
      <c r="D451" s="2">
        <v>2.1</v>
      </c>
      <c r="E451" s="2" t="s">
        <v>222</v>
      </c>
      <c r="F451" s="9" t="s">
        <v>556</v>
      </c>
      <c r="G451" t="s">
        <v>633</v>
      </c>
      <c r="L451" t="b">
        <v>0</v>
      </c>
      <c r="M451" t="b">
        <v>0</v>
      </c>
      <c r="N451" t="b">
        <v>0</v>
      </c>
      <c r="O451" s="5" t="b">
        <v>1</v>
      </c>
      <c r="P451" s="2"/>
      <c r="Q451" s="25"/>
      <c r="T451" s="2"/>
      <c r="U451" s="2"/>
      <c r="V451" s="2"/>
      <c r="W451" s="2"/>
      <c r="X451" s="1">
        <v>0</v>
      </c>
      <c r="Y451" s="25"/>
      <c r="Z451" s="25"/>
      <c r="AA451" s="25"/>
      <c r="AH451" s="2"/>
      <c r="AJ451" s="55"/>
      <c r="AK451" s="57"/>
      <c r="AL451" s="55"/>
      <c r="AM451" s="55"/>
      <c r="AN451" s="52"/>
      <c r="AO451" s="51"/>
      <c r="AP451" s="52"/>
      <c r="AQ451" s="52"/>
      <c r="AR451" s="28"/>
      <c r="AS451" s="28"/>
      <c r="AT451" s="28"/>
      <c r="AU451" s="28"/>
      <c r="AV451" s="28"/>
      <c r="AW451" s="28"/>
      <c r="AX451" s="28"/>
      <c r="AY451" s="28"/>
      <c r="AZ451" s="25"/>
      <c r="BA451" s="25"/>
      <c r="BB451" s="25"/>
      <c r="BC451" s="25"/>
      <c r="BF451" s="75"/>
      <c r="BG451" s="75"/>
      <c r="BH451" s="75"/>
      <c r="BP451" s="79" t="s">
        <v>1264</v>
      </c>
      <c r="BQ451" s="79">
        <v>1373</v>
      </c>
      <c r="BR451" s="79">
        <v>32</v>
      </c>
      <c r="BS451" s="79" t="s">
        <v>1307</v>
      </c>
      <c r="BT451" s="79" t="s">
        <v>1275</v>
      </c>
      <c r="BU451" s="79" t="s">
        <v>863</v>
      </c>
      <c r="BV451" s="79">
        <v>0.3</v>
      </c>
      <c r="BW451" s="79">
        <v>5</v>
      </c>
      <c r="BX451" s="79">
        <v>1</v>
      </c>
      <c r="BY451" s="79">
        <v>20</v>
      </c>
      <c r="BZ451" s="79" t="s">
        <v>1371</v>
      </c>
      <c r="CA451" s="79" t="s">
        <v>464</v>
      </c>
      <c r="CB451" s="79" t="s">
        <v>1271</v>
      </c>
      <c r="CC451" s="79">
        <v>300</v>
      </c>
      <c r="CD451" s="79">
        <v>420</v>
      </c>
      <c r="CE451" s="79" t="s">
        <v>1310</v>
      </c>
      <c r="CF451" s="79">
        <v>298</v>
      </c>
      <c r="CG451" s="81">
        <v>35.333333333333336</v>
      </c>
    </row>
    <row r="452" spans="1:85" x14ac:dyDescent="0.3">
      <c r="A452" s="2" t="s">
        <v>1374</v>
      </c>
      <c r="B452" s="13" t="s">
        <v>808</v>
      </c>
      <c r="C452" s="13"/>
      <c r="D452" s="2">
        <v>2.2000000000000002</v>
      </c>
      <c r="E452" s="2" t="s">
        <v>222</v>
      </c>
      <c r="F452" s="32" t="s">
        <v>589</v>
      </c>
      <c r="G452">
        <v>-1</v>
      </c>
      <c r="L452" t="b">
        <v>0</v>
      </c>
      <c r="M452" t="b">
        <v>0</v>
      </c>
      <c r="N452" t="b">
        <v>0</v>
      </c>
      <c r="O452" s="5" t="b">
        <v>1</v>
      </c>
      <c r="P452" s="2"/>
      <c r="Q452" s="25">
        <v>1</v>
      </c>
      <c r="R452">
        <v>0</v>
      </c>
      <c r="S452">
        <v>0</v>
      </c>
      <c r="T452" s="2"/>
      <c r="U452" s="2"/>
      <c r="V452" s="2"/>
      <c r="W452" s="2"/>
      <c r="X452" s="1">
        <v>0</v>
      </c>
      <c r="Y452" s="25">
        <v>5.6694849300000003</v>
      </c>
      <c r="Z452" s="25">
        <v>5.6694842000000003</v>
      </c>
      <c r="AA452" s="25">
        <v>11.54266629</v>
      </c>
      <c r="AB452">
        <v>0</v>
      </c>
      <c r="AE452">
        <v>0</v>
      </c>
      <c r="AH452" s="2"/>
      <c r="AI452">
        <v>30</v>
      </c>
      <c r="AJ452" s="55">
        <f t="shared" ref="AJ452" si="90">T452*U452*V452</f>
        <v>0</v>
      </c>
      <c r="AK452" s="57">
        <v>321.30962315738361</v>
      </c>
      <c r="AL452" s="55">
        <v>0</v>
      </c>
      <c r="AM452" s="55">
        <v>0</v>
      </c>
      <c r="AN452" s="52"/>
      <c r="AO452" s="51">
        <v>9.3367885173191417E-2</v>
      </c>
      <c r="AP452" s="52"/>
      <c r="AQ452" s="52"/>
      <c r="AR452" s="28">
        <v>2</v>
      </c>
      <c r="AS452" s="28">
        <v>2.5</v>
      </c>
      <c r="AT452" s="28">
        <v>0.5</v>
      </c>
      <c r="AU452" s="28">
        <v>2.333333333333333</v>
      </c>
      <c r="AV452" s="28">
        <v>0.27272727272727282</v>
      </c>
      <c r="AW452" s="28">
        <v>0.34090909090909088</v>
      </c>
      <c r="AX452" s="28">
        <v>6.8181818181818191E-2</v>
      </c>
      <c r="AY452" s="28">
        <v>0.31818181818181818</v>
      </c>
      <c r="AZ452" s="25">
        <v>0.95</v>
      </c>
      <c r="BA452" s="25">
        <v>3.44</v>
      </c>
      <c r="BB452" s="25">
        <v>2.4900000000000002</v>
      </c>
      <c r="BC452" s="25">
        <v>2.5979166666666669</v>
      </c>
      <c r="BD452">
        <v>2.597916666666666</v>
      </c>
      <c r="BE452">
        <v>5.966934078125</v>
      </c>
      <c r="BF452" s="75">
        <v>0.56583721757051464</v>
      </c>
      <c r="BG452" s="75"/>
      <c r="BH452" s="75"/>
      <c r="BJ452">
        <v>4.6683942586595709E-2</v>
      </c>
      <c r="BM452">
        <v>9.3367885173191417E-2</v>
      </c>
      <c r="BN452">
        <v>4.6683942586595709E-2</v>
      </c>
      <c r="BO452">
        <v>0.56583721757051464</v>
      </c>
      <c r="BP452" s="79" t="s">
        <v>1305</v>
      </c>
      <c r="BQ452" s="79">
        <v>1273</v>
      </c>
      <c r="BR452" s="79">
        <v>60</v>
      </c>
      <c r="BS452" s="79" t="s">
        <v>1307</v>
      </c>
      <c r="BT452" s="79" t="s">
        <v>1275</v>
      </c>
      <c r="BU452" s="79" t="s">
        <v>890</v>
      </c>
      <c r="BV452" s="79">
        <v>0.3</v>
      </c>
      <c r="BW452" s="79">
        <v>5</v>
      </c>
      <c r="BX452" s="79">
        <v>1</v>
      </c>
      <c r="BY452" s="79">
        <v>20</v>
      </c>
      <c r="BZ452" s="79" t="s">
        <v>1371</v>
      </c>
      <c r="CA452" s="79" t="s">
        <v>464</v>
      </c>
      <c r="CB452" s="79" t="s">
        <v>1271</v>
      </c>
      <c r="CC452" s="79">
        <v>300</v>
      </c>
      <c r="CD452" s="79">
        <v>420</v>
      </c>
      <c r="CE452" s="79" t="s">
        <v>1310</v>
      </c>
      <c r="CF452" s="79">
        <v>298</v>
      </c>
      <c r="CG452" s="81">
        <v>62.666666666666671</v>
      </c>
    </row>
    <row r="453" spans="1:85" x14ac:dyDescent="0.3">
      <c r="A453" s="2" t="s">
        <v>1374</v>
      </c>
      <c r="B453" s="13" t="s">
        <v>808</v>
      </c>
      <c r="C453" s="13"/>
      <c r="D453" s="2">
        <v>2.2000000000000002</v>
      </c>
      <c r="E453" s="2" t="s">
        <v>222</v>
      </c>
      <c r="F453" s="32" t="s">
        <v>589</v>
      </c>
      <c r="G453">
        <v>-1</v>
      </c>
      <c r="L453" t="b">
        <v>0</v>
      </c>
      <c r="M453" t="b">
        <v>0</v>
      </c>
      <c r="N453" t="b">
        <v>0</v>
      </c>
      <c r="O453" s="5" t="b">
        <v>1</v>
      </c>
      <c r="P453" s="2"/>
      <c r="Q453" s="25">
        <v>1</v>
      </c>
      <c r="R453">
        <v>0</v>
      </c>
      <c r="S453">
        <v>0</v>
      </c>
      <c r="T453" s="2"/>
      <c r="U453" s="2"/>
      <c r="V453" s="2"/>
      <c r="W453" s="2"/>
      <c r="X453" s="1">
        <v>0</v>
      </c>
      <c r="Y453" s="25">
        <v>5.6694849300000003</v>
      </c>
      <c r="Z453" s="25">
        <v>5.6694842000000003</v>
      </c>
      <c r="AA453" s="25">
        <v>11.54266629</v>
      </c>
      <c r="AB453">
        <v>0</v>
      </c>
      <c r="AE453">
        <v>0</v>
      </c>
      <c r="AH453" s="2"/>
      <c r="AI453">
        <v>30</v>
      </c>
      <c r="AJ453" s="55">
        <f t="shared" ref="AJ453" si="91">T453*U453*V453</f>
        <v>0</v>
      </c>
      <c r="AK453" s="57">
        <v>321.30962315738361</v>
      </c>
      <c r="AL453" s="55">
        <v>0</v>
      </c>
      <c r="AM453" s="55">
        <v>0</v>
      </c>
      <c r="AN453" s="52"/>
      <c r="AO453" s="51">
        <v>9.3367885173191417E-2</v>
      </c>
      <c r="AP453" s="52"/>
      <c r="AQ453" s="52"/>
      <c r="AR453" s="28">
        <v>2</v>
      </c>
      <c r="AS453" s="28">
        <v>2.5</v>
      </c>
      <c r="AT453" s="28">
        <v>0.5</v>
      </c>
      <c r="AU453" s="28">
        <v>2.333333333333333</v>
      </c>
      <c r="AV453" s="28">
        <v>0.27272727272727282</v>
      </c>
      <c r="AW453" s="28">
        <v>0.34090909090909088</v>
      </c>
      <c r="AX453" s="28">
        <v>6.8181818181818191E-2</v>
      </c>
      <c r="AY453" s="28">
        <v>0.31818181818181818</v>
      </c>
      <c r="AZ453" s="25">
        <v>0.95</v>
      </c>
      <c r="BA453" s="25">
        <v>3.44</v>
      </c>
      <c r="BB453" s="25">
        <v>2.4900000000000002</v>
      </c>
      <c r="BC453" s="25">
        <v>2.5979166666666669</v>
      </c>
      <c r="BD453">
        <v>2.597916666666666</v>
      </c>
      <c r="BE453">
        <v>5.966934078125</v>
      </c>
      <c r="BF453" s="75">
        <v>0.56583721757051464</v>
      </c>
      <c r="BG453" s="75"/>
      <c r="BH453" s="75"/>
      <c r="BJ453">
        <v>4.6683942586595709E-2</v>
      </c>
      <c r="BM453">
        <v>9.3367885173191417E-2</v>
      </c>
      <c r="BN453">
        <v>4.6683942586595709E-2</v>
      </c>
      <c r="BO453">
        <v>0.56583721757051464</v>
      </c>
      <c r="BP453" s="79" t="s">
        <v>1305</v>
      </c>
      <c r="BQ453" s="79">
        <v>1273</v>
      </c>
      <c r="BR453" s="79">
        <v>60</v>
      </c>
      <c r="BS453" s="79" t="s">
        <v>1307</v>
      </c>
      <c r="BT453" s="79" t="s">
        <v>1275</v>
      </c>
      <c r="BU453" s="79" t="s">
        <v>1375</v>
      </c>
      <c r="BV453" s="79">
        <v>0.3</v>
      </c>
      <c r="BW453" s="79">
        <v>5</v>
      </c>
      <c r="BX453" s="79">
        <v>1</v>
      </c>
      <c r="BY453" s="79">
        <v>20</v>
      </c>
      <c r="BZ453" s="79" t="s">
        <v>1371</v>
      </c>
      <c r="CA453" s="79" t="s">
        <v>464</v>
      </c>
      <c r="CB453" s="79" t="s">
        <v>1271</v>
      </c>
      <c r="CC453" s="79">
        <v>300</v>
      </c>
      <c r="CD453" s="79">
        <v>420</v>
      </c>
      <c r="CE453" s="79" t="s">
        <v>1310</v>
      </c>
      <c r="CF453" s="79">
        <v>298</v>
      </c>
      <c r="CG453" s="81">
        <v>46.000000000000007</v>
      </c>
    </row>
    <row r="454" spans="1:85" x14ac:dyDescent="0.3">
      <c r="A454" s="2" t="s">
        <v>1374</v>
      </c>
      <c r="B454" s="13" t="s">
        <v>808</v>
      </c>
      <c r="C454" s="13"/>
      <c r="D454" s="2">
        <v>2.2000000000000002</v>
      </c>
      <c r="E454" s="2" t="s">
        <v>222</v>
      </c>
      <c r="F454" s="32" t="s">
        <v>589</v>
      </c>
      <c r="G454">
        <v>-1</v>
      </c>
      <c r="L454" t="b">
        <v>0</v>
      </c>
      <c r="M454" t="b">
        <v>0</v>
      </c>
      <c r="N454" t="b">
        <v>0</v>
      </c>
      <c r="O454" s="5" t="b">
        <v>1</v>
      </c>
      <c r="P454" s="2"/>
      <c r="Q454" s="25">
        <v>1</v>
      </c>
      <c r="R454">
        <v>0</v>
      </c>
      <c r="S454">
        <v>0</v>
      </c>
      <c r="T454" s="2"/>
      <c r="U454" s="2"/>
      <c r="V454" s="2"/>
      <c r="W454" s="2"/>
      <c r="X454" s="1">
        <v>0</v>
      </c>
      <c r="Y454" s="25">
        <v>5.6694849300000003</v>
      </c>
      <c r="Z454" s="25">
        <v>5.6694842000000003</v>
      </c>
      <c r="AA454" s="25">
        <v>11.54266629</v>
      </c>
      <c r="AB454">
        <v>0</v>
      </c>
      <c r="AE454">
        <v>0</v>
      </c>
      <c r="AH454" s="2"/>
      <c r="AI454">
        <v>30</v>
      </c>
      <c r="AJ454" s="55">
        <f t="shared" ref="AJ454" si="92">T454*U454*V454</f>
        <v>0</v>
      </c>
      <c r="AK454" s="57">
        <v>321.30962315738361</v>
      </c>
      <c r="AL454" s="55">
        <v>0</v>
      </c>
      <c r="AM454" s="55">
        <v>0</v>
      </c>
      <c r="AN454" s="52"/>
      <c r="AO454" s="51">
        <v>9.3367885173191417E-2</v>
      </c>
      <c r="AP454" s="52"/>
      <c r="AQ454" s="52"/>
      <c r="AR454" s="28">
        <v>2</v>
      </c>
      <c r="AS454" s="28">
        <v>2.5</v>
      </c>
      <c r="AT454" s="28">
        <v>0.5</v>
      </c>
      <c r="AU454" s="28">
        <v>2.333333333333333</v>
      </c>
      <c r="AV454" s="28">
        <v>0.27272727272727282</v>
      </c>
      <c r="AW454" s="28">
        <v>0.34090909090909088</v>
      </c>
      <c r="AX454" s="28">
        <v>6.8181818181818191E-2</v>
      </c>
      <c r="AY454" s="28">
        <v>0.31818181818181818</v>
      </c>
      <c r="AZ454" s="25">
        <v>0.95</v>
      </c>
      <c r="BA454" s="25">
        <v>3.44</v>
      </c>
      <c r="BB454" s="25">
        <v>2.4900000000000002</v>
      </c>
      <c r="BC454" s="25">
        <v>2.5979166666666669</v>
      </c>
      <c r="BD454">
        <v>2.597916666666666</v>
      </c>
      <c r="BE454">
        <v>5.966934078125</v>
      </c>
      <c r="BF454" s="75">
        <v>0.56583721757051464</v>
      </c>
      <c r="BG454" s="75"/>
      <c r="BH454" s="75"/>
      <c r="BJ454">
        <v>4.6683942586595709E-2</v>
      </c>
      <c r="BM454">
        <v>9.3367885173191417E-2</v>
      </c>
      <c r="BN454">
        <v>4.6683942586595709E-2</v>
      </c>
      <c r="BO454">
        <v>0.56583721757051464</v>
      </c>
      <c r="BP454" s="79" t="s">
        <v>1305</v>
      </c>
      <c r="BQ454" s="79">
        <v>1273</v>
      </c>
      <c r="BR454" s="79">
        <v>60</v>
      </c>
      <c r="BS454" s="79" t="s">
        <v>1307</v>
      </c>
      <c r="BT454" s="79" t="s">
        <v>1275</v>
      </c>
      <c r="BU454" s="79" t="s">
        <v>863</v>
      </c>
      <c r="BV454" s="79">
        <v>0.1</v>
      </c>
      <c r="BW454" s="79">
        <v>5</v>
      </c>
      <c r="BX454" s="79">
        <v>1</v>
      </c>
      <c r="BY454" s="79">
        <v>20</v>
      </c>
      <c r="BZ454" s="79" t="s">
        <v>1371</v>
      </c>
      <c r="CA454" s="79" t="s">
        <v>464</v>
      </c>
      <c r="CB454" s="79" t="s">
        <v>1271</v>
      </c>
      <c r="CC454" s="79">
        <v>300</v>
      </c>
      <c r="CD454" s="79">
        <v>420</v>
      </c>
      <c r="CE454" s="79" t="s">
        <v>1310</v>
      </c>
      <c r="CF454" s="79">
        <v>298</v>
      </c>
      <c r="CG454" s="81">
        <v>10</v>
      </c>
    </row>
    <row r="455" spans="1:85" x14ac:dyDescent="0.3">
      <c r="A455" s="2" t="s">
        <v>1374</v>
      </c>
      <c r="B455" s="13" t="s">
        <v>808</v>
      </c>
      <c r="C455" s="13"/>
      <c r="D455" s="2">
        <v>2.2000000000000002</v>
      </c>
      <c r="E455" s="2" t="s">
        <v>222</v>
      </c>
      <c r="F455" s="32" t="s">
        <v>589</v>
      </c>
      <c r="G455">
        <v>-1</v>
      </c>
      <c r="L455" t="b">
        <v>0</v>
      </c>
      <c r="M455" t="b">
        <v>0</v>
      </c>
      <c r="N455" t="b">
        <v>0</v>
      </c>
      <c r="O455" s="5" t="b">
        <v>1</v>
      </c>
      <c r="P455" s="2"/>
      <c r="Q455" s="25">
        <v>1</v>
      </c>
      <c r="R455">
        <v>0</v>
      </c>
      <c r="S455">
        <v>0</v>
      </c>
      <c r="T455" s="2"/>
      <c r="U455" s="2"/>
      <c r="V455" s="2"/>
      <c r="W455" s="2"/>
      <c r="X455" s="1">
        <v>0</v>
      </c>
      <c r="Y455" s="25">
        <v>5.6694849300000003</v>
      </c>
      <c r="Z455" s="25">
        <v>5.6694842000000003</v>
      </c>
      <c r="AA455" s="25">
        <v>11.54266629</v>
      </c>
      <c r="AB455">
        <v>0</v>
      </c>
      <c r="AE455">
        <v>0</v>
      </c>
      <c r="AH455" s="2"/>
      <c r="AI455">
        <v>30</v>
      </c>
      <c r="AJ455" s="55">
        <f t="shared" ref="AJ455:AJ456" si="93">T455*U455*V455</f>
        <v>0</v>
      </c>
      <c r="AK455" s="57">
        <v>321.30962315738361</v>
      </c>
      <c r="AL455" s="55">
        <v>0</v>
      </c>
      <c r="AM455" s="55">
        <v>0</v>
      </c>
      <c r="AN455" s="52"/>
      <c r="AO455" s="51">
        <v>9.3367885173191417E-2</v>
      </c>
      <c r="AP455" s="52"/>
      <c r="AQ455" s="52"/>
      <c r="AR455" s="28">
        <v>2</v>
      </c>
      <c r="AS455" s="28">
        <v>2.5</v>
      </c>
      <c r="AT455" s="28">
        <v>0.5</v>
      </c>
      <c r="AU455" s="28">
        <v>2.333333333333333</v>
      </c>
      <c r="AV455" s="28">
        <v>0.27272727272727282</v>
      </c>
      <c r="AW455" s="28">
        <v>0.34090909090909088</v>
      </c>
      <c r="AX455" s="28">
        <v>6.8181818181818191E-2</v>
      </c>
      <c r="AY455" s="28">
        <v>0.31818181818181818</v>
      </c>
      <c r="AZ455" s="25">
        <v>0.95</v>
      </c>
      <c r="BA455" s="25">
        <v>3.44</v>
      </c>
      <c r="BB455" s="25">
        <v>2.4900000000000002</v>
      </c>
      <c r="BC455" s="25">
        <v>2.5979166666666669</v>
      </c>
      <c r="BD455">
        <v>2.597916666666666</v>
      </c>
      <c r="BE455">
        <v>5.966934078125</v>
      </c>
      <c r="BF455" s="75">
        <v>0.56583721757051464</v>
      </c>
      <c r="BG455" s="75"/>
      <c r="BH455" s="75"/>
      <c r="BJ455">
        <v>4.6683942586595709E-2</v>
      </c>
      <c r="BM455">
        <v>9.3367885173191417E-2</v>
      </c>
      <c r="BN455">
        <v>4.6683942586595709E-2</v>
      </c>
      <c r="BO455">
        <v>0.56583721757051464</v>
      </c>
      <c r="BP455" s="79" t="s">
        <v>1305</v>
      </c>
      <c r="BQ455" s="79">
        <v>1273</v>
      </c>
      <c r="BR455" s="79">
        <v>60</v>
      </c>
      <c r="BS455" s="79" t="s">
        <v>1307</v>
      </c>
      <c r="BT455" s="79" t="s">
        <v>1275</v>
      </c>
      <c r="BU455" s="79" t="s">
        <v>863</v>
      </c>
      <c r="BV455" s="79">
        <v>0.5</v>
      </c>
      <c r="BW455" s="79">
        <v>5</v>
      </c>
      <c r="BX455" s="79">
        <v>1</v>
      </c>
      <c r="BY455" s="79">
        <v>20</v>
      </c>
      <c r="BZ455" s="79" t="s">
        <v>1371</v>
      </c>
      <c r="CA455" s="79" t="s">
        <v>464</v>
      </c>
      <c r="CB455" s="79" t="s">
        <v>1271</v>
      </c>
      <c r="CC455" s="79">
        <v>300</v>
      </c>
      <c r="CD455" s="79">
        <v>420</v>
      </c>
      <c r="CE455" s="79" t="s">
        <v>1310</v>
      </c>
      <c r="CF455" s="79">
        <v>298</v>
      </c>
      <c r="CG455" s="81">
        <v>83.333333333333343</v>
      </c>
    </row>
    <row r="456" spans="1:85" x14ac:dyDescent="0.3">
      <c r="A456" s="2" t="s">
        <v>1374</v>
      </c>
      <c r="B456" s="13" t="s">
        <v>808</v>
      </c>
      <c r="C456" s="13"/>
      <c r="D456" s="2">
        <v>2.2000000000000002</v>
      </c>
      <c r="E456" s="2" t="s">
        <v>222</v>
      </c>
      <c r="F456" s="32" t="s">
        <v>589</v>
      </c>
      <c r="G456">
        <v>-1</v>
      </c>
      <c r="L456" t="b">
        <v>0</v>
      </c>
      <c r="M456" t="b">
        <v>0</v>
      </c>
      <c r="N456" t="b">
        <v>0</v>
      </c>
      <c r="O456" s="5" t="b">
        <v>1</v>
      </c>
      <c r="P456" s="2"/>
      <c r="Q456" s="25">
        <v>1</v>
      </c>
      <c r="R456">
        <v>0</v>
      </c>
      <c r="S456">
        <v>0</v>
      </c>
      <c r="T456" s="2"/>
      <c r="U456" s="2"/>
      <c r="V456" s="2"/>
      <c r="W456" s="2"/>
      <c r="X456" s="1">
        <v>0</v>
      </c>
      <c r="Y456" s="25">
        <v>5.6694849300000003</v>
      </c>
      <c r="Z456" s="25">
        <v>5.6694842000000003</v>
      </c>
      <c r="AA456" s="25">
        <v>11.54266629</v>
      </c>
      <c r="AB456">
        <v>0</v>
      </c>
      <c r="AE456">
        <v>0</v>
      </c>
      <c r="AH456" s="2"/>
      <c r="AI456">
        <v>30</v>
      </c>
      <c r="AJ456" s="55">
        <f t="shared" si="93"/>
        <v>0</v>
      </c>
      <c r="AK456" s="57">
        <v>321.30962315738361</v>
      </c>
      <c r="AL456" s="55">
        <v>0</v>
      </c>
      <c r="AM456" s="55">
        <v>0</v>
      </c>
      <c r="AN456" s="52"/>
      <c r="AO456" s="51">
        <v>9.3367885173191417E-2</v>
      </c>
      <c r="AP456" s="52"/>
      <c r="AQ456" s="52"/>
      <c r="AR456" s="28">
        <v>2</v>
      </c>
      <c r="AS456" s="28">
        <v>2.5</v>
      </c>
      <c r="AT456" s="28">
        <v>0.5</v>
      </c>
      <c r="AU456" s="28">
        <v>2.333333333333333</v>
      </c>
      <c r="AV456" s="28">
        <v>0.27272727272727282</v>
      </c>
      <c r="AW456" s="28">
        <v>0.34090909090909088</v>
      </c>
      <c r="AX456" s="28">
        <v>6.8181818181818191E-2</v>
      </c>
      <c r="AY456" s="28">
        <v>0.31818181818181818</v>
      </c>
      <c r="AZ456" s="25">
        <v>0.95</v>
      </c>
      <c r="BA456" s="25">
        <v>3.44</v>
      </c>
      <c r="BB456" s="25">
        <v>2.4900000000000002</v>
      </c>
      <c r="BC456" s="25">
        <v>2.5979166666666669</v>
      </c>
      <c r="BD456">
        <v>2.597916666666666</v>
      </c>
      <c r="BE456">
        <v>5.966934078125</v>
      </c>
      <c r="BF456" s="75">
        <v>0.56583721757051464</v>
      </c>
      <c r="BG456" s="75"/>
      <c r="BH456" s="75"/>
      <c r="BJ456">
        <v>4.6683942586595709E-2</v>
      </c>
      <c r="BM456">
        <v>9.3367885173191417E-2</v>
      </c>
      <c r="BN456">
        <v>4.6683942586595709E-2</v>
      </c>
      <c r="BO456">
        <v>0.56583721757051464</v>
      </c>
      <c r="BP456" s="79" t="s">
        <v>1305</v>
      </c>
      <c r="BQ456" s="79">
        <v>1273</v>
      </c>
      <c r="BR456" s="79">
        <v>60</v>
      </c>
      <c r="BS456" s="79" t="s">
        <v>1307</v>
      </c>
      <c r="BT456" s="79" t="s">
        <v>1275</v>
      </c>
      <c r="BU456" s="79" t="s">
        <v>863</v>
      </c>
      <c r="BV456" s="79">
        <v>3</v>
      </c>
      <c r="BW456" s="79">
        <v>5</v>
      </c>
      <c r="BX456" s="79">
        <v>1</v>
      </c>
      <c r="BY456" s="79">
        <v>20</v>
      </c>
      <c r="BZ456" s="79" t="s">
        <v>1371</v>
      </c>
      <c r="CA456" s="79" t="s">
        <v>464</v>
      </c>
      <c r="CB456" s="79" t="s">
        <v>1271</v>
      </c>
      <c r="CC456" s="79">
        <v>300</v>
      </c>
      <c r="CD456" s="79">
        <v>420</v>
      </c>
      <c r="CE456" s="79" t="s">
        <v>1310</v>
      </c>
      <c r="CF456" s="79">
        <v>298</v>
      </c>
      <c r="CG456" s="81">
        <v>30</v>
      </c>
    </row>
    <row r="457" spans="1:85" x14ac:dyDescent="0.3">
      <c r="A457" s="2" t="s">
        <v>1374</v>
      </c>
      <c r="B457" s="13" t="s">
        <v>808</v>
      </c>
      <c r="C457" s="13"/>
      <c r="D457" s="2">
        <v>2.2000000000000002</v>
      </c>
      <c r="E457" s="2" t="s">
        <v>222</v>
      </c>
      <c r="F457" s="32" t="s">
        <v>589</v>
      </c>
      <c r="G457">
        <v>-1</v>
      </c>
      <c r="L457" t="b">
        <v>0</v>
      </c>
      <c r="M457" t="b">
        <v>0</v>
      </c>
      <c r="N457" t="b">
        <v>0</v>
      </c>
      <c r="O457" s="5" t="b">
        <v>1</v>
      </c>
      <c r="P457" s="2"/>
      <c r="Q457" s="25">
        <v>1</v>
      </c>
      <c r="R457">
        <v>0</v>
      </c>
      <c r="S457">
        <v>0</v>
      </c>
      <c r="T457" s="2"/>
      <c r="U457" s="2"/>
      <c r="V457" s="2"/>
      <c r="W457" s="2"/>
      <c r="X457" s="1">
        <v>0</v>
      </c>
      <c r="Y457" s="25">
        <v>5.6694849300000003</v>
      </c>
      <c r="Z457" s="25">
        <v>5.6694842000000003</v>
      </c>
      <c r="AA457" s="25">
        <v>11.54266629</v>
      </c>
      <c r="AB457">
        <v>0</v>
      </c>
      <c r="AE457">
        <v>0</v>
      </c>
      <c r="AH457" s="2"/>
      <c r="AI457">
        <v>30</v>
      </c>
      <c r="AJ457" s="55">
        <f t="shared" ref="AJ457" si="94">T457*U457*V457</f>
        <v>0</v>
      </c>
      <c r="AK457" s="57">
        <v>321.30962315738361</v>
      </c>
      <c r="AL457" s="55">
        <v>0</v>
      </c>
      <c r="AM457" s="55">
        <v>0</v>
      </c>
      <c r="AN457" s="52"/>
      <c r="AO457" s="51">
        <v>9.3367885173191417E-2</v>
      </c>
      <c r="AP457" s="52"/>
      <c r="AQ457" s="52"/>
      <c r="AR457" s="28">
        <v>2</v>
      </c>
      <c r="AS457" s="28">
        <v>2.5</v>
      </c>
      <c r="AT457" s="28">
        <v>0.5</v>
      </c>
      <c r="AU457" s="28">
        <v>2.333333333333333</v>
      </c>
      <c r="AV457" s="28">
        <v>0.27272727272727282</v>
      </c>
      <c r="AW457" s="28">
        <v>0.34090909090909088</v>
      </c>
      <c r="AX457" s="28">
        <v>6.8181818181818191E-2</v>
      </c>
      <c r="AY457" s="28">
        <v>0.31818181818181818</v>
      </c>
      <c r="AZ457" s="25">
        <v>0.95</v>
      </c>
      <c r="BA457" s="25">
        <v>3.44</v>
      </c>
      <c r="BB457" s="25">
        <v>2.4900000000000002</v>
      </c>
      <c r="BC457" s="25">
        <v>2.5979166666666669</v>
      </c>
      <c r="BD457">
        <v>2.597916666666666</v>
      </c>
      <c r="BE457">
        <v>5.966934078125</v>
      </c>
      <c r="BF457" s="75">
        <v>0.56583721757051464</v>
      </c>
      <c r="BG457" s="75"/>
      <c r="BH457" s="75"/>
      <c r="BJ457">
        <v>4.6683942586595709E-2</v>
      </c>
      <c r="BM457">
        <v>9.3367885173191417E-2</v>
      </c>
      <c r="BN457">
        <v>4.6683942586595709E-2</v>
      </c>
      <c r="BO457">
        <v>0.56583721757051464</v>
      </c>
      <c r="BP457" s="79" t="s">
        <v>1305</v>
      </c>
      <c r="BQ457" s="79">
        <v>1273</v>
      </c>
      <c r="BR457" s="79">
        <v>60</v>
      </c>
      <c r="BS457" s="79" t="s">
        <v>1307</v>
      </c>
      <c r="BT457" s="79" t="s">
        <v>1275</v>
      </c>
      <c r="BU457" s="79" t="s">
        <v>863</v>
      </c>
      <c r="BV457" s="79">
        <v>5</v>
      </c>
      <c r="BW457" s="79">
        <v>5</v>
      </c>
      <c r="BX457" s="79">
        <v>1</v>
      </c>
      <c r="BY457" s="79">
        <v>20</v>
      </c>
      <c r="BZ457" s="79" t="s">
        <v>1371</v>
      </c>
      <c r="CA457" s="79" t="s">
        <v>464</v>
      </c>
      <c r="CB457" s="79" t="s">
        <v>1271</v>
      </c>
      <c r="CC457" s="79">
        <v>300</v>
      </c>
      <c r="CD457" s="79">
        <v>420</v>
      </c>
      <c r="CE457" s="79" t="s">
        <v>1310</v>
      </c>
      <c r="CF457" s="79">
        <v>298</v>
      </c>
      <c r="CG457" s="81">
        <v>20</v>
      </c>
    </row>
    <row r="458" spans="1:85" x14ac:dyDescent="0.3">
      <c r="A458" s="2" t="s">
        <v>185</v>
      </c>
      <c r="B458" s="13" t="s">
        <v>729</v>
      </c>
      <c r="C458" s="13"/>
      <c r="D458" s="2">
        <v>4.2</v>
      </c>
      <c r="E458" s="2" t="s">
        <v>223</v>
      </c>
      <c r="F458" s="9" t="s">
        <v>556</v>
      </c>
      <c r="G458" t="s">
        <v>633</v>
      </c>
      <c r="L458" t="b">
        <v>1</v>
      </c>
      <c r="M458" t="b">
        <v>1</v>
      </c>
      <c r="N458" t="b">
        <v>0</v>
      </c>
      <c r="O458" t="b">
        <v>0</v>
      </c>
      <c r="P458" s="2"/>
      <c r="Q458" s="25">
        <v>2</v>
      </c>
      <c r="R458">
        <v>4</v>
      </c>
      <c r="S458">
        <v>0</v>
      </c>
      <c r="T458" s="2"/>
      <c r="U458" s="2"/>
      <c r="V458" s="2"/>
      <c r="W458" s="2"/>
      <c r="X458" s="1">
        <v>0</v>
      </c>
      <c r="Y458" s="25">
        <v>13.81974189</v>
      </c>
      <c r="Z458" s="25">
        <v>13.81974189</v>
      </c>
      <c r="AA458" s="25">
        <v>5.7110870199999999</v>
      </c>
      <c r="AB458">
        <v>3.94</v>
      </c>
      <c r="AC458">
        <v>27.15</v>
      </c>
      <c r="AD458">
        <v>5.6920000000000002</v>
      </c>
      <c r="AE458">
        <v>0</v>
      </c>
      <c r="AH458" s="2"/>
      <c r="AI458">
        <v>14</v>
      </c>
      <c r="AJ458" s="55">
        <f t="shared" si="63"/>
        <v>0</v>
      </c>
      <c r="AK458" s="57">
        <v>309.44138863753989</v>
      </c>
      <c r="AL458" s="55">
        <v>608.87893199999996</v>
      </c>
      <c r="AM458" s="55">
        <v>0</v>
      </c>
      <c r="AN458" s="52"/>
      <c r="AO458" s="51">
        <v>9.0485633235046756E-2</v>
      </c>
      <c r="AP458" s="52">
        <v>9.1972306901891634E-2</v>
      </c>
      <c r="AQ458" s="52"/>
      <c r="AR458" s="28">
        <v>2</v>
      </c>
      <c r="AS458" s="28">
        <v>2.545454545454545</v>
      </c>
      <c r="AT458" s="28">
        <v>0.54545454545454541</v>
      </c>
      <c r="AU458" s="28">
        <v>2.545454545454545</v>
      </c>
      <c r="AV458" s="28">
        <v>0.26190476190476192</v>
      </c>
      <c r="AW458" s="28">
        <v>0.33333333333333331</v>
      </c>
      <c r="AX458" s="28">
        <v>7.1428571428571425E-2</v>
      </c>
      <c r="AY458" s="28">
        <v>0.33333333333333331</v>
      </c>
      <c r="AZ458" s="25">
        <v>0.95</v>
      </c>
      <c r="BA458" s="25">
        <v>3.44</v>
      </c>
      <c r="BB458" s="25">
        <v>2.4900000000000002</v>
      </c>
      <c r="BC458" s="25">
        <v>2.6345454545454539</v>
      </c>
      <c r="BD458">
        <v>2.6345454545454552</v>
      </c>
      <c r="BE458">
        <v>6.036062318181818</v>
      </c>
      <c r="BF458" s="75">
        <v>0.52932707238284982</v>
      </c>
      <c r="BG458" s="75">
        <v>0.53802388525275069</v>
      </c>
      <c r="BH458" s="75"/>
      <c r="BJ458">
        <v>4.5242816617523378E-2</v>
      </c>
      <c r="BK458">
        <v>4.5986153450945817E-2</v>
      </c>
      <c r="BM458">
        <v>9.1228970068469195E-2</v>
      </c>
      <c r="BN458">
        <v>4.5614485034234598E-2</v>
      </c>
      <c r="BO458">
        <v>0.5336754788178002</v>
      </c>
      <c r="BP458" s="79" t="s">
        <v>1264</v>
      </c>
      <c r="BQ458" s="79">
        <v>1373</v>
      </c>
      <c r="BR458" s="79">
        <v>32</v>
      </c>
      <c r="BT458" s="79" t="s">
        <v>1275</v>
      </c>
      <c r="BU458" s="79" t="s">
        <v>863</v>
      </c>
      <c r="BV458" s="79">
        <v>0.5</v>
      </c>
      <c r="BX458" s="79">
        <v>1</v>
      </c>
      <c r="BY458" s="79">
        <v>20</v>
      </c>
      <c r="BZ458" s="79" t="s">
        <v>464</v>
      </c>
      <c r="CA458" s="79" t="s">
        <v>464</v>
      </c>
      <c r="CB458" s="79" t="s">
        <v>1271</v>
      </c>
      <c r="CC458" s="79">
        <v>300</v>
      </c>
      <c r="CE458" s="79" t="s">
        <v>1287</v>
      </c>
      <c r="CG458" s="81">
        <v>1100</v>
      </c>
    </row>
    <row r="459" spans="1:85" x14ac:dyDescent="0.3">
      <c r="A459" s="2" t="s">
        <v>1373</v>
      </c>
      <c r="B459" s="13" t="s">
        <v>729</v>
      </c>
      <c r="C459" s="13"/>
      <c r="D459" s="2">
        <v>2.2999999999999998</v>
      </c>
      <c r="E459" s="2" t="s">
        <v>223</v>
      </c>
      <c r="F459" s="32" t="s">
        <v>556</v>
      </c>
      <c r="G459" s="1" t="s">
        <v>633</v>
      </c>
      <c r="L459" t="b">
        <v>0</v>
      </c>
      <c r="M459" t="b">
        <v>0</v>
      </c>
      <c r="N459" t="b">
        <v>0</v>
      </c>
      <c r="O459" s="5" t="b">
        <v>1</v>
      </c>
      <c r="P459" s="2"/>
      <c r="Q459" s="25">
        <v>2</v>
      </c>
      <c r="R459">
        <v>4</v>
      </c>
      <c r="S459">
        <v>0</v>
      </c>
      <c r="T459" s="2"/>
      <c r="U459" s="2"/>
      <c r="V459" s="2"/>
      <c r="W459" s="2"/>
      <c r="X459" s="1">
        <v>0</v>
      </c>
      <c r="Y459" s="25">
        <v>13.81974189</v>
      </c>
      <c r="Z459" s="25">
        <v>13.81974189</v>
      </c>
      <c r="AA459" s="25">
        <v>5.7110870199999999</v>
      </c>
      <c r="AB459">
        <v>3.94</v>
      </c>
      <c r="AC459">
        <v>27.15</v>
      </c>
      <c r="AD459">
        <v>5.6920000000000002</v>
      </c>
      <c r="AE459">
        <v>0</v>
      </c>
      <c r="AH459" s="2"/>
      <c r="AI459">
        <v>14</v>
      </c>
      <c r="AJ459" s="55">
        <f t="shared" si="63"/>
        <v>0</v>
      </c>
      <c r="AK459" s="57">
        <v>309.44138863753989</v>
      </c>
      <c r="AL459" s="55">
        <v>608.87893199999996</v>
      </c>
      <c r="AM459" s="55">
        <v>0</v>
      </c>
      <c r="AN459" s="52"/>
      <c r="AO459" s="51">
        <v>9.0485633235046756E-2</v>
      </c>
      <c r="AP459" s="52">
        <v>9.1972306901891634E-2</v>
      </c>
      <c r="AQ459" s="52"/>
      <c r="AR459" s="28">
        <v>2</v>
      </c>
      <c r="AS459" s="28">
        <v>2.545454545454545</v>
      </c>
      <c r="AT459" s="28">
        <v>0.54545454545454541</v>
      </c>
      <c r="AU459" s="28">
        <v>2.545454545454545</v>
      </c>
      <c r="AV459" s="28">
        <v>0.26190476190476192</v>
      </c>
      <c r="AW459" s="28">
        <v>0.33333333333333331</v>
      </c>
      <c r="AX459" s="28">
        <v>7.1428571428571425E-2</v>
      </c>
      <c r="AY459" s="28">
        <v>0.33333333333333331</v>
      </c>
      <c r="AZ459" s="25">
        <v>0.95</v>
      </c>
      <c r="BA459" s="25">
        <v>3.44</v>
      </c>
      <c r="BB459" s="25">
        <v>2.4900000000000002</v>
      </c>
      <c r="BC459" s="25">
        <v>2.6345454545454539</v>
      </c>
      <c r="BD459">
        <v>2.6345454545454552</v>
      </c>
      <c r="BE459">
        <v>6.036062318181818</v>
      </c>
      <c r="BF459" s="75">
        <v>0.52932707238284982</v>
      </c>
      <c r="BG459" s="75">
        <v>0.53802388525275069</v>
      </c>
      <c r="BH459" s="75"/>
      <c r="BJ459">
        <v>4.5242816617523378E-2</v>
      </c>
      <c r="BK459">
        <v>4.5986153450945817E-2</v>
      </c>
      <c r="BM459">
        <v>9.1228970068469195E-2</v>
      </c>
      <c r="BN459">
        <v>4.5614485034234598E-2</v>
      </c>
      <c r="BO459">
        <v>0.5336754788178002</v>
      </c>
      <c r="BP459" s="79" t="s">
        <v>1264</v>
      </c>
      <c r="BQ459" s="79">
        <v>1373</v>
      </c>
      <c r="BR459" s="79">
        <v>32</v>
      </c>
      <c r="BS459" s="79" t="s">
        <v>1307</v>
      </c>
      <c r="BT459" s="79" t="s">
        <v>1275</v>
      </c>
      <c r="BU459" s="79" t="s">
        <v>863</v>
      </c>
      <c r="BV459" s="79">
        <v>0.5</v>
      </c>
      <c r="BX459" s="79">
        <v>1</v>
      </c>
      <c r="BY459" s="79">
        <v>20</v>
      </c>
      <c r="BZ459" s="79" t="s">
        <v>464</v>
      </c>
      <c r="CA459" s="79" t="s">
        <v>464</v>
      </c>
      <c r="CB459" s="79" t="s">
        <v>1271</v>
      </c>
      <c r="CC459" s="79">
        <v>300</v>
      </c>
      <c r="CE459" s="79" t="s">
        <v>1287</v>
      </c>
      <c r="CG459" s="81">
        <v>1950</v>
      </c>
    </row>
    <row r="460" spans="1:85" x14ac:dyDescent="0.3">
      <c r="A460" s="2" t="s">
        <v>1376</v>
      </c>
      <c r="B460" s="13"/>
      <c r="C460" s="13"/>
      <c r="D460" s="2"/>
      <c r="E460" s="2" t="s">
        <v>224</v>
      </c>
      <c r="F460" s="9"/>
      <c r="H460" t="s">
        <v>1380</v>
      </c>
      <c r="L460" t="b">
        <v>0</v>
      </c>
      <c r="M460" t="b">
        <v>0</v>
      </c>
      <c r="N460" t="b">
        <v>1</v>
      </c>
      <c r="O460" t="b">
        <v>0</v>
      </c>
      <c r="P460" s="2"/>
      <c r="Q460" s="25"/>
      <c r="T460" s="2"/>
      <c r="U460" s="2"/>
      <c r="V460" s="2"/>
      <c r="W460" s="2"/>
      <c r="X460" s="2">
        <v>0</v>
      </c>
      <c r="Y460" s="25"/>
      <c r="Z460" s="25"/>
      <c r="AA460" s="25"/>
      <c r="AH460" s="2"/>
      <c r="AJ460" s="55"/>
      <c r="AK460" s="57"/>
      <c r="AL460" s="55"/>
      <c r="AM460" s="55"/>
      <c r="AN460" s="52"/>
      <c r="AO460" s="51"/>
      <c r="AP460" s="52"/>
      <c r="AQ460" s="52"/>
      <c r="AR460" s="28"/>
      <c r="AS460" s="28"/>
      <c r="AT460" s="28"/>
      <c r="AU460" s="28"/>
      <c r="AV460" s="28"/>
      <c r="AW460" s="28"/>
      <c r="AX460" s="28"/>
      <c r="AY460" s="28"/>
      <c r="AZ460" s="25"/>
      <c r="BA460" s="25"/>
      <c r="BB460" s="25"/>
      <c r="BC460" s="25"/>
      <c r="BF460" s="75"/>
      <c r="BG460" s="75"/>
      <c r="BH460" s="75"/>
      <c r="BP460" s="79" t="s">
        <v>1264</v>
      </c>
      <c r="BQ460" s="79">
        <v>1273</v>
      </c>
      <c r="BR460" s="79">
        <v>10</v>
      </c>
      <c r="BT460" s="79" t="s">
        <v>1275</v>
      </c>
      <c r="BU460" s="79" t="s">
        <v>56</v>
      </c>
      <c r="BV460" s="79">
        <v>1</v>
      </c>
      <c r="BW460" s="79">
        <v>2</v>
      </c>
      <c r="BX460" s="79">
        <v>2</v>
      </c>
      <c r="BY460" s="79">
        <v>0</v>
      </c>
      <c r="BZ460" s="79" t="s">
        <v>464</v>
      </c>
      <c r="CA460" s="79" t="s">
        <v>464</v>
      </c>
      <c r="CB460" s="79" t="s">
        <v>1266</v>
      </c>
      <c r="CC460" s="79">
        <v>450</v>
      </c>
      <c r="CE460" s="79" t="s">
        <v>1287</v>
      </c>
      <c r="CG460" s="81">
        <v>8</v>
      </c>
    </row>
    <row r="461" spans="1:85" x14ac:dyDescent="0.3">
      <c r="A461" s="2" t="s">
        <v>34</v>
      </c>
      <c r="B461" s="13"/>
      <c r="C461" s="13"/>
      <c r="D461" s="2">
        <v>3.31</v>
      </c>
      <c r="E461" s="2" t="s">
        <v>224</v>
      </c>
      <c r="F461" s="9" t="s">
        <v>542</v>
      </c>
      <c r="G461" t="s">
        <v>623</v>
      </c>
      <c r="L461" t="b">
        <v>1</v>
      </c>
      <c r="M461" t="b">
        <v>1</v>
      </c>
      <c r="N461" t="b">
        <v>0</v>
      </c>
      <c r="O461" t="b">
        <v>0</v>
      </c>
      <c r="P461" s="2"/>
      <c r="Q461" s="25"/>
      <c r="T461" s="2"/>
      <c r="U461" s="2"/>
      <c r="V461" s="2"/>
      <c r="W461" s="2"/>
      <c r="X461" s="1">
        <v>0</v>
      </c>
      <c r="Y461" s="25"/>
      <c r="Z461" s="25"/>
      <c r="AA461" s="25"/>
      <c r="AH461" s="2"/>
      <c r="AJ461" s="55"/>
      <c r="AK461" s="57"/>
      <c r="AL461" s="55"/>
      <c r="AM461" s="55"/>
      <c r="AN461" s="52"/>
      <c r="AO461" s="51"/>
      <c r="AP461" s="52"/>
      <c r="AQ461" s="52"/>
      <c r="AR461" s="28"/>
      <c r="AS461" s="28"/>
      <c r="AT461" s="28"/>
      <c r="AU461" s="28"/>
      <c r="AV461" s="28"/>
      <c r="AW461" s="28"/>
      <c r="AX461" s="28"/>
      <c r="AY461" s="28"/>
      <c r="AZ461" s="25"/>
      <c r="BA461" s="25"/>
      <c r="BB461" s="25"/>
      <c r="BC461" s="25"/>
      <c r="BF461" s="75"/>
      <c r="BG461" s="75"/>
      <c r="BH461" s="75"/>
      <c r="BP461" s="79" t="s">
        <v>1264</v>
      </c>
      <c r="BQ461" s="79">
        <v>1273</v>
      </c>
      <c r="BR461" s="79">
        <v>10</v>
      </c>
      <c r="BT461" s="79" t="s">
        <v>1275</v>
      </c>
      <c r="BU461" s="79" t="s">
        <v>56</v>
      </c>
      <c r="BV461" s="79">
        <v>1</v>
      </c>
      <c r="BW461" s="79">
        <v>2</v>
      </c>
      <c r="BX461" s="79">
        <v>2</v>
      </c>
      <c r="BY461" s="79">
        <v>0</v>
      </c>
      <c r="BZ461" s="79" t="s">
        <v>464</v>
      </c>
      <c r="CA461" s="79" t="s">
        <v>464</v>
      </c>
      <c r="CB461" s="79" t="s">
        <v>1266</v>
      </c>
      <c r="CC461" s="79">
        <v>450</v>
      </c>
      <c r="CE461" s="79" t="s">
        <v>1287</v>
      </c>
      <c r="CG461" s="81">
        <v>11</v>
      </c>
    </row>
    <row r="462" spans="1:85" x14ac:dyDescent="0.3">
      <c r="A462" s="2" t="s">
        <v>49</v>
      </c>
      <c r="B462" s="13"/>
      <c r="C462" s="13"/>
      <c r="D462" s="69">
        <v>4.18</v>
      </c>
      <c r="E462" s="2" t="s">
        <v>224</v>
      </c>
      <c r="F462" s="9" t="s">
        <v>553</v>
      </c>
      <c r="G462" t="s">
        <v>631</v>
      </c>
      <c r="H462" t="s">
        <v>1378</v>
      </c>
      <c r="L462" t="b">
        <v>1</v>
      </c>
      <c r="M462" t="b">
        <v>1</v>
      </c>
      <c r="N462" t="b">
        <v>1</v>
      </c>
      <c r="O462" t="b">
        <v>0</v>
      </c>
      <c r="P462" s="2"/>
      <c r="Q462" s="25"/>
      <c r="T462" s="2"/>
      <c r="U462" s="2"/>
      <c r="V462" s="2"/>
      <c r="W462" s="2"/>
      <c r="X462" s="1">
        <v>0</v>
      </c>
      <c r="Y462" s="25"/>
      <c r="Z462" s="25"/>
      <c r="AA462" s="25"/>
      <c r="AH462" s="2"/>
      <c r="AJ462" s="55"/>
      <c r="AK462" s="57"/>
      <c r="AL462" s="55"/>
      <c r="AM462" s="55"/>
      <c r="AN462" s="52"/>
      <c r="AO462" s="51"/>
      <c r="AP462" s="52"/>
      <c r="AQ462" s="52"/>
      <c r="AR462" s="28"/>
      <c r="AS462" s="28"/>
      <c r="AT462" s="28"/>
      <c r="AU462" s="28"/>
      <c r="AV462" s="28"/>
      <c r="AW462" s="28"/>
      <c r="AX462" s="28"/>
      <c r="AY462" s="28"/>
      <c r="AZ462" s="25"/>
      <c r="BA462" s="25"/>
      <c r="BB462" s="25"/>
      <c r="BC462" s="25"/>
      <c r="BF462" s="75"/>
      <c r="BG462" s="75"/>
      <c r="BH462" s="75"/>
      <c r="BP462" s="79" t="s">
        <v>1264</v>
      </c>
      <c r="BQ462" s="79">
        <v>1273</v>
      </c>
      <c r="BR462" s="79">
        <v>10</v>
      </c>
      <c r="BT462" s="79" t="s">
        <v>1275</v>
      </c>
      <c r="BU462" s="79" t="s">
        <v>56</v>
      </c>
      <c r="BV462" s="79">
        <v>1</v>
      </c>
      <c r="BW462" s="79">
        <v>2</v>
      </c>
      <c r="BX462" s="79">
        <v>2</v>
      </c>
      <c r="BY462" s="79">
        <v>0</v>
      </c>
      <c r="BZ462" s="79" t="s">
        <v>464</v>
      </c>
      <c r="CA462" s="79" t="s">
        <v>464</v>
      </c>
      <c r="CB462" s="79" t="s">
        <v>1266</v>
      </c>
      <c r="CC462" s="79">
        <v>450</v>
      </c>
      <c r="CE462" s="79" t="s">
        <v>1287</v>
      </c>
      <c r="CG462" s="81">
        <v>402</v>
      </c>
    </row>
    <row r="463" spans="1:85" x14ac:dyDescent="0.3">
      <c r="A463" s="2" t="s">
        <v>185</v>
      </c>
      <c r="B463" s="13"/>
      <c r="C463" s="13"/>
      <c r="D463" s="69">
        <v>4.18</v>
      </c>
      <c r="E463" s="2" t="s">
        <v>224</v>
      </c>
      <c r="F463" s="9" t="s">
        <v>556</v>
      </c>
      <c r="G463" t="s">
        <v>633</v>
      </c>
      <c r="H463" t="s">
        <v>1379</v>
      </c>
      <c r="L463" t="b">
        <v>1</v>
      </c>
      <c r="M463" t="b">
        <v>1</v>
      </c>
      <c r="N463" t="b">
        <v>1</v>
      </c>
      <c r="O463" t="b">
        <v>0</v>
      </c>
      <c r="P463" s="2"/>
      <c r="Q463" s="25"/>
      <c r="T463" s="2"/>
      <c r="U463" s="2"/>
      <c r="V463" s="2"/>
      <c r="W463" s="2"/>
      <c r="X463" s="1">
        <v>0</v>
      </c>
      <c r="Y463" s="25"/>
      <c r="Z463" s="25"/>
      <c r="AA463" s="25"/>
      <c r="AH463" s="2"/>
      <c r="AJ463" s="55"/>
      <c r="AK463" s="57"/>
      <c r="AL463" s="55"/>
      <c r="AM463" s="55"/>
      <c r="AN463" s="52"/>
      <c r="AO463" s="51"/>
      <c r="AP463" s="52"/>
      <c r="AQ463" s="52"/>
      <c r="AR463" s="28"/>
      <c r="AS463" s="28"/>
      <c r="AT463" s="28"/>
      <c r="AU463" s="28"/>
      <c r="AV463" s="28"/>
      <c r="AW463" s="28"/>
      <c r="AX463" s="28"/>
      <c r="AY463" s="28"/>
      <c r="AZ463" s="25"/>
      <c r="BA463" s="25"/>
      <c r="BB463" s="25"/>
      <c r="BC463" s="25"/>
      <c r="BF463" s="75"/>
      <c r="BG463" s="75"/>
      <c r="BH463" s="75"/>
      <c r="BP463" s="79" t="s">
        <v>1264</v>
      </c>
      <c r="BQ463" s="79">
        <v>1273</v>
      </c>
      <c r="BR463" s="79">
        <v>10</v>
      </c>
      <c r="BT463" s="79" t="s">
        <v>1275</v>
      </c>
      <c r="BU463" s="79" t="s">
        <v>56</v>
      </c>
      <c r="BV463" s="79">
        <v>1</v>
      </c>
      <c r="BW463" s="79">
        <v>2</v>
      </c>
      <c r="BX463" s="79">
        <v>2</v>
      </c>
      <c r="BY463" s="79">
        <v>0</v>
      </c>
      <c r="BZ463" s="79" t="s">
        <v>464</v>
      </c>
      <c r="CA463" s="79" t="s">
        <v>464</v>
      </c>
      <c r="CB463" s="79" t="s">
        <v>1266</v>
      </c>
      <c r="CC463" s="79">
        <v>450</v>
      </c>
      <c r="CE463" s="79" t="s">
        <v>1287</v>
      </c>
      <c r="CG463" s="81">
        <v>796</v>
      </c>
    </row>
    <row r="464" spans="1:85" x14ac:dyDescent="0.3">
      <c r="A464" s="2" t="s">
        <v>46</v>
      </c>
      <c r="B464" s="13" t="s">
        <v>722</v>
      </c>
      <c r="C464" s="13"/>
      <c r="D464" s="2">
        <v>3.82</v>
      </c>
      <c r="E464" s="2" t="s">
        <v>224</v>
      </c>
      <c r="F464" s="9" t="s">
        <v>551</v>
      </c>
      <c r="G464" t="s">
        <v>629</v>
      </c>
      <c r="L464" t="b">
        <v>1</v>
      </c>
      <c r="M464" t="b">
        <v>1</v>
      </c>
      <c r="N464" t="b">
        <v>0</v>
      </c>
      <c r="O464" t="b">
        <v>0</v>
      </c>
      <c r="P464" s="2"/>
      <c r="Q464" s="25">
        <v>2</v>
      </c>
      <c r="R464">
        <v>4</v>
      </c>
      <c r="S464">
        <v>0</v>
      </c>
      <c r="T464" s="2"/>
      <c r="U464" s="2"/>
      <c r="V464" s="2"/>
      <c r="W464" s="2"/>
      <c r="X464" s="1">
        <v>0</v>
      </c>
      <c r="Y464" s="25">
        <v>7.41544296</v>
      </c>
      <c r="Z464" s="25">
        <v>7.4154429599999991</v>
      </c>
      <c r="AA464" s="25">
        <v>7.41544296</v>
      </c>
      <c r="AB464">
        <v>7.8</v>
      </c>
      <c r="AC464">
        <v>13.010999999999999</v>
      </c>
      <c r="AD464">
        <v>5.5460000000000003</v>
      </c>
      <c r="AE464">
        <v>0</v>
      </c>
      <c r="AH464" s="2"/>
      <c r="AI464">
        <v>14</v>
      </c>
      <c r="AJ464" s="55">
        <f t="shared" si="63"/>
        <v>0</v>
      </c>
      <c r="AK464" s="57">
        <v>288.33429290182369</v>
      </c>
      <c r="AL464" s="55">
        <v>556.51188553357167</v>
      </c>
      <c r="AM464" s="55">
        <v>0</v>
      </c>
      <c r="AN464" s="52"/>
      <c r="AO464" s="51">
        <v>9.7109503410799117E-2</v>
      </c>
      <c r="AP464" s="52">
        <v>0.10062678166578309</v>
      </c>
      <c r="AQ464" s="52"/>
      <c r="AR464" s="28">
        <v>2</v>
      </c>
      <c r="AS464" s="28">
        <v>2.545454545454545</v>
      </c>
      <c r="AT464" s="28">
        <v>0.54545454545454541</v>
      </c>
      <c r="AU464" s="28">
        <v>0</v>
      </c>
      <c r="AV464" s="28">
        <v>0.39285714285714279</v>
      </c>
      <c r="AW464" s="28">
        <v>0.5</v>
      </c>
      <c r="AX464" s="28">
        <v>0.1071428571428571</v>
      </c>
      <c r="AY464" s="28">
        <v>0</v>
      </c>
      <c r="AZ464" s="25">
        <v>1.1000000000000001</v>
      </c>
      <c r="BA464" s="25">
        <v>3.44</v>
      </c>
      <c r="BB464" s="25">
        <v>2.34</v>
      </c>
      <c r="BC464" s="25">
        <v>2.669090909090909</v>
      </c>
      <c r="BD464">
        <v>2.669090909090909</v>
      </c>
      <c r="BE464">
        <v>5.9831974772727277</v>
      </c>
      <c r="BF464" s="75">
        <v>0.52442413903612473</v>
      </c>
      <c r="BG464" s="75">
        <v>0.54341863036636606</v>
      </c>
      <c r="BH464" s="75"/>
      <c r="BJ464">
        <v>4.8554751705399558E-2</v>
      </c>
      <c r="BK464">
        <v>5.0313390832891547E-2</v>
      </c>
      <c r="BM464">
        <v>9.8868142538291098E-2</v>
      </c>
      <c r="BN464">
        <v>4.9434071269145549E-2</v>
      </c>
      <c r="BO464">
        <v>0.53392138470124539</v>
      </c>
      <c r="BP464" s="79" t="s">
        <v>1264</v>
      </c>
      <c r="BQ464" s="79">
        <v>1273</v>
      </c>
      <c r="BR464" s="79">
        <v>10</v>
      </c>
      <c r="BT464" s="79" t="s">
        <v>1275</v>
      </c>
      <c r="BU464" s="79" t="s">
        <v>56</v>
      </c>
      <c r="BV464" s="79">
        <v>1</v>
      </c>
      <c r="BW464" s="79">
        <v>2</v>
      </c>
      <c r="BX464" s="79">
        <v>2</v>
      </c>
      <c r="BY464" s="79">
        <v>0</v>
      </c>
      <c r="BZ464" s="79" t="s">
        <v>464</v>
      </c>
      <c r="CA464" s="79" t="s">
        <v>464</v>
      </c>
      <c r="CB464" s="79" t="s">
        <v>1266</v>
      </c>
      <c r="CC464" s="79">
        <v>450</v>
      </c>
      <c r="CE464" s="79" t="s">
        <v>1287</v>
      </c>
      <c r="CG464" s="81">
        <v>474</v>
      </c>
    </row>
    <row r="465" spans="1:85" ht="15" customHeight="1" x14ac:dyDescent="0.3">
      <c r="A465" s="2" t="s">
        <v>1377</v>
      </c>
      <c r="B465" s="13"/>
      <c r="C465" s="13"/>
      <c r="D465" s="2"/>
      <c r="E465" s="2" t="s">
        <v>224</v>
      </c>
      <c r="F465" s="9"/>
      <c r="H465" t="s">
        <v>1381</v>
      </c>
      <c r="L465" t="b">
        <v>0</v>
      </c>
      <c r="M465" t="b">
        <v>0</v>
      </c>
      <c r="N465" t="b">
        <v>1</v>
      </c>
      <c r="O465" t="b">
        <v>0</v>
      </c>
      <c r="P465" s="2"/>
      <c r="Q465" s="25"/>
      <c r="T465" s="2"/>
      <c r="U465" s="2"/>
      <c r="V465" s="2"/>
      <c r="W465" s="2"/>
      <c r="X465" s="2"/>
      <c r="Y465" s="25"/>
      <c r="Z465" s="25"/>
      <c r="AA465" s="25"/>
      <c r="AH465" s="2"/>
      <c r="AJ465" s="55"/>
      <c r="AK465" s="57"/>
      <c r="AL465" s="55"/>
      <c r="AM465" s="55"/>
      <c r="AN465" s="52"/>
      <c r="AO465" s="51"/>
      <c r="AP465" s="52"/>
      <c r="AQ465" s="52"/>
      <c r="AR465" s="28"/>
      <c r="AS465" s="28"/>
      <c r="AT465" s="28"/>
      <c r="AU465" s="28"/>
      <c r="AV465" s="28"/>
      <c r="AW465" s="28"/>
      <c r="AX465" s="28"/>
      <c r="AY465" s="28"/>
      <c r="AZ465" s="25"/>
      <c r="BA465" s="25"/>
      <c r="BB465" s="25"/>
      <c r="BC465" s="25"/>
      <c r="BF465" s="75"/>
      <c r="BG465" s="75"/>
      <c r="BH465" s="75"/>
      <c r="BP465" s="79" t="s">
        <v>1264</v>
      </c>
      <c r="BQ465" s="79">
        <v>1273</v>
      </c>
      <c r="BR465" s="79">
        <v>10</v>
      </c>
      <c r="BT465" s="79" t="s">
        <v>1275</v>
      </c>
      <c r="BU465" s="79" t="s">
        <v>56</v>
      </c>
      <c r="BV465" s="79">
        <v>1</v>
      </c>
      <c r="BW465" s="79">
        <v>2</v>
      </c>
      <c r="BX465" s="79">
        <v>2</v>
      </c>
      <c r="BY465" s="79">
        <v>0</v>
      </c>
      <c r="BZ465" s="79" t="s">
        <v>464</v>
      </c>
      <c r="CA465" s="79" t="s">
        <v>464</v>
      </c>
      <c r="CB465" s="79" t="s">
        <v>1266</v>
      </c>
      <c r="CC465" s="79">
        <v>450</v>
      </c>
      <c r="CE465" s="79" t="s">
        <v>1287</v>
      </c>
      <c r="CG465" s="81">
        <v>137</v>
      </c>
    </row>
    <row r="466" spans="1:85" x14ac:dyDescent="0.3">
      <c r="A466" s="2" t="s">
        <v>46</v>
      </c>
      <c r="B466" s="13" t="s">
        <v>722</v>
      </c>
      <c r="C466" s="13"/>
      <c r="D466" s="2">
        <v>3.82</v>
      </c>
      <c r="E466" s="2" t="s">
        <v>225</v>
      </c>
      <c r="F466" s="9" t="s">
        <v>551</v>
      </c>
      <c r="G466" t="s">
        <v>629</v>
      </c>
      <c r="L466" t="b">
        <v>1</v>
      </c>
      <c r="M466" t="b">
        <v>1</v>
      </c>
      <c r="N466" t="b">
        <v>0</v>
      </c>
      <c r="O466" t="b">
        <v>0</v>
      </c>
      <c r="P466" s="2"/>
      <c r="Q466" s="25">
        <v>2</v>
      </c>
      <c r="R466">
        <v>4</v>
      </c>
      <c r="S466">
        <v>0</v>
      </c>
      <c r="T466" s="2"/>
      <c r="U466" s="2"/>
      <c r="V466" s="2"/>
      <c r="W466" s="2"/>
      <c r="X466" s="1">
        <v>0</v>
      </c>
      <c r="Y466" s="25">
        <v>7.41544296</v>
      </c>
      <c r="Z466" s="25">
        <v>7.4154429599999991</v>
      </c>
      <c r="AA466" s="25">
        <v>7.41544296</v>
      </c>
      <c r="AB466">
        <v>7.8</v>
      </c>
      <c r="AC466">
        <v>13.010999999999999</v>
      </c>
      <c r="AD466">
        <v>5.5460000000000003</v>
      </c>
      <c r="AE466">
        <v>0</v>
      </c>
      <c r="AH466" s="2"/>
      <c r="AI466">
        <v>14</v>
      </c>
      <c r="AJ466" s="55">
        <f t="shared" si="63"/>
        <v>0</v>
      </c>
      <c r="AK466" s="57">
        <v>288.33429290182369</v>
      </c>
      <c r="AL466" s="55">
        <v>556.51188553357167</v>
      </c>
      <c r="AM466" s="55">
        <v>0</v>
      </c>
      <c r="AN466" s="52"/>
      <c r="AO466" s="51">
        <v>9.7109503410799117E-2</v>
      </c>
      <c r="AP466" s="52">
        <v>0.10062678166578309</v>
      </c>
      <c r="AQ466" s="52"/>
      <c r="AR466" s="28">
        <v>2</v>
      </c>
      <c r="AS466" s="28">
        <v>2.545454545454545</v>
      </c>
      <c r="AT466" s="28">
        <v>0.54545454545454541</v>
      </c>
      <c r="AU466" s="28">
        <v>0</v>
      </c>
      <c r="AV466" s="28">
        <v>0.39285714285714279</v>
      </c>
      <c r="AW466" s="28">
        <v>0.5</v>
      </c>
      <c r="AX466" s="28">
        <v>0.1071428571428571</v>
      </c>
      <c r="AY466" s="28">
        <v>0</v>
      </c>
      <c r="AZ466" s="25">
        <v>1.1000000000000001</v>
      </c>
      <c r="BA466" s="25">
        <v>3.44</v>
      </c>
      <c r="BB466" s="25">
        <v>2.34</v>
      </c>
      <c r="BC466" s="25">
        <v>2.669090909090909</v>
      </c>
      <c r="BD466">
        <v>2.669090909090909</v>
      </c>
      <c r="BE466">
        <v>5.9831974772727277</v>
      </c>
      <c r="BF466" s="75">
        <v>0.52442413903612473</v>
      </c>
      <c r="BG466" s="75">
        <v>0.54341863036636606</v>
      </c>
      <c r="BH466" s="75"/>
      <c r="BJ466">
        <v>4.8554751705399558E-2</v>
      </c>
      <c r="BK466">
        <v>5.0313390832891547E-2</v>
      </c>
      <c r="BM466">
        <v>9.8868142538291098E-2</v>
      </c>
      <c r="BN466">
        <v>4.9434071269145549E-2</v>
      </c>
      <c r="BO466">
        <v>0.53392138470124539</v>
      </c>
      <c r="BP466" s="81" t="s">
        <v>1305</v>
      </c>
      <c r="BQ466" s="81">
        <f t="shared" ref="BQ466:BQ481" si="95">1250+273</f>
        <v>1523</v>
      </c>
      <c r="BR466" s="81">
        <v>2</v>
      </c>
      <c r="BT466" s="79" t="s">
        <v>1268</v>
      </c>
      <c r="BU466" s="79" t="s">
        <v>863</v>
      </c>
      <c r="BV466" s="79">
        <v>1</v>
      </c>
      <c r="BX466" s="79">
        <v>2</v>
      </c>
      <c r="BY466" s="79">
        <v>0</v>
      </c>
      <c r="BZ466" s="79" t="s">
        <v>464</v>
      </c>
      <c r="CA466" s="79" t="s">
        <v>464</v>
      </c>
      <c r="CB466" s="79" t="s">
        <v>1266</v>
      </c>
      <c r="CC466" s="79">
        <v>450</v>
      </c>
      <c r="CD466" s="79">
        <v>200</v>
      </c>
      <c r="CE466" s="79" t="s">
        <v>1287</v>
      </c>
      <c r="CG466" s="81">
        <v>120</v>
      </c>
    </row>
    <row r="467" spans="1:85" x14ac:dyDescent="0.3">
      <c r="A467" s="2" t="s">
        <v>1382</v>
      </c>
      <c r="B467" s="13"/>
      <c r="C467" s="13"/>
      <c r="D467" s="2">
        <v>2.2000000000000002</v>
      </c>
      <c r="E467" s="2" t="s">
        <v>225</v>
      </c>
      <c r="F467" s="32" t="s">
        <v>551</v>
      </c>
      <c r="G467" s="1" t="s">
        <v>629</v>
      </c>
      <c r="L467" t="b">
        <v>1</v>
      </c>
      <c r="M467" t="b">
        <v>1</v>
      </c>
      <c r="N467" t="b">
        <v>0</v>
      </c>
      <c r="O467" t="b">
        <v>0</v>
      </c>
      <c r="P467" s="2"/>
      <c r="Q467" s="25">
        <v>2</v>
      </c>
      <c r="R467">
        <v>4</v>
      </c>
      <c r="S467">
        <v>0</v>
      </c>
      <c r="T467" s="2"/>
      <c r="U467" s="2"/>
      <c r="V467" s="2"/>
      <c r="W467" s="2"/>
      <c r="X467" s="2"/>
      <c r="Y467" s="25">
        <v>7.41544296</v>
      </c>
      <c r="Z467" s="25">
        <v>7.4154429599999991</v>
      </c>
      <c r="AA467" s="25">
        <v>7.41544296</v>
      </c>
      <c r="AB467">
        <v>7.8</v>
      </c>
      <c r="AC467">
        <v>13.010999999999999</v>
      </c>
      <c r="AD467">
        <v>5.5460000000000003</v>
      </c>
      <c r="AE467">
        <v>0</v>
      </c>
      <c r="AH467" s="2"/>
      <c r="AI467">
        <v>14</v>
      </c>
      <c r="AJ467" s="55">
        <f t="shared" si="63"/>
        <v>0</v>
      </c>
      <c r="AK467" s="57">
        <v>288.33429290182369</v>
      </c>
      <c r="AL467" s="55">
        <v>556.51188553357167</v>
      </c>
      <c r="AM467" s="55">
        <v>0</v>
      </c>
      <c r="AN467" s="52"/>
      <c r="AO467" s="51">
        <v>9.7109503410799117E-2</v>
      </c>
      <c r="AP467" s="52">
        <v>0.10062678166578309</v>
      </c>
      <c r="AQ467" s="52"/>
      <c r="AR467" s="28">
        <v>2</v>
      </c>
      <c r="AS467" s="28">
        <v>2.545454545454545</v>
      </c>
      <c r="AT467" s="28">
        <v>0.54545454545454541</v>
      </c>
      <c r="AU467" s="28">
        <v>0</v>
      </c>
      <c r="AV467" s="28">
        <v>0.39285714285714279</v>
      </c>
      <c r="AW467" s="28">
        <v>0.5</v>
      </c>
      <c r="AX467" s="28">
        <v>0.1071428571428571</v>
      </c>
      <c r="AY467" s="28">
        <v>0</v>
      </c>
      <c r="AZ467" s="25">
        <v>1.1000000000000001</v>
      </c>
      <c r="BA467" s="25">
        <v>3.44</v>
      </c>
      <c r="BB467" s="25">
        <v>2.34</v>
      </c>
      <c r="BC467" s="25">
        <v>2.669090909090909</v>
      </c>
      <c r="BD467">
        <v>2.669090909090909</v>
      </c>
      <c r="BE467">
        <v>5.9831974772727277</v>
      </c>
      <c r="BF467" s="75">
        <v>0.52442413903612473</v>
      </c>
      <c r="BG467" s="75">
        <v>0.54341863036636606</v>
      </c>
      <c r="BH467" s="75"/>
      <c r="BJ467">
        <v>4.8554751705399558E-2</v>
      </c>
      <c r="BK467">
        <v>5.0313390832891547E-2</v>
      </c>
      <c r="BM467">
        <v>9.8868142538291098E-2</v>
      </c>
      <c r="BN467">
        <v>4.9434071269145549E-2</v>
      </c>
      <c r="BO467">
        <v>0.53392138470124539</v>
      </c>
      <c r="BP467" s="81" t="s">
        <v>1305</v>
      </c>
      <c r="BQ467" s="81">
        <f t="shared" si="95"/>
        <v>1523</v>
      </c>
      <c r="BR467" s="81">
        <v>2</v>
      </c>
      <c r="BT467" s="79" t="s">
        <v>1268</v>
      </c>
      <c r="BU467" s="79" t="s">
        <v>863</v>
      </c>
      <c r="BV467" s="79">
        <v>1</v>
      </c>
      <c r="BX467" s="79">
        <v>2</v>
      </c>
      <c r="BY467" s="79">
        <v>0</v>
      </c>
      <c r="BZ467" s="79" t="s">
        <v>464</v>
      </c>
      <c r="CA467" s="79" t="s">
        <v>464</v>
      </c>
      <c r="CB467" s="79" t="s">
        <v>1266</v>
      </c>
      <c r="CC467" s="79">
        <v>450</v>
      </c>
      <c r="CD467" s="79">
        <v>200</v>
      </c>
      <c r="CE467" s="79" t="s">
        <v>1287</v>
      </c>
      <c r="CG467" s="81">
        <v>90</v>
      </c>
    </row>
    <row r="468" spans="1:85" x14ac:dyDescent="0.3">
      <c r="A468" s="2" t="s">
        <v>1383</v>
      </c>
      <c r="B468" s="13"/>
      <c r="C468" s="13"/>
      <c r="D468" s="2">
        <v>2.2000000000000002</v>
      </c>
      <c r="E468" s="2" t="s">
        <v>225</v>
      </c>
      <c r="F468" s="32" t="s">
        <v>551</v>
      </c>
      <c r="G468" s="1" t="s">
        <v>629</v>
      </c>
      <c r="L468" t="b">
        <v>1</v>
      </c>
      <c r="M468" t="b">
        <v>1</v>
      </c>
      <c r="N468" t="b">
        <v>0</v>
      </c>
      <c r="O468" t="b">
        <v>0</v>
      </c>
      <c r="P468" s="2"/>
      <c r="Q468" s="25">
        <v>2</v>
      </c>
      <c r="R468">
        <v>4</v>
      </c>
      <c r="S468">
        <v>0</v>
      </c>
      <c r="T468" s="2"/>
      <c r="U468" s="2"/>
      <c r="V468" s="2"/>
      <c r="W468" s="2"/>
      <c r="X468" s="2"/>
      <c r="Y468" s="25">
        <v>7.41544296</v>
      </c>
      <c r="Z468" s="25">
        <v>7.4154429599999991</v>
      </c>
      <c r="AA468" s="25">
        <v>7.41544296</v>
      </c>
      <c r="AB468">
        <v>7.8</v>
      </c>
      <c r="AC468">
        <v>13.010999999999999</v>
      </c>
      <c r="AD468">
        <v>5.5460000000000003</v>
      </c>
      <c r="AE468">
        <v>0</v>
      </c>
      <c r="AH468" s="2"/>
      <c r="AI468">
        <v>14</v>
      </c>
      <c r="AJ468" s="55">
        <f t="shared" ref="AJ468:AJ469" si="96">T468*U468*V468</f>
        <v>0</v>
      </c>
      <c r="AK468" s="57">
        <v>288.33429290182369</v>
      </c>
      <c r="AL468" s="55">
        <v>556.51188553357167</v>
      </c>
      <c r="AM468" s="55">
        <v>0</v>
      </c>
      <c r="AN468" s="52"/>
      <c r="AO468" s="51">
        <v>9.7109503410799117E-2</v>
      </c>
      <c r="AP468" s="52">
        <v>0.10062678166578309</v>
      </c>
      <c r="AQ468" s="52"/>
      <c r="AR468" s="28">
        <v>2</v>
      </c>
      <c r="AS468" s="28">
        <v>2.545454545454545</v>
      </c>
      <c r="AT468" s="28">
        <v>0.54545454545454541</v>
      </c>
      <c r="AU468" s="28">
        <v>0</v>
      </c>
      <c r="AV468" s="28">
        <v>0.39285714285714279</v>
      </c>
      <c r="AW468" s="28">
        <v>0.5</v>
      </c>
      <c r="AX468" s="28">
        <v>0.1071428571428571</v>
      </c>
      <c r="AY468" s="28">
        <v>0</v>
      </c>
      <c r="AZ468" s="25">
        <v>1.1000000000000001</v>
      </c>
      <c r="BA468" s="25">
        <v>3.44</v>
      </c>
      <c r="BB468" s="25">
        <v>2.34</v>
      </c>
      <c r="BC468" s="25">
        <v>2.669090909090909</v>
      </c>
      <c r="BD468">
        <v>2.669090909090909</v>
      </c>
      <c r="BE468">
        <v>5.9831974772727277</v>
      </c>
      <c r="BF468" s="75">
        <v>0.52442413903612473</v>
      </c>
      <c r="BG468" s="75">
        <v>0.54341863036636606</v>
      </c>
      <c r="BH468" s="75"/>
      <c r="BJ468">
        <v>4.8554751705399558E-2</v>
      </c>
      <c r="BK468">
        <v>5.0313390832891547E-2</v>
      </c>
      <c r="BM468">
        <v>9.8868142538291098E-2</v>
      </c>
      <c r="BN468">
        <v>4.9434071269145549E-2</v>
      </c>
      <c r="BO468">
        <v>0.53392138470124539</v>
      </c>
      <c r="BP468" s="81" t="s">
        <v>1305</v>
      </c>
      <c r="BQ468" s="81">
        <f t="shared" si="95"/>
        <v>1523</v>
      </c>
      <c r="BR468" s="81">
        <v>2</v>
      </c>
      <c r="BT468" s="79" t="s">
        <v>1268</v>
      </c>
      <c r="BU468" s="79" t="s">
        <v>863</v>
      </c>
      <c r="BV468" s="79">
        <v>1</v>
      </c>
      <c r="BX468" s="79">
        <v>2</v>
      </c>
      <c r="BY468" s="79">
        <v>0</v>
      </c>
      <c r="BZ468" s="79" t="s">
        <v>464</v>
      </c>
      <c r="CA468" s="79" t="s">
        <v>464</v>
      </c>
      <c r="CB468" s="79" t="s">
        <v>1266</v>
      </c>
      <c r="CC468" s="79">
        <v>450</v>
      </c>
      <c r="CD468" s="79">
        <v>200</v>
      </c>
      <c r="CE468" s="79" t="s">
        <v>1287</v>
      </c>
      <c r="CG468" s="81">
        <v>50</v>
      </c>
    </row>
    <row r="469" spans="1:85" x14ac:dyDescent="0.3">
      <c r="A469" s="2" t="s">
        <v>1384</v>
      </c>
      <c r="B469" s="13"/>
      <c r="C469" s="13"/>
      <c r="D469" s="2">
        <v>2.6</v>
      </c>
      <c r="E469" s="2" t="s">
        <v>225</v>
      </c>
      <c r="F469" s="32" t="s">
        <v>551</v>
      </c>
      <c r="G469" s="1" t="s">
        <v>629</v>
      </c>
      <c r="L469" t="b">
        <v>1</v>
      </c>
      <c r="M469" t="b">
        <v>1</v>
      </c>
      <c r="N469" t="b">
        <v>0</v>
      </c>
      <c r="O469" t="b">
        <v>0</v>
      </c>
      <c r="P469" s="2"/>
      <c r="Q469" s="25">
        <v>2</v>
      </c>
      <c r="R469">
        <v>4</v>
      </c>
      <c r="S469">
        <v>0</v>
      </c>
      <c r="T469" s="2"/>
      <c r="U469" s="2"/>
      <c r="V469" s="2"/>
      <c r="W469" s="2"/>
      <c r="X469" s="2"/>
      <c r="Y469" s="25">
        <v>7.41544296</v>
      </c>
      <c r="Z469" s="25">
        <v>7.4154429599999991</v>
      </c>
      <c r="AA469" s="25">
        <v>7.41544296</v>
      </c>
      <c r="AB469">
        <v>7.8</v>
      </c>
      <c r="AC469">
        <v>13.010999999999999</v>
      </c>
      <c r="AD469">
        <v>5.5460000000000003</v>
      </c>
      <c r="AE469">
        <v>0</v>
      </c>
      <c r="AH469" s="2"/>
      <c r="AI469">
        <v>14</v>
      </c>
      <c r="AJ469" s="55">
        <f t="shared" si="96"/>
        <v>0</v>
      </c>
      <c r="AK469" s="57">
        <v>288.33429290182369</v>
      </c>
      <c r="AL469" s="55">
        <v>556.51188553357167</v>
      </c>
      <c r="AM469" s="55">
        <v>0</v>
      </c>
      <c r="AN469" s="52"/>
      <c r="AO469" s="51">
        <v>9.7109503410799117E-2</v>
      </c>
      <c r="AP469" s="52">
        <v>0.10062678166578309</v>
      </c>
      <c r="AQ469" s="52"/>
      <c r="AR469" s="28">
        <v>2</v>
      </c>
      <c r="AS469" s="28">
        <v>2.545454545454545</v>
      </c>
      <c r="AT469" s="28">
        <v>0.54545454545454541</v>
      </c>
      <c r="AU469" s="28">
        <v>0</v>
      </c>
      <c r="AV469" s="28">
        <v>0.39285714285714279</v>
      </c>
      <c r="AW469" s="28">
        <v>0.5</v>
      </c>
      <c r="AX469" s="28">
        <v>0.1071428571428571</v>
      </c>
      <c r="AY469" s="28">
        <v>0</v>
      </c>
      <c r="AZ469" s="25">
        <v>1.1000000000000001</v>
      </c>
      <c r="BA469" s="25">
        <v>3.44</v>
      </c>
      <c r="BB469" s="25">
        <v>2.34</v>
      </c>
      <c r="BC469" s="25">
        <v>2.669090909090909</v>
      </c>
      <c r="BD469">
        <v>2.669090909090909</v>
      </c>
      <c r="BE469">
        <v>5.9831974772727277</v>
      </c>
      <c r="BF469" s="75">
        <v>0.52442413903612473</v>
      </c>
      <c r="BG469" s="75">
        <v>0.54341863036636606</v>
      </c>
      <c r="BH469" s="75"/>
      <c r="BJ469">
        <v>4.8554751705399558E-2</v>
      </c>
      <c r="BK469">
        <v>5.0313390832891547E-2</v>
      </c>
      <c r="BM469">
        <v>9.8868142538291098E-2</v>
      </c>
      <c r="BN469">
        <v>4.9434071269145549E-2</v>
      </c>
      <c r="BO469">
        <v>0.53392138470124539</v>
      </c>
      <c r="BP469" s="81" t="s">
        <v>1305</v>
      </c>
      <c r="BQ469" s="81">
        <f t="shared" si="95"/>
        <v>1523</v>
      </c>
      <c r="BR469" s="81">
        <v>2</v>
      </c>
      <c r="BT469" s="79" t="s">
        <v>1268</v>
      </c>
      <c r="BU469" s="79" t="s">
        <v>863</v>
      </c>
      <c r="BV469" s="79">
        <v>1</v>
      </c>
      <c r="BX469" s="79">
        <v>2</v>
      </c>
      <c r="BY469" s="79">
        <v>0</v>
      </c>
      <c r="BZ469" s="79" t="s">
        <v>464</v>
      </c>
      <c r="CA469" s="79" t="s">
        <v>464</v>
      </c>
      <c r="CB469" s="79" t="s">
        <v>1266</v>
      </c>
      <c r="CC469" s="79">
        <v>450</v>
      </c>
      <c r="CD469" s="79">
        <v>200</v>
      </c>
      <c r="CE469" s="79" t="s">
        <v>1287</v>
      </c>
      <c r="CG469" s="81">
        <v>45</v>
      </c>
    </row>
    <row r="470" spans="1:85" x14ac:dyDescent="0.3">
      <c r="A470" s="2" t="s">
        <v>1385</v>
      </c>
      <c r="B470" s="13"/>
      <c r="C470" s="13"/>
      <c r="D470" s="2">
        <v>2.6</v>
      </c>
      <c r="E470" s="2" t="s">
        <v>225</v>
      </c>
      <c r="F470" s="32" t="s">
        <v>551</v>
      </c>
      <c r="G470" s="1" t="s">
        <v>629</v>
      </c>
      <c r="L470" t="b">
        <v>1</v>
      </c>
      <c r="M470" t="b">
        <v>1</v>
      </c>
      <c r="N470" t="b">
        <v>0</v>
      </c>
      <c r="O470" t="b">
        <v>0</v>
      </c>
      <c r="P470" s="2"/>
      <c r="Q470" s="25">
        <v>2</v>
      </c>
      <c r="R470">
        <v>4</v>
      </c>
      <c r="S470">
        <v>0</v>
      </c>
      <c r="T470" s="2"/>
      <c r="U470" s="2"/>
      <c r="V470" s="2"/>
      <c r="W470" s="2"/>
      <c r="X470" s="2"/>
      <c r="Y470" s="25">
        <v>7.41544296</v>
      </c>
      <c r="Z470" s="25">
        <v>7.4154429599999991</v>
      </c>
      <c r="AA470" s="25">
        <v>7.41544296</v>
      </c>
      <c r="AB470">
        <v>7.8</v>
      </c>
      <c r="AC470">
        <v>13.010999999999999</v>
      </c>
      <c r="AD470">
        <v>5.5460000000000003</v>
      </c>
      <c r="AE470">
        <v>0</v>
      </c>
      <c r="AH470" s="2"/>
      <c r="AI470">
        <v>14</v>
      </c>
      <c r="AJ470" s="55">
        <f t="shared" ref="AJ470:AJ477" si="97">T470*U470*V470</f>
        <v>0</v>
      </c>
      <c r="AK470" s="57">
        <v>288.33429290182369</v>
      </c>
      <c r="AL470" s="55">
        <v>556.51188553357167</v>
      </c>
      <c r="AM470" s="55">
        <v>0</v>
      </c>
      <c r="AN470" s="52"/>
      <c r="AO470" s="51">
        <v>9.7109503410799117E-2</v>
      </c>
      <c r="AP470" s="52">
        <v>0.10062678166578309</v>
      </c>
      <c r="AQ470" s="52"/>
      <c r="AR470" s="28">
        <v>2</v>
      </c>
      <c r="AS470" s="28">
        <v>2.545454545454545</v>
      </c>
      <c r="AT470" s="28">
        <v>0.54545454545454541</v>
      </c>
      <c r="AU470" s="28">
        <v>0</v>
      </c>
      <c r="AV470" s="28">
        <v>0.39285714285714279</v>
      </c>
      <c r="AW470" s="28">
        <v>0.5</v>
      </c>
      <c r="AX470" s="28">
        <v>0.1071428571428571</v>
      </c>
      <c r="AY470" s="28">
        <v>0</v>
      </c>
      <c r="AZ470" s="25">
        <v>1.1000000000000001</v>
      </c>
      <c r="BA470" s="25">
        <v>3.44</v>
      </c>
      <c r="BB470" s="25">
        <v>2.34</v>
      </c>
      <c r="BC470" s="25">
        <v>2.669090909090909</v>
      </c>
      <c r="BD470">
        <v>2.669090909090909</v>
      </c>
      <c r="BE470">
        <v>5.9831974772727277</v>
      </c>
      <c r="BF470" s="75">
        <v>0.52442413903612473</v>
      </c>
      <c r="BG470" s="75">
        <v>0.54341863036636606</v>
      </c>
      <c r="BH470" s="75"/>
      <c r="BJ470">
        <v>4.8554751705399558E-2</v>
      </c>
      <c r="BK470">
        <v>5.0313390832891547E-2</v>
      </c>
      <c r="BM470">
        <v>9.8868142538291098E-2</v>
      </c>
      <c r="BN470">
        <v>4.9434071269145549E-2</v>
      </c>
      <c r="BO470">
        <v>0.53392138470124539</v>
      </c>
      <c r="BP470" s="81" t="s">
        <v>1305</v>
      </c>
      <c r="BQ470" s="81">
        <f t="shared" si="95"/>
        <v>1523</v>
      </c>
      <c r="BR470" s="81">
        <v>2</v>
      </c>
      <c r="BT470" s="79" t="s">
        <v>1268</v>
      </c>
      <c r="BU470" s="79" t="s">
        <v>863</v>
      </c>
      <c r="BV470" s="79">
        <v>1</v>
      </c>
      <c r="BX470" s="79">
        <v>2</v>
      </c>
      <c r="BY470" s="79">
        <v>0</v>
      </c>
      <c r="BZ470" s="79" t="s">
        <v>464</v>
      </c>
      <c r="CA470" s="79" t="s">
        <v>464</v>
      </c>
      <c r="CB470" s="79" t="s">
        <v>1266</v>
      </c>
      <c r="CC470" s="79">
        <v>450</v>
      </c>
      <c r="CD470" s="79">
        <v>200</v>
      </c>
      <c r="CE470" s="79" t="s">
        <v>1287</v>
      </c>
      <c r="CG470" s="81">
        <v>32</v>
      </c>
    </row>
    <row r="471" spans="1:85" x14ac:dyDescent="0.3">
      <c r="A471" s="2" t="s">
        <v>46</v>
      </c>
      <c r="B471" s="13" t="s">
        <v>722</v>
      </c>
      <c r="C471" s="13"/>
      <c r="D471" s="2">
        <v>3.82</v>
      </c>
      <c r="E471" s="2" t="s">
        <v>225</v>
      </c>
      <c r="F471" s="9" t="s">
        <v>551</v>
      </c>
      <c r="G471" t="s">
        <v>629</v>
      </c>
      <c r="L471" t="b">
        <v>1</v>
      </c>
      <c r="M471" t="b">
        <v>1</v>
      </c>
      <c r="N471" t="b">
        <v>0</v>
      </c>
      <c r="O471" t="b">
        <v>0</v>
      </c>
      <c r="P471" s="2"/>
      <c r="Q471" s="25">
        <v>2</v>
      </c>
      <c r="R471">
        <v>4</v>
      </c>
      <c r="S471">
        <v>0</v>
      </c>
      <c r="T471" s="2"/>
      <c r="U471" s="2"/>
      <c r="V471" s="2"/>
      <c r="W471" s="2"/>
      <c r="X471" s="1">
        <v>0</v>
      </c>
      <c r="Y471" s="25">
        <v>7.41544296</v>
      </c>
      <c r="Z471" s="25">
        <v>7.4154429599999991</v>
      </c>
      <c r="AA471" s="25">
        <v>7.41544296</v>
      </c>
      <c r="AB471">
        <v>7.8</v>
      </c>
      <c r="AC471">
        <v>13.010999999999999</v>
      </c>
      <c r="AD471">
        <v>5.5460000000000003</v>
      </c>
      <c r="AE471">
        <v>0</v>
      </c>
      <c r="AH471" s="2"/>
      <c r="AI471">
        <v>14</v>
      </c>
      <c r="AJ471" s="55">
        <f t="shared" si="97"/>
        <v>0</v>
      </c>
      <c r="AK471" s="57">
        <v>288.33429290182369</v>
      </c>
      <c r="AL471" s="55">
        <v>556.51188553357167</v>
      </c>
      <c r="AM471" s="55">
        <v>0</v>
      </c>
      <c r="AN471" s="52"/>
      <c r="AO471" s="51">
        <v>9.7109503410799117E-2</v>
      </c>
      <c r="AP471" s="52">
        <v>0.10062678166578309</v>
      </c>
      <c r="AQ471" s="52"/>
      <c r="AR471" s="28">
        <v>2</v>
      </c>
      <c r="AS471" s="28">
        <v>2.545454545454545</v>
      </c>
      <c r="AT471" s="28">
        <v>0.54545454545454541</v>
      </c>
      <c r="AU471" s="28">
        <v>0</v>
      </c>
      <c r="AV471" s="28">
        <v>0.39285714285714279</v>
      </c>
      <c r="AW471" s="28">
        <v>0.5</v>
      </c>
      <c r="AX471" s="28">
        <v>0.1071428571428571</v>
      </c>
      <c r="AY471" s="28">
        <v>0</v>
      </c>
      <c r="AZ471" s="25">
        <v>1.1000000000000001</v>
      </c>
      <c r="BA471" s="25">
        <v>3.44</v>
      </c>
      <c r="BB471" s="25">
        <v>2.34</v>
      </c>
      <c r="BC471" s="25">
        <v>2.669090909090909</v>
      </c>
      <c r="BD471">
        <v>2.669090909090909</v>
      </c>
      <c r="BE471">
        <v>5.9831974772727277</v>
      </c>
      <c r="BF471" s="75">
        <v>0.52442413903612473</v>
      </c>
      <c r="BG471" s="75">
        <v>0.54341863036636606</v>
      </c>
      <c r="BH471" s="75"/>
      <c r="BJ471">
        <v>4.8554751705399558E-2</v>
      </c>
      <c r="BK471">
        <v>5.0313390832891547E-2</v>
      </c>
      <c r="BM471">
        <v>9.8868142538291098E-2</v>
      </c>
      <c r="BN471">
        <v>4.9434071269145549E-2</v>
      </c>
      <c r="BO471">
        <v>0.53392138470124539</v>
      </c>
      <c r="BP471" s="81" t="s">
        <v>1305</v>
      </c>
      <c r="BQ471" s="81">
        <f t="shared" si="95"/>
        <v>1523</v>
      </c>
      <c r="BR471" s="81">
        <v>2</v>
      </c>
      <c r="BT471" s="79" t="s">
        <v>1275</v>
      </c>
      <c r="BU471" s="79" t="s">
        <v>56</v>
      </c>
      <c r="BV471" s="79">
        <v>1</v>
      </c>
      <c r="BX471" s="79">
        <v>2</v>
      </c>
      <c r="BY471" s="79">
        <v>0</v>
      </c>
      <c r="BZ471" s="79" t="s">
        <v>464</v>
      </c>
      <c r="CA471" s="79" t="s">
        <v>464</v>
      </c>
      <c r="CB471" s="79" t="s">
        <v>1266</v>
      </c>
      <c r="CC471" s="79">
        <v>450</v>
      </c>
      <c r="CD471" s="79">
        <v>200</v>
      </c>
      <c r="CE471" s="79" t="s">
        <v>1287</v>
      </c>
      <c r="CG471" s="81">
        <v>400</v>
      </c>
    </row>
    <row r="472" spans="1:85" x14ac:dyDescent="0.3">
      <c r="A472" s="2" t="s">
        <v>1382</v>
      </c>
      <c r="B472" s="13"/>
      <c r="C472" s="13"/>
      <c r="D472" s="2">
        <v>2.2000000000000002</v>
      </c>
      <c r="E472" s="2" t="s">
        <v>225</v>
      </c>
      <c r="F472" s="32" t="s">
        <v>551</v>
      </c>
      <c r="G472" s="1" t="s">
        <v>629</v>
      </c>
      <c r="L472" t="b">
        <v>1</v>
      </c>
      <c r="M472" t="b">
        <v>1</v>
      </c>
      <c r="N472" t="b">
        <v>0</v>
      </c>
      <c r="O472" t="b">
        <v>0</v>
      </c>
      <c r="P472" s="2"/>
      <c r="Q472" s="25">
        <v>2</v>
      </c>
      <c r="R472">
        <v>4</v>
      </c>
      <c r="S472">
        <v>0</v>
      </c>
      <c r="T472" s="2"/>
      <c r="U472" s="2"/>
      <c r="V472" s="2"/>
      <c r="W472" s="2"/>
      <c r="X472" s="2"/>
      <c r="Y472" s="25">
        <v>7.41544296</v>
      </c>
      <c r="Z472" s="25">
        <v>7.4154429599999991</v>
      </c>
      <c r="AA472" s="25">
        <v>7.41544296</v>
      </c>
      <c r="AB472">
        <v>7.8</v>
      </c>
      <c r="AC472">
        <v>13.010999999999999</v>
      </c>
      <c r="AD472">
        <v>5.5460000000000003</v>
      </c>
      <c r="AE472">
        <v>0</v>
      </c>
      <c r="AH472" s="2"/>
      <c r="AI472">
        <v>14</v>
      </c>
      <c r="AJ472" s="55">
        <f t="shared" si="97"/>
        <v>0</v>
      </c>
      <c r="AK472" s="57">
        <v>288.33429290182369</v>
      </c>
      <c r="AL472" s="55">
        <v>556.51188553357167</v>
      </c>
      <c r="AM472" s="55">
        <v>0</v>
      </c>
      <c r="AN472" s="52"/>
      <c r="AO472" s="51">
        <v>9.7109503410799117E-2</v>
      </c>
      <c r="AP472" s="52">
        <v>0.10062678166578309</v>
      </c>
      <c r="AQ472" s="52"/>
      <c r="AR472" s="28">
        <v>2</v>
      </c>
      <c r="AS472" s="28">
        <v>2.545454545454545</v>
      </c>
      <c r="AT472" s="28">
        <v>0.54545454545454541</v>
      </c>
      <c r="AU472" s="28">
        <v>0</v>
      </c>
      <c r="AV472" s="28">
        <v>0.39285714285714279</v>
      </c>
      <c r="AW472" s="28">
        <v>0.5</v>
      </c>
      <c r="AX472" s="28">
        <v>0.1071428571428571</v>
      </c>
      <c r="AY472" s="28">
        <v>0</v>
      </c>
      <c r="AZ472" s="25">
        <v>1.1000000000000001</v>
      </c>
      <c r="BA472" s="25">
        <v>3.44</v>
      </c>
      <c r="BB472" s="25">
        <v>2.34</v>
      </c>
      <c r="BC472" s="25">
        <v>2.669090909090909</v>
      </c>
      <c r="BD472">
        <v>2.669090909090909</v>
      </c>
      <c r="BE472">
        <v>5.9831974772727277</v>
      </c>
      <c r="BF472" s="75">
        <v>0.52442413903612473</v>
      </c>
      <c r="BG472" s="75">
        <v>0.54341863036636606</v>
      </c>
      <c r="BH472" s="75"/>
      <c r="BJ472">
        <v>4.8554751705399558E-2</v>
      </c>
      <c r="BK472">
        <v>5.0313390832891547E-2</v>
      </c>
      <c r="BM472">
        <v>9.8868142538291098E-2</v>
      </c>
      <c r="BN472">
        <v>4.9434071269145549E-2</v>
      </c>
      <c r="BO472">
        <v>0.53392138470124539</v>
      </c>
      <c r="BP472" s="81" t="s">
        <v>1305</v>
      </c>
      <c r="BQ472" s="81">
        <f t="shared" si="95"/>
        <v>1523</v>
      </c>
      <c r="BR472" s="81">
        <v>2</v>
      </c>
      <c r="BT472" s="79" t="s">
        <v>1275</v>
      </c>
      <c r="BU472" s="79" t="s">
        <v>56</v>
      </c>
      <c r="BV472" s="79">
        <v>1</v>
      </c>
      <c r="BX472" s="79">
        <v>2</v>
      </c>
      <c r="BY472" s="79">
        <v>0</v>
      </c>
      <c r="BZ472" s="79" t="s">
        <v>464</v>
      </c>
      <c r="CA472" s="79" t="s">
        <v>464</v>
      </c>
      <c r="CB472" s="79" t="s">
        <v>1266</v>
      </c>
      <c r="CC472" s="79">
        <v>450</v>
      </c>
      <c r="CD472" s="79">
        <v>200</v>
      </c>
      <c r="CE472" s="79" t="s">
        <v>1287</v>
      </c>
      <c r="CG472" s="81">
        <v>275</v>
      </c>
    </row>
    <row r="473" spans="1:85" x14ac:dyDescent="0.3">
      <c r="A473" s="2" t="s">
        <v>1384</v>
      </c>
      <c r="B473" s="13"/>
      <c r="C473" s="13"/>
      <c r="D473" s="2">
        <v>2.6</v>
      </c>
      <c r="E473" s="2" t="s">
        <v>225</v>
      </c>
      <c r="F473" s="32" t="s">
        <v>551</v>
      </c>
      <c r="G473" s="1" t="s">
        <v>629</v>
      </c>
      <c r="L473" t="b">
        <v>1</v>
      </c>
      <c r="M473" t="b">
        <v>1</v>
      </c>
      <c r="N473" t="b">
        <v>0</v>
      </c>
      <c r="O473" t="b">
        <v>0</v>
      </c>
      <c r="P473" s="2"/>
      <c r="Q473" s="25">
        <v>2</v>
      </c>
      <c r="R473">
        <v>4</v>
      </c>
      <c r="S473">
        <v>0</v>
      </c>
      <c r="T473" s="2"/>
      <c r="U473" s="2"/>
      <c r="V473" s="2"/>
      <c r="W473" s="2"/>
      <c r="X473" s="2"/>
      <c r="Y473" s="25">
        <v>7.41544296</v>
      </c>
      <c r="Z473" s="25">
        <v>7.4154429599999991</v>
      </c>
      <c r="AA473" s="25">
        <v>7.41544296</v>
      </c>
      <c r="AB473">
        <v>7.8</v>
      </c>
      <c r="AC473">
        <v>13.010999999999999</v>
      </c>
      <c r="AD473">
        <v>5.5460000000000003</v>
      </c>
      <c r="AE473">
        <v>0</v>
      </c>
      <c r="AH473" s="2"/>
      <c r="AI473">
        <v>14</v>
      </c>
      <c r="AJ473" s="55">
        <f t="shared" si="97"/>
        <v>0</v>
      </c>
      <c r="AK473" s="57">
        <v>288.33429290182369</v>
      </c>
      <c r="AL473" s="55">
        <v>556.51188553357167</v>
      </c>
      <c r="AM473" s="55">
        <v>0</v>
      </c>
      <c r="AN473" s="52"/>
      <c r="AO473" s="51">
        <v>9.7109503410799117E-2</v>
      </c>
      <c r="AP473" s="52">
        <v>0.10062678166578309</v>
      </c>
      <c r="AQ473" s="52"/>
      <c r="AR473" s="28">
        <v>2</v>
      </c>
      <c r="AS473" s="28">
        <v>2.545454545454545</v>
      </c>
      <c r="AT473" s="28">
        <v>0.54545454545454541</v>
      </c>
      <c r="AU473" s="28">
        <v>0</v>
      </c>
      <c r="AV473" s="28">
        <v>0.39285714285714279</v>
      </c>
      <c r="AW473" s="28">
        <v>0.5</v>
      </c>
      <c r="AX473" s="28">
        <v>0.1071428571428571</v>
      </c>
      <c r="AY473" s="28">
        <v>0</v>
      </c>
      <c r="AZ473" s="25">
        <v>1.1000000000000001</v>
      </c>
      <c r="BA473" s="25">
        <v>3.44</v>
      </c>
      <c r="BB473" s="25">
        <v>2.34</v>
      </c>
      <c r="BC473" s="25">
        <v>2.669090909090909</v>
      </c>
      <c r="BD473">
        <v>2.669090909090909</v>
      </c>
      <c r="BE473">
        <v>5.9831974772727277</v>
      </c>
      <c r="BF473" s="75">
        <v>0.52442413903612473</v>
      </c>
      <c r="BG473" s="75">
        <v>0.54341863036636606</v>
      </c>
      <c r="BH473" s="75"/>
      <c r="BJ473">
        <v>4.8554751705399558E-2</v>
      </c>
      <c r="BK473">
        <v>5.0313390832891547E-2</v>
      </c>
      <c r="BM473">
        <v>9.8868142538291098E-2</v>
      </c>
      <c r="BN473">
        <v>4.9434071269145549E-2</v>
      </c>
      <c r="BO473">
        <v>0.53392138470124539</v>
      </c>
      <c r="BP473" s="81" t="s">
        <v>1305</v>
      </c>
      <c r="BQ473" s="81">
        <f t="shared" si="95"/>
        <v>1523</v>
      </c>
      <c r="BR473" s="81">
        <v>2</v>
      </c>
      <c r="BT473" s="79" t="s">
        <v>1275</v>
      </c>
      <c r="BU473" s="79" t="s">
        <v>56</v>
      </c>
      <c r="BV473" s="79">
        <v>1</v>
      </c>
      <c r="BX473" s="79">
        <v>2</v>
      </c>
      <c r="BY473" s="79">
        <v>0</v>
      </c>
      <c r="BZ473" s="79" t="s">
        <v>464</v>
      </c>
      <c r="CA473" s="79" t="s">
        <v>464</v>
      </c>
      <c r="CB473" s="79" t="s">
        <v>1266</v>
      </c>
      <c r="CC473" s="79">
        <v>450</v>
      </c>
      <c r="CD473" s="79">
        <v>200</v>
      </c>
      <c r="CE473" s="79" t="s">
        <v>1287</v>
      </c>
      <c r="CG473" s="81">
        <v>269</v>
      </c>
    </row>
    <row r="474" spans="1:85" x14ac:dyDescent="0.3">
      <c r="A474" s="2" t="s">
        <v>46</v>
      </c>
      <c r="B474" s="13" t="s">
        <v>722</v>
      </c>
      <c r="C474" s="13"/>
      <c r="D474" s="2">
        <v>3.82</v>
      </c>
      <c r="E474" s="2" t="s">
        <v>225</v>
      </c>
      <c r="F474" s="9" t="s">
        <v>551</v>
      </c>
      <c r="G474" t="s">
        <v>629</v>
      </c>
      <c r="L474" t="b">
        <v>1</v>
      </c>
      <c r="M474" t="b">
        <v>1</v>
      </c>
      <c r="N474" t="b">
        <v>0</v>
      </c>
      <c r="O474" t="b">
        <v>0</v>
      </c>
      <c r="P474" s="2"/>
      <c r="Q474" s="25">
        <v>2</v>
      </c>
      <c r="R474">
        <v>4</v>
      </c>
      <c r="S474">
        <v>0</v>
      </c>
      <c r="T474" s="2"/>
      <c r="U474" s="2"/>
      <c r="V474" s="2"/>
      <c r="W474" s="2"/>
      <c r="X474" s="1">
        <v>0</v>
      </c>
      <c r="Y474" s="25">
        <v>7.41544296</v>
      </c>
      <c r="Z474" s="25">
        <v>7.4154429599999991</v>
      </c>
      <c r="AA474" s="25">
        <v>7.41544296</v>
      </c>
      <c r="AB474">
        <v>7.8</v>
      </c>
      <c r="AC474">
        <v>13.010999999999999</v>
      </c>
      <c r="AD474">
        <v>5.5460000000000003</v>
      </c>
      <c r="AE474">
        <v>0</v>
      </c>
      <c r="AH474" s="2"/>
      <c r="AI474">
        <v>14</v>
      </c>
      <c r="AJ474" s="55">
        <f t="shared" si="97"/>
        <v>0</v>
      </c>
      <c r="AK474" s="57">
        <v>288.33429290182369</v>
      </c>
      <c r="AL474" s="55">
        <v>556.51188553357167</v>
      </c>
      <c r="AM474" s="55">
        <v>0</v>
      </c>
      <c r="AN474" s="52"/>
      <c r="AO474" s="51">
        <v>9.7109503410799117E-2</v>
      </c>
      <c r="AP474" s="52">
        <v>0.10062678166578309</v>
      </c>
      <c r="AQ474" s="52"/>
      <c r="AR474" s="28">
        <v>2</v>
      </c>
      <c r="AS474" s="28">
        <v>2.545454545454545</v>
      </c>
      <c r="AT474" s="28">
        <v>0.54545454545454541</v>
      </c>
      <c r="AU474" s="28">
        <v>0</v>
      </c>
      <c r="AV474" s="28">
        <v>0.39285714285714279</v>
      </c>
      <c r="AW474" s="28">
        <v>0.5</v>
      </c>
      <c r="AX474" s="28">
        <v>0.1071428571428571</v>
      </c>
      <c r="AY474" s="28">
        <v>0</v>
      </c>
      <c r="AZ474" s="25">
        <v>1.1000000000000001</v>
      </c>
      <c r="BA474" s="25">
        <v>3.44</v>
      </c>
      <c r="BB474" s="25">
        <v>2.34</v>
      </c>
      <c r="BC474" s="25">
        <v>2.669090909090909</v>
      </c>
      <c r="BD474">
        <v>2.669090909090909</v>
      </c>
      <c r="BE474">
        <v>5.9831974772727277</v>
      </c>
      <c r="BF474" s="75">
        <v>0.52442413903612473</v>
      </c>
      <c r="BG474" s="75">
        <v>0.54341863036636606</v>
      </c>
      <c r="BH474" s="75"/>
      <c r="BJ474">
        <v>4.8554751705399558E-2</v>
      </c>
      <c r="BK474">
        <v>5.0313390832891547E-2</v>
      </c>
      <c r="BM474">
        <v>9.8868142538291098E-2</v>
      </c>
      <c r="BN474">
        <v>4.9434071269145549E-2</v>
      </c>
      <c r="BO474">
        <v>0.53392138470124539</v>
      </c>
      <c r="BP474" s="81" t="s">
        <v>1305</v>
      </c>
      <c r="BQ474" s="81">
        <f t="shared" si="95"/>
        <v>1523</v>
      </c>
      <c r="BR474" s="81">
        <v>2</v>
      </c>
      <c r="BT474" s="79" t="s">
        <v>1268</v>
      </c>
      <c r="BU474" s="79" t="s">
        <v>863</v>
      </c>
      <c r="BV474" s="79">
        <v>1</v>
      </c>
      <c r="BX474" s="79">
        <v>3.33</v>
      </c>
      <c r="BY474" s="79">
        <v>33.299999999999997</v>
      </c>
      <c r="BZ474" s="79" t="s">
        <v>464</v>
      </c>
      <c r="CA474" s="79" t="s">
        <v>464</v>
      </c>
      <c r="CB474" s="79" t="s">
        <v>1266</v>
      </c>
      <c r="CC474" s="79">
        <v>500</v>
      </c>
      <c r="CD474" s="79">
        <v>420</v>
      </c>
      <c r="CE474" s="79" t="s">
        <v>1310</v>
      </c>
      <c r="CG474" s="81">
        <v>0</v>
      </c>
    </row>
    <row r="475" spans="1:85" x14ac:dyDescent="0.3">
      <c r="A475" s="2" t="s">
        <v>1382</v>
      </c>
      <c r="B475" s="13"/>
      <c r="C475" s="13"/>
      <c r="D475" s="2">
        <v>2.2000000000000002</v>
      </c>
      <c r="E475" s="2" t="s">
        <v>225</v>
      </c>
      <c r="F475" s="32" t="s">
        <v>551</v>
      </c>
      <c r="G475" s="1" t="s">
        <v>629</v>
      </c>
      <c r="L475" t="b">
        <v>1</v>
      </c>
      <c r="M475" t="b">
        <v>1</v>
      </c>
      <c r="N475" t="b">
        <v>0</v>
      </c>
      <c r="O475" t="b">
        <v>0</v>
      </c>
      <c r="P475" s="2"/>
      <c r="Q475" s="25">
        <v>2</v>
      </c>
      <c r="R475">
        <v>4</v>
      </c>
      <c r="S475">
        <v>0</v>
      </c>
      <c r="T475" s="2"/>
      <c r="U475" s="2"/>
      <c r="V475" s="2"/>
      <c r="W475" s="2"/>
      <c r="X475" s="2"/>
      <c r="Y475" s="25">
        <v>7.41544296</v>
      </c>
      <c r="Z475" s="25">
        <v>7.4154429599999991</v>
      </c>
      <c r="AA475" s="25">
        <v>7.41544296</v>
      </c>
      <c r="AB475">
        <v>7.8</v>
      </c>
      <c r="AC475">
        <v>13.010999999999999</v>
      </c>
      <c r="AD475">
        <v>5.5460000000000003</v>
      </c>
      <c r="AE475">
        <v>0</v>
      </c>
      <c r="AH475" s="2"/>
      <c r="AI475">
        <v>14</v>
      </c>
      <c r="AJ475" s="55">
        <f t="shared" si="97"/>
        <v>0</v>
      </c>
      <c r="AK475" s="57">
        <v>288.33429290182369</v>
      </c>
      <c r="AL475" s="55">
        <v>556.51188553357167</v>
      </c>
      <c r="AM475" s="55">
        <v>0</v>
      </c>
      <c r="AN475" s="52"/>
      <c r="AO475" s="51">
        <v>9.7109503410799117E-2</v>
      </c>
      <c r="AP475" s="52">
        <v>0.10062678166578309</v>
      </c>
      <c r="AQ475" s="52"/>
      <c r="AR475" s="28">
        <v>2</v>
      </c>
      <c r="AS475" s="28">
        <v>2.545454545454545</v>
      </c>
      <c r="AT475" s="28">
        <v>0.54545454545454541</v>
      </c>
      <c r="AU475" s="28">
        <v>0</v>
      </c>
      <c r="AV475" s="28">
        <v>0.39285714285714279</v>
      </c>
      <c r="AW475" s="28">
        <v>0.5</v>
      </c>
      <c r="AX475" s="28">
        <v>0.1071428571428571</v>
      </c>
      <c r="AY475" s="28">
        <v>0</v>
      </c>
      <c r="AZ475" s="25">
        <v>1.1000000000000001</v>
      </c>
      <c r="BA475" s="25">
        <v>3.44</v>
      </c>
      <c r="BB475" s="25">
        <v>2.34</v>
      </c>
      <c r="BC475" s="25">
        <v>2.669090909090909</v>
      </c>
      <c r="BD475">
        <v>2.669090909090909</v>
      </c>
      <c r="BE475">
        <v>5.9831974772727277</v>
      </c>
      <c r="BF475" s="75">
        <v>0.52442413903612473</v>
      </c>
      <c r="BG475" s="75">
        <v>0.54341863036636606</v>
      </c>
      <c r="BH475" s="75"/>
      <c r="BJ475">
        <v>4.8554751705399558E-2</v>
      </c>
      <c r="BK475">
        <v>5.0313390832891547E-2</v>
      </c>
      <c r="BM475">
        <v>9.8868142538291098E-2</v>
      </c>
      <c r="BN475">
        <v>4.9434071269145549E-2</v>
      </c>
      <c r="BO475">
        <v>0.53392138470124539</v>
      </c>
      <c r="BP475" s="81" t="s">
        <v>1305</v>
      </c>
      <c r="BQ475" s="81">
        <f t="shared" si="95"/>
        <v>1523</v>
      </c>
      <c r="BR475" s="81">
        <v>2</v>
      </c>
      <c r="BT475" s="79" t="s">
        <v>1268</v>
      </c>
      <c r="BU475" s="79" t="s">
        <v>863</v>
      </c>
      <c r="BV475" s="79">
        <v>1</v>
      </c>
      <c r="BX475" s="79">
        <v>3.33</v>
      </c>
      <c r="BY475" s="79">
        <v>33.299999999999997</v>
      </c>
      <c r="BZ475" s="79" t="s">
        <v>464</v>
      </c>
      <c r="CA475" s="79" t="s">
        <v>464</v>
      </c>
      <c r="CB475" s="79" t="s">
        <v>1266</v>
      </c>
      <c r="CC475" s="79">
        <v>500</v>
      </c>
      <c r="CD475" s="79">
        <v>420</v>
      </c>
      <c r="CE475" s="79" t="s">
        <v>1310</v>
      </c>
      <c r="CG475" s="81">
        <v>30</v>
      </c>
    </row>
    <row r="476" spans="1:85" x14ac:dyDescent="0.3">
      <c r="A476" s="2" t="s">
        <v>1383</v>
      </c>
      <c r="B476" s="13"/>
      <c r="C476" s="13"/>
      <c r="D476" s="2">
        <v>2.2000000000000002</v>
      </c>
      <c r="E476" s="2" t="s">
        <v>225</v>
      </c>
      <c r="F476" s="32" t="s">
        <v>551</v>
      </c>
      <c r="G476" s="1" t="s">
        <v>629</v>
      </c>
      <c r="L476" t="b">
        <v>1</v>
      </c>
      <c r="M476" t="b">
        <v>1</v>
      </c>
      <c r="N476" t="b">
        <v>0</v>
      </c>
      <c r="O476" t="b">
        <v>0</v>
      </c>
      <c r="P476" s="2"/>
      <c r="Q476" s="25">
        <v>2</v>
      </c>
      <c r="R476">
        <v>4</v>
      </c>
      <c r="S476">
        <v>0</v>
      </c>
      <c r="T476" s="2"/>
      <c r="U476" s="2"/>
      <c r="V476" s="2"/>
      <c r="W476" s="2"/>
      <c r="X476" s="2"/>
      <c r="Y476" s="25">
        <v>7.41544296</v>
      </c>
      <c r="Z476" s="25">
        <v>7.4154429599999991</v>
      </c>
      <c r="AA476" s="25">
        <v>7.41544296</v>
      </c>
      <c r="AB476">
        <v>7.8</v>
      </c>
      <c r="AC476">
        <v>13.010999999999999</v>
      </c>
      <c r="AD476">
        <v>5.5460000000000003</v>
      </c>
      <c r="AE476">
        <v>0</v>
      </c>
      <c r="AH476" s="2"/>
      <c r="AI476">
        <v>14</v>
      </c>
      <c r="AJ476" s="55">
        <f t="shared" si="97"/>
        <v>0</v>
      </c>
      <c r="AK476" s="57">
        <v>288.33429290182369</v>
      </c>
      <c r="AL476" s="55">
        <v>556.51188553357167</v>
      </c>
      <c r="AM476" s="55">
        <v>0</v>
      </c>
      <c r="AN476" s="52"/>
      <c r="AO476" s="51">
        <v>9.7109503410799117E-2</v>
      </c>
      <c r="AP476" s="52">
        <v>0.10062678166578309</v>
      </c>
      <c r="AQ476" s="52"/>
      <c r="AR476" s="28">
        <v>2</v>
      </c>
      <c r="AS476" s="28">
        <v>2.545454545454545</v>
      </c>
      <c r="AT476" s="28">
        <v>0.54545454545454541</v>
      </c>
      <c r="AU476" s="28">
        <v>0</v>
      </c>
      <c r="AV476" s="28">
        <v>0.39285714285714279</v>
      </c>
      <c r="AW476" s="28">
        <v>0.5</v>
      </c>
      <c r="AX476" s="28">
        <v>0.1071428571428571</v>
      </c>
      <c r="AY476" s="28">
        <v>0</v>
      </c>
      <c r="AZ476" s="25">
        <v>1.1000000000000001</v>
      </c>
      <c r="BA476" s="25">
        <v>3.44</v>
      </c>
      <c r="BB476" s="25">
        <v>2.34</v>
      </c>
      <c r="BC476" s="25">
        <v>2.669090909090909</v>
      </c>
      <c r="BD476">
        <v>2.669090909090909</v>
      </c>
      <c r="BE476">
        <v>5.9831974772727277</v>
      </c>
      <c r="BF476" s="75">
        <v>0.52442413903612473</v>
      </c>
      <c r="BG476" s="75">
        <v>0.54341863036636606</v>
      </c>
      <c r="BH476" s="75"/>
      <c r="BJ476">
        <v>4.8554751705399558E-2</v>
      </c>
      <c r="BK476">
        <v>5.0313390832891547E-2</v>
      </c>
      <c r="BM476">
        <v>9.8868142538291098E-2</v>
      </c>
      <c r="BN476">
        <v>4.9434071269145549E-2</v>
      </c>
      <c r="BO476">
        <v>0.53392138470124539</v>
      </c>
      <c r="BP476" s="81" t="s">
        <v>1305</v>
      </c>
      <c r="BQ476" s="81">
        <f t="shared" si="95"/>
        <v>1523</v>
      </c>
      <c r="BR476" s="81">
        <v>2</v>
      </c>
      <c r="BT476" s="79" t="s">
        <v>1268</v>
      </c>
      <c r="BU476" s="79" t="s">
        <v>863</v>
      </c>
      <c r="BV476" s="79">
        <v>1</v>
      </c>
      <c r="BX476" s="79">
        <v>3.33</v>
      </c>
      <c r="BY476" s="79">
        <v>33.299999999999997</v>
      </c>
      <c r="BZ476" s="79" t="s">
        <v>464</v>
      </c>
      <c r="CA476" s="79" t="s">
        <v>464</v>
      </c>
      <c r="CB476" s="79" t="s">
        <v>1266</v>
      </c>
      <c r="CC476" s="79">
        <v>500</v>
      </c>
      <c r="CD476" s="79">
        <v>420</v>
      </c>
      <c r="CE476" s="79" t="s">
        <v>1310</v>
      </c>
      <c r="CG476" s="81">
        <v>16</v>
      </c>
    </row>
    <row r="477" spans="1:85" x14ac:dyDescent="0.3">
      <c r="A477" s="2" t="s">
        <v>1384</v>
      </c>
      <c r="B477" s="13"/>
      <c r="C477" s="13"/>
      <c r="D477" s="2">
        <v>2.6</v>
      </c>
      <c r="E477" s="2" t="s">
        <v>225</v>
      </c>
      <c r="F477" s="32" t="s">
        <v>551</v>
      </c>
      <c r="G477" s="1" t="s">
        <v>629</v>
      </c>
      <c r="L477" t="b">
        <v>1</v>
      </c>
      <c r="M477" t="b">
        <v>1</v>
      </c>
      <c r="N477" t="b">
        <v>0</v>
      </c>
      <c r="O477" t="b">
        <v>0</v>
      </c>
      <c r="P477" s="2"/>
      <c r="Q477" s="25">
        <v>2</v>
      </c>
      <c r="R477">
        <v>4</v>
      </c>
      <c r="S477">
        <v>0</v>
      </c>
      <c r="T477" s="2"/>
      <c r="U477" s="2"/>
      <c r="V477" s="2"/>
      <c r="W477" s="2"/>
      <c r="X477" s="2"/>
      <c r="Y477" s="25">
        <v>7.41544296</v>
      </c>
      <c r="Z477" s="25">
        <v>7.4154429599999991</v>
      </c>
      <c r="AA477" s="25">
        <v>7.41544296</v>
      </c>
      <c r="AB477">
        <v>7.8</v>
      </c>
      <c r="AC477">
        <v>13.010999999999999</v>
      </c>
      <c r="AD477">
        <v>5.5460000000000003</v>
      </c>
      <c r="AE477">
        <v>0</v>
      </c>
      <c r="AH477" s="2"/>
      <c r="AI477">
        <v>14</v>
      </c>
      <c r="AJ477" s="55">
        <f t="shared" si="97"/>
        <v>0</v>
      </c>
      <c r="AK477" s="57">
        <v>288.33429290182369</v>
      </c>
      <c r="AL477" s="55">
        <v>556.51188553357167</v>
      </c>
      <c r="AM477" s="55">
        <v>0</v>
      </c>
      <c r="AN477" s="52"/>
      <c r="AO477" s="51">
        <v>9.7109503410799117E-2</v>
      </c>
      <c r="AP477" s="52">
        <v>0.10062678166578309</v>
      </c>
      <c r="AQ477" s="52"/>
      <c r="AR477" s="28">
        <v>2</v>
      </c>
      <c r="AS477" s="28">
        <v>2.545454545454545</v>
      </c>
      <c r="AT477" s="28">
        <v>0.54545454545454541</v>
      </c>
      <c r="AU477" s="28">
        <v>0</v>
      </c>
      <c r="AV477" s="28">
        <v>0.39285714285714279</v>
      </c>
      <c r="AW477" s="28">
        <v>0.5</v>
      </c>
      <c r="AX477" s="28">
        <v>0.1071428571428571</v>
      </c>
      <c r="AY477" s="28">
        <v>0</v>
      </c>
      <c r="AZ477" s="25">
        <v>1.1000000000000001</v>
      </c>
      <c r="BA477" s="25">
        <v>3.44</v>
      </c>
      <c r="BB477" s="25">
        <v>2.34</v>
      </c>
      <c r="BC477" s="25">
        <v>2.669090909090909</v>
      </c>
      <c r="BD477">
        <v>2.669090909090909</v>
      </c>
      <c r="BE477">
        <v>5.9831974772727277</v>
      </c>
      <c r="BF477" s="75">
        <v>0.52442413903612473</v>
      </c>
      <c r="BG477" s="75">
        <v>0.54341863036636606</v>
      </c>
      <c r="BH477" s="75"/>
      <c r="BJ477">
        <v>4.8554751705399558E-2</v>
      </c>
      <c r="BK477">
        <v>5.0313390832891547E-2</v>
      </c>
      <c r="BM477">
        <v>9.8868142538291098E-2</v>
      </c>
      <c r="BN477">
        <v>4.9434071269145549E-2</v>
      </c>
      <c r="BO477">
        <v>0.53392138470124539</v>
      </c>
      <c r="BP477" s="81" t="s">
        <v>1305</v>
      </c>
      <c r="BQ477" s="81">
        <f t="shared" si="95"/>
        <v>1523</v>
      </c>
      <c r="BR477" s="81">
        <v>2</v>
      </c>
      <c r="BT477" s="79" t="s">
        <v>1268</v>
      </c>
      <c r="BU477" s="79" t="s">
        <v>863</v>
      </c>
      <c r="BV477" s="79">
        <v>1</v>
      </c>
      <c r="BX477" s="79">
        <v>3.33</v>
      </c>
      <c r="BY477" s="79">
        <v>33.299999999999997</v>
      </c>
      <c r="BZ477" s="79" t="s">
        <v>464</v>
      </c>
      <c r="CA477" s="79" t="s">
        <v>464</v>
      </c>
      <c r="CB477" s="79" t="s">
        <v>1266</v>
      </c>
      <c r="CC477" s="79">
        <v>500</v>
      </c>
      <c r="CD477" s="79">
        <v>420</v>
      </c>
      <c r="CE477" s="79" t="s">
        <v>1310</v>
      </c>
      <c r="CG477" s="81">
        <v>20</v>
      </c>
    </row>
    <row r="478" spans="1:85" x14ac:dyDescent="0.3">
      <c r="A478" s="2" t="s">
        <v>1385</v>
      </c>
      <c r="B478" s="13"/>
      <c r="C478" s="13"/>
      <c r="D478" s="2">
        <v>2.6</v>
      </c>
      <c r="E478" s="2" t="s">
        <v>225</v>
      </c>
      <c r="F478" s="32" t="s">
        <v>551</v>
      </c>
      <c r="G478" s="1" t="s">
        <v>629</v>
      </c>
      <c r="L478" t="b">
        <v>1</v>
      </c>
      <c r="M478" t="b">
        <v>1</v>
      </c>
      <c r="N478" t="b">
        <v>0</v>
      </c>
      <c r="O478" t="b">
        <v>0</v>
      </c>
      <c r="P478" s="2"/>
      <c r="Q478" s="25">
        <v>2</v>
      </c>
      <c r="R478">
        <v>4</v>
      </c>
      <c r="S478">
        <v>0</v>
      </c>
      <c r="T478" s="2"/>
      <c r="U478" s="2"/>
      <c r="V478" s="2"/>
      <c r="W478" s="2"/>
      <c r="X478" s="2"/>
      <c r="Y478" s="25">
        <v>7.41544296</v>
      </c>
      <c r="Z478" s="25">
        <v>7.4154429599999991</v>
      </c>
      <c r="AA478" s="25">
        <v>7.41544296</v>
      </c>
      <c r="AB478">
        <v>7.8</v>
      </c>
      <c r="AC478">
        <v>13.010999999999999</v>
      </c>
      <c r="AD478">
        <v>5.5460000000000003</v>
      </c>
      <c r="AE478">
        <v>0</v>
      </c>
      <c r="AH478" s="2"/>
      <c r="AI478">
        <v>14</v>
      </c>
      <c r="AJ478" s="55">
        <f t="shared" ref="AJ478:AJ481" si="98">T478*U478*V478</f>
        <v>0</v>
      </c>
      <c r="AK478" s="57">
        <v>288.33429290182369</v>
      </c>
      <c r="AL478" s="55">
        <v>556.51188553357167</v>
      </c>
      <c r="AM478" s="55">
        <v>0</v>
      </c>
      <c r="AN478" s="52"/>
      <c r="AO478" s="51">
        <v>9.7109503410799117E-2</v>
      </c>
      <c r="AP478" s="52">
        <v>0.10062678166578309</v>
      </c>
      <c r="AQ478" s="52"/>
      <c r="AR478" s="28">
        <v>2</v>
      </c>
      <c r="AS478" s="28">
        <v>2.545454545454545</v>
      </c>
      <c r="AT478" s="28">
        <v>0.54545454545454541</v>
      </c>
      <c r="AU478" s="28">
        <v>0</v>
      </c>
      <c r="AV478" s="28">
        <v>0.39285714285714279</v>
      </c>
      <c r="AW478" s="28">
        <v>0.5</v>
      </c>
      <c r="AX478" s="28">
        <v>0.1071428571428571</v>
      </c>
      <c r="AY478" s="28">
        <v>0</v>
      </c>
      <c r="AZ478" s="25">
        <v>1.1000000000000001</v>
      </c>
      <c r="BA478" s="25">
        <v>3.44</v>
      </c>
      <c r="BB478" s="25">
        <v>2.34</v>
      </c>
      <c r="BC478" s="25">
        <v>2.669090909090909</v>
      </c>
      <c r="BD478">
        <v>2.669090909090909</v>
      </c>
      <c r="BE478">
        <v>5.9831974772727277</v>
      </c>
      <c r="BF478" s="75">
        <v>0.52442413903612473</v>
      </c>
      <c r="BG478" s="75">
        <v>0.54341863036636606</v>
      </c>
      <c r="BH478" s="75"/>
      <c r="BJ478">
        <v>4.8554751705399558E-2</v>
      </c>
      <c r="BK478">
        <v>5.0313390832891547E-2</v>
      </c>
      <c r="BM478">
        <v>9.8868142538291098E-2</v>
      </c>
      <c r="BN478">
        <v>4.9434071269145549E-2</v>
      </c>
      <c r="BO478">
        <v>0.53392138470124539</v>
      </c>
      <c r="BP478" s="81" t="s">
        <v>1305</v>
      </c>
      <c r="BQ478" s="81">
        <f t="shared" si="95"/>
        <v>1523</v>
      </c>
      <c r="BR478" s="81">
        <v>2</v>
      </c>
      <c r="BT478" s="79" t="s">
        <v>1268</v>
      </c>
      <c r="BU478" s="79" t="s">
        <v>863</v>
      </c>
      <c r="BV478" s="79">
        <v>1</v>
      </c>
      <c r="BX478" s="79">
        <v>3.33</v>
      </c>
      <c r="BY478" s="79">
        <v>33.299999999999997</v>
      </c>
      <c r="BZ478" s="79" t="s">
        <v>464</v>
      </c>
      <c r="CA478" s="79" t="s">
        <v>464</v>
      </c>
      <c r="CB478" s="79" t="s">
        <v>1266</v>
      </c>
      <c r="CC478" s="79">
        <v>500</v>
      </c>
      <c r="CD478" s="79">
        <v>420</v>
      </c>
      <c r="CE478" s="79" t="s">
        <v>1310</v>
      </c>
      <c r="CG478" s="81">
        <v>10</v>
      </c>
    </row>
    <row r="479" spans="1:85" x14ac:dyDescent="0.3">
      <c r="A479" s="2" t="s">
        <v>46</v>
      </c>
      <c r="B479" s="13" t="s">
        <v>722</v>
      </c>
      <c r="C479" s="13"/>
      <c r="D479" s="2">
        <v>3.82</v>
      </c>
      <c r="E479" s="2" t="s">
        <v>225</v>
      </c>
      <c r="F479" s="9" t="s">
        <v>551</v>
      </c>
      <c r="G479" t="s">
        <v>629</v>
      </c>
      <c r="L479" t="b">
        <v>1</v>
      </c>
      <c r="M479" t="b">
        <v>1</v>
      </c>
      <c r="N479" t="b">
        <v>0</v>
      </c>
      <c r="O479" t="b">
        <v>0</v>
      </c>
      <c r="P479" s="2"/>
      <c r="Q479" s="25">
        <v>2</v>
      </c>
      <c r="R479">
        <v>4</v>
      </c>
      <c r="S479">
        <v>0</v>
      </c>
      <c r="T479" s="2"/>
      <c r="U479" s="2"/>
      <c r="V479" s="2"/>
      <c r="W479" s="2"/>
      <c r="X479" s="1">
        <v>0</v>
      </c>
      <c r="Y479" s="25">
        <v>7.41544296</v>
      </c>
      <c r="Z479" s="25">
        <v>7.4154429599999991</v>
      </c>
      <c r="AA479" s="25">
        <v>7.41544296</v>
      </c>
      <c r="AB479">
        <v>7.8</v>
      </c>
      <c r="AC479">
        <v>13.010999999999999</v>
      </c>
      <c r="AD479">
        <v>5.5460000000000003</v>
      </c>
      <c r="AE479">
        <v>0</v>
      </c>
      <c r="AH479" s="2"/>
      <c r="AI479">
        <v>14</v>
      </c>
      <c r="AJ479" s="55">
        <f t="shared" si="98"/>
        <v>0</v>
      </c>
      <c r="AK479" s="57">
        <v>288.33429290182369</v>
      </c>
      <c r="AL479" s="55">
        <v>556.51188553357167</v>
      </c>
      <c r="AM479" s="55">
        <v>0</v>
      </c>
      <c r="AN479" s="52"/>
      <c r="AO479" s="51">
        <v>9.7109503410799117E-2</v>
      </c>
      <c r="AP479" s="52">
        <v>0.10062678166578309</v>
      </c>
      <c r="AQ479" s="52"/>
      <c r="AR479" s="28">
        <v>2</v>
      </c>
      <c r="AS479" s="28">
        <v>2.545454545454545</v>
      </c>
      <c r="AT479" s="28">
        <v>0.54545454545454541</v>
      </c>
      <c r="AU479" s="28">
        <v>0</v>
      </c>
      <c r="AV479" s="28">
        <v>0.39285714285714279</v>
      </c>
      <c r="AW479" s="28">
        <v>0.5</v>
      </c>
      <c r="AX479" s="28">
        <v>0.1071428571428571</v>
      </c>
      <c r="AY479" s="28">
        <v>0</v>
      </c>
      <c r="AZ479" s="25">
        <v>1.1000000000000001</v>
      </c>
      <c r="BA479" s="25">
        <v>3.44</v>
      </c>
      <c r="BB479" s="25">
        <v>2.34</v>
      </c>
      <c r="BC479" s="25">
        <v>2.669090909090909</v>
      </c>
      <c r="BD479">
        <v>2.669090909090909</v>
      </c>
      <c r="BE479">
        <v>5.9831974772727277</v>
      </c>
      <c r="BF479" s="75">
        <v>0.52442413903612473</v>
      </c>
      <c r="BG479" s="75">
        <v>0.54341863036636606</v>
      </c>
      <c r="BH479" s="75"/>
      <c r="BJ479">
        <v>4.8554751705399558E-2</v>
      </c>
      <c r="BK479">
        <v>5.0313390832891547E-2</v>
      </c>
      <c r="BM479">
        <v>9.8868142538291098E-2</v>
      </c>
      <c r="BN479">
        <v>4.9434071269145549E-2</v>
      </c>
      <c r="BO479">
        <v>0.53392138470124539</v>
      </c>
      <c r="BP479" s="81" t="s">
        <v>1305</v>
      </c>
      <c r="BQ479" s="81">
        <f t="shared" si="95"/>
        <v>1523</v>
      </c>
      <c r="BR479" s="81">
        <v>2</v>
      </c>
      <c r="BT479" s="79" t="s">
        <v>1275</v>
      </c>
      <c r="BU479" s="79" t="s">
        <v>56</v>
      </c>
      <c r="BV479" s="79">
        <v>1</v>
      </c>
      <c r="BX479" s="79">
        <v>3.33</v>
      </c>
      <c r="BY479" s="79">
        <v>33.299999999999997</v>
      </c>
      <c r="BZ479" s="79" t="s">
        <v>464</v>
      </c>
      <c r="CA479" s="79" t="s">
        <v>464</v>
      </c>
      <c r="CB479" s="79" t="s">
        <v>1266</v>
      </c>
      <c r="CC479" s="79">
        <v>500</v>
      </c>
      <c r="CD479" s="79">
        <v>420</v>
      </c>
      <c r="CE479" s="79" t="s">
        <v>1310</v>
      </c>
      <c r="CG479" s="81">
        <v>0</v>
      </c>
    </row>
    <row r="480" spans="1:85" x14ac:dyDescent="0.3">
      <c r="A480" s="2" t="s">
        <v>1382</v>
      </c>
      <c r="B480" s="13"/>
      <c r="C480" s="13"/>
      <c r="D480" s="2">
        <v>2.2000000000000002</v>
      </c>
      <c r="E480" s="2" t="s">
        <v>225</v>
      </c>
      <c r="F480" s="32" t="s">
        <v>551</v>
      </c>
      <c r="G480" s="1" t="s">
        <v>629</v>
      </c>
      <c r="L480" t="b">
        <v>1</v>
      </c>
      <c r="M480" t="b">
        <v>1</v>
      </c>
      <c r="N480" t="b">
        <v>0</v>
      </c>
      <c r="O480" t="b">
        <v>0</v>
      </c>
      <c r="P480" s="2"/>
      <c r="Q480" s="25">
        <v>2</v>
      </c>
      <c r="R480">
        <v>4</v>
      </c>
      <c r="S480">
        <v>0</v>
      </c>
      <c r="T480" s="2"/>
      <c r="U480" s="2"/>
      <c r="V480" s="2"/>
      <c r="W480" s="2"/>
      <c r="X480" s="2"/>
      <c r="Y480" s="25">
        <v>7.41544296</v>
      </c>
      <c r="Z480" s="25">
        <v>7.4154429599999991</v>
      </c>
      <c r="AA480" s="25">
        <v>7.41544296</v>
      </c>
      <c r="AB480">
        <v>7.8</v>
      </c>
      <c r="AC480">
        <v>13.010999999999999</v>
      </c>
      <c r="AD480">
        <v>5.5460000000000003</v>
      </c>
      <c r="AE480">
        <v>0</v>
      </c>
      <c r="AH480" s="2"/>
      <c r="AI480">
        <v>14</v>
      </c>
      <c r="AJ480" s="55">
        <f t="shared" si="98"/>
        <v>0</v>
      </c>
      <c r="AK480" s="57">
        <v>288.33429290182369</v>
      </c>
      <c r="AL480" s="55">
        <v>556.51188553357167</v>
      </c>
      <c r="AM480" s="55">
        <v>0</v>
      </c>
      <c r="AN480" s="52"/>
      <c r="AO480" s="51">
        <v>9.7109503410799117E-2</v>
      </c>
      <c r="AP480" s="52">
        <v>0.10062678166578309</v>
      </c>
      <c r="AQ480" s="52"/>
      <c r="AR480" s="28">
        <v>2</v>
      </c>
      <c r="AS480" s="28">
        <v>2.545454545454545</v>
      </c>
      <c r="AT480" s="28">
        <v>0.54545454545454541</v>
      </c>
      <c r="AU480" s="28">
        <v>0</v>
      </c>
      <c r="AV480" s="28">
        <v>0.39285714285714279</v>
      </c>
      <c r="AW480" s="28">
        <v>0.5</v>
      </c>
      <c r="AX480" s="28">
        <v>0.1071428571428571</v>
      </c>
      <c r="AY480" s="28">
        <v>0</v>
      </c>
      <c r="AZ480" s="25">
        <v>1.1000000000000001</v>
      </c>
      <c r="BA480" s="25">
        <v>3.44</v>
      </c>
      <c r="BB480" s="25">
        <v>2.34</v>
      </c>
      <c r="BC480" s="25">
        <v>2.669090909090909</v>
      </c>
      <c r="BD480">
        <v>2.669090909090909</v>
      </c>
      <c r="BE480">
        <v>5.9831974772727277</v>
      </c>
      <c r="BF480" s="75">
        <v>0.52442413903612473</v>
      </c>
      <c r="BG480" s="75">
        <v>0.54341863036636606</v>
      </c>
      <c r="BH480" s="75"/>
      <c r="BJ480">
        <v>4.8554751705399558E-2</v>
      </c>
      <c r="BK480">
        <v>5.0313390832891547E-2</v>
      </c>
      <c r="BM480">
        <v>9.8868142538291098E-2</v>
      </c>
      <c r="BN480">
        <v>4.9434071269145549E-2</v>
      </c>
      <c r="BO480">
        <v>0.53392138470124539</v>
      </c>
      <c r="BP480" s="81" t="s">
        <v>1305</v>
      </c>
      <c r="BQ480" s="81">
        <f t="shared" si="95"/>
        <v>1523</v>
      </c>
      <c r="BR480" s="81">
        <v>2</v>
      </c>
      <c r="BT480" s="79" t="s">
        <v>1275</v>
      </c>
      <c r="BU480" s="79" t="s">
        <v>56</v>
      </c>
      <c r="BV480" s="79">
        <v>1</v>
      </c>
      <c r="BX480" s="79">
        <v>3.33</v>
      </c>
      <c r="BY480" s="79">
        <v>33.299999999999997</v>
      </c>
      <c r="BZ480" s="79" t="s">
        <v>464</v>
      </c>
      <c r="CA480" s="79" t="s">
        <v>464</v>
      </c>
      <c r="CB480" s="79" t="s">
        <v>1266</v>
      </c>
      <c r="CC480" s="79">
        <v>500</v>
      </c>
      <c r="CD480" s="79">
        <v>420</v>
      </c>
      <c r="CE480" s="79" t="s">
        <v>1310</v>
      </c>
      <c r="CG480" s="81">
        <v>0</v>
      </c>
    </row>
    <row r="481" spans="1:85" x14ac:dyDescent="0.3">
      <c r="A481" s="2" t="s">
        <v>1384</v>
      </c>
      <c r="B481" s="13"/>
      <c r="C481" s="13"/>
      <c r="D481" s="2">
        <v>2.6</v>
      </c>
      <c r="E481" s="2" t="s">
        <v>225</v>
      </c>
      <c r="F481" s="32" t="s">
        <v>551</v>
      </c>
      <c r="G481" s="1" t="s">
        <v>629</v>
      </c>
      <c r="L481" t="b">
        <v>1</v>
      </c>
      <c r="M481" t="b">
        <v>1</v>
      </c>
      <c r="N481" t="b">
        <v>0</v>
      </c>
      <c r="O481" t="b">
        <v>0</v>
      </c>
      <c r="P481" s="2"/>
      <c r="Q481" s="25">
        <v>2</v>
      </c>
      <c r="R481">
        <v>4</v>
      </c>
      <c r="S481">
        <v>0</v>
      </c>
      <c r="T481" s="2"/>
      <c r="U481" s="2"/>
      <c r="V481" s="2"/>
      <c r="W481" s="2"/>
      <c r="X481" s="2"/>
      <c r="Y481" s="25">
        <v>7.41544296</v>
      </c>
      <c r="Z481" s="25">
        <v>7.4154429599999991</v>
      </c>
      <c r="AA481" s="25">
        <v>7.41544296</v>
      </c>
      <c r="AB481">
        <v>7.8</v>
      </c>
      <c r="AC481">
        <v>13.010999999999999</v>
      </c>
      <c r="AD481">
        <v>5.5460000000000003</v>
      </c>
      <c r="AE481">
        <v>0</v>
      </c>
      <c r="AH481" s="2"/>
      <c r="AI481">
        <v>14</v>
      </c>
      <c r="AJ481" s="55">
        <f t="shared" si="98"/>
        <v>0</v>
      </c>
      <c r="AK481" s="57">
        <v>288.33429290182369</v>
      </c>
      <c r="AL481" s="55">
        <v>556.51188553357167</v>
      </c>
      <c r="AM481" s="55">
        <v>0</v>
      </c>
      <c r="AN481" s="52"/>
      <c r="AO481" s="51">
        <v>9.7109503410799117E-2</v>
      </c>
      <c r="AP481" s="52">
        <v>0.10062678166578309</v>
      </c>
      <c r="AQ481" s="52"/>
      <c r="AR481" s="28">
        <v>2</v>
      </c>
      <c r="AS481" s="28">
        <v>2.545454545454545</v>
      </c>
      <c r="AT481" s="28">
        <v>0.54545454545454541</v>
      </c>
      <c r="AU481" s="28">
        <v>0</v>
      </c>
      <c r="AV481" s="28">
        <v>0.39285714285714279</v>
      </c>
      <c r="AW481" s="28">
        <v>0.5</v>
      </c>
      <c r="AX481" s="28">
        <v>0.1071428571428571</v>
      </c>
      <c r="AY481" s="28">
        <v>0</v>
      </c>
      <c r="AZ481" s="25">
        <v>1.1000000000000001</v>
      </c>
      <c r="BA481" s="25">
        <v>3.44</v>
      </c>
      <c r="BB481" s="25">
        <v>2.34</v>
      </c>
      <c r="BC481" s="25">
        <v>2.669090909090909</v>
      </c>
      <c r="BD481">
        <v>2.669090909090909</v>
      </c>
      <c r="BE481">
        <v>5.9831974772727277</v>
      </c>
      <c r="BF481" s="75">
        <v>0.52442413903612473</v>
      </c>
      <c r="BG481" s="75">
        <v>0.54341863036636606</v>
      </c>
      <c r="BH481" s="75"/>
      <c r="BJ481">
        <v>4.8554751705399558E-2</v>
      </c>
      <c r="BK481">
        <v>5.0313390832891547E-2</v>
      </c>
      <c r="BM481">
        <v>9.8868142538291098E-2</v>
      </c>
      <c r="BN481">
        <v>4.9434071269145549E-2</v>
      </c>
      <c r="BO481">
        <v>0.53392138470124539</v>
      </c>
      <c r="BP481" s="81" t="s">
        <v>1305</v>
      </c>
      <c r="BQ481" s="81">
        <f t="shared" si="95"/>
        <v>1523</v>
      </c>
      <c r="BR481" s="81">
        <v>2</v>
      </c>
      <c r="BT481" s="79" t="s">
        <v>1275</v>
      </c>
      <c r="BU481" s="79" t="s">
        <v>56</v>
      </c>
      <c r="BV481" s="79">
        <v>1</v>
      </c>
      <c r="BX481" s="79">
        <v>3.33</v>
      </c>
      <c r="BY481" s="79">
        <v>33.299999999999997</v>
      </c>
      <c r="BZ481" s="79" t="s">
        <v>464</v>
      </c>
      <c r="CA481" s="79" t="s">
        <v>464</v>
      </c>
      <c r="CB481" s="79" t="s">
        <v>1266</v>
      </c>
      <c r="CC481" s="79">
        <v>500</v>
      </c>
      <c r="CD481" s="79">
        <v>420</v>
      </c>
      <c r="CE481" s="79" t="s">
        <v>1310</v>
      </c>
      <c r="CG481" s="81">
        <v>0</v>
      </c>
    </row>
    <row r="482" spans="1:85" x14ac:dyDescent="0.3">
      <c r="A482" s="2" t="s">
        <v>49</v>
      </c>
      <c r="B482" s="13" t="s">
        <v>725</v>
      </c>
      <c r="C482" s="13"/>
      <c r="D482" s="2">
        <v>4</v>
      </c>
      <c r="E482" s="2" t="s">
        <v>228</v>
      </c>
      <c r="F482" s="9" t="s">
        <v>553</v>
      </c>
      <c r="G482" t="s">
        <v>631</v>
      </c>
      <c r="L482" t="b">
        <v>1</v>
      </c>
      <c r="M482" t="b">
        <v>1</v>
      </c>
      <c r="N482" t="b">
        <v>0</v>
      </c>
      <c r="O482" t="b">
        <v>0</v>
      </c>
      <c r="P482" s="2"/>
      <c r="Q482" s="25">
        <v>8</v>
      </c>
      <c r="R482">
        <v>8</v>
      </c>
      <c r="S482">
        <v>0</v>
      </c>
      <c r="T482" s="2">
        <v>3.93</v>
      </c>
      <c r="U482" s="2">
        <v>26.725999999999999</v>
      </c>
      <c r="V482">
        <v>5.6829999999999998</v>
      </c>
      <c r="W482" s="2" t="s">
        <v>1386</v>
      </c>
      <c r="X482" s="1">
        <v>0</v>
      </c>
      <c r="Y482" s="25">
        <v>5.8017180100000001</v>
      </c>
      <c r="Z482" s="25">
        <v>7.9756520899999996</v>
      </c>
      <c r="AA482" s="25">
        <v>27.352093400000001</v>
      </c>
      <c r="AB482">
        <v>26.646989999999999</v>
      </c>
      <c r="AC482">
        <v>7.9359999999999999</v>
      </c>
      <c r="AD482">
        <v>5.7050000000000001</v>
      </c>
      <c r="AE482">
        <v>0</v>
      </c>
      <c r="AH482" s="2"/>
      <c r="AI482">
        <v>14</v>
      </c>
      <c r="AJ482" s="55">
        <f t="shared" si="63"/>
        <v>596.90356194000003</v>
      </c>
      <c r="AK482" s="57">
        <v>1265.6493143942739</v>
      </c>
      <c r="AL482" s="55">
        <v>1206.4392746112001</v>
      </c>
      <c r="AM482" s="55">
        <v>0</v>
      </c>
      <c r="AN482" s="52"/>
      <c r="AO482" s="51">
        <v>8.8492127105210025E-2</v>
      </c>
      <c r="AP482" s="52">
        <v>9.2835174017436004E-2</v>
      </c>
      <c r="AQ482" s="52"/>
      <c r="AR482" s="28">
        <v>1.8181818181818179</v>
      </c>
      <c r="AS482" s="28">
        <v>2.545454545454545</v>
      </c>
      <c r="AT482" s="28">
        <v>0.72727272727272729</v>
      </c>
      <c r="AU482" s="28">
        <v>0</v>
      </c>
      <c r="AV482" s="28">
        <v>0.35714285714285721</v>
      </c>
      <c r="AW482" s="28">
        <v>0.5</v>
      </c>
      <c r="AX482" s="28">
        <v>0.1428571428571429</v>
      </c>
      <c r="AY482" s="28">
        <v>0</v>
      </c>
      <c r="AZ482" s="25">
        <v>0.95</v>
      </c>
      <c r="BA482" s="25">
        <v>3.44</v>
      </c>
      <c r="BB482" s="25">
        <v>2.4900000000000002</v>
      </c>
      <c r="BC482" s="25">
        <v>2.6527272727272719</v>
      </c>
      <c r="BD482">
        <v>2.6527272727272728</v>
      </c>
      <c r="BE482">
        <v>6.0182046818181814</v>
      </c>
      <c r="BF482" s="75">
        <v>0.5176653673612065</v>
      </c>
      <c r="BG482" s="75">
        <v>0.54307152550012683</v>
      </c>
      <c r="BH482" s="75"/>
      <c r="BJ482">
        <v>4.4246063552605013E-2</v>
      </c>
      <c r="BK482">
        <v>4.6417587008717988E-2</v>
      </c>
      <c r="BM482">
        <v>9.0663650561323014E-2</v>
      </c>
      <c r="BN482">
        <v>4.53318252806615E-2</v>
      </c>
      <c r="BO482">
        <v>0.53036844643066661</v>
      </c>
      <c r="BP482" s="79" t="s">
        <v>1264</v>
      </c>
      <c r="BQ482" s="79">
        <v>1423</v>
      </c>
      <c r="BR482" s="79">
        <v>10</v>
      </c>
      <c r="BS482" s="79" t="s">
        <v>1307</v>
      </c>
      <c r="BT482" s="79" t="s">
        <v>1275</v>
      </c>
      <c r="BU482" s="79" t="s">
        <v>863</v>
      </c>
      <c r="BV482" s="79">
        <v>3</v>
      </c>
      <c r="BW482" s="79">
        <v>3.4</v>
      </c>
      <c r="BX482" s="79">
        <v>1</v>
      </c>
      <c r="BY482" s="79">
        <v>20</v>
      </c>
      <c r="BZ482" s="79" t="s">
        <v>464</v>
      </c>
      <c r="CA482" s="79" t="s">
        <v>464</v>
      </c>
      <c r="CB482" s="79" t="s">
        <v>1271</v>
      </c>
      <c r="CC482" s="79">
        <v>200</v>
      </c>
      <c r="CD482" s="79">
        <v>400</v>
      </c>
      <c r="CE482" s="79" t="s">
        <v>1310</v>
      </c>
      <c r="CF482" s="79">
        <v>298</v>
      </c>
      <c r="CG482" s="81">
        <v>0</v>
      </c>
    </row>
    <row r="483" spans="1:85" x14ac:dyDescent="0.3">
      <c r="A483" s="2" t="s">
        <v>1387</v>
      </c>
      <c r="B483" s="13"/>
      <c r="C483" s="13"/>
      <c r="D483" s="2"/>
      <c r="E483" s="2" t="s">
        <v>228</v>
      </c>
      <c r="F483" s="32" t="s">
        <v>553</v>
      </c>
      <c r="G483" s="1" t="s">
        <v>631</v>
      </c>
      <c r="L483" t="b">
        <v>1</v>
      </c>
      <c r="M483" t="b">
        <v>1</v>
      </c>
      <c r="N483" t="b">
        <v>0</v>
      </c>
      <c r="O483" t="b">
        <v>0</v>
      </c>
      <c r="P483" s="2"/>
      <c r="Q483" s="25">
        <v>8</v>
      </c>
      <c r="R483">
        <v>8</v>
      </c>
      <c r="S483">
        <v>0</v>
      </c>
      <c r="T483" s="2">
        <v>3.93</v>
      </c>
      <c r="U483" s="2">
        <v>26.725999999999999</v>
      </c>
      <c r="V483">
        <v>5.6829999999999998</v>
      </c>
      <c r="W483" s="2" t="s">
        <v>1386</v>
      </c>
      <c r="X483" s="1">
        <v>0</v>
      </c>
      <c r="Y483" s="25">
        <v>5.8017180100000001</v>
      </c>
      <c r="Z483" s="25">
        <v>7.9756520899999996</v>
      </c>
      <c r="AA483" s="25">
        <v>27.352093400000001</v>
      </c>
      <c r="AB483">
        <v>26.646989999999999</v>
      </c>
      <c r="AC483">
        <v>7.9359999999999999</v>
      </c>
      <c r="AD483">
        <v>5.7050000000000001</v>
      </c>
      <c r="AE483">
        <v>0</v>
      </c>
      <c r="AH483" s="2"/>
      <c r="AI483">
        <v>14</v>
      </c>
      <c r="AJ483" s="55">
        <f t="shared" ref="AJ483" si="99">T483*U483*V483</f>
        <v>596.90356194000003</v>
      </c>
      <c r="AK483" s="57">
        <v>1265.6493143942739</v>
      </c>
      <c r="AL483" s="55">
        <v>1206.4392746112001</v>
      </c>
      <c r="AM483" s="55">
        <v>0</v>
      </c>
      <c r="AN483" s="52"/>
      <c r="AO483" s="51">
        <v>8.8492127105210025E-2</v>
      </c>
      <c r="AP483" s="52">
        <v>9.2835174017436004E-2</v>
      </c>
      <c r="AQ483" s="52"/>
      <c r="AR483" s="28">
        <v>1.8181818181818179</v>
      </c>
      <c r="AS483" s="28">
        <v>2.545454545454545</v>
      </c>
      <c r="AT483" s="28">
        <v>0.72727272727272729</v>
      </c>
      <c r="AU483" s="28">
        <v>0</v>
      </c>
      <c r="AV483" s="28">
        <v>0.35714285714285721</v>
      </c>
      <c r="AW483" s="28">
        <v>0.5</v>
      </c>
      <c r="AX483" s="28">
        <v>0.1428571428571429</v>
      </c>
      <c r="AY483" s="28">
        <v>0</v>
      </c>
      <c r="AZ483" s="25">
        <v>0.95</v>
      </c>
      <c r="BA483" s="25">
        <v>3.44</v>
      </c>
      <c r="BB483" s="25">
        <v>2.4900000000000002</v>
      </c>
      <c r="BC483" s="25">
        <v>2.6527272727272719</v>
      </c>
      <c r="BD483">
        <v>2.6527272727272728</v>
      </c>
      <c r="BE483">
        <v>6.0182046818181814</v>
      </c>
      <c r="BF483" s="75">
        <v>0.5176653673612065</v>
      </c>
      <c r="BG483" s="75">
        <v>0.54307152550012683</v>
      </c>
      <c r="BH483" s="75"/>
      <c r="BJ483">
        <v>4.4246063552605013E-2</v>
      </c>
      <c r="BK483">
        <v>4.6417587008717988E-2</v>
      </c>
      <c r="BM483">
        <v>9.0663650561323014E-2</v>
      </c>
      <c r="BN483">
        <v>4.53318252806615E-2</v>
      </c>
      <c r="BO483">
        <v>0.53036844643066661</v>
      </c>
      <c r="BP483" s="79" t="s">
        <v>1264</v>
      </c>
      <c r="BQ483" s="79">
        <v>1423</v>
      </c>
      <c r="BR483" s="79">
        <v>10</v>
      </c>
      <c r="BS483" s="79" t="s">
        <v>1307</v>
      </c>
      <c r="BT483" s="79" t="s">
        <v>1275</v>
      </c>
      <c r="BU483" s="79" t="s">
        <v>863</v>
      </c>
      <c r="BV483" s="79">
        <v>3</v>
      </c>
      <c r="BW483" s="79">
        <v>3.5</v>
      </c>
      <c r="BX483" s="79">
        <v>1</v>
      </c>
      <c r="BY483" s="79">
        <v>20</v>
      </c>
      <c r="BZ483" s="79" t="s">
        <v>464</v>
      </c>
      <c r="CA483" s="79" t="s">
        <v>464</v>
      </c>
      <c r="CB483" s="79" t="s">
        <v>1271</v>
      </c>
      <c r="CC483" s="79">
        <v>200</v>
      </c>
      <c r="CD483" s="79">
        <v>400</v>
      </c>
      <c r="CE483" s="79" t="s">
        <v>1310</v>
      </c>
      <c r="CF483" s="79">
        <v>298</v>
      </c>
      <c r="CG483" s="81">
        <v>70</v>
      </c>
    </row>
    <row r="484" spans="1:85" x14ac:dyDescent="0.3">
      <c r="A484" s="2" t="s">
        <v>1388</v>
      </c>
      <c r="B484" s="13"/>
      <c r="C484" s="13"/>
      <c r="D484" s="2"/>
      <c r="E484" s="2" t="s">
        <v>228</v>
      </c>
      <c r="F484" s="32" t="s">
        <v>553</v>
      </c>
      <c r="G484" s="1" t="s">
        <v>631</v>
      </c>
      <c r="L484" t="b">
        <v>1</v>
      </c>
      <c r="M484" t="b">
        <v>1</v>
      </c>
      <c r="N484" t="b">
        <v>0</v>
      </c>
      <c r="O484" t="b">
        <v>0</v>
      </c>
      <c r="P484" s="2"/>
      <c r="Q484" s="25">
        <v>8</v>
      </c>
      <c r="R484">
        <v>8</v>
      </c>
      <c r="S484">
        <v>0</v>
      </c>
      <c r="T484" s="2">
        <v>3.93</v>
      </c>
      <c r="U484" s="2">
        <v>26.725999999999999</v>
      </c>
      <c r="V484">
        <v>5.6829999999999998</v>
      </c>
      <c r="W484" s="2" t="s">
        <v>1386</v>
      </c>
      <c r="X484" s="1">
        <v>0</v>
      </c>
      <c r="Y484" s="25">
        <v>5.8017180100000001</v>
      </c>
      <c r="Z484" s="25">
        <v>7.9756520899999996</v>
      </c>
      <c r="AA484" s="25">
        <v>27.352093400000001</v>
      </c>
      <c r="AB484">
        <v>26.646989999999999</v>
      </c>
      <c r="AC484">
        <v>7.9359999999999999</v>
      </c>
      <c r="AD484">
        <v>5.7050000000000001</v>
      </c>
      <c r="AE484">
        <v>0</v>
      </c>
      <c r="AH484" s="2"/>
      <c r="AI484">
        <v>14</v>
      </c>
      <c r="AJ484" s="55">
        <f t="shared" ref="AJ484" si="100">T484*U484*V484</f>
        <v>596.90356194000003</v>
      </c>
      <c r="AK484" s="57">
        <v>1265.6493143942739</v>
      </c>
      <c r="AL484" s="55">
        <v>1206.4392746112001</v>
      </c>
      <c r="AM484" s="55">
        <v>0</v>
      </c>
      <c r="AN484" s="52"/>
      <c r="AO484" s="51">
        <v>8.8492127105210025E-2</v>
      </c>
      <c r="AP484" s="52">
        <v>9.2835174017436004E-2</v>
      </c>
      <c r="AQ484" s="52"/>
      <c r="AR484" s="28">
        <v>1.8181818181818179</v>
      </c>
      <c r="AS484" s="28">
        <v>2.545454545454545</v>
      </c>
      <c r="AT484" s="28">
        <v>0.72727272727272729</v>
      </c>
      <c r="AU484" s="28">
        <v>0</v>
      </c>
      <c r="AV484" s="28">
        <v>0.35714285714285721</v>
      </c>
      <c r="AW484" s="28">
        <v>0.5</v>
      </c>
      <c r="AX484" s="28">
        <v>0.1428571428571429</v>
      </c>
      <c r="AY484" s="28">
        <v>0</v>
      </c>
      <c r="AZ484" s="25">
        <v>0.95</v>
      </c>
      <c r="BA484" s="25">
        <v>3.44</v>
      </c>
      <c r="BB484" s="25">
        <v>2.4900000000000002</v>
      </c>
      <c r="BC484" s="25">
        <v>2.6527272727272719</v>
      </c>
      <c r="BD484">
        <v>2.6527272727272728</v>
      </c>
      <c r="BE484">
        <v>6.0182046818181814</v>
      </c>
      <c r="BF484" s="75">
        <v>0.5176653673612065</v>
      </c>
      <c r="BG484" s="75">
        <v>0.54307152550012683</v>
      </c>
      <c r="BH484" s="75"/>
      <c r="BJ484">
        <v>4.4246063552605013E-2</v>
      </c>
      <c r="BK484">
        <v>4.6417587008717988E-2</v>
      </c>
      <c r="BM484">
        <v>9.0663650561323014E-2</v>
      </c>
      <c r="BN484">
        <v>4.53318252806615E-2</v>
      </c>
      <c r="BO484">
        <v>0.53036844643066661</v>
      </c>
      <c r="BP484" s="79" t="s">
        <v>1264</v>
      </c>
      <c r="BQ484" s="79">
        <v>1423</v>
      </c>
      <c r="BR484" s="79">
        <v>10</v>
      </c>
      <c r="BS484" s="79" t="s">
        <v>1307</v>
      </c>
      <c r="BT484" s="79" t="s">
        <v>1275</v>
      </c>
      <c r="BU484" s="79" t="s">
        <v>863</v>
      </c>
      <c r="BV484" s="79">
        <v>3</v>
      </c>
      <c r="BW484" s="79">
        <v>3.6</v>
      </c>
      <c r="BX484" s="79">
        <v>1</v>
      </c>
      <c r="BY484" s="79">
        <v>20</v>
      </c>
      <c r="BZ484" s="79" t="s">
        <v>464</v>
      </c>
      <c r="CA484" s="79" t="s">
        <v>464</v>
      </c>
      <c r="CB484" s="79" t="s">
        <v>1271</v>
      </c>
      <c r="CC484" s="79">
        <v>200</v>
      </c>
      <c r="CD484" s="79">
        <v>400</v>
      </c>
      <c r="CE484" s="79" t="s">
        <v>1310</v>
      </c>
      <c r="CF484" s="79">
        <v>298</v>
      </c>
      <c r="CG484" s="81">
        <v>79</v>
      </c>
    </row>
    <row r="485" spans="1:85" x14ac:dyDescent="0.3">
      <c r="A485" s="2" t="s">
        <v>1389</v>
      </c>
      <c r="B485" s="13"/>
      <c r="C485" s="13"/>
      <c r="D485" s="2"/>
      <c r="E485" s="2" t="s">
        <v>228</v>
      </c>
      <c r="F485" s="32" t="s">
        <v>553</v>
      </c>
      <c r="G485" s="1" t="s">
        <v>631</v>
      </c>
      <c r="L485" t="b">
        <v>1</v>
      </c>
      <c r="M485" t="b">
        <v>1</v>
      </c>
      <c r="N485" t="b">
        <v>0</v>
      </c>
      <c r="O485" t="b">
        <v>0</v>
      </c>
      <c r="P485" s="2"/>
      <c r="Q485" s="25">
        <v>8</v>
      </c>
      <c r="R485">
        <v>8</v>
      </c>
      <c r="S485">
        <v>0</v>
      </c>
      <c r="T485" s="2">
        <v>3.93</v>
      </c>
      <c r="U485" s="2">
        <v>26.725999999999999</v>
      </c>
      <c r="V485">
        <v>5.6829999999999998</v>
      </c>
      <c r="W485" s="2" t="s">
        <v>1386</v>
      </c>
      <c r="X485" s="1">
        <v>0</v>
      </c>
      <c r="Y485" s="25">
        <v>5.8017180100000001</v>
      </c>
      <c r="Z485" s="25">
        <v>7.9756520899999996</v>
      </c>
      <c r="AA485" s="25">
        <v>27.352093400000001</v>
      </c>
      <c r="AB485">
        <v>26.646989999999999</v>
      </c>
      <c r="AC485">
        <v>7.9359999999999999</v>
      </c>
      <c r="AD485">
        <v>5.7050000000000001</v>
      </c>
      <c r="AE485">
        <v>0</v>
      </c>
      <c r="AH485" s="2"/>
      <c r="AI485">
        <v>14</v>
      </c>
      <c r="AJ485" s="55">
        <f t="shared" ref="AJ485" si="101">T485*U485*V485</f>
        <v>596.90356194000003</v>
      </c>
      <c r="AK485" s="57">
        <v>1265.6493143942739</v>
      </c>
      <c r="AL485" s="55">
        <v>1206.4392746112001</v>
      </c>
      <c r="AM485" s="55">
        <v>0</v>
      </c>
      <c r="AN485" s="52"/>
      <c r="AO485" s="51">
        <v>8.8492127105210025E-2</v>
      </c>
      <c r="AP485" s="52">
        <v>9.2835174017436004E-2</v>
      </c>
      <c r="AQ485" s="52"/>
      <c r="AR485" s="28">
        <v>1.8181818181818179</v>
      </c>
      <c r="AS485" s="28">
        <v>2.545454545454545</v>
      </c>
      <c r="AT485" s="28">
        <v>0.72727272727272729</v>
      </c>
      <c r="AU485" s="28">
        <v>0</v>
      </c>
      <c r="AV485" s="28">
        <v>0.35714285714285721</v>
      </c>
      <c r="AW485" s="28">
        <v>0.5</v>
      </c>
      <c r="AX485" s="28">
        <v>0.1428571428571429</v>
      </c>
      <c r="AY485" s="28">
        <v>0</v>
      </c>
      <c r="AZ485" s="25">
        <v>0.95</v>
      </c>
      <c r="BA485" s="25">
        <v>3.44</v>
      </c>
      <c r="BB485" s="25">
        <v>2.4900000000000002</v>
      </c>
      <c r="BC485" s="25">
        <v>2.6527272727272719</v>
      </c>
      <c r="BD485">
        <v>2.6527272727272728</v>
      </c>
      <c r="BE485">
        <v>6.0182046818181814</v>
      </c>
      <c r="BF485" s="75">
        <v>0.5176653673612065</v>
      </c>
      <c r="BG485" s="75">
        <v>0.54307152550012683</v>
      </c>
      <c r="BH485" s="75"/>
      <c r="BJ485">
        <v>4.4246063552605013E-2</v>
      </c>
      <c r="BK485">
        <v>4.6417587008717988E-2</v>
      </c>
      <c r="BM485">
        <v>9.0663650561323014E-2</v>
      </c>
      <c r="BN485">
        <v>4.53318252806615E-2</v>
      </c>
      <c r="BO485">
        <v>0.53036844643066661</v>
      </c>
      <c r="BP485" s="79" t="s">
        <v>1264</v>
      </c>
      <c r="BQ485" s="79">
        <v>1423</v>
      </c>
      <c r="BR485" s="79">
        <v>10</v>
      </c>
      <c r="BS485" s="79" t="s">
        <v>1307</v>
      </c>
      <c r="BT485" s="79" t="s">
        <v>1275</v>
      </c>
      <c r="BU485" s="79" t="s">
        <v>863</v>
      </c>
      <c r="BV485" s="79">
        <v>3</v>
      </c>
      <c r="BW485" s="79">
        <v>3.7</v>
      </c>
      <c r="BX485" s="79">
        <v>1</v>
      </c>
      <c r="BY485" s="79">
        <v>20</v>
      </c>
      <c r="BZ485" s="79" t="s">
        <v>464</v>
      </c>
      <c r="CA485" s="79" t="s">
        <v>464</v>
      </c>
      <c r="CB485" s="79" t="s">
        <v>1271</v>
      </c>
      <c r="CC485" s="79">
        <v>200</v>
      </c>
      <c r="CD485" s="79">
        <v>400</v>
      </c>
      <c r="CE485" s="79" t="s">
        <v>1310</v>
      </c>
      <c r="CF485" s="79">
        <v>298</v>
      </c>
      <c r="CG485" s="81">
        <v>90</v>
      </c>
    </row>
    <row r="486" spans="1:85" x14ac:dyDescent="0.3">
      <c r="A486" s="2" t="s">
        <v>1390</v>
      </c>
      <c r="B486" s="13"/>
      <c r="C486" s="13"/>
      <c r="D486" s="2"/>
      <c r="E486" s="2" t="s">
        <v>228</v>
      </c>
      <c r="F486" s="32" t="s">
        <v>553</v>
      </c>
      <c r="G486" s="1" t="s">
        <v>631</v>
      </c>
      <c r="L486" t="b">
        <v>1</v>
      </c>
      <c r="M486" t="b">
        <v>1</v>
      </c>
      <c r="N486" t="b">
        <v>0</v>
      </c>
      <c r="O486" t="b">
        <v>0</v>
      </c>
      <c r="P486" s="2"/>
      <c r="Q486" s="25">
        <v>8</v>
      </c>
      <c r="R486">
        <v>8</v>
      </c>
      <c r="S486">
        <v>0</v>
      </c>
      <c r="T486" s="2">
        <v>3.93</v>
      </c>
      <c r="U486" s="2">
        <v>26.725999999999999</v>
      </c>
      <c r="V486">
        <v>5.6829999999999998</v>
      </c>
      <c r="W486" s="2" t="s">
        <v>1386</v>
      </c>
      <c r="X486" s="1">
        <v>0</v>
      </c>
      <c r="Y486" s="25">
        <v>5.8017180100000001</v>
      </c>
      <c r="Z486" s="25">
        <v>7.9756520899999996</v>
      </c>
      <c r="AA486" s="25">
        <v>27.352093400000001</v>
      </c>
      <c r="AB486">
        <v>26.646989999999999</v>
      </c>
      <c r="AC486">
        <v>7.9359999999999999</v>
      </c>
      <c r="AD486">
        <v>5.7050000000000001</v>
      </c>
      <c r="AE486">
        <v>0</v>
      </c>
      <c r="AH486" s="2"/>
      <c r="AI486">
        <v>14</v>
      </c>
      <c r="AJ486" s="55">
        <f t="shared" ref="AJ486" si="102">T486*U486*V486</f>
        <v>596.90356194000003</v>
      </c>
      <c r="AK486" s="57">
        <v>1265.6493143942739</v>
      </c>
      <c r="AL486" s="55">
        <v>1206.4392746112001</v>
      </c>
      <c r="AM486" s="55">
        <v>0</v>
      </c>
      <c r="AN486" s="52"/>
      <c r="AO486" s="51">
        <v>8.8492127105210025E-2</v>
      </c>
      <c r="AP486" s="52">
        <v>9.2835174017436004E-2</v>
      </c>
      <c r="AQ486" s="52"/>
      <c r="AR486" s="28">
        <v>1.8181818181818179</v>
      </c>
      <c r="AS486" s="28">
        <v>2.545454545454545</v>
      </c>
      <c r="AT486" s="28">
        <v>0.72727272727272729</v>
      </c>
      <c r="AU486" s="28">
        <v>0</v>
      </c>
      <c r="AV486" s="28">
        <v>0.35714285714285721</v>
      </c>
      <c r="AW486" s="28">
        <v>0.5</v>
      </c>
      <c r="AX486" s="28">
        <v>0.1428571428571429</v>
      </c>
      <c r="AY486" s="28">
        <v>0</v>
      </c>
      <c r="AZ486" s="25">
        <v>0.95</v>
      </c>
      <c r="BA486" s="25">
        <v>3.44</v>
      </c>
      <c r="BB486" s="25">
        <v>2.4900000000000002</v>
      </c>
      <c r="BC486" s="25">
        <v>2.6527272727272719</v>
      </c>
      <c r="BD486">
        <v>2.6527272727272728</v>
      </c>
      <c r="BE486">
        <v>6.0182046818181814</v>
      </c>
      <c r="BF486" s="75">
        <v>0.5176653673612065</v>
      </c>
      <c r="BG486" s="75">
        <v>0.54307152550012683</v>
      </c>
      <c r="BH486" s="75"/>
      <c r="BJ486">
        <v>4.4246063552605013E-2</v>
      </c>
      <c r="BK486">
        <v>4.6417587008717988E-2</v>
      </c>
      <c r="BM486">
        <v>9.0663650561323014E-2</v>
      </c>
      <c r="BN486">
        <v>4.53318252806615E-2</v>
      </c>
      <c r="BO486">
        <v>0.53036844643066661</v>
      </c>
      <c r="BP486" s="79" t="s">
        <v>1264</v>
      </c>
      <c r="BQ486" s="79">
        <v>1423</v>
      </c>
      <c r="BR486" s="79">
        <v>10</v>
      </c>
      <c r="BS486" s="79" t="s">
        <v>1307</v>
      </c>
      <c r="BT486" s="79" t="s">
        <v>1275</v>
      </c>
      <c r="BU486" s="79" t="s">
        <v>863</v>
      </c>
      <c r="BV486" s="79">
        <v>3</v>
      </c>
      <c r="BW486" s="79">
        <v>3.4</v>
      </c>
      <c r="BX486" s="79">
        <v>1</v>
      </c>
      <c r="BY486" s="79">
        <v>20</v>
      </c>
      <c r="BZ486" s="79" t="s">
        <v>464</v>
      </c>
      <c r="CA486" s="79" t="s">
        <v>464</v>
      </c>
      <c r="CB486" s="79" t="s">
        <v>1271</v>
      </c>
      <c r="CC486" s="79">
        <v>200</v>
      </c>
      <c r="CD486" s="79">
        <v>400</v>
      </c>
      <c r="CE486" s="79" t="s">
        <v>1310</v>
      </c>
      <c r="CF486" s="79">
        <v>298</v>
      </c>
      <c r="CG486" s="81">
        <v>82</v>
      </c>
    </row>
    <row r="487" spans="1:85" x14ac:dyDescent="0.3">
      <c r="A487" s="2" t="s">
        <v>1391</v>
      </c>
      <c r="B487" s="13"/>
      <c r="C487" s="13"/>
      <c r="D487" s="2"/>
      <c r="E487" s="2" t="s">
        <v>228</v>
      </c>
      <c r="F487" s="32" t="s">
        <v>553</v>
      </c>
      <c r="G487" s="1" t="s">
        <v>631</v>
      </c>
      <c r="L487" t="b">
        <v>1</v>
      </c>
      <c r="M487" t="b">
        <v>1</v>
      </c>
      <c r="N487" t="b">
        <v>0</v>
      </c>
      <c r="O487" t="b">
        <v>0</v>
      </c>
      <c r="P487" s="2"/>
      <c r="Q487" s="25">
        <v>8</v>
      </c>
      <c r="R487">
        <v>8</v>
      </c>
      <c r="S487">
        <v>0</v>
      </c>
      <c r="T487" s="2">
        <v>3.93</v>
      </c>
      <c r="U487" s="2">
        <v>26.725999999999999</v>
      </c>
      <c r="V487">
        <v>5.6829999999999998</v>
      </c>
      <c r="W487" s="2" t="s">
        <v>1386</v>
      </c>
      <c r="X487" s="1">
        <v>0</v>
      </c>
      <c r="Y487" s="25">
        <v>5.8017180100000001</v>
      </c>
      <c r="Z487" s="25">
        <v>7.9756520899999996</v>
      </c>
      <c r="AA487" s="25">
        <v>27.352093400000001</v>
      </c>
      <c r="AB487">
        <v>26.646989999999999</v>
      </c>
      <c r="AC487">
        <v>7.9359999999999999</v>
      </c>
      <c r="AD487">
        <v>5.7050000000000001</v>
      </c>
      <c r="AE487">
        <v>0</v>
      </c>
      <c r="AH487" s="2"/>
      <c r="AI487">
        <v>14</v>
      </c>
      <c r="AJ487" s="55">
        <f t="shared" ref="AJ487" si="103">T487*U487*V487</f>
        <v>596.90356194000003</v>
      </c>
      <c r="AK487" s="57">
        <v>1265.6493143942739</v>
      </c>
      <c r="AL487" s="55">
        <v>1206.4392746112001</v>
      </c>
      <c r="AM487" s="55">
        <v>0</v>
      </c>
      <c r="AN487" s="52"/>
      <c r="AO487" s="51">
        <v>8.8492127105210025E-2</v>
      </c>
      <c r="AP487" s="52">
        <v>9.2835174017436004E-2</v>
      </c>
      <c r="AQ487" s="52"/>
      <c r="AR487" s="28">
        <v>1.8181818181818179</v>
      </c>
      <c r="AS487" s="28">
        <v>2.545454545454545</v>
      </c>
      <c r="AT487" s="28">
        <v>0.72727272727272729</v>
      </c>
      <c r="AU487" s="28">
        <v>0</v>
      </c>
      <c r="AV487" s="28">
        <v>0.35714285714285721</v>
      </c>
      <c r="AW487" s="28">
        <v>0.5</v>
      </c>
      <c r="AX487" s="28">
        <v>0.1428571428571429</v>
      </c>
      <c r="AY487" s="28">
        <v>0</v>
      </c>
      <c r="AZ487" s="25">
        <v>0.95</v>
      </c>
      <c r="BA487" s="25">
        <v>3.44</v>
      </c>
      <c r="BB487" s="25">
        <v>2.4900000000000002</v>
      </c>
      <c r="BC487" s="25">
        <v>2.6527272727272719</v>
      </c>
      <c r="BD487">
        <v>2.6527272727272728</v>
      </c>
      <c r="BE487">
        <v>6.0182046818181814</v>
      </c>
      <c r="BF487" s="75">
        <v>0.5176653673612065</v>
      </c>
      <c r="BG487" s="75">
        <v>0.54307152550012683</v>
      </c>
      <c r="BH487" s="75"/>
      <c r="BJ487">
        <v>4.4246063552605013E-2</v>
      </c>
      <c r="BK487">
        <v>4.6417587008717988E-2</v>
      </c>
      <c r="BM487">
        <v>9.0663650561323014E-2</v>
      </c>
      <c r="BN487">
        <v>4.53318252806615E-2</v>
      </c>
      <c r="BO487">
        <v>0.53036844643066661</v>
      </c>
      <c r="BP487" s="79" t="s">
        <v>1264</v>
      </c>
      <c r="BQ487" s="79">
        <v>1423</v>
      </c>
      <c r="BR487" s="79">
        <v>10</v>
      </c>
      <c r="BS487" s="79" t="s">
        <v>1307</v>
      </c>
      <c r="BT487" s="79" t="s">
        <v>1275</v>
      </c>
      <c r="BU487" s="79" t="s">
        <v>863</v>
      </c>
      <c r="BV487" s="79">
        <v>3</v>
      </c>
      <c r="BW487" s="79">
        <v>4.2</v>
      </c>
      <c r="BX487" s="79">
        <v>1</v>
      </c>
      <c r="BY487" s="79">
        <v>20</v>
      </c>
      <c r="BZ487" s="79" t="s">
        <v>464</v>
      </c>
      <c r="CA487" s="79" t="s">
        <v>464</v>
      </c>
      <c r="CB487" s="79" t="s">
        <v>1271</v>
      </c>
      <c r="CC487" s="79">
        <v>200</v>
      </c>
      <c r="CD487" s="79">
        <v>400</v>
      </c>
      <c r="CE487" s="79" t="s">
        <v>1310</v>
      </c>
      <c r="CF487" s="79">
        <v>298</v>
      </c>
      <c r="CG487" s="81">
        <v>64</v>
      </c>
    </row>
    <row r="488" spans="1:85" x14ac:dyDescent="0.3">
      <c r="A488" s="2" t="s">
        <v>1392</v>
      </c>
      <c r="B488" s="13"/>
      <c r="C488" s="13"/>
      <c r="D488" s="2"/>
      <c r="E488" s="2" t="s">
        <v>228</v>
      </c>
      <c r="F488" s="32" t="s">
        <v>553</v>
      </c>
      <c r="G488" s="1" t="s">
        <v>631</v>
      </c>
      <c r="L488" t="b">
        <v>1</v>
      </c>
      <c r="M488" t="b">
        <v>1</v>
      </c>
      <c r="N488" t="b">
        <v>0</v>
      </c>
      <c r="O488" t="b">
        <v>0</v>
      </c>
      <c r="P488" s="2"/>
      <c r="Q488" s="25">
        <v>8</v>
      </c>
      <c r="R488">
        <v>8</v>
      </c>
      <c r="S488">
        <v>0</v>
      </c>
      <c r="T488" s="2">
        <v>3.93</v>
      </c>
      <c r="U488" s="2">
        <v>26.725999999999999</v>
      </c>
      <c r="V488">
        <v>5.6829999999999998</v>
      </c>
      <c r="W488" s="2" t="s">
        <v>1386</v>
      </c>
      <c r="X488" s="1">
        <v>0</v>
      </c>
      <c r="Y488" s="25">
        <v>5.8017180100000001</v>
      </c>
      <c r="Z488" s="25">
        <v>7.9756520899999996</v>
      </c>
      <c r="AA488" s="25">
        <v>27.352093400000001</v>
      </c>
      <c r="AB488">
        <v>26.646989999999999</v>
      </c>
      <c r="AC488">
        <v>7.9359999999999999</v>
      </c>
      <c r="AD488">
        <v>5.7050000000000001</v>
      </c>
      <c r="AE488">
        <v>0</v>
      </c>
      <c r="AH488" s="2"/>
      <c r="AI488">
        <v>14</v>
      </c>
      <c r="AJ488" s="55">
        <f t="shared" ref="AJ488" si="104">T488*U488*V488</f>
        <v>596.90356194000003</v>
      </c>
      <c r="AK488" s="57">
        <v>1265.6493143942739</v>
      </c>
      <c r="AL488" s="55">
        <v>1206.4392746112001</v>
      </c>
      <c r="AM488" s="55">
        <v>0</v>
      </c>
      <c r="AN488" s="52"/>
      <c r="AO488" s="51">
        <v>8.8492127105210025E-2</v>
      </c>
      <c r="AP488" s="52">
        <v>9.2835174017436004E-2</v>
      </c>
      <c r="AQ488" s="52"/>
      <c r="AR488" s="28">
        <v>1.8181818181818179</v>
      </c>
      <c r="AS488" s="28">
        <v>2.545454545454545</v>
      </c>
      <c r="AT488" s="28">
        <v>0.72727272727272729</v>
      </c>
      <c r="AU488" s="28">
        <v>0</v>
      </c>
      <c r="AV488" s="28">
        <v>0.35714285714285721</v>
      </c>
      <c r="AW488" s="28">
        <v>0.5</v>
      </c>
      <c r="AX488" s="28">
        <v>0.1428571428571429</v>
      </c>
      <c r="AY488" s="28">
        <v>0</v>
      </c>
      <c r="AZ488" s="25">
        <v>0.95</v>
      </c>
      <c r="BA488" s="25">
        <v>3.44</v>
      </c>
      <c r="BB488" s="25">
        <v>2.4900000000000002</v>
      </c>
      <c r="BC488" s="25">
        <v>2.6527272727272719</v>
      </c>
      <c r="BD488">
        <v>2.6527272727272728</v>
      </c>
      <c r="BE488">
        <v>6.0182046818181814</v>
      </c>
      <c r="BF488" s="75">
        <v>0.5176653673612065</v>
      </c>
      <c r="BG488" s="75">
        <v>0.54307152550012683</v>
      </c>
      <c r="BH488" s="75"/>
      <c r="BJ488">
        <v>4.4246063552605013E-2</v>
      </c>
      <c r="BK488">
        <v>4.6417587008717988E-2</v>
      </c>
      <c r="BM488">
        <v>9.0663650561323014E-2</v>
      </c>
      <c r="BN488">
        <v>4.53318252806615E-2</v>
      </c>
      <c r="BO488">
        <v>0.53036844643066661</v>
      </c>
      <c r="BP488" s="79" t="s">
        <v>1264</v>
      </c>
      <c r="BQ488" s="79">
        <v>1423</v>
      </c>
      <c r="BR488" s="79">
        <v>10</v>
      </c>
      <c r="BS488" s="79" t="s">
        <v>1307</v>
      </c>
      <c r="BT488" s="79" t="s">
        <v>1275</v>
      </c>
      <c r="BU488" s="79" t="s">
        <v>863</v>
      </c>
      <c r="BV488" s="79">
        <v>3</v>
      </c>
      <c r="BW488" s="79">
        <v>4.5999999999999996</v>
      </c>
      <c r="BX488" s="79">
        <v>1</v>
      </c>
      <c r="BY488" s="79">
        <v>20</v>
      </c>
      <c r="BZ488" s="79" t="s">
        <v>464</v>
      </c>
      <c r="CA488" s="79" t="s">
        <v>464</v>
      </c>
      <c r="CB488" s="79" t="s">
        <v>1271</v>
      </c>
      <c r="CC488" s="79">
        <v>200</v>
      </c>
      <c r="CD488" s="79">
        <v>400</v>
      </c>
      <c r="CE488" s="79" t="s">
        <v>1310</v>
      </c>
      <c r="CF488" s="79">
        <v>298</v>
      </c>
      <c r="CG488" s="81">
        <v>40</v>
      </c>
    </row>
    <row r="489" spans="1:85" x14ac:dyDescent="0.3">
      <c r="A489" s="2" t="s">
        <v>1392</v>
      </c>
      <c r="B489" s="13"/>
      <c r="C489" s="13"/>
      <c r="D489" s="2"/>
      <c r="E489" s="2" t="s">
        <v>228</v>
      </c>
      <c r="F489" s="32" t="s">
        <v>553</v>
      </c>
      <c r="G489" s="1" t="s">
        <v>631</v>
      </c>
      <c r="L489" t="b">
        <v>1</v>
      </c>
      <c r="M489" t="b">
        <v>1</v>
      </c>
      <c r="N489" t="b">
        <v>0</v>
      </c>
      <c r="O489" t="b">
        <v>0</v>
      </c>
      <c r="P489" s="2"/>
      <c r="Q489" s="25">
        <v>8</v>
      </c>
      <c r="R489">
        <v>8</v>
      </c>
      <c r="S489">
        <v>0</v>
      </c>
      <c r="T489" s="2">
        <v>3.93</v>
      </c>
      <c r="U489" s="2">
        <v>26.725999999999999</v>
      </c>
      <c r="V489">
        <v>5.6829999999999998</v>
      </c>
      <c r="W489" s="2" t="s">
        <v>1386</v>
      </c>
      <c r="X489" s="1">
        <v>0</v>
      </c>
      <c r="Y489" s="25">
        <v>5.8017180100000001</v>
      </c>
      <c r="Z489" s="25">
        <v>7.9756520899999996</v>
      </c>
      <c r="AA489" s="25">
        <v>27.352093400000001</v>
      </c>
      <c r="AB489">
        <v>26.646989999999999</v>
      </c>
      <c r="AC489">
        <v>7.9359999999999999</v>
      </c>
      <c r="AD489">
        <v>5.7050000000000001</v>
      </c>
      <c r="AE489">
        <v>0</v>
      </c>
      <c r="AH489" s="2"/>
      <c r="AI489">
        <v>14</v>
      </c>
      <c r="AJ489" s="55">
        <f t="shared" ref="AJ489" si="105">T489*U489*V489</f>
        <v>596.90356194000003</v>
      </c>
      <c r="AK489" s="57">
        <v>1265.6493143942739</v>
      </c>
      <c r="AL489" s="55">
        <v>1206.4392746112001</v>
      </c>
      <c r="AM489" s="55">
        <v>0</v>
      </c>
      <c r="AN489" s="52"/>
      <c r="AO489" s="51">
        <v>8.8492127105210025E-2</v>
      </c>
      <c r="AP489" s="52">
        <v>9.2835174017436004E-2</v>
      </c>
      <c r="AQ489" s="52"/>
      <c r="AR489" s="28">
        <v>1.8181818181818179</v>
      </c>
      <c r="AS489" s="28">
        <v>2.545454545454545</v>
      </c>
      <c r="AT489" s="28">
        <v>0.72727272727272729</v>
      </c>
      <c r="AU489" s="28">
        <v>0</v>
      </c>
      <c r="AV489" s="28">
        <v>0.35714285714285721</v>
      </c>
      <c r="AW489" s="28">
        <v>0.5</v>
      </c>
      <c r="AX489" s="28">
        <v>0.1428571428571429</v>
      </c>
      <c r="AY489" s="28">
        <v>0</v>
      </c>
      <c r="AZ489" s="25">
        <v>0.95</v>
      </c>
      <c r="BA489" s="25">
        <v>3.44</v>
      </c>
      <c r="BB489" s="25">
        <v>2.4900000000000002</v>
      </c>
      <c r="BC489" s="25">
        <v>2.6527272727272719</v>
      </c>
      <c r="BD489">
        <v>2.6527272727272728</v>
      </c>
      <c r="BE489">
        <v>6.0182046818181814</v>
      </c>
      <c r="BF489" s="75">
        <v>0.5176653673612065</v>
      </c>
      <c r="BG489" s="75">
        <v>0.54307152550012683</v>
      </c>
      <c r="BH489" s="75"/>
      <c r="BJ489">
        <v>4.4246063552605013E-2</v>
      </c>
      <c r="BK489">
        <v>4.6417587008717988E-2</v>
      </c>
      <c r="BM489">
        <v>9.0663650561323014E-2</v>
      </c>
      <c r="BN489">
        <v>4.53318252806615E-2</v>
      </c>
      <c r="BO489">
        <v>0.53036844643066661</v>
      </c>
      <c r="BP489" s="79" t="s">
        <v>1264</v>
      </c>
      <c r="BQ489" s="79">
        <v>1423</v>
      </c>
      <c r="BR489" s="79">
        <v>10</v>
      </c>
      <c r="BS489" s="79" t="s">
        <v>1307</v>
      </c>
      <c r="BT489" s="79" t="s">
        <v>1275</v>
      </c>
      <c r="BU489" s="79" t="s">
        <v>863</v>
      </c>
      <c r="BV489" s="79">
        <v>3</v>
      </c>
      <c r="BW489" s="79">
        <v>6.4</v>
      </c>
      <c r="BX489" s="79">
        <v>1</v>
      </c>
      <c r="BY489" s="79">
        <v>20</v>
      </c>
      <c r="BZ489" s="79" t="s">
        <v>464</v>
      </c>
      <c r="CA489" s="79" t="s">
        <v>464</v>
      </c>
      <c r="CB489" s="79" t="s">
        <v>1271</v>
      </c>
      <c r="CC489" s="79">
        <v>200</v>
      </c>
      <c r="CD489" s="79">
        <v>400</v>
      </c>
      <c r="CE489" s="79" t="s">
        <v>1310</v>
      </c>
      <c r="CF489" s="79">
        <v>298</v>
      </c>
      <c r="CG489" s="81">
        <v>20</v>
      </c>
    </row>
    <row r="490" spans="1:85" x14ac:dyDescent="0.3">
      <c r="A490" s="2" t="s">
        <v>46</v>
      </c>
      <c r="B490" s="13" t="s">
        <v>722</v>
      </c>
      <c r="C490" s="13"/>
      <c r="D490" s="2">
        <v>3.9</v>
      </c>
      <c r="E490" s="2" t="s">
        <v>229</v>
      </c>
      <c r="F490" s="113" t="s">
        <v>551</v>
      </c>
      <c r="G490" t="s">
        <v>629</v>
      </c>
      <c r="L490" t="b">
        <v>1</v>
      </c>
      <c r="M490" t="b">
        <v>1</v>
      </c>
      <c r="N490" t="b">
        <v>0</v>
      </c>
      <c r="O490" t="b">
        <v>0</v>
      </c>
      <c r="P490" s="2"/>
      <c r="Q490" s="25">
        <v>2</v>
      </c>
      <c r="R490">
        <v>4</v>
      </c>
      <c r="S490">
        <v>0</v>
      </c>
      <c r="T490" s="2"/>
      <c r="U490" s="2"/>
      <c r="V490" s="2"/>
      <c r="W490" s="2"/>
      <c r="X490" s="1">
        <v>0</v>
      </c>
      <c r="Y490" s="25">
        <v>7.41544296</v>
      </c>
      <c r="Z490" s="25">
        <v>7.4154429599999991</v>
      </c>
      <c r="AA490" s="25">
        <v>7.41544296</v>
      </c>
      <c r="AB490">
        <v>7.8</v>
      </c>
      <c r="AC490">
        <v>13.010999999999999</v>
      </c>
      <c r="AD490">
        <v>5.5460000000000003</v>
      </c>
      <c r="AE490">
        <v>0</v>
      </c>
      <c r="AH490" s="2"/>
      <c r="AI490">
        <v>14</v>
      </c>
      <c r="AJ490" s="55">
        <f t="shared" si="63"/>
        <v>0</v>
      </c>
      <c r="AK490" s="57">
        <v>288.33429290182369</v>
      </c>
      <c r="AL490" s="55">
        <v>556.51188553357167</v>
      </c>
      <c r="AM490" s="55">
        <v>0</v>
      </c>
      <c r="AN490" s="52"/>
      <c r="AO490" s="51">
        <v>9.7109503410799117E-2</v>
      </c>
      <c r="AP490" s="52">
        <v>0.10062678166578309</v>
      </c>
      <c r="AQ490" s="52"/>
      <c r="AR490" s="28">
        <v>2</v>
      </c>
      <c r="AS490" s="28">
        <v>2.545454545454545</v>
      </c>
      <c r="AT490" s="28">
        <v>0.54545454545454541</v>
      </c>
      <c r="AU490" s="28">
        <v>0</v>
      </c>
      <c r="AV490" s="28">
        <v>0.39285714285714279</v>
      </c>
      <c r="AW490" s="28">
        <v>0.5</v>
      </c>
      <c r="AX490" s="28">
        <v>0.1071428571428571</v>
      </c>
      <c r="AY490" s="28">
        <v>0</v>
      </c>
      <c r="AZ490" s="25">
        <v>1.1000000000000001</v>
      </c>
      <c r="BA490" s="25">
        <v>3.44</v>
      </c>
      <c r="BB490" s="25">
        <v>2.34</v>
      </c>
      <c r="BC490" s="25">
        <v>2.669090909090909</v>
      </c>
      <c r="BD490">
        <v>2.669090909090909</v>
      </c>
      <c r="BE490">
        <v>5.9831974772727277</v>
      </c>
      <c r="BF490" s="75">
        <v>0.52442413903612473</v>
      </c>
      <c r="BG490" s="75">
        <v>0.54341863036636606</v>
      </c>
      <c r="BH490" s="75"/>
      <c r="BJ490">
        <v>4.8554751705399558E-2</v>
      </c>
      <c r="BK490">
        <v>5.0313390832891547E-2</v>
      </c>
      <c r="BM490">
        <v>9.8868142538291098E-2</v>
      </c>
      <c r="BN490">
        <v>4.9434071269145549E-2</v>
      </c>
      <c r="BO490">
        <v>0.53392138470124539</v>
      </c>
      <c r="BP490" s="79" t="s">
        <v>1393</v>
      </c>
      <c r="BQ490" s="79">
        <v>1273</v>
      </c>
      <c r="BR490" s="79">
        <v>12</v>
      </c>
      <c r="BT490" s="79" t="s">
        <v>1268</v>
      </c>
      <c r="BU490" s="79" t="s">
        <v>863</v>
      </c>
      <c r="BV490" s="79">
        <v>0.5</v>
      </c>
      <c r="BW490" s="79">
        <v>8</v>
      </c>
      <c r="BX490" s="79">
        <v>2</v>
      </c>
      <c r="BY490" s="79">
        <v>10</v>
      </c>
      <c r="BZ490" s="79" t="s">
        <v>464</v>
      </c>
      <c r="CA490" s="79" t="s">
        <v>464</v>
      </c>
      <c r="CB490" s="79" t="s">
        <v>1271</v>
      </c>
      <c r="CC490" s="79">
        <v>300</v>
      </c>
      <c r="CD490" s="79">
        <v>420</v>
      </c>
      <c r="CE490" s="79" t="s">
        <v>1310</v>
      </c>
      <c r="CG490" s="81">
        <v>0</v>
      </c>
    </row>
    <row r="491" spans="1:85" x14ac:dyDescent="0.3">
      <c r="A491" s="2" t="s">
        <v>1394</v>
      </c>
      <c r="B491" s="13" t="s">
        <v>722</v>
      </c>
      <c r="C491" s="13"/>
      <c r="D491" s="2">
        <v>3.78</v>
      </c>
      <c r="E491" s="2" t="s">
        <v>229</v>
      </c>
      <c r="F491" s="116" t="s">
        <v>551</v>
      </c>
      <c r="G491" s="1" t="s">
        <v>629</v>
      </c>
      <c r="L491" t="b">
        <v>1</v>
      </c>
      <c r="M491" t="b">
        <v>1</v>
      </c>
      <c r="N491" t="b">
        <v>0</v>
      </c>
      <c r="O491" t="b">
        <v>0</v>
      </c>
      <c r="P491" s="2"/>
      <c r="Q491" s="25">
        <v>2</v>
      </c>
      <c r="R491">
        <v>4</v>
      </c>
      <c r="S491">
        <v>0</v>
      </c>
      <c r="T491" s="2"/>
      <c r="U491" s="2"/>
      <c r="V491" s="2"/>
      <c r="W491" s="2"/>
      <c r="X491" s="2"/>
      <c r="Y491" s="25">
        <v>7.41544296</v>
      </c>
      <c r="Z491" s="25">
        <v>7.4154429599999991</v>
      </c>
      <c r="AA491" s="25">
        <v>7.41544296</v>
      </c>
      <c r="AB491">
        <v>7.8</v>
      </c>
      <c r="AC491">
        <v>13.010999999999999</v>
      </c>
      <c r="AD491">
        <v>5.5460000000000003</v>
      </c>
      <c r="AE491">
        <v>0</v>
      </c>
      <c r="AH491" s="2"/>
      <c r="AI491">
        <v>14</v>
      </c>
      <c r="AJ491" s="55">
        <f t="shared" si="63"/>
        <v>0</v>
      </c>
      <c r="AK491" s="57">
        <v>288.33429290182369</v>
      </c>
      <c r="AL491" s="55">
        <v>556.51188553357167</v>
      </c>
      <c r="AM491" s="55">
        <v>0</v>
      </c>
      <c r="AN491" s="52"/>
      <c r="AO491" s="51">
        <v>9.7109503410799117E-2</v>
      </c>
      <c r="AP491" s="52">
        <v>0.10062678166578309</v>
      </c>
      <c r="AQ491" s="52"/>
      <c r="AR491" s="28">
        <v>2</v>
      </c>
      <c r="AS491" s="28">
        <v>2.545454545454545</v>
      </c>
      <c r="AT491" s="28">
        <v>0.54545454545454541</v>
      </c>
      <c r="AU491" s="28">
        <v>0</v>
      </c>
      <c r="AV491" s="28">
        <v>0.39285714285714279</v>
      </c>
      <c r="AW491" s="28">
        <v>0.5</v>
      </c>
      <c r="AX491" s="28">
        <v>0.1071428571428571</v>
      </c>
      <c r="AY491" s="28">
        <v>0</v>
      </c>
      <c r="AZ491" s="25">
        <v>1.1000000000000001</v>
      </c>
      <c r="BA491" s="25">
        <v>3.44</v>
      </c>
      <c r="BB491" s="25">
        <v>2.34</v>
      </c>
      <c r="BC491" s="25">
        <v>2.669090909090909</v>
      </c>
      <c r="BD491">
        <v>2.669090909090909</v>
      </c>
      <c r="BE491">
        <v>5.9831974772727277</v>
      </c>
      <c r="BF491" s="75">
        <v>0.52442413903612473</v>
      </c>
      <c r="BG491" s="75">
        <v>0.54341863036636606</v>
      </c>
      <c r="BH491" s="75"/>
      <c r="BJ491">
        <v>4.8554751705399558E-2</v>
      </c>
      <c r="BK491">
        <v>5.0313390832891547E-2</v>
      </c>
      <c r="BM491">
        <v>9.8868142538291098E-2</v>
      </c>
      <c r="BN491">
        <v>4.9434071269145549E-2</v>
      </c>
      <c r="BO491">
        <v>0.53392138470124539</v>
      </c>
      <c r="BP491" s="79" t="s">
        <v>1393</v>
      </c>
      <c r="BQ491" s="79">
        <v>1273</v>
      </c>
      <c r="BR491" s="79">
        <v>12</v>
      </c>
      <c r="BT491" s="79" t="s">
        <v>1268</v>
      </c>
      <c r="BU491" s="79" t="s">
        <v>863</v>
      </c>
      <c r="BV491" s="79">
        <v>0.5</v>
      </c>
      <c r="BW491" s="79">
        <v>10</v>
      </c>
      <c r="BX491" s="79">
        <v>2</v>
      </c>
      <c r="BY491" s="79">
        <v>10</v>
      </c>
      <c r="BZ491" s="79" t="s">
        <v>464</v>
      </c>
      <c r="CA491" s="79" t="s">
        <v>464</v>
      </c>
      <c r="CB491" s="79" t="s">
        <v>1271</v>
      </c>
      <c r="CC491" s="79">
        <v>300</v>
      </c>
      <c r="CD491" s="79">
        <v>420</v>
      </c>
      <c r="CE491" s="79" t="s">
        <v>1310</v>
      </c>
      <c r="CG491" s="81">
        <v>5.67</v>
      </c>
    </row>
    <row r="492" spans="1:85" x14ac:dyDescent="0.3">
      <c r="A492" s="2" t="s">
        <v>1394</v>
      </c>
      <c r="B492" s="13" t="s">
        <v>722</v>
      </c>
      <c r="C492" s="13"/>
      <c r="D492" s="2">
        <v>3.78</v>
      </c>
      <c r="E492" s="2" t="s">
        <v>229</v>
      </c>
      <c r="F492" s="116" t="s">
        <v>551</v>
      </c>
      <c r="G492" s="1" t="s">
        <v>629</v>
      </c>
      <c r="L492" t="b">
        <v>1</v>
      </c>
      <c r="M492" t="b">
        <v>1</v>
      </c>
      <c r="N492" t="b">
        <v>0</v>
      </c>
      <c r="O492" t="b">
        <v>0</v>
      </c>
      <c r="P492" s="2"/>
      <c r="Q492" s="25">
        <v>2</v>
      </c>
      <c r="R492">
        <v>4</v>
      </c>
      <c r="S492">
        <v>0</v>
      </c>
      <c r="T492" s="2"/>
      <c r="U492" s="2"/>
      <c r="V492" s="2"/>
      <c r="W492" s="2"/>
      <c r="X492" s="2"/>
      <c r="Y492" s="25"/>
      <c r="Z492" s="25"/>
      <c r="AA492" s="25"/>
      <c r="AH492" s="2"/>
      <c r="AJ492" s="55"/>
      <c r="AK492" s="57"/>
      <c r="AL492" s="55"/>
      <c r="AM492" s="55"/>
      <c r="AN492" s="52"/>
      <c r="AO492" s="51"/>
      <c r="AP492" s="52"/>
      <c r="AQ492" s="52"/>
      <c r="AR492" s="28"/>
      <c r="AS492" s="28"/>
      <c r="AT492" s="28"/>
      <c r="AU492" s="28"/>
      <c r="AV492" s="28"/>
      <c r="AW492" s="28"/>
      <c r="AX492" s="28"/>
      <c r="AY492" s="28"/>
      <c r="AZ492" s="25"/>
      <c r="BA492" s="25"/>
      <c r="BB492" s="25"/>
      <c r="BC492" s="25"/>
      <c r="BF492" s="75"/>
      <c r="BG492" s="75"/>
      <c r="BH492" s="75"/>
      <c r="BP492" s="79" t="s">
        <v>1264</v>
      </c>
      <c r="BQ492" s="79">
        <v>1423</v>
      </c>
      <c r="BR492" s="79">
        <v>10</v>
      </c>
      <c r="BT492" s="79" t="s">
        <v>1268</v>
      </c>
      <c r="BU492" s="79" t="s">
        <v>863</v>
      </c>
      <c r="BV492" s="79">
        <v>0.5</v>
      </c>
      <c r="BW492" s="79">
        <v>7.9</v>
      </c>
      <c r="BX492" s="79">
        <v>2</v>
      </c>
      <c r="BY492" s="79">
        <v>10</v>
      </c>
      <c r="BZ492" s="79" t="s">
        <v>464</v>
      </c>
      <c r="CA492" s="79" t="s">
        <v>464</v>
      </c>
      <c r="CB492" s="79" t="s">
        <v>1271</v>
      </c>
      <c r="CC492" s="79">
        <v>300</v>
      </c>
      <c r="CD492" s="79">
        <v>420</v>
      </c>
      <c r="CE492" s="79" t="s">
        <v>1310</v>
      </c>
      <c r="CG492" s="81">
        <v>0</v>
      </c>
    </row>
    <row r="493" spans="1:85" x14ac:dyDescent="0.3">
      <c r="A493" s="2" t="s">
        <v>1394</v>
      </c>
      <c r="B493" s="13" t="s">
        <v>722</v>
      </c>
      <c r="C493" s="13"/>
      <c r="D493" s="2">
        <v>3.78</v>
      </c>
      <c r="E493" s="2" t="s">
        <v>229</v>
      </c>
      <c r="F493" s="116" t="s">
        <v>551</v>
      </c>
      <c r="G493" s="1" t="s">
        <v>629</v>
      </c>
      <c r="L493" t="b">
        <v>1</v>
      </c>
      <c r="M493" t="b">
        <v>1</v>
      </c>
      <c r="N493" t="b">
        <v>0</v>
      </c>
      <c r="O493" t="b">
        <v>0</v>
      </c>
      <c r="P493" s="2"/>
      <c r="Q493" s="25">
        <v>2</v>
      </c>
      <c r="R493">
        <v>4</v>
      </c>
      <c r="S493">
        <v>0</v>
      </c>
      <c r="T493" s="2"/>
      <c r="U493" s="2"/>
      <c r="V493" s="2"/>
      <c r="W493" s="2"/>
      <c r="X493" s="2"/>
      <c r="Y493" s="25"/>
      <c r="Z493" s="25"/>
      <c r="AA493" s="25"/>
      <c r="AH493" s="2"/>
      <c r="AJ493" s="55"/>
      <c r="AK493" s="57"/>
      <c r="AL493" s="55"/>
      <c r="AM493" s="55"/>
      <c r="AN493" s="52"/>
      <c r="AO493" s="51"/>
      <c r="AP493" s="52"/>
      <c r="AQ493" s="52"/>
      <c r="AR493" s="28"/>
      <c r="AS493" s="28"/>
      <c r="AT493" s="28"/>
      <c r="AU493" s="28"/>
      <c r="AV493" s="28"/>
      <c r="AW493" s="28"/>
      <c r="AX493" s="28"/>
      <c r="AY493" s="28"/>
      <c r="AZ493" s="25"/>
      <c r="BA493" s="25"/>
      <c r="BB493" s="25"/>
      <c r="BC493" s="25"/>
      <c r="BF493" s="75"/>
      <c r="BG493" s="75"/>
      <c r="BH493" s="75"/>
      <c r="BP493" s="79" t="s">
        <v>1305</v>
      </c>
      <c r="BQ493" s="79">
        <v>1323</v>
      </c>
      <c r="BR493" s="79">
        <v>2</v>
      </c>
      <c r="BT493" s="79" t="s">
        <v>1268</v>
      </c>
      <c r="BU493" s="79" t="s">
        <v>863</v>
      </c>
      <c r="BV493" s="79">
        <v>0.5</v>
      </c>
      <c r="BW493" s="79">
        <v>8.6999999999999993</v>
      </c>
      <c r="BX493" s="79">
        <v>2</v>
      </c>
      <c r="BY493" s="79">
        <v>10</v>
      </c>
      <c r="BZ493" s="79" t="s">
        <v>464</v>
      </c>
      <c r="CA493" s="79" t="s">
        <v>464</v>
      </c>
      <c r="CB493" s="79" t="s">
        <v>1271</v>
      </c>
      <c r="CC493" s="79">
        <v>300</v>
      </c>
      <c r="CD493" s="79">
        <v>420</v>
      </c>
      <c r="CE493" s="79" t="s">
        <v>1310</v>
      </c>
      <c r="CG493" s="81">
        <f>0.6/0.3</f>
        <v>2</v>
      </c>
    </row>
    <row r="494" spans="1:85" x14ac:dyDescent="0.3">
      <c r="A494" s="2" t="s">
        <v>1394</v>
      </c>
      <c r="B494" s="13" t="s">
        <v>722</v>
      </c>
      <c r="C494" s="13"/>
      <c r="D494" s="2">
        <v>3.78</v>
      </c>
      <c r="E494" s="2" t="s">
        <v>229</v>
      </c>
      <c r="F494" s="116" t="s">
        <v>551</v>
      </c>
      <c r="G494" s="1" t="s">
        <v>629</v>
      </c>
      <c r="L494" t="b">
        <v>1</v>
      </c>
      <c r="M494" t="b">
        <v>1</v>
      </c>
      <c r="N494" t="b">
        <v>0</v>
      </c>
      <c r="O494" t="b">
        <v>0</v>
      </c>
      <c r="P494" s="2"/>
      <c r="Q494" s="25">
        <v>2</v>
      </c>
      <c r="R494">
        <v>4</v>
      </c>
      <c r="S494">
        <v>0</v>
      </c>
      <c r="T494" s="2"/>
      <c r="U494" s="2"/>
      <c r="V494" s="2"/>
      <c r="W494" s="2"/>
      <c r="X494" s="2"/>
      <c r="Y494" s="25">
        <v>7.41544296</v>
      </c>
      <c r="Z494" s="25">
        <v>7.4154429599999991</v>
      </c>
      <c r="AA494" s="25">
        <v>7.41544296</v>
      </c>
      <c r="AB494">
        <v>7.8</v>
      </c>
      <c r="AC494">
        <v>13.010999999999999</v>
      </c>
      <c r="AD494">
        <v>5.5460000000000003</v>
      </c>
      <c r="AE494">
        <v>0</v>
      </c>
      <c r="AH494" s="2"/>
      <c r="AI494">
        <v>14</v>
      </c>
      <c r="AJ494" s="55">
        <f t="shared" ref="AJ494:AJ497" si="106">T494*U494*V494</f>
        <v>0</v>
      </c>
      <c r="AK494" s="57">
        <v>288.33429290182369</v>
      </c>
      <c r="AL494" s="55">
        <v>556.51188553357167</v>
      </c>
      <c r="AM494" s="55">
        <v>0</v>
      </c>
      <c r="AN494" s="52"/>
      <c r="AO494" s="51">
        <v>9.7109503410799117E-2</v>
      </c>
      <c r="AP494" s="52">
        <v>0.10062678166578309</v>
      </c>
      <c r="AQ494" s="52"/>
      <c r="AR494" s="28">
        <v>2</v>
      </c>
      <c r="AS494" s="28">
        <v>2.545454545454545</v>
      </c>
      <c r="AT494" s="28">
        <v>0.54545454545454541</v>
      </c>
      <c r="AU494" s="28">
        <v>0</v>
      </c>
      <c r="AV494" s="28">
        <v>0.39285714285714279</v>
      </c>
      <c r="AW494" s="28">
        <v>0.5</v>
      </c>
      <c r="AX494" s="28">
        <v>0.1071428571428571</v>
      </c>
      <c r="AY494" s="28">
        <v>0</v>
      </c>
      <c r="AZ494" s="25">
        <v>1.1000000000000001</v>
      </c>
      <c r="BA494" s="25">
        <v>3.44</v>
      </c>
      <c r="BB494" s="25">
        <v>2.34</v>
      </c>
      <c r="BC494" s="25">
        <v>2.669090909090909</v>
      </c>
      <c r="BD494">
        <v>2.669090909090909</v>
      </c>
      <c r="BE494">
        <v>5.9831974772727277</v>
      </c>
      <c r="BF494" s="75">
        <v>0.52442413903612473</v>
      </c>
      <c r="BG494" s="75">
        <v>0.54341863036636606</v>
      </c>
      <c r="BH494" s="75"/>
      <c r="BJ494">
        <v>4.8554751705399558E-2</v>
      </c>
      <c r="BK494">
        <v>5.0313390832891547E-2</v>
      </c>
      <c r="BM494">
        <v>9.8868142538291098E-2</v>
      </c>
      <c r="BN494">
        <v>4.9434071269145549E-2</v>
      </c>
      <c r="BO494">
        <v>0.53392138470124539</v>
      </c>
      <c r="BP494" s="79" t="s">
        <v>1393</v>
      </c>
      <c r="BQ494" s="79">
        <v>1273</v>
      </c>
      <c r="BR494" s="79">
        <v>12</v>
      </c>
      <c r="BT494" s="79" t="s">
        <v>1268</v>
      </c>
      <c r="BU494" s="79" t="s">
        <v>863</v>
      </c>
      <c r="BV494" s="79">
        <v>0.5</v>
      </c>
      <c r="BW494" s="79">
        <v>10</v>
      </c>
      <c r="BX494" s="79">
        <v>2</v>
      </c>
      <c r="BY494" s="79">
        <v>10</v>
      </c>
      <c r="BZ494" s="79" t="s">
        <v>464</v>
      </c>
      <c r="CA494" s="79" t="s">
        <v>464</v>
      </c>
      <c r="CB494" s="79" t="s">
        <v>1271</v>
      </c>
      <c r="CC494" s="79">
        <v>300</v>
      </c>
      <c r="CD494" s="79">
        <v>525</v>
      </c>
      <c r="CE494" s="79" t="s">
        <v>1310</v>
      </c>
      <c r="CG494" s="81">
        <f>0.3/0.3</f>
        <v>1</v>
      </c>
    </row>
    <row r="495" spans="1:85" x14ac:dyDescent="0.3">
      <c r="A495" s="2" t="s">
        <v>1394</v>
      </c>
      <c r="B495" s="13" t="s">
        <v>722</v>
      </c>
      <c r="C495" s="13"/>
      <c r="D495" s="2">
        <v>3.78</v>
      </c>
      <c r="E495" s="2" t="s">
        <v>229</v>
      </c>
      <c r="F495" s="116" t="s">
        <v>551</v>
      </c>
      <c r="G495" s="1" t="s">
        <v>629</v>
      </c>
      <c r="L495" t="b">
        <v>1</v>
      </c>
      <c r="M495" t="b">
        <v>1</v>
      </c>
      <c r="N495" t="b">
        <v>0</v>
      </c>
      <c r="O495" t="b">
        <v>0</v>
      </c>
      <c r="P495" s="2"/>
      <c r="Q495" s="25">
        <v>2</v>
      </c>
      <c r="R495">
        <v>4</v>
      </c>
      <c r="S495">
        <v>0</v>
      </c>
      <c r="T495" s="2"/>
      <c r="U495" s="2"/>
      <c r="V495" s="2"/>
      <c r="W495" s="2"/>
      <c r="X495" s="2"/>
      <c r="Y495" s="25">
        <v>7.41544296</v>
      </c>
      <c r="Z495" s="25">
        <v>7.4154429599999991</v>
      </c>
      <c r="AA495" s="25">
        <v>7.41544296</v>
      </c>
      <c r="AB495">
        <v>7.8</v>
      </c>
      <c r="AC495">
        <v>13.010999999999999</v>
      </c>
      <c r="AD495">
        <v>5.5460000000000003</v>
      </c>
      <c r="AE495">
        <v>0</v>
      </c>
      <c r="AH495" s="2"/>
      <c r="AI495">
        <v>14</v>
      </c>
      <c r="AJ495" s="55">
        <f t="shared" si="106"/>
        <v>0</v>
      </c>
      <c r="AK495" s="57">
        <v>288.33429290182369</v>
      </c>
      <c r="AL495" s="55">
        <v>556.51188553357167</v>
      </c>
      <c r="AM495" s="55">
        <v>0</v>
      </c>
      <c r="AN495" s="52"/>
      <c r="AO495" s="51">
        <v>9.7109503410799117E-2</v>
      </c>
      <c r="AP495" s="52">
        <v>0.10062678166578309</v>
      </c>
      <c r="AQ495" s="52"/>
      <c r="AR495" s="28">
        <v>2</v>
      </c>
      <c r="AS495" s="28">
        <v>2.545454545454545</v>
      </c>
      <c r="AT495" s="28">
        <v>0.54545454545454541</v>
      </c>
      <c r="AU495" s="28">
        <v>0</v>
      </c>
      <c r="AV495" s="28">
        <v>0.39285714285714279</v>
      </c>
      <c r="AW495" s="28">
        <v>0.5</v>
      </c>
      <c r="AX495" s="28">
        <v>0.1071428571428571</v>
      </c>
      <c r="AY495" s="28">
        <v>0</v>
      </c>
      <c r="AZ495" s="25">
        <v>1.1000000000000001</v>
      </c>
      <c r="BA495" s="25">
        <v>3.44</v>
      </c>
      <c r="BB495" s="25">
        <v>2.34</v>
      </c>
      <c r="BC495" s="25">
        <v>2.669090909090909</v>
      </c>
      <c r="BD495">
        <v>2.669090909090909</v>
      </c>
      <c r="BE495">
        <v>5.9831974772727277</v>
      </c>
      <c r="BF495" s="75">
        <v>0.52442413903612473</v>
      </c>
      <c r="BG495" s="75">
        <v>0.54341863036636606</v>
      </c>
      <c r="BH495" s="75"/>
      <c r="BJ495">
        <v>4.8554751705399558E-2</v>
      </c>
      <c r="BK495">
        <v>5.0313390832891547E-2</v>
      </c>
      <c r="BM495">
        <v>9.8868142538291098E-2</v>
      </c>
      <c r="BN495">
        <v>4.9434071269145549E-2</v>
      </c>
      <c r="BO495">
        <v>0.53392138470124539</v>
      </c>
      <c r="BP495" s="79" t="s">
        <v>1393</v>
      </c>
      <c r="BQ495" s="79">
        <v>1273</v>
      </c>
      <c r="BR495" s="79">
        <v>12</v>
      </c>
      <c r="BT495" s="79" t="s">
        <v>1268</v>
      </c>
      <c r="BU495" s="79" t="s">
        <v>863</v>
      </c>
      <c r="BV495" s="79">
        <v>0.5</v>
      </c>
      <c r="BW495" s="79">
        <v>10</v>
      </c>
      <c r="BX495" s="79">
        <v>2</v>
      </c>
      <c r="BY495" s="79">
        <v>10</v>
      </c>
      <c r="BZ495" s="79" t="s">
        <v>464</v>
      </c>
      <c r="CA495" s="79" t="s">
        <v>464</v>
      </c>
      <c r="CB495" s="79" t="s">
        <v>1271</v>
      </c>
      <c r="CC495" s="79">
        <v>300</v>
      </c>
      <c r="CD495" s="79">
        <v>580</v>
      </c>
      <c r="CE495" s="79" t="s">
        <v>1310</v>
      </c>
      <c r="CG495" s="81">
        <f>0.1/0.3</f>
        <v>0.33333333333333337</v>
      </c>
    </row>
    <row r="496" spans="1:85" x14ac:dyDescent="0.3">
      <c r="A496" s="2" t="s">
        <v>1394</v>
      </c>
      <c r="B496" s="13" t="s">
        <v>722</v>
      </c>
      <c r="C496" s="13"/>
      <c r="D496" s="2">
        <v>3.78</v>
      </c>
      <c r="E496" s="2" t="s">
        <v>229</v>
      </c>
      <c r="F496" s="116" t="s">
        <v>551</v>
      </c>
      <c r="G496" s="1" t="s">
        <v>629</v>
      </c>
      <c r="L496" t="b">
        <v>1</v>
      </c>
      <c r="M496" t="b">
        <v>1</v>
      </c>
      <c r="N496" t="b">
        <v>0</v>
      </c>
      <c r="O496" t="b">
        <v>0</v>
      </c>
      <c r="P496" s="2"/>
      <c r="Q496" s="25">
        <v>2</v>
      </c>
      <c r="R496">
        <v>4</v>
      </c>
      <c r="S496">
        <v>0</v>
      </c>
      <c r="T496" s="2"/>
      <c r="U496" s="2"/>
      <c r="V496" s="2"/>
      <c r="W496" s="2"/>
      <c r="X496" s="2"/>
      <c r="Y496" s="25">
        <v>7.41544296</v>
      </c>
      <c r="Z496" s="25">
        <v>7.4154429599999991</v>
      </c>
      <c r="AA496" s="25">
        <v>7.41544296</v>
      </c>
      <c r="AB496">
        <v>7.8</v>
      </c>
      <c r="AC496">
        <v>13.010999999999999</v>
      </c>
      <c r="AD496">
        <v>5.5460000000000003</v>
      </c>
      <c r="AE496">
        <v>0</v>
      </c>
      <c r="AH496" s="2"/>
      <c r="AI496">
        <v>14</v>
      </c>
      <c r="AJ496" s="55">
        <f t="shared" si="106"/>
        <v>0</v>
      </c>
      <c r="AK496" s="57">
        <v>288.33429290182369</v>
      </c>
      <c r="AL496" s="55">
        <v>556.51188553357167</v>
      </c>
      <c r="AM496" s="55">
        <v>0</v>
      </c>
      <c r="AN496" s="52"/>
      <c r="AO496" s="51">
        <v>9.7109503410799117E-2</v>
      </c>
      <c r="AP496" s="52">
        <v>0.10062678166578309</v>
      </c>
      <c r="AQ496" s="52"/>
      <c r="AR496" s="28">
        <v>2</v>
      </c>
      <c r="AS496" s="28">
        <v>2.545454545454545</v>
      </c>
      <c r="AT496" s="28">
        <v>0.54545454545454541</v>
      </c>
      <c r="AU496" s="28">
        <v>0</v>
      </c>
      <c r="AV496" s="28">
        <v>0.39285714285714279</v>
      </c>
      <c r="AW496" s="28">
        <v>0.5</v>
      </c>
      <c r="AX496" s="28">
        <v>0.1071428571428571</v>
      </c>
      <c r="AY496" s="28">
        <v>0</v>
      </c>
      <c r="AZ496" s="25">
        <v>1.1000000000000001</v>
      </c>
      <c r="BA496" s="25">
        <v>3.44</v>
      </c>
      <c r="BB496" s="25">
        <v>2.34</v>
      </c>
      <c r="BC496" s="25">
        <v>2.669090909090909</v>
      </c>
      <c r="BD496">
        <v>2.669090909090909</v>
      </c>
      <c r="BE496">
        <v>5.9831974772727277</v>
      </c>
      <c r="BF496" s="75">
        <v>0.52442413903612473</v>
      </c>
      <c r="BG496" s="75">
        <v>0.54341863036636606</v>
      </c>
      <c r="BH496" s="75"/>
      <c r="BJ496">
        <v>4.8554751705399558E-2</v>
      </c>
      <c r="BK496">
        <v>5.0313390832891547E-2</v>
      </c>
      <c r="BM496">
        <v>9.8868142538291098E-2</v>
      </c>
      <c r="BN496">
        <v>4.9434071269145549E-2</v>
      </c>
      <c r="BO496">
        <v>0.53392138470124539</v>
      </c>
      <c r="BP496" s="79" t="s">
        <v>1393</v>
      </c>
      <c r="BQ496" s="79">
        <v>1273</v>
      </c>
      <c r="BR496" s="79">
        <v>12</v>
      </c>
      <c r="BT496" s="79" t="s">
        <v>1268</v>
      </c>
      <c r="BU496" s="79" t="s">
        <v>863</v>
      </c>
      <c r="BV496" s="79">
        <v>0.5</v>
      </c>
      <c r="BW496" s="79">
        <v>10</v>
      </c>
      <c r="BX496" s="79">
        <v>2</v>
      </c>
      <c r="BY496" s="79">
        <v>10</v>
      </c>
      <c r="BZ496" s="79" t="s">
        <v>464</v>
      </c>
      <c r="CA496" s="79" t="s">
        <v>464</v>
      </c>
      <c r="CB496" s="79" t="s">
        <v>1271</v>
      </c>
      <c r="CC496" s="79">
        <v>300</v>
      </c>
      <c r="CD496" s="79">
        <v>660</v>
      </c>
      <c r="CE496" s="79" t="s">
        <v>1310</v>
      </c>
      <c r="CG496" s="81">
        <v>0</v>
      </c>
    </row>
    <row r="497" spans="1:85" x14ac:dyDescent="0.3">
      <c r="A497" s="2" t="s">
        <v>1395</v>
      </c>
      <c r="B497" s="13" t="s">
        <v>722</v>
      </c>
      <c r="C497" s="13"/>
      <c r="D497" s="2">
        <v>3.78</v>
      </c>
      <c r="E497" s="2" t="s">
        <v>229</v>
      </c>
      <c r="F497" s="116" t="s">
        <v>551</v>
      </c>
      <c r="G497" s="1" t="s">
        <v>629</v>
      </c>
      <c r="L497" t="b">
        <v>1</v>
      </c>
      <c r="M497" t="b">
        <v>1</v>
      </c>
      <c r="N497" t="b">
        <v>0</v>
      </c>
      <c r="O497" t="b">
        <v>0</v>
      </c>
      <c r="P497" s="2"/>
      <c r="Q497" s="25">
        <v>2</v>
      </c>
      <c r="R497">
        <v>4</v>
      </c>
      <c r="S497">
        <v>0</v>
      </c>
      <c r="T497" s="2"/>
      <c r="U497" s="2"/>
      <c r="V497" s="2"/>
      <c r="W497" s="2"/>
      <c r="X497" s="2"/>
      <c r="Y497" s="25">
        <v>7.41544296</v>
      </c>
      <c r="Z497" s="25">
        <v>7.4154429599999991</v>
      </c>
      <c r="AA497" s="25">
        <v>7.41544296</v>
      </c>
      <c r="AB497">
        <v>7.8</v>
      </c>
      <c r="AC497">
        <v>13.010999999999999</v>
      </c>
      <c r="AD497">
        <v>5.5460000000000003</v>
      </c>
      <c r="AE497">
        <v>0</v>
      </c>
      <c r="AH497" s="2"/>
      <c r="AI497">
        <v>14</v>
      </c>
      <c r="AJ497" s="55">
        <f t="shared" si="106"/>
        <v>0</v>
      </c>
      <c r="AK497" s="57">
        <v>288.33429290182369</v>
      </c>
      <c r="AL497" s="55">
        <v>556.51188553357167</v>
      </c>
      <c r="AM497" s="55">
        <v>0</v>
      </c>
      <c r="AN497" s="52"/>
      <c r="AO497" s="51">
        <v>9.7109503410799117E-2</v>
      </c>
      <c r="AP497" s="52">
        <v>0.10062678166578309</v>
      </c>
      <c r="AQ497" s="52"/>
      <c r="AR497" s="28">
        <v>2</v>
      </c>
      <c r="AS497" s="28">
        <v>2.545454545454545</v>
      </c>
      <c r="AT497" s="28">
        <v>0.54545454545454541</v>
      </c>
      <c r="AU497" s="28">
        <v>0</v>
      </c>
      <c r="AV497" s="28">
        <v>0.39285714285714279</v>
      </c>
      <c r="AW497" s="28">
        <v>0.5</v>
      </c>
      <c r="AX497" s="28">
        <v>0.1071428571428571</v>
      </c>
      <c r="AY497" s="28">
        <v>0</v>
      </c>
      <c r="AZ497" s="25">
        <v>1.1000000000000001</v>
      </c>
      <c r="BA497" s="25">
        <v>3.44</v>
      </c>
      <c r="BB497" s="25">
        <v>2.34</v>
      </c>
      <c r="BC497" s="25">
        <v>2.669090909090909</v>
      </c>
      <c r="BD497">
        <v>2.669090909090909</v>
      </c>
      <c r="BE497">
        <v>5.9831974772727277</v>
      </c>
      <c r="BF497" s="75">
        <v>0.52442413903612473</v>
      </c>
      <c r="BG497" s="75">
        <v>0.54341863036636606</v>
      </c>
      <c r="BH497" s="75"/>
      <c r="BJ497">
        <v>4.8554751705399558E-2</v>
      </c>
      <c r="BK497">
        <v>5.0313390832891547E-2</v>
      </c>
      <c r="BM497">
        <v>9.8868142538291098E-2</v>
      </c>
      <c r="BN497">
        <v>4.9434071269145549E-2</v>
      </c>
      <c r="BO497">
        <v>0.53392138470124539</v>
      </c>
      <c r="BP497" s="79" t="s">
        <v>1393</v>
      </c>
      <c r="BQ497" s="79">
        <v>1273</v>
      </c>
      <c r="BR497" s="79">
        <v>12</v>
      </c>
      <c r="BT497" s="79" t="s">
        <v>1268</v>
      </c>
      <c r="BU497" s="79" t="s">
        <v>863</v>
      </c>
      <c r="BV497" s="79">
        <v>0.5</v>
      </c>
      <c r="BW497" s="79">
        <v>10</v>
      </c>
      <c r="BX497" s="79">
        <v>2</v>
      </c>
      <c r="BY497" s="79">
        <v>10</v>
      </c>
      <c r="BZ497" s="79" t="s">
        <v>464</v>
      </c>
      <c r="CA497" s="79" t="s">
        <v>464</v>
      </c>
      <c r="CB497" s="79" t="s">
        <v>1271</v>
      </c>
      <c r="CC497" s="79">
        <v>300</v>
      </c>
      <c r="CD497" s="79">
        <v>420</v>
      </c>
      <c r="CE497" s="79" t="s">
        <v>1310</v>
      </c>
      <c r="CG497" s="81">
        <v>1</v>
      </c>
    </row>
    <row r="498" spans="1:85" x14ac:dyDescent="0.3">
      <c r="A498" s="2" t="s">
        <v>1396</v>
      </c>
      <c r="B498" s="13" t="s">
        <v>722</v>
      </c>
      <c r="C498" s="13"/>
      <c r="D498" s="2">
        <v>3.78</v>
      </c>
      <c r="E498" s="2" t="s">
        <v>229</v>
      </c>
      <c r="F498" s="116" t="s">
        <v>551</v>
      </c>
      <c r="G498" s="1" t="s">
        <v>629</v>
      </c>
      <c r="L498" t="b">
        <v>1</v>
      </c>
      <c r="M498" t="b">
        <v>1</v>
      </c>
      <c r="N498" t="b">
        <v>0</v>
      </c>
      <c r="O498" t="b">
        <v>0</v>
      </c>
      <c r="P498" s="2"/>
      <c r="Q498" s="25">
        <v>2</v>
      </c>
      <c r="R498">
        <v>4</v>
      </c>
      <c r="S498">
        <v>0</v>
      </c>
      <c r="T498" s="2"/>
      <c r="U498" s="2"/>
      <c r="V498" s="2"/>
      <c r="W498" s="2"/>
      <c r="X498" s="2"/>
      <c r="Y498" s="25">
        <v>7.41544296</v>
      </c>
      <c r="Z498" s="25">
        <v>7.4154429599999991</v>
      </c>
      <c r="AA498" s="25">
        <v>7.41544296</v>
      </c>
      <c r="AB498">
        <v>7.8</v>
      </c>
      <c r="AC498">
        <v>13.010999999999999</v>
      </c>
      <c r="AD498">
        <v>5.5460000000000003</v>
      </c>
      <c r="AE498">
        <v>0</v>
      </c>
      <c r="AH498" s="2"/>
      <c r="AI498">
        <v>14</v>
      </c>
      <c r="AJ498" s="55">
        <f t="shared" ref="AJ498" si="107">T498*U498*V498</f>
        <v>0</v>
      </c>
      <c r="AK498" s="57">
        <v>288.33429290182369</v>
      </c>
      <c r="AL498" s="55">
        <v>556.51188553357167</v>
      </c>
      <c r="AM498" s="55">
        <v>0</v>
      </c>
      <c r="AN498" s="52"/>
      <c r="AO498" s="51">
        <v>9.7109503410799117E-2</v>
      </c>
      <c r="AP498" s="52">
        <v>0.10062678166578309</v>
      </c>
      <c r="AQ498" s="52"/>
      <c r="AR498" s="28">
        <v>2</v>
      </c>
      <c r="AS498" s="28">
        <v>2.545454545454545</v>
      </c>
      <c r="AT498" s="28">
        <v>0.54545454545454541</v>
      </c>
      <c r="AU498" s="28">
        <v>0</v>
      </c>
      <c r="AV498" s="28">
        <v>0.39285714285714279</v>
      </c>
      <c r="AW498" s="28">
        <v>0.5</v>
      </c>
      <c r="AX498" s="28">
        <v>0.1071428571428571</v>
      </c>
      <c r="AY498" s="28">
        <v>0</v>
      </c>
      <c r="AZ498" s="25">
        <v>1.1000000000000001</v>
      </c>
      <c r="BA498" s="25">
        <v>3.44</v>
      </c>
      <c r="BB498" s="25">
        <v>2.34</v>
      </c>
      <c r="BC498" s="25">
        <v>2.669090909090909</v>
      </c>
      <c r="BD498">
        <v>2.669090909090909</v>
      </c>
      <c r="BE498">
        <v>5.9831974772727277</v>
      </c>
      <c r="BF498" s="75">
        <v>0.52442413903612473</v>
      </c>
      <c r="BG498" s="75">
        <v>0.54341863036636606</v>
      </c>
      <c r="BH498" s="75"/>
      <c r="BJ498">
        <v>4.8554751705399558E-2</v>
      </c>
      <c r="BK498">
        <v>5.0313390832891547E-2</v>
      </c>
      <c r="BM498">
        <v>9.8868142538291098E-2</v>
      </c>
      <c r="BN498">
        <v>4.9434071269145549E-2</v>
      </c>
      <c r="BO498">
        <v>0.53392138470124539</v>
      </c>
      <c r="BP498" s="79" t="s">
        <v>1393</v>
      </c>
      <c r="BQ498" s="79">
        <v>1273</v>
      </c>
      <c r="BR498" s="79">
        <v>12</v>
      </c>
      <c r="BT498" s="79" t="s">
        <v>1268</v>
      </c>
      <c r="BU498" s="79" t="s">
        <v>863</v>
      </c>
      <c r="BV498" s="79">
        <v>0.5</v>
      </c>
      <c r="BW498" s="79">
        <v>10</v>
      </c>
      <c r="BX498" s="79">
        <v>2</v>
      </c>
      <c r="BY498" s="79">
        <v>10</v>
      </c>
      <c r="BZ498" s="79" t="s">
        <v>464</v>
      </c>
      <c r="CA498" s="79" t="s">
        <v>464</v>
      </c>
      <c r="CB498" s="79" t="s">
        <v>1271</v>
      </c>
      <c r="CC498" s="79">
        <v>300</v>
      </c>
      <c r="CD498" s="79">
        <v>420</v>
      </c>
      <c r="CE498" s="79" t="s">
        <v>1310</v>
      </c>
      <c r="CG498" s="81">
        <f>1.1/0.3</f>
        <v>3.666666666666667</v>
      </c>
    </row>
    <row r="499" spans="1:85" x14ac:dyDescent="0.3">
      <c r="A499" s="2" t="s">
        <v>44</v>
      </c>
      <c r="B499" s="13" t="s">
        <v>720</v>
      </c>
      <c r="C499" s="13"/>
      <c r="D499" s="2">
        <v>3.5</v>
      </c>
      <c r="E499" s="7" t="s">
        <v>230</v>
      </c>
      <c r="F499" s="113" t="s">
        <v>549</v>
      </c>
      <c r="G499">
        <v>-1</v>
      </c>
      <c r="H499" t="s">
        <v>1510</v>
      </c>
      <c r="L499" t="b">
        <v>1</v>
      </c>
      <c r="M499" t="b">
        <v>0</v>
      </c>
      <c r="N499" t="b">
        <v>0</v>
      </c>
      <c r="O499" t="b">
        <v>0</v>
      </c>
      <c r="P499" s="7"/>
      <c r="Q499" s="25">
        <v>1</v>
      </c>
      <c r="R499">
        <v>0</v>
      </c>
      <c r="S499">
        <v>0</v>
      </c>
      <c r="W499" s="2"/>
      <c r="X499" s="2"/>
      <c r="Y499" s="25">
        <v>15.28115725</v>
      </c>
      <c r="Z499" s="25">
        <v>15.28115725</v>
      </c>
      <c r="AA499" s="25">
        <v>15.28115725</v>
      </c>
      <c r="AB499">
        <v>0</v>
      </c>
      <c r="AE499">
        <v>0</v>
      </c>
      <c r="AH499" s="2"/>
      <c r="AI499">
        <v>20</v>
      </c>
      <c r="AJ499" s="55">
        <f t="shared" si="63"/>
        <v>0</v>
      </c>
      <c r="AK499" s="57">
        <v>229.90248606119221</v>
      </c>
      <c r="AL499" s="55">
        <v>0</v>
      </c>
      <c r="AM499" s="55">
        <v>0</v>
      </c>
      <c r="AN499" s="52"/>
      <c r="AO499" s="51">
        <v>8.6993404650164072E-2</v>
      </c>
      <c r="AP499" s="52"/>
      <c r="AQ499" s="52"/>
      <c r="AR499" s="28">
        <v>1.882352941176471</v>
      </c>
      <c r="AS499" s="28">
        <v>2.3529411764705879</v>
      </c>
      <c r="AT499" s="28">
        <v>0.47058823529411759</v>
      </c>
      <c r="AU499" s="28">
        <v>0</v>
      </c>
      <c r="AV499" s="28">
        <v>0.4</v>
      </c>
      <c r="AW499" s="28">
        <v>0.5</v>
      </c>
      <c r="AX499" s="28">
        <v>9.9999999999999992E-2</v>
      </c>
      <c r="AY499" s="28">
        <v>0</v>
      </c>
      <c r="AZ499" s="25">
        <v>0.82</v>
      </c>
      <c r="BA499" s="25">
        <v>3.44</v>
      </c>
      <c r="BB499" s="25">
        <v>2.62</v>
      </c>
      <c r="BC499" s="25">
        <v>2.5211764705882351</v>
      </c>
      <c r="BD499">
        <v>2.521176470588236</v>
      </c>
      <c r="BE499">
        <v>5.6898745917647062</v>
      </c>
      <c r="BF499" s="75">
        <v>0.57369840599679445</v>
      </c>
      <c r="BG499" s="75"/>
      <c r="BH499" s="75"/>
      <c r="BJ499">
        <v>4.3496702325082043E-2</v>
      </c>
      <c r="BM499">
        <v>8.6993404650164072E-2</v>
      </c>
      <c r="BN499">
        <v>4.3496702325082043E-2</v>
      </c>
      <c r="BO499">
        <v>0.57369840599679445</v>
      </c>
      <c r="BP499" s="81" t="s">
        <v>1336</v>
      </c>
      <c r="BQ499" s="79">
        <v>1273</v>
      </c>
      <c r="BR499" s="79">
        <v>2</v>
      </c>
      <c r="BT499" s="79" t="s">
        <v>464</v>
      </c>
      <c r="BU499" s="79" t="s">
        <v>464</v>
      </c>
      <c r="BV499" s="79">
        <v>0</v>
      </c>
      <c r="BX499" s="79">
        <v>4</v>
      </c>
      <c r="BY499" s="79">
        <v>0</v>
      </c>
      <c r="BZ499" s="79" t="s">
        <v>1398</v>
      </c>
      <c r="CA499" s="79" t="s">
        <v>1399</v>
      </c>
      <c r="CB499" s="79" t="s">
        <v>1266</v>
      </c>
      <c r="CC499" s="79">
        <v>300</v>
      </c>
      <c r="CG499" s="81">
        <v>83510</v>
      </c>
    </row>
    <row r="500" spans="1:85" x14ac:dyDescent="0.3">
      <c r="A500" s="2" t="s">
        <v>1644</v>
      </c>
      <c r="B500" s="13" t="s">
        <v>720</v>
      </c>
      <c r="C500" s="13"/>
      <c r="D500" s="2">
        <v>3.06</v>
      </c>
      <c r="E500" s="7" t="s">
        <v>230</v>
      </c>
      <c r="F500" s="116" t="s">
        <v>549</v>
      </c>
      <c r="G500" s="1">
        <v>-1</v>
      </c>
      <c r="H500" s="1" t="s">
        <v>1510</v>
      </c>
      <c r="I500" s="1" t="s">
        <v>1527</v>
      </c>
      <c r="J500" s="1" t="s">
        <v>1527</v>
      </c>
      <c r="K500" s="1"/>
      <c r="L500" t="b">
        <v>0</v>
      </c>
      <c r="M500" t="b">
        <v>0</v>
      </c>
      <c r="N500" t="b">
        <v>0</v>
      </c>
      <c r="O500" s="5" t="b">
        <v>1</v>
      </c>
      <c r="P500" s="7"/>
      <c r="Q500" s="25">
        <v>1</v>
      </c>
      <c r="R500">
        <v>0</v>
      </c>
      <c r="S500">
        <v>0</v>
      </c>
      <c r="T500" s="2"/>
      <c r="U500" s="2"/>
      <c r="V500" s="2"/>
      <c r="W500" s="2"/>
      <c r="X500" s="2"/>
      <c r="Y500" s="25">
        <v>15.28115725</v>
      </c>
      <c r="Z500" s="25">
        <v>15.28115725</v>
      </c>
      <c r="AA500" s="25">
        <v>15.28115725</v>
      </c>
      <c r="AB500">
        <v>0</v>
      </c>
      <c r="AE500">
        <v>0</v>
      </c>
      <c r="AH500" s="2"/>
      <c r="AI500">
        <v>20</v>
      </c>
      <c r="AJ500" s="55">
        <f t="shared" si="63"/>
        <v>0</v>
      </c>
      <c r="AK500" s="57">
        <v>229.90248606119221</v>
      </c>
      <c r="AL500" s="55">
        <v>0</v>
      </c>
      <c r="AM500" s="55">
        <v>0</v>
      </c>
      <c r="AN500" s="52"/>
      <c r="AO500" s="51">
        <v>8.6993404650164072E-2</v>
      </c>
      <c r="AP500" s="52"/>
      <c r="AQ500" s="52"/>
      <c r="AR500" s="28">
        <v>1.882352941176471</v>
      </c>
      <c r="AS500" s="28">
        <v>2.3529411764705879</v>
      </c>
      <c r="AT500" s="28">
        <v>0.47058823529411759</v>
      </c>
      <c r="AU500" s="28">
        <v>0</v>
      </c>
      <c r="AV500" s="28">
        <v>0.4</v>
      </c>
      <c r="AW500" s="28">
        <v>0.5</v>
      </c>
      <c r="AX500" s="28">
        <v>9.9999999999999992E-2</v>
      </c>
      <c r="AY500" s="28">
        <v>0</v>
      </c>
      <c r="AZ500" s="25">
        <v>0.82</v>
      </c>
      <c r="BA500" s="25">
        <v>3.44</v>
      </c>
      <c r="BB500" s="25">
        <v>2.62</v>
      </c>
      <c r="BC500" s="25">
        <v>2.5211764705882351</v>
      </c>
      <c r="BD500">
        <v>2.521176470588236</v>
      </c>
      <c r="BE500">
        <v>5.6898745917647062</v>
      </c>
      <c r="BF500" s="75">
        <v>0.57369840599679445</v>
      </c>
      <c r="BG500" s="75"/>
      <c r="BH500" s="75"/>
      <c r="BJ500">
        <v>4.3496702325082043E-2</v>
      </c>
      <c r="BM500">
        <v>8.6993404650164072E-2</v>
      </c>
      <c r="BN500">
        <v>4.3496702325082043E-2</v>
      </c>
      <c r="BO500">
        <v>0.57369840599679445</v>
      </c>
      <c r="BP500" s="81" t="s">
        <v>1336</v>
      </c>
      <c r="BQ500" s="79">
        <v>1273</v>
      </c>
      <c r="BR500" s="79">
        <v>2</v>
      </c>
      <c r="BT500" s="79" t="s">
        <v>464</v>
      </c>
      <c r="BU500" s="79" t="s">
        <v>464</v>
      </c>
      <c r="BV500" s="79">
        <v>0</v>
      </c>
      <c r="BX500" s="79">
        <v>4</v>
      </c>
      <c r="BY500" s="79">
        <v>0</v>
      </c>
      <c r="BZ500" s="79" t="s">
        <v>1398</v>
      </c>
      <c r="CA500" s="79" t="s">
        <v>1399</v>
      </c>
      <c r="CB500" s="79" t="s">
        <v>1266</v>
      </c>
      <c r="CC500" s="79">
        <v>300</v>
      </c>
      <c r="CG500" s="81">
        <v>127190</v>
      </c>
    </row>
    <row r="501" spans="1:85" x14ac:dyDescent="0.3">
      <c r="A501" s="2" t="s">
        <v>8</v>
      </c>
      <c r="B501" s="13" t="s">
        <v>694</v>
      </c>
      <c r="C501" s="13"/>
      <c r="D501" s="2">
        <v>3.26</v>
      </c>
      <c r="E501" s="2" t="s">
        <v>231</v>
      </c>
      <c r="F501" s="9" t="s">
        <v>530</v>
      </c>
      <c r="G501" t="s">
        <v>612</v>
      </c>
      <c r="L501" t="b">
        <v>1</v>
      </c>
      <c r="M501" t="b">
        <v>1</v>
      </c>
      <c r="N501" t="b">
        <v>0</v>
      </c>
      <c r="O501" t="b">
        <v>0</v>
      </c>
      <c r="P501" s="2"/>
      <c r="Q501" s="25">
        <v>30</v>
      </c>
      <c r="R501">
        <v>4</v>
      </c>
      <c r="S501">
        <v>0</v>
      </c>
      <c r="T501" s="2"/>
      <c r="U501" s="2"/>
      <c r="V501" s="2"/>
      <c r="W501" s="2"/>
      <c r="X501" s="2">
        <v>0</v>
      </c>
      <c r="Y501" s="25">
        <v>10.59112378</v>
      </c>
      <c r="Z501" s="25">
        <v>10.784736629999999</v>
      </c>
      <c r="AA501" s="25">
        <v>10.486176179999999</v>
      </c>
      <c r="AB501">
        <v>3.73</v>
      </c>
      <c r="AC501">
        <v>3.73</v>
      </c>
      <c r="AD501">
        <v>9.3699999999999992</v>
      </c>
      <c r="AE501">
        <v>0</v>
      </c>
      <c r="AH501" s="2"/>
      <c r="AI501">
        <v>4</v>
      </c>
      <c r="AJ501" s="55">
        <f t="shared" si="63"/>
        <v>0</v>
      </c>
      <c r="AK501" s="57">
        <v>1182.741260108548</v>
      </c>
      <c r="AL501" s="55">
        <v>130.36387300000001</v>
      </c>
      <c r="AM501" s="55">
        <v>0</v>
      </c>
      <c r="AN501" s="52"/>
      <c r="AO501" s="51">
        <v>0.1014592151701775</v>
      </c>
      <c r="AP501" s="52">
        <v>0.1227333894874388</v>
      </c>
      <c r="AQ501" s="52"/>
      <c r="AR501" s="28">
        <v>2</v>
      </c>
      <c r="AS501" s="28">
        <v>2.666666666666667</v>
      </c>
      <c r="AT501" s="28">
        <v>0.66666666666666663</v>
      </c>
      <c r="AU501" s="28">
        <v>0</v>
      </c>
      <c r="AV501" s="28">
        <v>0.375</v>
      </c>
      <c r="AW501" s="28">
        <v>0.5</v>
      </c>
      <c r="AX501" s="28">
        <v>0.125</v>
      </c>
      <c r="AY501" s="28">
        <v>0</v>
      </c>
      <c r="AZ501" s="25">
        <v>1.54</v>
      </c>
      <c r="BA501" s="25">
        <v>3.44</v>
      </c>
      <c r="BB501" s="25">
        <v>1.9</v>
      </c>
      <c r="BC501" s="25">
        <v>2.8066666666666671</v>
      </c>
      <c r="BD501">
        <v>2.8066666666666662</v>
      </c>
      <c r="BE501">
        <v>6.1769976</v>
      </c>
      <c r="BF501" s="75">
        <v>0.46900407026869628</v>
      </c>
      <c r="BG501" s="75">
        <v>0.56734579634715776</v>
      </c>
      <c r="BH501" s="75"/>
      <c r="BJ501">
        <v>5.072960758508873E-2</v>
      </c>
      <c r="BK501">
        <v>6.136669474371937E-2</v>
      </c>
      <c r="BM501">
        <v>0.1120963023288082</v>
      </c>
      <c r="BN501">
        <v>5.604815116440405E-2</v>
      </c>
      <c r="BO501">
        <v>0.51817493330792708</v>
      </c>
      <c r="BP501" s="79" t="s">
        <v>1264</v>
      </c>
      <c r="BQ501" s="79">
        <f t="shared" ref="BQ501:BQ508" si="108">1150+273</f>
        <v>1423</v>
      </c>
      <c r="BR501" s="79">
        <v>24</v>
      </c>
      <c r="BT501" s="79" t="s">
        <v>464</v>
      </c>
      <c r="BU501" s="79" t="s">
        <v>464</v>
      </c>
      <c r="BV501" s="79">
        <v>0</v>
      </c>
      <c r="BW501" s="79">
        <v>47.1</v>
      </c>
      <c r="BX501" s="79">
        <v>2</v>
      </c>
      <c r="BY501" s="79">
        <v>10</v>
      </c>
      <c r="BZ501" s="79" t="s">
        <v>464</v>
      </c>
      <c r="CA501" s="79" t="s">
        <v>464</v>
      </c>
      <c r="CB501" s="79" t="s">
        <v>1266</v>
      </c>
      <c r="CC501" s="79">
        <v>100</v>
      </c>
      <c r="CD501" s="79">
        <v>290</v>
      </c>
      <c r="CF501" s="79">
        <f t="shared" ref="CF501:CF509" si="109">273+60</f>
        <v>333</v>
      </c>
      <c r="CG501" s="81">
        <v>133.92857142857144</v>
      </c>
    </row>
    <row r="502" spans="1:85" x14ac:dyDescent="0.3">
      <c r="A502" s="2" t="s">
        <v>153</v>
      </c>
      <c r="B502" s="13" t="s">
        <v>775</v>
      </c>
      <c r="C502" s="13"/>
      <c r="D502" s="2">
        <v>3.1</v>
      </c>
      <c r="E502" s="2" t="s">
        <v>231</v>
      </c>
      <c r="F502" s="9" t="s">
        <v>578</v>
      </c>
      <c r="G502">
        <v>-1</v>
      </c>
      <c r="L502" t="b">
        <v>1</v>
      </c>
      <c r="M502" t="b">
        <v>0</v>
      </c>
      <c r="N502" t="b">
        <v>0</v>
      </c>
      <c r="O502" t="b">
        <v>0</v>
      </c>
      <c r="P502" s="2">
        <v>1</v>
      </c>
      <c r="Q502" s="25">
        <v>1</v>
      </c>
      <c r="R502">
        <v>0</v>
      </c>
      <c r="S502">
        <v>0</v>
      </c>
      <c r="T502" s="1">
        <v>3.8849999999999998</v>
      </c>
      <c r="U502" s="1">
        <v>3.8849999999999998</v>
      </c>
      <c r="V502" s="1">
        <v>10.989000000000001</v>
      </c>
      <c r="W502" s="2"/>
      <c r="X502" s="1">
        <v>10.989000000000001</v>
      </c>
      <c r="Y502" s="25">
        <v>3.9263319999999999</v>
      </c>
      <c r="Z502" s="25">
        <v>3.9263319999999999</v>
      </c>
      <c r="AA502" s="25">
        <v>10.74639</v>
      </c>
      <c r="AB502">
        <v>0</v>
      </c>
      <c r="AE502">
        <v>0</v>
      </c>
      <c r="AH502" s="2"/>
      <c r="AI502">
        <v>14</v>
      </c>
      <c r="AJ502" s="55">
        <f t="shared" si="63"/>
        <v>165.859449525</v>
      </c>
      <c r="AK502" s="57">
        <v>165.66723991337099</v>
      </c>
      <c r="AL502" s="55">
        <v>0</v>
      </c>
      <c r="AM502" s="55">
        <v>0</v>
      </c>
      <c r="AN502" s="52"/>
      <c r="AO502" s="51">
        <v>8.4506749839743392E-2</v>
      </c>
      <c r="AP502" s="52"/>
      <c r="AQ502" s="52"/>
      <c r="AR502" s="28">
        <v>1.7272727272727271</v>
      </c>
      <c r="AS502" s="28">
        <v>2.545454545454545</v>
      </c>
      <c r="AT502" s="28">
        <v>0.81818181818181823</v>
      </c>
      <c r="AU502" s="28">
        <v>0</v>
      </c>
      <c r="AV502" s="28">
        <v>0.3392857142857143</v>
      </c>
      <c r="AW502" s="28">
        <v>0.5</v>
      </c>
      <c r="AX502" s="28">
        <v>0.1607142857142857</v>
      </c>
      <c r="AY502" s="28">
        <v>0</v>
      </c>
      <c r="AZ502" s="25">
        <v>1.1000000000000001</v>
      </c>
      <c r="BA502" s="25">
        <v>3.44</v>
      </c>
      <c r="BB502" s="25">
        <v>2.34</v>
      </c>
      <c r="BC502" s="25">
        <v>2.78</v>
      </c>
      <c r="BD502">
        <v>2.78</v>
      </c>
      <c r="BE502">
        <v>6.4270052227137269</v>
      </c>
      <c r="BF502" s="75">
        <v>0.41874886813759421</v>
      </c>
      <c r="BG502" s="75"/>
      <c r="BH502" s="75"/>
      <c r="BJ502">
        <v>4.2253374919871717E-2</v>
      </c>
      <c r="BM502">
        <v>8.4506749839743392E-2</v>
      </c>
      <c r="BN502">
        <v>4.2253374919871717E-2</v>
      </c>
      <c r="BO502">
        <v>0.41874886813759421</v>
      </c>
      <c r="BP502" s="79" t="s">
        <v>1264</v>
      </c>
      <c r="BQ502" s="79">
        <f t="shared" si="108"/>
        <v>1423</v>
      </c>
      <c r="BR502" s="79">
        <v>24</v>
      </c>
      <c r="BT502" s="79" t="s">
        <v>464</v>
      </c>
      <c r="BU502" s="79" t="s">
        <v>464</v>
      </c>
      <c r="BV502" s="79">
        <v>0</v>
      </c>
      <c r="BW502" s="79">
        <v>4.18</v>
      </c>
      <c r="BX502" s="79">
        <v>2</v>
      </c>
      <c r="BY502" s="79">
        <v>10</v>
      </c>
      <c r="BZ502" s="79" t="s">
        <v>464</v>
      </c>
      <c r="CA502" s="79" t="s">
        <v>464</v>
      </c>
      <c r="CB502" s="79" t="s">
        <v>1266</v>
      </c>
      <c r="CC502" s="79">
        <v>100</v>
      </c>
      <c r="CD502" s="79">
        <v>290</v>
      </c>
      <c r="CF502" s="79">
        <f t="shared" si="109"/>
        <v>333</v>
      </c>
      <c r="CG502" s="81">
        <v>357.14285714285717</v>
      </c>
    </row>
    <row r="503" spans="1:85" x14ac:dyDescent="0.3">
      <c r="A503" s="2" t="s">
        <v>153</v>
      </c>
      <c r="B503" s="13" t="s">
        <v>775</v>
      </c>
      <c r="C503" s="13"/>
      <c r="D503" s="2">
        <v>3.1</v>
      </c>
      <c r="E503" s="2" t="s">
        <v>231</v>
      </c>
      <c r="F503" s="9" t="s">
        <v>578</v>
      </c>
      <c r="G503">
        <v>-1</v>
      </c>
      <c r="L503" t="b">
        <v>1</v>
      </c>
      <c r="M503" t="b">
        <v>0</v>
      </c>
      <c r="N503" t="b">
        <v>0</v>
      </c>
      <c r="O503" t="b">
        <v>0</v>
      </c>
      <c r="P503" s="2">
        <v>1</v>
      </c>
      <c r="Q503" s="25">
        <v>1</v>
      </c>
      <c r="R503">
        <v>0</v>
      </c>
      <c r="S503">
        <v>0</v>
      </c>
      <c r="T503" s="1">
        <v>3.8849999999999998</v>
      </c>
      <c r="U503" s="1">
        <v>3.8849999999999998</v>
      </c>
      <c r="V503" s="1">
        <v>10.989000000000001</v>
      </c>
      <c r="W503" s="2"/>
      <c r="X503" s="1">
        <v>10.989000000000001</v>
      </c>
      <c r="Y503" s="25">
        <v>3.9263319999999999</v>
      </c>
      <c r="Z503" s="25">
        <v>3.9263319999999999</v>
      </c>
      <c r="AA503" s="25">
        <v>10.74639</v>
      </c>
      <c r="AB503">
        <v>0</v>
      </c>
      <c r="AE503">
        <v>0</v>
      </c>
      <c r="AH503" s="2"/>
      <c r="AI503">
        <v>14</v>
      </c>
      <c r="AJ503" s="55">
        <f t="shared" si="63"/>
        <v>165.859449525</v>
      </c>
      <c r="AK503" s="57">
        <v>165.66723991337099</v>
      </c>
      <c r="AL503" s="55">
        <v>0</v>
      </c>
      <c r="AM503" s="55">
        <v>0</v>
      </c>
      <c r="AN503" s="52"/>
      <c r="AO503" s="51">
        <v>8.4506749839743392E-2</v>
      </c>
      <c r="AP503" s="52"/>
      <c r="AQ503" s="52"/>
      <c r="AR503" s="28">
        <v>1.7272727272727271</v>
      </c>
      <c r="AS503" s="28">
        <v>2.545454545454545</v>
      </c>
      <c r="AT503" s="28">
        <v>0.81818181818181823</v>
      </c>
      <c r="AU503" s="28">
        <v>0</v>
      </c>
      <c r="AV503" s="28">
        <v>0.3392857142857143</v>
      </c>
      <c r="AW503" s="28">
        <v>0.5</v>
      </c>
      <c r="AX503" s="28">
        <v>0.1607142857142857</v>
      </c>
      <c r="AY503" s="28">
        <v>0</v>
      </c>
      <c r="AZ503" s="25">
        <v>1.1000000000000001</v>
      </c>
      <c r="BA503" s="25">
        <v>3.44</v>
      </c>
      <c r="BB503" s="25">
        <v>2.34</v>
      </c>
      <c r="BC503" s="25">
        <v>2.78</v>
      </c>
      <c r="BD503">
        <v>2.78</v>
      </c>
      <c r="BE503">
        <v>6.4270052227137269</v>
      </c>
      <c r="BF503" s="75">
        <v>0.41874886813759421</v>
      </c>
      <c r="BG503" s="75"/>
      <c r="BH503" s="75"/>
      <c r="BJ503">
        <v>4.2253374919871717E-2</v>
      </c>
      <c r="BM503">
        <v>8.4506749839743392E-2</v>
      </c>
      <c r="BN503">
        <v>4.2253374919871717E-2</v>
      </c>
      <c r="BO503">
        <v>0.41874886813759421</v>
      </c>
      <c r="BP503" s="79" t="s">
        <v>1264</v>
      </c>
      <c r="BQ503" s="79">
        <f t="shared" si="108"/>
        <v>1423</v>
      </c>
      <c r="BR503" s="79">
        <v>24</v>
      </c>
      <c r="BT503" s="79" t="s">
        <v>1268</v>
      </c>
      <c r="BU503" s="79" t="s">
        <v>863</v>
      </c>
      <c r="BV503" s="79">
        <v>0.74</v>
      </c>
      <c r="BW503" s="79">
        <v>7.67</v>
      </c>
      <c r="BX503" s="79">
        <v>2</v>
      </c>
      <c r="BY503" s="79">
        <v>10</v>
      </c>
      <c r="BZ503" s="79" t="s">
        <v>464</v>
      </c>
      <c r="CA503" s="79" t="s">
        <v>464</v>
      </c>
      <c r="CB503" s="79" t="s">
        <v>1266</v>
      </c>
      <c r="CC503" s="79">
        <v>100</v>
      </c>
      <c r="CD503" s="79">
        <v>290</v>
      </c>
      <c r="CF503" s="79">
        <f t="shared" si="109"/>
        <v>333</v>
      </c>
      <c r="CG503" s="81">
        <v>5133.9285714285716</v>
      </c>
    </row>
    <row r="504" spans="1:85" x14ac:dyDescent="0.3">
      <c r="A504" s="2" t="s">
        <v>1400</v>
      </c>
      <c r="B504" s="13" t="s">
        <v>775</v>
      </c>
      <c r="C504" s="13"/>
      <c r="D504" s="2">
        <v>3.1</v>
      </c>
      <c r="E504" s="2" t="s">
        <v>231</v>
      </c>
      <c r="F504" s="32" t="s">
        <v>578</v>
      </c>
      <c r="G504">
        <v>-1</v>
      </c>
      <c r="L504" t="b">
        <v>0</v>
      </c>
      <c r="M504" t="b">
        <v>0</v>
      </c>
      <c r="N504" t="b">
        <v>0</v>
      </c>
      <c r="O504" s="5" t="b">
        <v>1</v>
      </c>
      <c r="P504" s="2"/>
      <c r="Q504" s="25">
        <v>1</v>
      </c>
      <c r="R504">
        <v>0</v>
      </c>
      <c r="S504">
        <v>0</v>
      </c>
      <c r="T504" s="2"/>
      <c r="U504" s="2"/>
      <c r="V504" s="2"/>
      <c r="W504" s="2"/>
      <c r="X504" s="2"/>
      <c r="Y504" s="25">
        <v>3.9263319999999999</v>
      </c>
      <c r="Z504" s="25">
        <v>3.9263319999999999</v>
      </c>
      <c r="AA504" s="25">
        <v>10.74639</v>
      </c>
      <c r="AB504">
        <v>0</v>
      </c>
      <c r="AE504">
        <v>0</v>
      </c>
      <c r="AH504" s="2"/>
      <c r="AI504">
        <v>14</v>
      </c>
      <c r="AJ504" s="55">
        <f t="shared" si="63"/>
        <v>0</v>
      </c>
      <c r="AK504" s="57">
        <v>165.66723991337099</v>
      </c>
      <c r="AL504" s="55">
        <v>0</v>
      </c>
      <c r="AM504" s="55">
        <v>0</v>
      </c>
      <c r="AN504" s="52"/>
      <c r="AO504" s="51">
        <v>8.4506749839743392E-2</v>
      </c>
      <c r="AP504" s="52"/>
      <c r="AQ504" s="52"/>
      <c r="AR504" s="28">
        <v>1.7272727272727271</v>
      </c>
      <c r="AS504" s="28">
        <v>2.545454545454545</v>
      </c>
      <c r="AT504" s="28">
        <v>0.81818181818181823</v>
      </c>
      <c r="AU504" s="28">
        <v>0</v>
      </c>
      <c r="AV504" s="28">
        <v>0.3392857142857143</v>
      </c>
      <c r="AW504" s="28">
        <v>0.5</v>
      </c>
      <c r="AX504" s="28">
        <v>0.1607142857142857</v>
      </c>
      <c r="AY504" s="28">
        <v>0</v>
      </c>
      <c r="AZ504" s="25">
        <v>1.1000000000000001</v>
      </c>
      <c r="BA504" s="25">
        <v>3.44</v>
      </c>
      <c r="BB504" s="25">
        <v>2.34</v>
      </c>
      <c r="BC504" s="25">
        <v>2.78</v>
      </c>
      <c r="BD504">
        <v>2.78</v>
      </c>
      <c r="BE504">
        <v>6.4270052227137269</v>
      </c>
      <c r="BF504" s="75">
        <v>0.41874886813759421</v>
      </c>
      <c r="BG504" s="75"/>
      <c r="BH504" s="75"/>
      <c r="BJ504">
        <v>4.2253374919871717E-2</v>
      </c>
      <c r="BM504">
        <v>8.4506749839743392E-2</v>
      </c>
      <c r="BN504">
        <v>4.2253374919871717E-2</v>
      </c>
      <c r="BO504">
        <v>0.41874886813759421</v>
      </c>
      <c r="BP504" s="79" t="s">
        <v>1264</v>
      </c>
      <c r="BQ504" s="79">
        <f t="shared" si="108"/>
        <v>1423</v>
      </c>
      <c r="BR504" s="79">
        <v>24</v>
      </c>
      <c r="BT504" s="79" t="s">
        <v>464</v>
      </c>
      <c r="BU504" s="79" t="s">
        <v>464</v>
      </c>
      <c r="BV504" s="79">
        <v>0</v>
      </c>
      <c r="BW504" s="79">
        <v>17.920000000000002</v>
      </c>
      <c r="BX504" s="79">
        <v>2</v>
      </c>
      <c r="BY504" s="79">
        <v>10</v>
      </c>
      <c r="BZ504" s="79" t="s">
        <v>464</v>
      </c>
      <c r="CA504" s="79" t="s">
        <v>464</v>
      </c>
      <c r="CB504" s="79" t="s">
        <v>1266</v>
      </c>
      <c r="CC504" s="79">
        <v>100</v>
      </c>
      <c r="CD504" s="79">
        <v>290</v>
      </c>
      <c r="CF504" s="79">
        <f t="shared" si="109"/>
        <v>333</v>
      </c>
      <c r="CG504" s="81">
        <v>982.14285714285722</v>
      </c>
    </row>
    <row r="505" spans="1:85" x14ac:dyDescent="0.3">
      <c r="A505" s="2" t="s">
        <v>1401</v>
      </c>
      <c r="B505" s="13" t="s">
        <v>775</v>
      </c>
      <c r="C505" s="13"/>
      <c r="D505" s="2">
        <v>3.1</v>
      </c>
      <c r="E505" s="2" t="s">
        <v>231</v>
      </c>
      <c r="F505" s="32" t="s">
        <v>578</v>
      </c>
      <c r="G505">
        <v>-1</v>
      </c>
      <c r="L505" t="b">
        <v>1</v>
      </c>
      <c r="M505" t="b">
        <v>0</v>
      </c>
      <c r="N505" t="b">
        <v>0</v>
      </c>
      <c r="O505" t="b">
        <v>0</v>
      </c>
      <c r="P505" s="2"/>
      <c r="Q505" s="25">
        <v>1</v>
      </c>
      <c r="R505">
        <v>0</v>
      </c>
      <c r="S505">
        <v>0</v>
      </c>
      <c r="T505" s="2"/>
      <c r="U505" s="2"/>
      <c r="V505" s="2"/>
      <c r="W505" s="2"/>
      <c r="X505" s="2"/>
      <c r="Y505" s="25">
        <v>3.9263319999999999</v>
      </c>
      <c r="Z505" s="25">
        <v>3.9263319999999999</v>
      </c>
      <c r="AA505" s="25">
        <v>10.74639</v>
      </c>
      <c r="AB505">
        <v>0</v>
      </c>
      <c r="AE505">
        <v>0</v>
      </c>
      <c r="AH505" s="2"/>
      <c r="AI505">
        <v>14</v>
      </c>
      <c r="AJ505" s="55">
        <f t="shared" ref="AJ505" si="110">T505*U505*V505</f>
        <v>0</v>
      </c>
      <c r="AK505" s="57">
        <v>165.66723991337099</v>
      </c>
      <c r="AL505" s="55">
        <v>0</v>
      </c>
      <c r="AM505" s="55">
        <v>0</v>
      </c>
      <c r="AN505" s="52"/>
      <c r="AO505" s="51">
        <v>8.4506749839743392E-2</v>
      </c>
      <c r="AP505" s="52"/>
      <c r="AQ505" s="52"/>
      <c r="AR505" s="28">
        <v>1.7272727272727271</v>
      </c>
      <c r="AS505" s="28">
        <v>2.545454545454545</v>
      </c>
      <c r="AT505" s="28">
        <v>0.81818181818181823</v>
      </c>
      <c r="AU505" s="28">
        <v>0</v>
      </c>
      <c r="AV505" s="28">
        <v>0.3392857142857143</v>
      </c>
      <c r="AW505" s="28">
        <v>0.5</v>
      </c>
      <c r="AX505" s="28">
        <v>0.1607142857142857</v>
      </c>
      <c r="AY505" s="28">
        <v>0</v>
      </c>
      <c r="AZ505" s="25">
        <v>1.1000000000000001</v>
      </c>
      <c r="BA505" s="25">
        <v>3.44</v>
      </c>
      <c r="BB505" s="25">
        <v>2.34</v>
      </c>
      <c r="BC505" s="25">
        <v>2.78</v>
      </c>
      <c r="BD505">
        <v>2.78</v>
      </c>
      <c r="BE505">
        <v>6.4270052227137269</v>
      </c>
      <c r="BF505" s="75">
        <v>0.41874886813759421</v>
      </c>
      <c r="BG505" s="75"/>
      <c r="BH505" s="75"/>
      <c r="BJ505">
        <v>4.2253374919871717E-2</v>
      </c>
      <c r="BM505">
        <v>8.4506749839743392E-2</v>
      </c>
      <c r="BN505">
        <v>4.2253374919871717E-2</v>
      </c>
      <c r="BO505">
        <v>0.41874886813759421</v>
      </c>
      <c r="BP505" s="79" t="s">
        <v>1264</v>
      </c>
      <c r="BQ505" s="79">
        <f t="shared" si="108"/>
        <v>1423</v>
      </c>
      <c r="BR505" s="79">
        <v>24</v>
      </c>
      <c r="BT505" s="79" t="s">
        <v>1268</v>
      </c>
      <c r="BU505" s="79" t="s">
        <v>863</v>
      </c>
      <c r="BV505" s="79">
        <v>0.91</v>
      </c>
      <c r="BW505" s="79">
        <v>26.53</v>
      </c>
      <c r="BX505" s="79">
        <v>2</v>
      </c>
      <c r="BY505" s="79">
        <v>10</v>
      </c>
      <c r="BZ505" s="79" t="s">
        <v>464</v>
      </c>
      <c r="CA505" s="79" t="s">
        <v>464</v>
      </c>
      <c r="CB505" s="79" t="s">
        <v>1266</v>
      </c>
      <c r="CC505" s="79">
        <v>100</v>
      </c>
      <c r="CD505" s="79">
        <v>290</v>
      </c>
      <c r="CF505" s="79">
        <f t="shared" si="109"/>
        <v>333</v>
      </c>
      <c r="CG505" s="81">
        <v>10714.285714285716</v>
      </c>
    </row>
    <row r="506" spans="1:85" x14ac:dyDescent="0.3">
      <c r="A506" s="2" t="s">
        <v>63</v>
      </c>
      <c r="B506" s="13" t="s">
        <v>773</v>
      </c>
      <c r="C506" s="13"/>
      <c r="D506" s="2">
        <v>3.66</v>
      </c>
      <c r="E506" s="2" t="s">
        <v>233</v>
      </c>
      <c r="F506" s="121" t="s">
        <v>587</v>
      </c>
      <c r="G506" s="69">
        <v>1522043</v>
      </c>
      <c r="I506" t="s">
        <v>1550</v>
      </c>
      <c r="J506" t="s">
        <v>1550</v>
      </c>
      <c r="L506" t="b">
        <v>1</v>
      </c>
      <c r="M506" t="b">
        <v>1</v>
      </c>
      <c r="N506" t="b">
        <v>0</v>
      </c>
      <c r="O506" t="b">
        <v>0</v>
      </c>
      <c r="P506" s="2">
        <v>1</v>
      </c>
      <c r="Q506" s="25">
        <v>0</v>
      </c>
      <c r="R506">
        <v>0</v>
      </c>
      <c r="S506">
        <v>0</v>
      </c>
      <c r="T506" s="2">
        <v>3.85</v>
      </c>
      <c r="U506" s="2">
        <v>3.85</v>
      </c>
      <c r="V506" s="2">
        <v>14.379</v>
      </c>
      <c r="W506" s="2"/>
      <c r="X506" s="2">
        <v>14.379</v>
      </c>
      <c r="Y506" s="25">
        <v>0</v>
      </c>
      <c r="Z506" s="25"/>
      <c r="AA506" s="25"/>
      <c r="AB506">
        <v>0</v>
      </c>
      <c r="AE506">
        <v>0</v>
      </c>
      <c r="AH506" s="2"/>
      <c r="AI506">
        <v>20</v>
      </c>
      <c r="AJ506" s="55">
        <f t="shared" si="63"/>
        <v>213.13272750000002</v>
      </c>
      <c r="AK506" s="57">
        <v>0</v>
      </c>
      <c r="AL506" s="55">
        <v>0</v>
      </c>
      <c r="AM506" s="55">
        <v>0</v>
      </c>
      <c r="AN506" s="52">
        <f t="shared" ref="AN506:AN509" si="111">P506*AI506/AJ506</f>
        <v>9.3838239835784945E-2</v>
      </c>
      <c r="AO506" s="51"/>
      <c r="AP506" s="52"/>
      <c r="AQ506" s="52"/>
      <c r="AR506" s="28">
        <v>1.75</v>
      </c>
      <c r="AS506" s="28">
        <v>2.5</v>
      </c>
      <c r="AT506" s="28">
        <v>0.75</v>
      </c>
      <c r="AU506" s="28">
        <v>0</v>
      </c>
      <c r="AV506" s="28">
        <v>0.35</v>
      </c>
      <c r="AW506" s="28">
        <v>0.5</v>
      </c>
      <c r="AX506" s="28">
        <v>0.15</v>
      </c>
      <c r="AY506" s="28">
        <v>0</v>
      </c>
      <c r="AZ506" s="25">
        <v>1</v>
      </c>
      <c r="BA506" s="25">
        <v>3.44</v>
      </c>
      <c r="BB506" s="25">
        <v>2.44</v>
      </c>
      <c r="BC506" s="25">
        <v>2.7124999999999999</v>
      </c>
      <c r="BD506">
        <v>2.7124999999999999</v>
      </c>
      <c r="BE506">
        <v>6.264025610615688</v>
      </c>
      <c r="BF506" s="75"/>
      <c r="BG506" s="75"/>
      <c r="BH506" s="75"/>
      <c r="BI506">
        <v>4.6919119917892473E-2</v>
      </c>
      <c r="BM506">
        <v>9.3838239835784945E-2</v>
      </c>
      <c r="BN506">
        <v>4.6919119917892473E-2</v>
      </c>
      <c r="BO506">
        <v>0</v>
      </c>
      <c r="BP506" s="79" t="s">
        <v>1264</v>
      </c>
      <c r="BQ506" s="79">
        <f t="shared" si="108"/>
        <v>1423</v>
      </c>
      <c r="BR506" s="79">
        <v>24</v>
      </c>
      <c r="BT506" s="79" t="s">
        <v>464</v>
      </c>
      <c r="BU506" s="79" t="s">
        <v>464</v>
      </c>
      <c r="BV506" s="79">
        <v>0</v>
      </c>
      <c r="BX506" s="79">
        <v>2</v>
      </c>
      <c r="BY506" s="79">
        <v>0</v>
      </c>
      <c r="BZ506" s="79" t="s">
        <v>1402</v>
      </c>
      <c r="CA506" s="79" t="s">
        <v>1403</v>
      </c>
      <c r="CB506" s="79" t="s">
        <v>1266</v>
      </c>
      <c r="CC506" s="79">
        <v>300</v>
      </c>
      <c r="CE506" s="79" t="s">
        <v>1310</v>
      </c>
      <c r="CF506" s="79">
        <f t="shared" si="109"/>
        <v>333</v>
      </c>
      <c r="CG506" s="81">
        <v>892.85714285714289</v>
      </c>
    </row>
    <row r="507" spans="1:85" x14ac:dyDescent="0.3">
      <c r="A507" s="2" t="s">
        <v>1404</v>
      </c>
      <c r="B507" s="13" t="s">
        <v>809</v>
      </c>
      <c r="C507" s="13"/>
      <c r="D507" s="2">
        <v>3.65</v>
      </c>
      <c r="E507" s="2" t="s">
        <v>233</v>
      </c>
      <c r="F507" s="121" t="s">
        <v>587</v>
      </c>
      <c r="G507" s="69">
        <v>1522043</v>
      </c>
      <c r="I507" t="s">
        <v>1645</v>
      </c>
      <c r="J507" t="s">
        <v>1645</v>
      </c>
      <c r="L507" t="b">
        <v>0</v>
      </c>
      <c r="M507" t="b">
        <v>0</v>
      </c>
      <c r="N507" t="b">
        <v>0</v>
      </c>
      <c r="O507" s="5" t="b">
        <v>1</v>
      </c>
      <c r="P507" s="2">
        <v>1</v>
      </c>
      <c r="Q507" s="25">
        <v>0</v>
      </c>
      <c r="R507">
        <v>0</v>
      </c>
      <c r="S507">
        <v>0</v>
      </c>
      <c r="T507" s="1">
        <v>3.85</v>
      </c>
      <c r="U507" s="1">
        <v>3.85</v>
      </c>
      <c r="V507" s="1">
        <v>14.379</v>
      </c>
      <c r="W507" s="2"/>
      <c r="X507" s="2">
        <v>14.379</v>
      </c>
      <c r="Y507" s="25">
        <v>0</v>
      </c>
      <c r="Z507" s="25"/>
      <c r="AA507" s="25"/>
      <c r="AB507">
        <v>0</v>
      </c>
      <c r="AE507">
        <v>0</v>
      </c>
      <c r="AH507" s="2"/>
      <c r="AI507">
        <v>20</v>
      </c>
      <c r="AJ507" s="55">
        <f t="shared" si="63"/>
        <v>213.13272750000002</v>
      </c>
      <c r="AK507" s="57">
        <v>0</v>
      </c>
      <c r="AL507" s="55">
        <v>0</v>
      </c>
      <c r="AM507" s="55">
        <v>0</v>
      </c>
      <c r="AN507" s="52">
        <f t="shared" si="111"/>
        <v>9.3838239835784945E-2</v>
      </c>
      <c r="AO507" s="51"/>
      <c r="AP507" s="52"/>
      <c r="AQ507" s="52"/>
      <c r="AR507" s="28">
        <v>1.8125</v>
      </c>
      <c r="AS507" s="28">
        <v>2.5</v>
      </c>
      <c r="AT507" s="28">
        <v>0.6875</v>
      </c>
      <c r="AU507" s="28">
        <v>0.875</v>
      </c>
      <c r="AV507" s="28">
        <v>0.30851063829787229</v>
      </c>
      <c r="AW507" s="28">
        <v>0.42553191489361702</v>
      </c>
      <c r="AX507" s="28">
        <v>0.1170212765957447</v>
      </c>
      <c r="AY507" s="28">
        <v>0.14893617021276601</v>
      </c>
      <c r="AZ507" s="25">
        <v>1</v>
      </c>
      <c r="BA507" s="25">
        <v>3.44</v>
      </c>
      <c r="BB507" s="25">
        <v>2.44</v>
      </c>
      <c r="BC507" s="25">
        <v>2.7062499999999998</v>
      </c>
      <c r="BD507">
        <v>2.7062499999999998</v>
      </c>
      <c r="BE507">
        <v>6.2701641731156874</v>
      </c>
      <c r="BF507" s="75"/>
      <c r="BG507" s="75"/>
      <c r="BH507" s="75"/>
      <c r="BI507">
        <v>4.6919119917892473E-2</v>
      </c>
      <c r="BM507">
        <v>9.3838239835784945E-2</v>
      </c>
      <c r="BN507">
        <v>4.6919119917892473E-2</v>
      </c>
      <c r="BO507">
        <v>0</v>
      </c>
      <c r="BP507" s="79" t="s">
        <v>1264</v>
      </c>
      <c r="BQ507" s="79">
        <f t="shared" si="108"/>
        <v>1423</v>
      </c>
      <c r="BR507" s="79">
        <v>24</v>
      </c>
      <c r="BT507" s="79" t="s">
        <v>464</v>
      </c>
      <c r="BU507" s="79" t="s">
        <v>464</v>
      </c>
      <c r="BV507" s="79">
        <v>0</v>
      </c>
      <c r="BX507" s="79">
        <v>2</v>
      </c>
      <c r="BY507" s="79">
        <v>0</v>
      </c>
      <c r="BZ507" s="79" t="s">
        <v>1402</v>
      </c>
      <c r="CA507" s="79" t="s">
        <v>1403</v>
      </c>
      <c r="CB507" s="79" t="s">
        <v>1266</v>
      </c>
      <c r="CC507" s="79">
        <v>300</v>
      </c>
      <c r="CE507" s="79" t="s">
        <v>1310</v>
      </c>
      <c r="CF507" s="79">
        <f t="shared" si="109"/>
        <v>333</v>
      </c>
      <c r="CG507" s="81">
        <v>10714.285714285716</v>
      </c>
    </row>
    <row r="508" spans="1:85" x14ac:dyDescent="0.3">
      <c r="A508" s="2" t="s">
        <v>1405</v>
      </c>
      <c r="B508" s="13" t="s">
        <v>773</v>
      </c>
      <c r="C508" s="13"/>
      <c r="D508" s="2">
        <v>3.54</v>
      </c>
      <c r="E508" s="2" t="s">
        <v>233</v>
      </c>
      <c r="F508" s="121" t="s">
        <v>587</v>
      </c>
      <c r="G508" s="69">
        <v>1522043</v>
      </c>
      <c r="I508" t="s">
        <v>1550</v>
      </c>
      <c r="J508" t="s">
        <v>1550</v>
      </c>
      <c r="L508" t="b">
        <v>0</v>
      </c>
      <c r="M508" t="b">
        <v>0</v>
      </c>
      <c r="N508" t="b">
        <v>0</v>
      </c>
      <c r="O508" s="5" t="b">
        <v>1</v>
      </c>
      <c r="P508" s="2">
        <v>1</v>
      </c>
      <c r="Q508" s="25">
        <v>0</v>
      </c>
      <c r="R508">
        <v>0</v>
      </c>
      <c r="S508">
        <v>0</v>
      </c>
      <c r="T508" s="1">
        <v>3.85</v>
      </c>
      <c r="U508" s="1">
        <v>3.85</v>
      </c>
      <c r="V508" s="1">
        <v>14.379</v>
      </c>
      <c r="W508" s="2"/>
      <c r="X508" s="2">
        <v>14.379</v>
      </c>
      <c r="Y508" s="25">
        <v>0</v>
      </c>
      <c r="Z508" s="25"/>
      <c r="AA508" s="25"/>
      <c r="AB508">
        <v>0</v>
      </c>
      <c r="AE508">
        <v>0</v>
      </c>
      <c r="AH508" s="2"/>
      <c r="AI508">
        <v>20</v>
      </c>
      <c r="AJ508" s="55">
        <f t="shared" si="63"/>
        <v>213.13272750000002</v>
      </c>
      <c r="AK508" s="57">
        <v>0</v>
      </c>
      <c r="AL508" s="55">
        <v>0</v>
      </c>
      <c r="AM508" s="55">
        <v>0</v>
      </c>
      <c r="AN508" s="52">
        <f t="shared" si="111"/>
        <v>9.3838239835784945E-2</v>
      </c>
      <c r="AO508" s="51"/>
      <c r="AP508" s="52"/>
      <c r="AQ508" s="52"/>
      <c r="AR508" s="28">
        <v>1.75</v>
      </c>
      <c r="AS508" s="28">
        <v>2.5</v>
      </c>
      <c r="AT508" s="28">
        <v>0.75</v>
      </c>
      <c r="AU508" s="28">
        <v>0</v>
      </c>
      <c r="AV508" s="28">
        <v>0.35</v>
      </c>
      <c r="AW508" s="28">
        <v>0.5</v>
      </c>
      <c r="AX508" s="28">
        <v>0.15</v>
      </c>
      <c r="AY508" s="28">
        <v>0</v>
      </c>
      <c r="AZ508" s="25">
        <v>1</v>
      </c>
      <c r="BA508" s="25">
        <v>3.44</v>
      </c>
      <c r="BB508" s="25">
        <v>2.44</v>
      </c>
      <c r="BC508" s="25">
        <v>2.7124999999999999</v>
      </c>
      <c r="BD508">
        <v>2.7124999999999999</v>
      </c>
      <c r="BE508">
        <v>6.264025610615688</v>
      </c>
      <c r="BF508" s="75"/>
      <c r="BG508" s="75"/>
      <c r="BH508" s="75"/>
      <c r="BI508">
        <v>4.6919119917892473E-2</v>
      </c>
      <c r="BM508">
        <v>9.3838239835784945E-2</v>
      </c>
      <c r="BN508">
        <v>4.6919119917892473E-2</v>
      </c>
      <c r="BO508">
        <v>0</v>
      </c>
      <c r="BP508" s="79" t="s">
        <v>1264</v>
      </c>
      <c r="BQ508" s="79">
        <f t="shared" si="108"/>
        <v>1423</v>
      </c>
      <c r="BR508" s="79">
        <v>24</v>
      </c>
      <c r="BT508" s="79" t="s">
        <v>464</v>
      </c>
      <c r="BU508" s="79" t="s">
        <v>464</v>
      </c>
      <c r="BV508" s="79">
        <v>0</v>
      </c>
      <c r="BX508" s="79">
        <v>2</v>
      </c>
      <c r="BY508" s="79">
        <v>0</v>
      </c>
      <c r="BZ508" s="79" t="s">
        <v>1402</v>
      </c>
      <c r="CA508" s="79" t="s">
        <v>1403</v>
      </c>
      <c r="CB508" s="79" t="s">
        <v>1266</v>
      </c>
      <c r="CC508" s="79">
        <v>300</v>
      </c>
      <c r="CE508" s="79" t="s">
        <v>1310</v>
      </c>
      <c r="CF508" s="79">
        <f t="shared" si="109"/>
        <v>333</v>
      </c>
      <c r="CG508" s="81">
        <v>6473.2142857142862</v>
      </c>
    </row>
    <row r="509" spans="1:85" x14ac:dyDescent="0.3">
      <c r="A509" s="2" t="s">
        <v>232</v>
      </c>
      <c r="B509" s="13" t="s">
        <v>809</v>
      </c>
      <c r="C509" s="13"/>
      <c r="D509" s="2">
        <v>3.54</v>
      </c>
      <c r="E509" s="2" t="s">
        <v>233</v>
      </c>
      <c r="F509" s="121" t="s">
        <v>587</v>
      </c>
      <c r="G509" s="69">
        <v>1522043</v>
      </c>
      <c r="I509" t="s">
        <v>1645</v>
      </c>
      <c r="J509" t="s">
        <v>1645</v>
      </c>
      <c r="L509" t="b">
        <v>0</v>
      </c>
      <c r="M509" t="b">
        <v>0</v>
      </c>
      <c r="N509" t="b">
        <v>0</v>
      </c>
      <c r="O509" s="5" t="b">
        <v>1</v>
      </c>
      <c r="P509" s="2">
        <v>1</v>
      </c>
      <c r="Q509" s="25">
        <v>0</v>
      </c>
      <c r="R509">
        <v>0</v>
      </c>
      <c r="S509">
        <v>0</v>
      </c>
      <c r="T509" s="1">
        <v>3.85</v>
      </c>
      <c r="U509" s="1">
        <v>3.85</v>
      </c>
      <c r="V509" s="1">
        <v>14.379</v>
      </c>
      <c r="W509" s="2"/>
      <c r="X509" s="2">
        <v>14.379</v>
      </c>
      <c r="Y509" s="25">
        <v>0</v>
      </c>
      <c r="Z509" s="25"/>
      <c r="AA509" s="25"/>
      <c r="AB509">
        <v>0</v>
      </c>
      <c r="AE509">
        <v>0</v>
      </c>
      <c r="AH509" s="2"/>
      <c r="AI509">
        <v>20</v>
      </c>
      <c r="AJ509" s="55">
        <f t="shared" si="63"/>
        <v>213.13272750000002</v>
      </c>
      <c r="AK509" s="57">
        <v>0</v>
      </c>
      <c r="AL509" s="55">
        <v>0</v>
      </c>
      <c r="AM509" s="55">
        <v>0</v>
      </c>
      <c r="AN509" s="52">
        <f t="shared" si="111"/>
        <v>9.3838239835784945E-2</v>
      </c>
      <c r="AO509" s="51"/>
      <c r="AP509" s="52"/>
      <c r="AQ509" s="52"/>
      <c r="AR509" s="28">
        <v>1.8125</v>
      </c>
      <c r="AS509" s="28">
        <v>2.5</v>
      </c>
      <c r="AT509" s="28">
        <v>0.6875</v>
      </c>
      <c r="AU509" s="28">
        <v>0.875</v>
      </c>
      <c r="AV509" s="28">
        <v>0.30851063829787229</v>
      </c>
      <c r="AW509" s="28">
        <v>0.42553191489361702</v>
      </c>
      <c r="AX509" s="28">
        <v>0.1170212765957447</v>
      </c>
      <c r="AY509" s="28">
        <v>0.14893617021276601</v>
      </c>
      <c r="AZ509" s="25">
        <v>1</v>
      </c>
      <c r="BA509" s="25">
        <v>3.44</v>
      </c>
      <c r="BB509" s="25">
        <v>2.44</v>
      </c>
      <c r="BC509" s="25">
        <v>2.7062499999999998</v>
      </c>
      <c r="BD509">
        <v>2.7062499999999998</v>
      </c>
      <c r="BE509">
        <v>6.2701641731156874</v>
      </c>
      <c r="BF509" s="75"/>
      <c r="BG509" s="75"/>
      <c r="BH509" s="75"/>
      <c r="BI509">
        <v>4.6919119917892473E-2</v>
      </c>
      <c r="BM509">
        <v>9.3838239835784945E-2</v>
      </c>
      <c r="BN509">
        <v>4.6919119917892473E-2</v>
      </c>
      <c r="BO509">
        <v>0</v>
      </c>
      <c r="BP509" s="79" t="s">
        <v>1305</v>
      </c>
      <c r="BQ509" s="79">
        <f>650+273</f>
        <v>923</v>
      </c>
      <c r="BR509" s="79">
        <v>2</v>
      </c>
      <c r="BT509" s="79" t="s">
        <v>464</v>
      </c>
      <c r="BU509" s="79" t="s">
        <v>464</v>
      </c>
      <c r="BV509" s="79">
        <v>0</v>
      </c>
      <c r="BX509" s="79">
        <v>2</v>
      </c>
      <c r="BY509" s="79">
        <v>0</v>
      </c>
      <c r="BZ509" s="79" t="s">
        <v>1402</v>
      </c>
      <c r="CA509" s="79" t="s">
        <v>1403</v>
      </c>
      <c r="CB509" s="79" t="s">
        <v>1266</v>
      </c>
      <c r="CC509" s="79">
        <v>300</v>
      </c>
      <c r="CE509" s="79" t="s">
        <v>1310</v>
      </c>
      <c r="CF509" s="79">
        <f t="shared" si="109"/>
        <v>333</v>
      </c>
      <c r="CG509" s="81">
        <v>4285.7142857142862</v>
      </c>
    </row>
    <row r="510" spans="1:85" x14ac:dyDescent="0.3">
      <c r="A510" s="2" t="s">
        <v>46</v>
      </c>
      <c r="B510" s="13" t="s">
        <v>722</v>
      </c>
      <c r="C510" s="13"/>
      <c r="D510" s="2">
        <v>3.87</v>
      </c>
      <c r="E510" s="2" t="s">
        <v>234</v>
      </c>
      <c r="F510" s="9" t="s">
        <v>551</v>
      </c>
      <c r="G510" t="s">
        <v>629</v>
      </c>
      <c r="L510" t="b">
        <v>1</v>
      </c>
      <c r="M510" t="b">
        <v>1</v>
      </c>
      <c r="N510" t="b">
        <v>0</v>
      </c>
      <c r="O510" t="b">
        <v>0</v>
      </c>
      <c r="P510" s="2"/>
      <c r="Q510" s="25">
        <v>2</v>
      </c>
      <c r="R510">
        <v>4</v>
      </c>
      <c r="S510">
        <v>0</v>
      </c>
      <c r="T510" s="2"/>
      <c r="U510" s="2"/>
      <c r="V510" s="2"/>
      <c r="W510" s="2"/>
      <c r="X510" s="1">
        <v>0</v>
      </c>
      <c r="Y510" s="25">
        <v>7.41544296</v>
      </c>
      <c r="Z510" s="25">
        <v>7.4154429599999991</v>
      </c>
      <c r="AA510" s="25">
        <v>7.41544296</v>
      </c>
      <c r="AB510">
        <v>7.8</v>
      </c>
      <c r="AC510">
        <v>13.010999999999999</v>
      </c>
      <c r="AD510">
        <v>5.5460000000000003</v>
      </c>
      <c r="AE510">
        <v>0</v>
      </c>
      <c r="AH510" s="2"/>
      <c r="AI510">
        <v>14</v>
      </c>
      <c r="AJ510" s="55">
        <f t="shared" ref="AJ510" si="112">T510*U510*V510</f>
        <v>0</v>
      </c>
      <c r="AK510" s="57">
        <v>288.33429290182369</v>
      </c>
      <c r="AL510" s="55">
        <v>556.51188553357167</v>
      </c>
      <c r="AM510" s="55">
        <v>0</v>
      </c>
      <c r="AN510" s="52"/>
      <c r="AO510" s="51">
        <v>9.7109503410799117E-2</v>
      </c>
      <c r="AP510" s="52">
        <v>0.10062678166578309</v>
      </c>
      <c r="AQ510" s="52"/>
      <c r="AR510" s="28">
        <v>2</v>
      </c>
      <c r="AS510" s="28">
        <v>2.545454545454545</v>
      </c>
      <c r="AT510" s="28">
        <v>0.54545454545454541</v>
      </c>
      <c r="AU510" s="28">
        <v>0</v>
      </c>
      <c r="AV510" s="28">
        <v>0.39285714285714279</v>
      </c>
      <c r="AW510" s="28">
        <v>0.5</v>
      </c>
      <c r="AX510" s="28">
        <v>0.1071428571428571</v>
      </c>
      <c r="AY510" s="28">
        <v>0</v>
      </c>
      <c r="AZ510" s="25">
        <v>1.1000000000000001</v>
      </c>
      <c r="BA510" s="25">
        <v>3.44</v>
      </c>
      <c r="BB510" s="25">
        <v>2.34</v>
      </c>
      <c r="BC510" s="25">
        <v>2.669090909090909</v>
      </c>
      <c r="BD510">
        <v>2.669090909090909</v>
      </c>
      <c r="BE510">
        <v>5.9831974772727277</v>
      </c>
      <c r="BF510" s="75">
        <v>0.52442413903612473</v>
      </c>
      <c r="BG510" s="75">
        <v>0.54341863036636606</v>
      </c>
      <c r="BH510" s="75"/>
      <c r="BJ510">
        <v>4.8554751705399558E-2</v>
      </c>
      <c r="BK510">
        <v>5.0313390832891547E-2</v>
      </c>
      <c r="BM510">
        <v>9.8868142538291098E-2</v>
      </c>
      <c r="BN510">
        <v>4.9434071269145549E-2</v>
      </c>
      <c r="BO510">
        <v>0.53392138470124539</v>
      </c>
      <c r="BP510" s="79" t="s">
        <v>1305</v>
      </c>
      <c r="BQ510" s="79">
        <f>650+273</f>
        <v>923</v>
      </c>
      <c r="BR510" s="79">
        <v>2</v>
      </c>
      <c r="BT510" s="79" t="s">
        <v>1275</v>
      </c>
      <c r="BU510" s="79" t="s">
        <v>56</v>
      </c>
      <c r="BV510" s="79">
        <v>1</v>
      </c>
      <c r="BW510" s="79">
        <v>20</v>
      </c>
      <c r="BX510" s="79">
        <v>0.6</v>
      </c>
      <c r="BY510" s="79">
        <v>0</v>
      </c>
      <c r="BZ510" s="79" t="s">
        <v>464</v>
      </c>
      <c r="CA510" s="79" t="s">
        <v>464</v>
      </c>
      <c r="CB510" s="79" t="s">
        <v>1266</v>
      </c>
      <c r="CC510" s="79">
        <v>450</v>
      </c>
      <c r="CE510" s="79" t="s">
        <v>1287</v>
      </c>
      <c r="CG510" s="81">
        <v>0</v>
      </c>
    </row>
    <row r="511" spans="1:85" x14ac:dyDescent="0.3">
      <c r="A511" s="2" t="s">
        <v>46</v>
      </c>
      <c r="B511" s="13" t="s">
        <v>722</v>
      </c>
      <c r="C511" s="13"/>
      <c r="D511" s="2">
        <v>3.87</v>
      </c>
      <c r="E511" s="2" t="s">
        <v>234</v>
      </c>
      <c r="F511" s="9" t="s">
        <v>551</v>
      </c>
      <c r="G511" t="s">
        <v>629</v>
      </c>
      <c r="L511" t="b">
        <v>1</v>
      </c>
      <c r="M511" t="b">
        <v>1</v>
      </c>
      <c r="N511" t="b">
        <v>0</v>
      </c>
      <c r="O511" t="b">
        <v>0</v>
      </c>
      <c r="P511" s="2"/>
      <c r="Q511" s="25">
        <v>2</v>
      </c>
      <c r="R511">
        <v>4</v>
      </c>
      <c r="S511">
        <v>0</v>
      </c>
      <c r="T511" s="2"/>
      <c r="U511" s="2"/>
      <c r="V511" s="2"/>
      <c r="W511" s="2"/>
      <c r="X511" s="1">
        <v>0</v>
      </c>
      <c r="Y511" s="25">
        <v>7.41544296</v>
      </c>
      <c r="Z511" s="25">
        <v>7.4154429599999991</v>
      </c>
      <c r="AA511" s="25">
        <v>7.41544296</v>
      </c>
      <c r="AB511">
        <v>7.8</v>
      </c>
      <c r="AC511">
        <v>13.010999999999999</v>
      </c>
      <c r="AD511">
        <v>5.5460000000000003</v>
      </c>
      <c r="AE511">
        <v>0</v>
      </c>
      <c r="AH511" s="2"/>
      <c r="AI511">
        <v>14</v>
      </c>
      <c r="AJ511" s="55">
        <f t="shared" si="63"/>
        <v>0</v>
      </c>
      <c r="AK511" s="57">
        <v>288.33429290182369</v>
      </c>
      <c r="AL511" s="55">
        <v>556.51188553357167</v>
      </c>
      <c r="AM511" s="55">
        <v>0</v>
      </c>
      <c r="AN511" s="52"/>
      <c r="AO511" s="51">
        <v>9.7109503410799117E-2</v>
      </c>
      <c r="AP511" s="52">
        <v>0.10062678166578309</v>
      </c>
      <c r="AQ511" s="52"/>
      <c r="AR511" s="28">
        <v>2</v>
      </c>
      <c r="AS511" s="28">
        <v>2.545454545454545</v>
      </c>
      <c r="AT511" s="28">
        <v>0.54545454545454541</v>
      </c>
      <c r="AU511" s="28">
        <v>0</v>
      </c>
      <c r="AV511" s="28">
        <v>0.39285714285714279</v>
      </c>
      <c r="AW511" s="28">
        <v>0.5</v>
      </c>
      <c r="AX511" s="28">
        <v>0.1071428571428571</v>
      </c>
      <c r="AY511" s="28">
        <v>0</v>
      </c>
      <c r="AZ511" s="25">
        <v>1.1000000000000001</v>
      </c>
      <c r="BA511" s="25">
        <v>3.44</v>
      </c>
      <c r="BB511" s="25">
        <v>2.34</v>
      </c>
      <c r="BC511" s="25">
        <v>2.669090909090909</v>
      </c>
      <c r="BD511">
        <v>2.669090909090909</v>
      </c>
      <c r="BE511">
        <v>5.9831974772727277</v>
      </c>
      <c r="BF511" s="75">
        <v>0.52442413903612473</v>
      </c>
      <c r="BG511" s="75">
        <v>0.54341863036636606</v>
      </c>
      <c r="BH511" s="75"/>
      <c r="BJ511">
        <v>4.8554751705399558E-2</v>
      </c>
      <c r="BK511">
        <v>5.0313390832891547E-2</v>
      </c>
      <c r="BM511">
        <v>9.8868142538291098E-2</v>
      </c>
      <c r="BN511">
        <v>4.9434071269145549E-2</v>
      </c>
      <c r="BO511">
        <v>0.53392138470124539</v>
      </c>
      <c r="BP511" s="79" t="s">
        <v>1305</v>
      </c>
      <c r="BQ511" s="79">
        <f>700+273</f>
        <v>973</v>
      </c>
      <c r="BR511" s="79">
        <v>2</v>
      </c>
      <c r="BT511" s="79" t="s">
        <v>1275</v>
      </c>
      <c r="BU511" s="79" t="s">
        <v>56</v>
      </c>
      <c r="BV511" s="79">
        <v>1</v>
      </c>
      <c r="BW511" s="79">
        <v>20</v>
      </c>
      <c r="BX511" s="79">
        <v>0.6</v>
      </c>
      <c r="BY511" s="79">
        <v>0</v>
      </c>
      <c r="BZ511" s="79" t="s">
        <v>464</v>
      </c>
      <c r="CA511" s="79" t="s">
        <v>464</v>
      </c>
      <c r="CB511" s="79" t="s">
        <v>1266</v>
      </c>
      <c r="CC511" s="79">
        <v>450</v>
      </c>
      <c r="CE511" s="79" t="s">
        <v>1287</v>
      </c>
      <c r="CG511" s="81">
        <v>0</v>
      </c>
    </row>
    <row r="512" spans="1:85" x14ac:dyDescent="0.3">
      <c r="A512" s="2" t="s">
        <v>46</v>
      </c>
      <c r="B512" s="13" t="s">
        <v>722</v>
      </c>
      <c r="C512" s="13"/>
      <c r="D512" s="2">
        <v>3.87</v>
      </c>
      <c r="E512" s="2" t="s">
        <v>234</v>
      </c>
      <c r="F512" s="9" t="s">
        <v>551</v>
      </c>
      <c r="G512" t="s">
        <v>629</v>
      </c>
      <c r="L512" t="b">
        <v>1</v>
      </c>
      <c r="M512" t="b">
        <v>1</v>
      </c>
      <c r="N512" t="b">
        <v>0</v>
      </c>
      <c r="O512" t="b">
        <v>0</v>
      </c>
      <c r="P512" s="2"/>
      <c r="Q512" s="25">
        <v>2</v>
      </c>
      <c r="R512">
        <v>4</v>
      </c>
      <c r="S512">
        <v>0</v>
      </c>
      <c r="T512" s="2"/>
      <c r="U512" s="2"/>
      <c r="V512" s="2"/>
      <c r="W512" s="2"/>
      <c r="X512" s="1">
        <v>0</v>
      </c>
      <c r="Y512" s="25">
        <v>7.41544296</v>
      </c>
      <c r="Z512" s="25">
        <v>7.4154429599999991</v>
      </c>
      <c r="AA512" s="25">
        <v>7.41544296</v>
      </c>
      <c r="AB512">
        <v>7.8</v>
      </c>
      <c r="AC512">
        <v>13.010999999999999</v>
      </c>
      <c r="AD512">
        <v>5.5460000000000003</v>
      </c>
      <c r="AE512">
        <v>0</v>
      </c>
      <c r="AH512" s="2"/>
      <c r="AI512">
        <v>14</v>
      </c>
      <c r="AJ512" s="55">
        <f t="shared" ref="AJ512" si="113">T512*U512*V512</f>
        <v>0</v>
      </c>
      <c r="AK512" s="57">
        <v>288.33429290182369</v>
      </c>
      <c r="AL512" s="55">
        <v>556.51188553357167</v>
      </c>
      <c r="AM512" s="55">
        <v>0</v>
      </c>
      <c r="AN512" s="52"/>
      <c r="AO512" s="51">
        <v>9.7109503410799117E-2</v>
      </c>
      <c r="AP512" s="52">
        <v>0.10062678166578309</v>
      </c>
      <c r="AQ512" s="52"/>
      <c r="AR512" s="28">
        <v>2</v>
      </c>
      <c r="AS512" s="28">
        <v>2.545454545454545</v>
      </c>
      <c r="AT512" s="28">
        <v>0.54545454545454541</v>
      </c>
      <c r="AU512" s="28">
        <v>0</v>
      </c>
      <c r="AV512" s="28">
        <v>0.39285714285714279</v>
      </c>
      <c r="AW512" s="28">
        <v>0.5</v>
      </c>
      <c r="AX512" s="28">
        <v>0.1071428571428571</v>
      </c>
      <c r="AY512" s="28">
        <v>0</v>
      </c>
      <c r="AZ512" s="25">
        <v>1.1000000000000001</v>
      </c>
      <c r="BA512" s="25">
        <v>3.44</v>
      </c>
      <c r="BB512" s="25">
        <v>2.34</v>
      </c>
      <c r="BC512" s="25">
        <v>2.669090909090909</v>
      </c>
      <c r="BD512">
        <v>2.669090909090909</v>
      </c>
      <c r="BE512">
        <v>5.9831974772727277</v>
      </c>
      <c r="BF512" s="75">
        <v>0.52442413903612473</v>
      </c>
      <c r="BG512" s="75">
        <v>0.54341863036636606</v>
      </c>
      <c r="BH512" s="75"/>
      <c r="BJ512">
        <v>4.8554751705399558E-2</v>
      </c>
      <c r="BK512">
        <v>5.0313390832891547E-2</v>
      </c>
      <c r="BM512">
        <v>9.8868142538291098E-2</v>
      </c>
      <c r="BN512">
        <v>4.9434071269145549E-2</v>
      </c>
      <c r="BO512">
        <v>0.53392138470124539</v>
      </c>
      <c r="BP512" s="79" t="s">
        <v>1305</v>
      </c>
      <c r="BQ512" s="79">
        <f>750+273</f>
        <v>1023</v>
      </c>
      <c r="BR512" s="79">
        <v>2</v>
      </c>
      <c r="BT512" s="79" t="s">
        <v>1275</v>
      </c>
      <c r="BU512" s="79" t="s">
        <v>56</v>
      </c>
      <c r="BV512" s="79">
        <v>1</v>
      </c>
      <c r="BW512" s="79">
        <v>20</v>
      </c>
      <c r="BX512" s="79">
        <v>0.6</v>
      </c>
      <c r="BY512" s="79">
        <v>0</v>
      </c>
      <c r="BZ512" s="79" t="s">
        <v>464</v>
      </c>
      <c r="CA512" s="79" t="s">
        <v>464</v>
      </c>
      <c r="CB512" s="79" t="s">
        <v>1266</v>
      </c>
      <c r="CC512" s="79">
        <v>450</v>
      </c>
      <c r="CE512" s="79" t="s">
        <v>1287</v>
      </c>
      <c r="CG512" s="81">
        <v>0</v>
      </c>
    </row>
    <row r="513" spans="1:85" x14ac:dyDescent="0.3">
      <c r="A513" s="2" t="s">
        <v>46</v>
      </c>
      <c r="B513" s="13" t="s">
        <v>722</v>
      </c>
      <c r="C513" s="13"/>
      <c r="D513" s="2">
        <v>3.87</v>
      </c>
      <c r="E513" s="2" t="s">
        <v>234</v>
      </c>
      <c r="F513" s="9" t="s">
        <v>551</v>
      </c>
      <c r="G513" t="s">
        <v>629</v>
      </c>
      <c r="L513" t="b">
        <v>1</v>
      </c>
      <c r="M513" t="b">
        <v>1</v>
      </c>
      <c r="N513" t="b">
        <v>0</v>
      </c>
      <c r="O513" t="b">
        <v>0</v>
      </c>
      <c r="P513" s="2"/>
      <c r="Q513" s="25">
        <v>2</v>
      </c>
      <c r="R513">
        <v>4</v>
      </c>
      <c r="S513">
        <v>0</v>
      </c>
      <c r="T513" s="2"/>
      <c r="U513" s="2"/>
      <c r="V513" s="2"/>
      <c r="W513" s="2"/>
      <c r="X513" s="1">
        <v>0</v>
      </c>
      <c r="Y513" s="25">
        <v>7.41544296</v>
      </c>
      <c r="Z513" s="25">
        <v>7.4154429599999991</v>
      </c>
      <c r="AA513" s="25">
        <v>7.41544296</v>
      </c>
      <c r="AB513">
        <v>7.8</v>
      </c>
      <c r="AC513">
        <v>13.010999999999999</v>
      </c>
      <c r="AD513">
        <v>5.5460000000000003</v>
      </c>
      <c r="AE513">
        <v>0</v>
      </c>
      <c r="AH513" s="2"/>
      <c r="AI513">
        <v>14</v>
      </c>
      <c r="AJ513" s="55">
        <f t="shared" ref="AJ513" si="114">T513*U513*V513</f>
        <v>0</v>
      </c>
      <c r="AK513" s="57">
        <v>288.33429290182369</v>
      </c>
      <c r="AL513" s="55">
        <v>556.51188553357167</v>
      </c>
      <c r="AM513" s="55">
        <v>0</v>
      </c>
      <c r="AN513" s="52"/>
      <c r="AO513" s="51">
        <v>9.7109503410799117E-2</v>
      </c>
      <c r="AP513" s="52">
        <v>0.10062678166578309</v>
      </c>
      <c r="AQ513" s="52"/>
      <c r="AR513" s="28">
        <v>2</v>
      </c>
      <c r="AS513" s="28">
        <v>2.545454545454545</v>
      </c>
      <c r="AT513" s="28">
        <v>0.54545454545454541</v>
      </c>
      <c r="AU513" s="28">
        <v>0</v>
      </c>
      <c r="AV513" s="28">
        <v>0.39285714285714279</v>
      </c>
      <c r="AW513" s="28">
        <v>0.5</v>
      </c>
      <c r="AX513" s="28">
        <v>0.1071428571428571</v>
      </c>
      <c r="AY513" s="28">
        <v>0</v>
      </c>
      <c r="AZ513" s="25">
        <v>1.1000000000000001</v>
      </c>
      <c r="BA513" s="25">
        <v>3.44</v>
      </c>
      <c r="BB513" s="25">
        <v>2.34</v>
      </c>
      <c r="BC513" s="25">
        <v>2.669090909090909</v>
      </c>
      <c r="BD513">
        <v>2.669090909090909</v>
      </c>
      <c r="BE513">
        <v>5.9831974772727277</v>
      </c>
      <c r="BF513" s="75">
        <v>0.52442413903612473</v>
      </c>
      <c r="BG513" s="75">
        <v>0.54341863036636606</v>
      </c>
      <c r="BH513" s="75"/>
      <c r="BJ513">
        <v>4.8554751705399558E-2</v>
      </c>
      <c r="BK513">
        <v>5.0313390832891547E-2</v>
      </c>
      <c r="BM513">
        <v>9.8868142538291098E-2</v>
      </c>
      <c r="BN513">
        <v>4.9434071269145549E-2</v>
      </c>
      <c r="BO513">
        <v>0.53392138470124539</v>
      </c>
      <c r="BP513" s="79" t="s">
        <v>1305</v>
      </c>
      <c r="BQ513" s="79">
        <f>800+273</f>
        <v>1073</v>
      </c>
      <c r="BR513" s="79">
        <v>2</v>
      </c>
      <c r="BT513" s="79" t="s">
        <v>1275</v>
      </c>
      <c r="BU513" s="79" t="s">
        <v>56</v>
      </c>
      <c r="BV513" s="79">
        <v>1</v>
      </c>
      <c r="BW513" s="79">
        <v>19</v>
      </c>
      <c r="BX513" s="79">
        <v>0.6</v>
      </c>
      <c r="BY513" s="79">
        <v>0</v>
      </c>
      <c r="BZ513" s="79" t="s">
        <v>464</v>
      </c>
      <c r="CA513" s="79" t="s">
        <v>464</v>
      </c>
      <c r="CB513" s="79" t="s">
        <v>1266</v>
      </c>
      <c r="CC513" s="79">
        <v>450</v>
      </c>
      <c r="CE513" s="79" t="s">
        <v>1287</v>
      </c>
      <c r="CG513" s="81">
        <v>2</v>
      </c>
    </row>
    <row r="514" spans="1:85" x14ac:dyDescent="0.3">
      <c r="A514" s="2" t="s">
        <v>46</v>
      </c>
      <c r="B514" s="13" t="s">
        <v>722</v>
      </c>
      <c r="C514" s="13"/>
      <c r="D514" s="2">
        <v>3.87</v>
      </c>
      <c r="E514" s="2" t="s">
        <v>234</v>
      </c>
      <c r="F514" s="9" t="s">
        <v>551</v>
      </c>
      <c r="G514" t="s">
        <v>629</v>
      </c>
      <c r="L514" t="b">
        <v>1</v>
      </c>
      <c r="M514" t="b">
        <v>1</v>
      </c>
      <c r="N514" t="b">
        <v>0</v>
      </c>
      <c r="O514" t="b">
        <v>0</v>
      </c>
      <c r="P514" s="2"/>
      <c r="Q514" s="25">
        <v>2</v>
      </c>
      <c r="R514">
        <v>4</v>
      </c>
      <c r="S514">
        <v>0</v>
      </c>
      <c r="T514" s="2"/>
      <c r="U514" s="2"/>
      <c r="V514" s="2"/>
      <c r="W514" s="2"/>
      <c r="X514" s="1">
        <v>0</v>
      </c>
      <c r="Y514" s="25">
        <v>7.41544296</v>
      </c>
      <c r="Z514" s="25">
        <v>7.4154429599999991</v>
      </c>
      <c r="AA514" s="25">
        <v>7.41544296</v>
      </c>
      <c r="AB514">
        <v>7.8</v>
      </c>
      <c r="AC514">
        <v>13.010999999999999</v>
      </c>
      <c r="AD514">
        <v>5.5460000000000003</v>
      </c>
      <c r="AE514">
        <v>0</v>
      </c>
      <c r="AH514" s="2"/>
      <c r="AI514">
        <v>14</v>
      </c>
      <c r="AJ514" s="55">
        <f t="shared" ref="AJ514:AJ515" si="115">T514*U514*V514</f>
        <v>0</v>
      </c>
      <c r="AK514" s="57">
        <v>288.33429290182369</v>
      </c>
      <c r="AL514" s="55">
        <v>556.51188553357167</v>
      </c>
      <c r="AM514" s="55">
        <v>0</v>
      </c>
      <c r="AN514" s="52"/>
      <c r="AO514" s="51">
        <v>9.7109503410799117E-2</v>
      </c>
      <c r="AP514" s="52">
        <v>0.10062678166578309</v>
      </c>
      <c r="AQ514" s="52"/>
      <c r="AR514" s="28">
        <v>2</v>
      </c>
      <c r="AS514" s="28">
        <v>2.545454545454545</v>
      </c>
      <c r="AT514" s="28">
        <v>0.54545454545454541</v>
      </c>
      <c r="AU514" s="28">
        <v>0</v>
      </c>
      <c r="AV514" s="28">
        <v>0.39285714285714279</v>
      </c>
      <c r="AW514" s="28">
        <v>0.5</v>
      </c>
      <c r="AX514" s="28">
        <v>0.1071428571428571</v>
      </c>
      <c r="AY514" s="28">
        <v>0</v>
      </c>
      <c r="AZ514" s="25">
        <v>1.1000000000000001</v>
      </c>
      <c r="BA514" s="25">
        <v>3.44</v>
      </c>
      <c r="BB514" s="25">
        <v>2.34</v>
      </c>
      <c r="BC514" s="25">
        <v>2.669090909090909</v>
      </c>
      <c r="BD514">
        <v>2.669090909090909</v>
      </c>
      <c r="BE514">
        <v>5.9831974772727277</v>
      </c>
      <c r="BF514" s="75">
        <v>0.52442413903612473</v>
      </c>
      <c r="BG514" s="75">
        <v>0.54341863036636606</v>
      </c>
      <c r="BH514" s="75"/>
      <c r="BJ514">
        <v>4.8554751705399558E-2</v>
      </c>
      <c r="BK514">
        <v>5.0313390832891547E-2</v>
      </c>
      <c r="BM514">
        <v>9.8868142538291098E-2</v>
      </c>
      <c r="BN514">
        <v>4.9434071269145549E-2</v>
      </c>
      <c r="BO514">
        <v>0.53392138470124539</v>
      </c>
      <c r="BP514" s="79" t="s">
        <v>1305</v>
      </c>
      <c r="BQ514" s="79">
        <f>850+273</f>
        <v>1123</v>
      </c>
      <c r="BR514" s="79">
        <v>2</v>
      </c>
      <c r="BT514" s="79" t="s">
        <v>1275</v>
      </c>
      <c r="BU514" s="79" t="s">
        <v>56</v>
      </c>
      <c r="BV514" s="79">
        <v>1</v>
      </c>
      <c r="BW514" s="79">
        <v>17</v>
      </c>
      <c r="BX514" s="79">
        <v>0.6</v>
      </c>
      <c r="BY514" s="79">
        <v>0</v>
      </c>
      <c r="BZ514" s="79" t="s">
        <v>464</v>
      </c>
      <c r="CA514" s="79" t="s">
        <v>464</v>
      </c>
      <c r="CB514" s="79" t="s">
        <v>1266</v>
      </c>
      <c r="CC514" s="79">
        <v>450</v>
      </c>
      <c r="CE514" s="79" t="s">
        <v>1287</v>
      </c>
      <c r="CG514" s="81">
        <v>7</v>
      </c>
    </row>
    <row r="515" spans="1:85" x14ac:dyDescent="0.3">
      <c r="A515" s="2" t="s">
        <v>46</v>
      </c>
      <c r="B515" s="13" t="s">
        <v>722</v>
      </c>
      <c r="C515" s="13"/>
      <c r="D515" s="2">
        <v>3.87</v>
      </c>
      <c r="E515" s="2" t="s">
        <v>234</v>
      </c>
      <c r="F515" s="9" t="s">
        <v>551</v>
      </c>
      <c r="G515" t="s">
        <v>629</v>
      </c>
      <c r="L515" t="b">
        <v>1</v>
      </c>
      <c r="M515" t="b">
        <v>1</v>
      </c>
      <c r="N515" t="b">
        <v>0</v>
      </c>
      <c r="O515" t="b">
        <v>0</v>
      </c>
      <c r="P515" s="2"/>
      <c r="Q515" s="25">
        <v>2</v>
      </c>
      <c r="R515">
        <v>4</v>
      </c>
      <c r="S515">
        <v>0</v>
      </c>
      <c r="T515" s="2"/>
      <c r="U515" s="2"/>
      <c r="V515" s="2"/>
      <c r="W515" s="2"/>
      <c r="X515" s="1">
        <v>0</v>
      </c>
      <c r="Y515" s="25">
        <v>7.41544296</v>
      </c>
      <c r="Z515" s="25">
        <v>7.4154429599999991</v>
      </c>
      <c r="AA515" s="25">
        <v>7.41544296</v>
      </c>
      <c r="AB515">
        <v>7.8</v>
      </c>
      <c r="AC515">
        <v>13.010999999999999</v>
      </c>
      <c r="AD515">
        <v>5.5460000000000003</v>
      </c>
      <c r="AE515">
        <v>0</v>
      </c>
      <c r="AH515" s="2"/>
      <c r="AI515">
        <v>14</v>
      </c>
      <c r="AJ515" s="55">
        <f t="shared" si="115"/>
        <v>0</v>
      </c>
      <c r="AK515" s="57">
        <v>288.33429290182369</v>
      </c>
      <c r="AL515" s="55">
        <v>556.51188553357167</v>
      </c>
      <c r="AM515" s="55">
        <v>0</v>
      </c>
      <c r="AN515" s="52"/>
      <c r="AO515" s="51">
        <v>9.7109503410799117E-2</v>
      </c>
      <c r="AP515" s="52">
        <v>0.10062678166578309</v>
      </c>
      <c r="AQ515" s="52"/>
      <c r="AR515" s="28">
        <v>2</v>
      </c>
      <c r="AS515" s="28">
        <v>2.545454545454545</v>
      </c>
      <c r="AT515" s="28">
        <v>0.54545454545454541</v>
      </c>
      <c r="AU515" s="28">
        <v>0</v>
      </c>
      <c r="AV515" s="28">
        <v>0.39285714285714279</v>
      </c>
      <c r="AW515" s="28">
        <v>0.5</v>
      </c>
      <c r="AX515" s="28">
        <v>0.1071428571428571</v>
      </c>
      <c r="AY515" s="28">
        <v>0</v>
      </c>
      <c r="AZ515" s="25">
        <v>1.1000000000000001</v>
      </c>
      <c r="BA515" s="25">
        <v>3.44</v>
      </c>
      <c r="BB515" s="25">
        <v>2.34</v>
      </c>
      <c r="BC515" s="25">
        <v>2.669090909090909</v>
      </c>
      <c r="BD515">
        <v>2.669090909090909</v>
      </c>
      <c r="BE515">
        <v>5.9831974772727277</v>
      </c>
      <c r="BF515" s="75">
        <v>0.52442413903612473</v>
      </c>
      <c r="BG515" s="75">
        <v>0.54341863036636606</v>
      </c>
      <c r="BH515" s="75"/>
      <c r="BJ515">
        <v>4.8554751705399558E-2</v>
      </c>
      <c r="BK515">
        <v>5.0313390832891547E-2</v>
      </c>
      <c r="BM515">
        <v>9.8868142538291098E-2</v>
      </c>
      <c r="BN515">
        <v>4.9434071269145549E-2</v>
      </c>
      <c r="BO515">
        <v>0.53392138470124539</v>
      </c>
      <c r="BP515" s="79" t="s">
        <v>1305</v>
      </c>
      <c r="BQ515" s="79">
        <f>900+273</f>
        <v>1173</v>
      </c>
      <c r="BR515" s="79">
        <v>2</v>
      </c>
      <c r="BT515" s="79" t="s">
        <v>1275</v>
      </c>
      <c r="BU515" s="79" t="s">
        <v>56</v>
      </c>
      <c r="BV515" s="79">
        <v>1</v>
      </c>
      <c r="BW515" s="79">
        <v>12</v>
      </c>
      <c r="BX515" s="79">
        <v>0.6</v>
      </c>
      <c r="BY515" s="79">
        <v>0</v>
      </c>
      <c r="BZ515" s="79" t="s">
        <v>464</v>
      </c>
      <c r="CA515" s="79" t="s">
        <v>464</v>
      </c>
      <c r="CB515" s="79" t="s">
        <v>1266</v>
      </c>
      <c r="CC515" s="79">
        <v>450</v>
      </c>
      <c r="CE515" s="79" t="s">
        <v>1287</v>
      </c>
      <c r="CG515" s="81">
        <v>11</v>
      </c>
    </row>
    <row r="516" spans="1:85" x14ac:dyDescent="0.3">
      <c r="A516" s="2" t="s">
        <v>46</v>
      </c>
      <c r="B516" s="13" t="s">
        <v>722</v>
      </c>
      <c r="C516" s="13"/>
      <c r="D516" s="2">
        <v>3.87</v>
      </c>
      <c r="E516" s="2" t="s">
        <v>234</v>
      </c>
      <c r="F516" s="9" t="s">
        <v>551</v>
      </c>
      <c r="G516" t="s">
        <v>629</v>
      </c>
      <c r="L516" t="b">
        <v>1</v>
      </c>
      <c r="M516" t="b">
        <v>1</v>
      </c>
      <c r="N516" t="b">
        <v>0</v>
      </c>
      <c r="O516" t="b">
        <v>0</v>
      </c>
      <c r="P516" s="2"/>
      <c r="Q516" s="25">
        <v>2</v>
      </c>
      <c r="R516">
        <v>4</v>
      </c>
      <c r="S516">
        <v>0</v>
      </c>
      <c r="T516" s="2"/>
      <c r="U516" s="2"/>
      <c r="V516" s="2"/>
      <c r="W516" s="2"/>
      <c r="X516" s="1">
        <v>0</v>
      </c>
      <c r="Y516" s="25">
        <v>7.41544296</v>
      </c>
      <c r="Z516" s="25">
        <v>7.4154429599999991</v>
      </c>
      <c r="AA516" s="25">
        <v>7.41544296</v>
      </c>
      <c r="AB516">
        <v>7.8</v>
      </c>
      <c r="AC516">
        <v>13.010999999999999</v>
      </c>
      <c r="AD516">
        <v>5.5460000000000003</v>
      </c>
      <c r="AE516">
        <v>0</v>
      </c>
      <c r="AH516" s="2"/>
      <c r="AI516">
        <v>14</v>
      </c>
      <c r="AJ516" s="55">
        <f t="shared" ref="AJ516:AJ519" si="116">T516*U516*V516</f>
        <v>0</v>
      </c>
      <c r="AK516" s="57">
        <v>288.33429290182369</v>
      </c>
      <c r="AL516" s="55">
        <v>556.51188553357167</v>
      </c>
      <c r="AM516" s="55">
        <v>0</v>
      </c>
      <c r="AN516" s="52"/>
      <c r="AO516" s="51">
        <v>9.7109503410799117E-2</v>
      </c>
      <c r="AP516" s="52">
        <v>0.10062678166578309</v>
      </c>
      <c r="AQ516" s="52"/>
      <c r="AR516" s="28">
        <v>2</v>
      </c>
      <c r="AS516" s="28">
        <v>2.545454545454545</v>
      </c>
      <c r="AT516" s="28">
        <v>0.54545454545454541</v>
      </c>
      <c r="AU516" s="28">
        <v>0</v>
      </c>
      <c r="AV516" s="28">
        <v>0.39285714285714279</v>
      </c>
      <c r="AW516" s="28">
        <v>0.5</v>
      </c>
      <c r="AX516" s="28">
        <v>0.1071428571428571</v>
      </c>
      <c r="AY516" s="28">
        <v>0</v>
      </c>
      <c r="AZ516" s="25">
        <v>1.1000000000000001</v>
      </c>
      <c r="BA516" s="25">
        <v>3.44</v>
      </c>
      <c r="BB516" s="25">
        <v>2.34</v>
      </c>
      <c r="BC516" s="25">
        <v>2.669090909090909</v>
      </c>
      <c r="BD516">
        <v>2.669090909090909</v>
      </c>
      <c r="BE516">
        <v>5.9831974772727277</v>
      </c>
      <c r="BF516" s="75">
        <v>0.52442413903612473</v>
      </c>
      <c r="BG516" s="75">
        <v>0.54341863036636606</v>
      </c>
      <c r="BH516" s="75"/>
      <c r="BJ516">
        <v>4.8554751705399558E-2</v>
      </c>
      <c r="BK516">
        <v>5.0313390832891547E-2</v>
      </c>
      <c r="BM516">
        <v>9.8868142538291098E-2</v>
      </c>
      <c r="BN516">
        <v>4.9434071269145549E-2</v>
      </c>
      <c r="BO516">
        <v>0.53392138470124539</v>
      </c>
      <c r="BP516" s="79" t="s">
        <v>1305</v>
      </c>
      <c r="BQ516" s="79">
        <f>950+273</f>
        <v>1223</v>
      </c>
      <c r="BR516" s="79">
        <v>2</v>
      </c>
      <c r="BT516" s="79" t="s">
        <v>1275</v>
      </c>
      <c r="BU516" s="79" t="s">
        <v>56</v>
      </c>
      <c r="BV516" s="79">
        <v>1</v>
      </c>
      <c r="BW516" s="79">
        <v>8</v>
      </c>
      <c r="BX516" s="79">
        <v>0.6</v>
      </c>
      <c r="BY516" s="79">
        <v>0</v>
      </c>
      <c r="BZ516" s="79" t="s">
        <v>464</v>
      </c>
      <c r="CA516" s="79" t="s">
        <v>464</v>
      </c>
      <c r="CB516" s="79" t="s">
        <v>1266</v>
      </c>
      <c r="CC516" s="79">
        <v>450</v>
      </c>
      <c r="CE516" s="79" t="s">
        <v>1287</v>
      </c>
      <c r="CG516" s="81">
        <v>18</v>
      </c>
    </row>
    <row r="517" spans="1:85" x14ac:dyDescent="0.3">
      <c r="A517" s="2" t="s">
        <v>46</v>
      </c>
      <c r="B517" s="13" t="s">
        <v>722</v>
      </c>
      <c r="C517" s="13"/>
      <c r="D517" s="2">
        <v>3.87</v>
      </c>
      <c r="E517" s="2" t="s">
        <v>234</v>
      </c>
      <c r="F517" s="9" t="s">
        <v>551</v>
      </c>
      <c r="G517" t="s">
        <v>629</v>
      </c>
      <c r="L517" t="b">
        <v>1</v>
      </c>
      <c r="M517" t="b">
        <v>1</v>
      </c>
      <c r="N517" t="b">
        <v>0</v>
      </c>
      <c r="O517" t="b">
        <v>0</v>
      </c>
      <c r="P517" s="2"/>
      <c r="Q517" s="25">
        <v>2</v>
      </c>
      <c r="R517">
        <v>4</v>
      </c>
      <c r="S517">
        <v>0</v>
      </c>
      <c r="T517" s="2"/>
      <c r="U517" s="2"/>
      <c r="V517" s="2"/>
      <c r="W517" s="2"/>
      <c r="X517" s="1">
        <v>0</v>
      </c>
      <c r="Y517" s="25">
        <v>7.41544296</v>
      </c>
      <c r="Z517" s="25">
        <v>7.4154429599999991</v>
      </c>
      <c r="AA517" s="25">
        <v>7.41544296</v>
      </c>
      <c r="AB517">
        <v>7.8</v>
      </c>
      <c r="AC517">
        <v>13.010999999999999</v>
      </c>
      <c r="AD517">
        <v>5.5460000000000003</v>
      </c>
      <c r="AE517">
        <v>0</v>
      </c>
      <c r="AH517" s="2"/>
      <c r="AI517">
        <v>14</v>
      </c>
      <c r="AJ517" s="55">
        <f t="shared" si="116"/>
        <v>0</v>
      </c>
      <c r="AK517" s="57">
        <v>288.33429290182369</v>
      </c>
      <c r="AL517" s="55">
        <v>556.51188553357167</v>
      </c>
      <c r="AM517" s="55">
        <v>0</v>
      </c>
      <c r="AN517" s="52"/>
      <c r="AO517" s="51">
        <v>9.7109503410799117E-2</v>
      </c>
      <c r="AP517" s="52">
        <v>0.10062678166578309</v>
      </c>
      <c r="AQ517" s="52"/>
      <c r="AR517" s="28">
        <v>2</v>
      </c>
      <c r="AS517" s="28">
        <v>2.545454545454545</v>
      </c>
      <c r="AT517" s="28">
        <v>0.54545454545454541</v>
      </c>
      <c r="AU517" s="28">
        <v>0</v>
      </c>
      <c r="AV517" s="28">
        <v>0.39285714285714279</v>
      </c>
      <c r="AW517" s="28">
        <v>0.5</v>
      </c>
      <c r="AX517" s="28">
        <v>0.1071428571428571</v>
      </c>
      <c r="AY517" s="28">
        <v>0</v>
      </c>
      <c r="AZ517" s="25">
        <v>1.1000000000000001</v>
      </c>
      <c r="BA517" s="25">
        <v>3.44</v>
      </c>
      <c r="BB517" s="25">
        <v>2.34</v>
      </c>
      <c r="BC517" s="25">
        <v>2.669090909090909</v>
      </c>
      <c r="BD517">
        <v>2.669090909090909</v>
      </c>
      <c r="BE517">
        <v>5.9831974772727277</v>
      </c>
      <c r="BF517" s="75">
        <v>0.52442413903612473</v>
      </c>
      <c r="BG517" s="75">
        <v>0.54341863036636606</v>
      </c>
      <c r="BH517" s="75"/>
      <c r="BJ517">
        <v>4.8554751705399558E-2</v>
      </c>
      <c r="BK517">
        <v>5.0313390832891547E-2</v>
      </c>
      <c r="BM517">
        <v>9.8868142538291098E-2</v>
      </c>
      <c r="BN517">
        <v>4.9434071269145549E-2</v>
      </c>
      <c r="BO517">
        <v>0.53392138470124539</v>
      </c>
      <c r="BP517" s="79" t="s">
        <v>1305</v>
      </c>
      <c r="BQ517" s="79">
        <f>1000+273</f>
        <v>1273</v>
      </c>
      <c r="BR517" s="79">
        <v>2</v>
      </c>
      <c r="BT517" s="79" t="s">
        <v>1275</v>
      </c>
      <c r="BU517" s="79" t="s">
        <v>56</v>
      </c>
      <c r="BV517" s="79">
        <v>1</v>
      </c>
      <c r="BW517" s="79">
        <v>6</v>
      </c>
      <c r="BX517" s="79">
        <v>0.6</v>
      </c>
      <c r="BY517" s="79">
        <v>0</v>
      </c>
      <c r="BZ517" s="79" t="s">
        <v>464</v>
      </c>
      <c r="CA517" s="79" t="s">
        <v>464</v>
      </c>
      <c r="CB517" s="79" t="s">
        <v>1266</v>
      </c>
      <c r="CC517" s="79">
        <v>450</v>
      </c>
      <c r="CE517" s="79" t="s">
        <v>1287</v>
      </c>
      <c r="CG517" s="81">
        <v>47</v>
      </c>
    </row>
    <row r="518" spans="1:85" x14ac:dyDescent="0.3">
      <c r="A518" s="2" t="s">
        <v>46</v>
      </c>
      <c r="B518" s="13" t="s">
        <v>722</v>
      </c>
      <c r="C518" s="13"/>
      <c r="D518" s="2">
        <v>3.87</v>
      </c>
      <c r="E518" s="2" t="s">
        <v>234</v>
      </c>
      <c r="F518" s="9" t="s">
        <v>551</v>
      </c>
      <c r="G518" t="s">
        <v>629</v>
      </c>
      <c r="L518" t="b">
        <v>1</v>
      </c>
      <c r="M518" t="b">
        <v>1</v>
      </c>
      <c r="N518" t="b">
        <v>0</v>
      </c>
      <c r="O518" t="b">
        <v>0</v>
      </c>
      <c r="P518" s="2"/>
      <c r="Q518" s="25">
        <v>2</v>
      </c>
      <c r="R518">
        <v>4</v>
      </c>
      <c r="S518">
        <v>0</v>
      </c>
      <c r="T518" s="2"/>
      <c r="U518" s="2"/>
      <c r="V518" s="2"/>
      <c r="W518" s="2"/>
      <c r="X518" s="1">
        <v>0</v>
      </c>
      <c r="Y518" s="25">
        <v>7.41544296</v>
      </c>
      <c r="Z518" s="25">
        <v>7.4154429599999991</v>
      </c>
      <c r="AA518" s="25">
        <v>7.41544296</v>
      </c>
      <c r="AB518">
        <v>7.8</v>
      </c>
      <c r="AC518">
        <v>13.010999999999999</v>
      </c>
      <c r="AD518">
        <v>5.5460000000000003</v>
      </c>
      <c r="AE518">
        <v>0</v>
      </c>
      <c r="AH518" s="2"/>
      <c r="AI518">
        <v>14</v>
      </c>
      <c r="AJ518" s="55">
        <f t="shared" si="116"/>
        <v>0</v>
      </c>
      <c r="AK518" s="57">
        <v>288.33429290182369</v>
      </c>
      <c r="AL518" s="55">
        <v>556.51188553357167</v>
      </c>
      <c r="AM518" s="55">
        <v>0</v>
      </c>
      <c r="AN518" s="52"/>
      <c r="AO518" s="51">
        <v>9.7109503410799117E-2</v>
      </c>
      <c r="AP518" s="52">
        <v>0.10062678166578309</v>
      </c>
      <c r="AQ518" s="52"/>
      <c r="AR518" s="28">
        <v>2</v>
      </c>
      <c r="AS518" s="28">
        <v>2.545454545454545</v>
      </c>
      <c r="AT518" s="28">
        <v>0.54545454545454541</v>
      </c>
      <c r="AU518" s="28">
        <v>0</v>
      </c>
      <c r="AV518" s="28">
        <v>0.39285714285714279</v>
      </c>
      <c r="AW518" s="28">
        <v>0.5</v>
      </c>
      <c r="AX518" s="28">
        <v>0.1071428571428571</v>
      </c>
      <c r="AY518" s="28">
        <v>0</v>
      </c>
      <c r="AZ518" s="25">
        <v>1.1000000000000001</v>
      </c>
      <c r="BA518" s="25">
        <v>3.44</v>
      </c>
      <c r="BB518" s="25">
        <v>2.34</v>
      </c>
      <c r="BC518" s="25">
        <v>2.669090909090909</v>
      </c>
      <c r="BD518">
        <v>2.669090909090909</v>
      </c>
      <c r="BE518">
        <v>5.9831974772727277</v>
      </c>
      <c r="BF518" s="75">
        <v>0.52442413903612473</v>
      </c>
      <c r="BG518" s="75">
        <v>0.54341863036636606</v>
      </c>
      <c r="BH518" s="75"/>
      <c r="BJ518">
        <v>4.8554751705399558E-2</v>
      </c>
      <c r="BK518">
        <v>5.0313390832891547E-2</v>
      </c>
      <c r="BM518">
        <v>9.8868142538291098E-2</v>
      </c>
      <c r="BN518">
        <v>4.9434071269145549E-2</v>
      </c>
      <c r="BO518">
        <v>0.53392138470124539</v>
      </c>
      <c r="BP518" s="79" t="s">
        <v>1305</v>
      </c>
      <c r="BQ518" s="79">
        <f>1050+273</f>
        <v>1323</v>
      </c>
      <c r="BR518" s="79">
        <v>2</v>
      </c>
      <c r="BT518" s="79" t="s">
        <v>1275</v>
      </c>
      <c r="BU518" s="79" t="s">
        <v>56</v>
      </c>
      <c r="BV518" s="79">
        <v>1</v>
      </c>
      <c r="BW518" s="79">
        <v>5</v>
      </c>
      <c r="BX518" s="79">
        <v>0.6</v>
      </c>
      <c r="BY518" s="79">
        <v>0</v>
      </c>
      <c r="BZ518" s="79" t="s">
        <v>464</v>
      </c>
      <c r="CA518" s="79" t="s">
        <v>464</v>
      </c>
      <c r="CB518" s="79" t="s">
        <v>1266</v>
      </c>
      <c r="CC518" s="79">
        <v>450</v>
      </c>
      <c r="CE518" s="79" t="s">
        <v>1287</v>
      </c>
      <c r="CG518" s="81">
        <v>960</v>
      </c>
    </row>
    <row r="519" spans="1:85" x14ac:dyDescent="0.3">
      <c r="A519" s="2" t="s">
        <v>46</v>
      </c>
      <c r="B519" s="13" t="s">
        <v>722</v>
      </c>
      <c r="C519" s="13"/>
      <c r="D519" s="2">
        <v>3.87</v>
      </c>
      <c r="E519" s="2" t="s">
        <v>234</v>
      </c>
      <c r="F519" s="9" t="s">
        <v>551</v>
      </c>
      <c r="G519" t="s">
        <v>629</v>
      </c>
      <c r="L519" t="b">
        <v>1</v>
      </c>
      <c r="M519" t="b">
        <v>1</v>
      </c>
      <c r="N519" t="b">
        <v>0</v>
      </c>
      <c r="O519" t="b">
        <v>0</v>
      </c>
      <c r="P519" s="2"/>
      <c r="Q519" s="25">
        <v>2</v>
      </c>
      <c r="R519">
        <v>4</v>
      </c>
      <c r="S519">
        <v>0</v>
      </c>
      <c r="T519" s="2"/>
      <c r="U519" s="2"/>
      <c r="V519" s="2"/>
      <c r="W519" s="2"/>
      <c r="X519" s="1">
        <v>0</v>
      </c>
      <c r="Y519" s="25">
        <v>7.41544296</v>
      </c>
      <c r="Z519" s="25">
        <v>7.4154429599999991</v>
      </c>
      <c r="AA519" s="25">
        <v>7.41544296</v>
      </c>
      <c r="AB519">
        <v>7.8</v>
      </c>
      <c r="AC519">
        <v>13.010999999999999</v>
      </c>
      <c r="AD519">
        <v>5.5460000000000003</v>
      </c>
      <c r="AE519">
        <v>0</v>
      </c>
      <c r="AH519" s="2"/>
      <c r="AI519">
        <v>14</v>
      </c>
      <c r="AJ519" s="55">
        <f t="shared" si="116"/>
        <v>0</v>
      </c>
      <c r="AK519" s="57">
        <v>288.33429290182369</v>
      </c>
      <c r="AL519" s="55">
        <v>556.51188553357167</v>
      </c>
      <c r="AM519" s="55">
        <v>0</v>
      </c>
      <c r="AN519" s="52"/>
      <c r="AO519" s="51">
        <v>9.7109503410799117E-2</v>
      </c>
      <c r="AP519" s="52">
        <v>0.10062678166578309</v>
      </c>
      <c r="AQ519" s="52"/>
      <c r="AR519" s="28">
        <v>2</v>
      </c>
      <c r="AS519" s="28">
        <v>2.545454545454545</v>
      </c>
      <c r="AT519" s="28">
        <v>0.54545454545454541</v>
      </c>
      <c r="AU519" s="28">
        <v>0</v>
      </c>
      <c r="AV519" s="28">
        <v>0.39285714285714279</v>
      </c>
      <c r="AW519" s="28">
        <v>0.5</v>
      </c>
      <c r="AX519" s="28">
        <v>0.1071428571428571</v>
      </c>
      <c r="AY519" s="28">
        <v>0</v>
      </c>
      <c r="AZ519" s="25">
        <v>1.1000000000000001</v>
      </c>
      <c r="BA519" s="25">
        <v>3.44</v>
      </c>
      <c r="BB519" s="25">
        <v>2.34</v>
      </c>
      <c r="BC519" s="25">
        <v>2.669090909090909</v>
      </c>
      <c r="BD519">
        <v>2.669090909090909</v>
      </c>
      <c r="BE519">
        <v>5.9831974772727277</v>
      </c>
      <c r="BF519" s="75">
        <v>0.52442413903612473</v>
      </c>
      <c r="BG519" s="75">
        <v>0.54341863036636606</v>
      </c>
      <c r="BH519" s="75"/>
      <c r="BJ519">
        <v>4.8554751705399558E-2</v>
      </c>
      <c r="BK519">
        <v>5.0313390832891547E-2</v>
      </c>
      <c r="BM519">
        <v>9.8868142538291098E-2</v>
      </c>
      <c r="BN519">
        <v>4.9434071269145549E-2</v>
      </c>
      <c r="BO519">
        <v>0.53392138470124539</v>
      </c>
      <c r="BP519" s="79" t="s">
        <v>1305</v>
      </c>
      <c r="BQ519" s="79">
        <f>1100+273</f>
        <v>1373</v>
      </c>
      <c r="BR519" s="79">
        <v>2</v>
      </c>
      <c r="BT519" s="79" t="s">
        <v>1275</v>
      </c>
      <c r="BU519" s="79" t="s">
        <v>56</v>
      </c>
      <c r="BV519" s="79">
        <v>1</v>
      </c>
      <c r="BW519" s="79">
        <v>2</v>
      </c>
      <c r="BX519" s="79">
        <v>0.6</v>
      </c>
      <c r="BY519" s="79">
        <v>0</v>
      </c>
      <c r="BZ519" s="79" t="s">
        <v>464</v>
      </c>
      <c r="CA519" s="79" t="s">
        <v>464</v>
      </c>
      <c r="CB519" s="79" t="s">
        <v>1266</v>
      </c>
      <c r="CC519" s="79">
        <v>450</v>
      </c>
      <c r="CE519" s="79" t="s">
        <v>1287</v>
      </c>
      <c r="CG519" s="81">
        <v>790</v>
      </c>
    </row>
    <row r="520" spans="1:85" x14ac:dyDescent="0.3">
      <c r="A520" s="2" t="s">
        <v>46</v>
      </c>
      <c r="B520" s="13" t="s">
        <v>722</v>
      </c>
      <c r="C520" s="13"/>
      <c r="D520" s="2">
        <v>3.87</v>
      </c>
      <c r="E520" s="2" t="s">
        <v>234</v>
      </c>
      <c r="F520" s="9" t="s">
        <v>551</v>
      </c>
      <c r="G520" t="s">
        <v>629</v>
      </c>
      <c r="L520" t="b">
        <v>1</v>
      </c>
      <c r="M520" t="b">
        <v>1</v>
      </c>
      <c r="N520" t="b">
        <v>0</v>
      </c>
      <c r="O520" t="b">
        <v>0</v>
      </c>
      <c r="P520" s="2"/>
      <c r="Q520" s="25">
        <v>2</v>
      </c>
      <c r="R520">
        <v>4</v>
      </c>
      <c r="S520">
        <v>0</v>
      </c>
      <c r="T520" s="2"/>
      <c r="U520" s="2"/>
      <c r="V520" s="2"/>
      <c r="W520" s="2"/>
      <c r="X520" s="1">
        <v>0</v>
      </c>
      <c r="Y520" s="25">
        <v>7.41544296</v>
      </c>
      <c r="Z520" s="25">
        <v>7.4154429599999991</v>
      </c>
      <c r="AA520" s="25">
        <v>7.41544296</v>
      </c>
      <c r="AB520">
        <v>7.8</v>
      </c>
      <c r="AC520">
        <v>13.010999999999999</v>
      </c>
      <c r="AD520">
        <v>5.5460000000000003</v>
      </c>
      <c r="AE520">
        <v>0</v>
      </c>
      <c r="AH520" s="2"/>
      <c r="AI520">
        <v>14</v>
      </c>
      <c r="AJ520" s="55">
        <f t="shared" ref="AJ520:AJ524" si="117">T520*U520*V520</f>
        <v>0</v>
      </c>
      <c r="AK520" s="57">
        <v>288.33429290182369</v>
      </c>
      <c r="AL520" s="55">
        <v>556.51188553357167</v>
      </c>
      <c r="AM520" s="55">
        <v>0</v>
      </c>
      <c r="AN520" s="52"/>
      <c r="AO520" s="51">
        <v>9.7109503410799117E-2</v>
      </c>
      <c r="AP520" s="52">
        <v>0.10062678166578309</v>
      </c>
      <c r="AQ520" s="52"/>
      <c r="AR520" s="28">
        <v>2</v>
      </c>
      <c r="AS520" s="28">
        <v>2.545454545454545</v>
      </c>
      <c r="AT520" s="28">
        <v>0.54545454545454541</v>
      </c>
      <c r="AU520" s="28">
        <v>0</v>
      </c>
      <c r="AV520" s="28">
        <v>0.39285714285714279</v>
      </c>
      <c r="AW520" s="28">
        <v>0.5</v>
      </c>
      <c r="AX520" s="28">
        <v>0.1071428571428571</v>
      </c>
      <c r="AY520" s="28">
        <v>0</v>
      </c>
      <c r="AZ520" s="25">
        <v>1.1000000000000001</v>
      </c>
      <c r="BA520" s="25">
        <v>3.44</v>
      </c>
      <c r="BB520" s="25">
        <v>2.34</v>
      </c>
      <c r="BC520" s="25">
        <v>2.669090909090909</v>
      </c>
      <c r="BD520">
        <v>2.669090909090909</v>
      </c>
      <c r="BE520">
        <v>5.9831974772727277</v>
      </c>
      <c r="BF520" s="75">
        <v>0.52442413903612473</v>
      </c>
      <c r="BG520" s="75">
        <v>0.54341863036636606</v>
      </c>
      <c r="BH520" s="75"/>
      <c r="BJ520">
        <v>4.8554751705399558E-2</v>
      </c>
      <c r="BK520">
        <v>5.0313390832891547E-2</v>
      </c>
      <c r="BM520">
        <v>9.8868142538291098E-2</v>
      </c>
      <c r="BN520">
        <v>4.9434071269145549E-2</v>
      </c>
      <c r="BO520">
        <v>0.53392138470124539</v>
      </c>
      <c r="BP520" s="79" t="s">
        <v>1305</v>
      </c>
      <c r="BQ520" s="79">
        <f>1150+273</f>
        <v>1423</v>
      </c>
      <c r="BR520" s="79">
        <v>2</v>
      </c>
      <c r="BT520" s="79" t="s">
        <v>1275</v>
      </c>
      <c r="BU520" s="79" t="s">
        <v>56</v>
      </c>
      <c r="BV520" s="79">
        <v>1</v>
      </c>
      <c r="BW520" s="79">
        <v>1</v>
      </c>
      <c r="BX520" s="79">
        <v>0.6</v>
      </c>
      <c r="BY520" s="79">
        <v>0</v>
      </c>
      <c r="BZ520" s="79" t="s">
        <v>464</v>
      </c>
      <c r="CA520" s="79" t="s">
        <v>464</v>
      </c>
      <c r="CB520" s="79" t="s">
        <v>1266</v>
      </c>
      <c r="CC520" s="79">
        <v>450</v>
      </c>
      <c r="CE520" s="79" t="s">
        <v>1287</v>
      </c>
      <c r="CG520" s="81">
        <v>442</v>
      </c>
    </row>
    <row r="521" spans="1:85" x14ac:dyDescent="0.3">
      <c r="A521" s="2" t="s">
        <v>46</v>
      </c>
      <c r="B521" s="13" t="s">
        <v>722</v>
      </c>
      <c r="C521" s="13"/>
      <c r="D521" s="2">
        <v>3.87</v>
      </c>
      <c r="E521" s="2" t="s">
        <v>234</v>
      </c>
      <c r="F521" s="9" t="s">
        <v>551</v>
      </c>
      <c r="G521" t="s">
        <v>629</v>
      </c>
      <c r="L521" t="b">
        <v>1</v>
      </c>
      <c r="M521" t="b">
        <v>1</v>
      </c>
      <c r="N521" t="b">
        <v>0</v>
      </c>
      <c r="O521" t="b">
        <v>0</v>
      </c>
      <c r="P521" s="2"/>
      <c r="Q521" s="25">
        <v>2</v>
      </c>
      <c r="R521">
        <v>4</v>
      </c>
      <c r="S521">
        <v>0</v>
      </c>
      <c r="T521" s="2"/>
      <c r="U521" s="2"/>
      <c r="V521" s="2"/>
      <c r="W521" s="2"/>
      <c r="X521" s="1">
        <v>0</v>
      </c>
      <c r="Y521" s="25">
        <v>7.41544296</v>
      </c>
      <c r="Z521" s="25">
        <v>7.4154429599999991</v>
      </c>
      <c r="AA521" s="25">
        <v>7.41544296</v>
      </c>
      <c r="AB521">
        <v>7.8</v>
      </c>
      <c r="AC521">
        <v>13.010999999999999</v>
      </c>
      <c r="AD521">
        <v>5.5460000000000003</v>
      </c>
      <c r="AE521">
        <v>0</v>
      </c>
      <c r="AH521" s="2"/>
      <c r="AI521">
        <v>14</v>
      </c>
      <c r="AJ521" s="55">
        <f t="shared" si="117"/>
        <v>0</v>
      </c>
      <c r="AK521" s="57">
        <v>288.33429290182369</v>
      </c>
      <c r="AL521" s="55">
        <v>556.51188553357167</v>
      </c>
      <c r="AM521" s="55">
        <v>0</v>
      </c>
      <c r="AN521" s="52"/>
      <c r="AO521" s="51">
        <v>9.7109503410799117E-2</v>
      </c>
      <c r="AP521" s="52">
        <v>0.10062678166578309</v>
      </c>
      <c r="AQ521" s="52"/>
      <c r="AR521" s="28">
        <v>2</v>
      </c>
      <c r="AS521" s="28">
        <v>2.545454545454545</v>
      </c>
      <c r="AT521" s="28">
        <v>0.54545454545454541</v>
      </c>
      <c r="AU521" s="28">
        <v>0</v>
      </c>
      <c r="AV521" s="28">
        <v>0.39285714285714279</v>
      </c>
      <c r="AW521" s="28">
        <v>0.5</v>
      </c>
      <c r="AX521" s="28">
        <v>0.1071428571428571</v>
      </c>
      <c r="AY521" s="28">
        <v>0</v>
      </c>
      <c r="AZ521" s="25">
        <v>1.1000000000000001</v>
      </c>
      <c r="BA521" s="25">
        <v>3.44</v>
      </c>
      <c r="BB521" s="25">
        <v>2.34</v>
      </c>
      <c r="BC521" s="25">
        <v>2.669090909090909</v>
      </c>
      <c r="BD521">
        <v>2.669090909090909</v>
      </c>
      <c r="BE521">
        <v>5.9831974772727277</v>
      </c>
      <c r="BF521" s="75">
        <v>0.52442413903612473</v>
      </c>
      <c r="BG521" s="75">
        <v>0.54341863036636606</v>
      </c>
      <c r="BH521" s="75"/>
      <c r="BJ521">
        <v>4.8554751705399558E-2</v>
      </c>
      <c r="BK521">
        <v>5.0313390832891547E-2</v>
      </c>
      <c r="BM521">
        <v>9.8868142538291098E-2</v>
      </c>
      <c r="BN521">
        <v>4.9434071269145549E-2</v>
      </c>
      <c r="BO521">
        <v>0.53392138470124539</v>
      </c>
      <c r="BP521" s="79" t="s">
        <v>1264</v>
      </c>
      <c r="BQ521" s="79">
        <f>1000+273</f>
        <v>1273</v>
      </c>
      <c r="BR521" s="79">
        <v>24</v>
      </c>
      <c r="BT521" s="79" t="s">
        <v>1275</v>
      </c>
      <c r="BU521" s="79" t="s">
        <v>56</v>
      </c>
      <c r="BV521" s="79">
        <v>1</v>
      </c>
      <c r="BW521" s="79">
        <v>2</v>
      </c>
      <c r="BX521" s="79">
        <v>0.6</v>
      </c>
      <c r="BY521" s="79">
        <v>0</v>
      </c>
      <c r="BZ521" s="79" t="s">
        <v>464</v>
      </c>
      <c r="CA521" s="79" t="s">
        <v>464</v>
      </c>
      <c r="CB521" s="79" t="s">
        <v>1266</v>
      </c>
      <c r="CC521" s="79">
        <v>450</v>
      </c>
      <c r="CE521" s="79" t="s">
        <v>1287</v>
      </c>
      <c r="CG521" s="81">
        <v>340</v>
      </c>
    </row>
    <row r="522" spans="1:85" x14ac:dyDescent="0.3">
      <c r="A522" s="2" t="s">
        <v>46</v>
      </c>
      <c r="B522" s="13" t="s">
        <v>722</v>
      </c>
      <c r="C522" s="13"/>
      <c r="D522" s="2">
        <v>3.87</v>
      </c>
      <c r="E522" s="2" t="s">
        <v>234</v>
      </c>
      <c r="F522" s="9" t="s">
        <v>551</v>
      </c>
      <c r="G522" t="s">
        <v>629</v>
      </c>
      <c r="L522" t="b">
        <v>1</v>
      </c>
      <c r="M522" t="b">
        <v>1</v>
      </c>
      <c r="N522" t="b">
        <v>0</v>
      </c>
      <c r="O522" t="b">
        <v>0</v>
      </c>
      <c r="P522" s="2"/>
      <c r="Q522" s="25">
        <v>2</v>
      </c>
      <c r="R522">
        <v>4</v>
      </c>
      <c r="S522">
        <v>0</v>
      </c>
      <c r="T522" s="2"/>
      <c r="U522" s="2"/>
      <c r="V522" s="2"/>
      <c r="W522" s="2"/>
      <c r="X522" s="1">
        <v>0</v>
      </c>
      <c r="Y522" s="25">
        <v>7.41544296</v>
      </c>
      <c r="Z522" s="25">
        <v>7.4154429599999991</v>
      </c>
      <c r="AA522" s="25">
        <v>7.41544296</v>
      </c>
      <c r="AB522">
        <v>7.8</v>
      </c>
      <c r="AC522">
        <v>13.010999999999999</v>
      </c>
      <c r="AD522">
        <v>5.5460000000000003</v>
      </c>
      <c r="AE522">
        <v>0</v>
      </c>
      <c r="AH522" s="2"/>
      <c r="AI522">
        <v>14</v>
      </c>
      <c r="AJ522" s="55">
        <f t="shared" si="117"/>
        <v>0</v>
      </c>
      <c r="AK522" s="57">
        <v>288.33429290182369</v>
      </c>
      <c r="AL522" s="55">
        <v>556.51188553357167</v>
      </c>
      <c r="AM522" s="55">
        <v>0</v>
      </c>
      <c r="AN522" s="52"/>
      <c r="AO522" s="51">
        <v>9.7109503410799117E-2</v>
      </c>
      <c r="AP522" s="52">
        <v>0.10062678166578309</v>
      </c>
      <c r="AQ522" s="52"/>
      <c r="AR522" s="28">
        <v>2</v>
      </c>
      <c r="AS522" s="28">
        <v>2.545454545454545</v>
      </c>
      <c r="AT522" s="28">
        <v>0.54545454545454541</v>
      </c>
      <c r="AU522" s="28">
        <v>0</v>
      </c>
      <c r="AV522" s="28">
        <v>0.39285714285714279</v>
      </c>
      <c r="AW522" s="28">
        <v>0.5</v>
      </c>
      <c r="AX522" s="28">
        <v>0.1071428571428571</v>
      </c>
      <c r="AY522" s="28">
        <v>0</v>
      </c>
      <c r="AZ522" s="25">
        <v>1.1000000000000001</v>
      </c>
      <c r="BA522" s="25">
        <v>3.44</v>
      </c>
      <c r="BB522" s="25">
        <v>2.34</v>
      </c>
      <c r="BC522" s="25">
        <v>2.669090909090909</v>
      </c>
      <c r="BD522">
        <v>2.669090909090909</v>
      </c>
      <c r="BE522">
        <v>5.9831974772727277</v>
      </c>
      <c r="BF522" s="75">
        <v>0.52442413903612473</v>
      </c>
      <c r="BG522" s="75">
        <v>0.54341863036636606</v>
      </c>
      <c r="BH522" s="75"/>
      <c r="BJ522">
        <v>4.8554751705399558E-2</v>
      </c>
      <c r="BK522">
        <v>5.0313390832891547E-2</v>
      </c>
      <c r="BM522">
        <v>9.8868142538291098E-2</v>
      </c>
      <c r="BN522">
        <v>4.9434071269145549E-2</v>
      </c>
      <c r="BO522">
        <v>0.53392138470124539</v>
      </c>
      <c r="BP522" s="79" t="s">
        <v>1264</v>
      </c>
      <c r="BQ522" s="79">
        <f>1050+273</f>
        <v>1323</v>
      </c>
      <c r="BR522" s="79">
        <v>24</v>
      </c>
      <c r="BT522" s="79" t="s">
        <v>1275</v>
      </c>
      <c r="BU522" s="79" t="s">
        <v>56</v>
      </c>
      <c r="BV522" s="79">
        <v>1</v>
      </c>
      <c r="BW522" s="79">
        <v>2</v>
      </c>
      <c r="BX522" s="79">
        <v>0.6</v>
      </c>
      <c r="BY522" s="79">
        <v>0</v>
      </c>
      <c r="BZ522" s="79" t="s">
        <v>464</v>
      </c>
      <c r="CA522" s="79" t="s">
        <v>464</v>
      </c>
      <c r="CB522" s="79" t="s">
        <v>1266</v>
      </c>
      <c r="CC522" s="79">
        <v>450</v>
      </c>
      <c r="CE522" s="79" t="s">
        <v>1287</v>
      </c>
      <c r="CG522" s="81">
        <v>387</v>
      </c>
    </row>
    <row r="523" spans="1:85" x14ac:dyDescent="0.3">
      <c r="A523" s="2" t="s">
        <v>46</v>
      </c>
      <c r="B523" s="13" t="s">
        <v>722</v>
      </c>
      <c r="C523" s="13"/>
      <c r="D523" s="2">
        <v>3.87</v>
      </c>
      <c r="E523" s="2" t="s">
        <v>234</v>
      </c>
      <c r="F523" s="9" t="s">
        <v>551</v>
      </c>
      <c r="G523" t="s">
        <v>629</v>
      </c>
      <c r="L523" t="b">
        <v>1</v>
      </c>
      <c r="M523" t="b">
        <v>1</v>
      </c>
      <c r="N523" t="b">
        <v>0</v>
      </c>
      <c r="O523" t="b">
        <v>0</v>
      </c>
      <c r="P523" s="2"/>
      <c r="Q523" s="25">
        <v>2</v>
      </c>
      <c r="R523">
        <v>4</v>
      </c>
      <c r="S523">
        <v>0</v>
      </c>
      <c r="T523" s="2"/>
      <c r="U523" s="2"/>
      <c r="V523" s="2"/>
      <c r="W523" s="2"/>
      <c r="X523" s="1">
        <v>0</v>
      </c>
      <c r="Y523" s="25">
        <v>7.41544296</v>
      </c>
      <c r="Z523" s="25">
        <v>7.4154429599999991</v>
      </c>
      <c r="AA523" s="25">
        <v>7.41544296</v>
      </c>
      <c r="AB523">
        <v>7.8</v>
      </c>
      <c r="AC523">
        <v>13.010999999999999</v>
      </c>
      <c r="AD523">
        <v>5.5460000000000003</v>
      </c>
      <c r="AE523">
        <v>0</v>
      </c>
      <c r="AH523" s="2"/>
      <c r="AI523">
        <v>14</v>
      </c>
      <c r="AJ523" s="55">
        <f t="shared" si="117"/>
        <v>0</v>
      </c>
      <c r="AK523" s="57">
        <v>288.33429290182369</v>
      </c>
      <c r="AL523" s="55">
        <v>556.51188553357167</v>
      </c>
      <c r="AM523" s="55">
        <v>0</v>
      </c>
      <c r="AN523" s="52"/>
      <c r="AO523" s="51">
        <v>9.7109503410799117E-2</v>
      </c>
      <c r="AP523" s="52">
        <v>0.10062678166578309</v>
      </c>
      <c r="AQ523" s="52"/>
      <c r="AR523" s="28">
        <v>2</v>
      </c>
      <c r="AS523" s="28">
        <v>2.545454545454545</v>
      </c>
      <c r="AT523" s="28">
        <v>0.54545454545454541</v>
      </c>
      <c r="AU523" s="28">
        <v>0</v>
      </c>
      <c r="AV523" s="28">
        <v>0.39285714285714279</v>
      </c>
      <c r="AW523" s="28">
        <v>0.5</v>
      </c>
      <c r="AX523" s="28">
        <v>0.1071428571428571</v>
      </c>
      <c r="AY523" s="28">
        <v>0</v>
      </c>
      <c r="AZ523" s="25">
        <v>1.1000000000000001</v>
      </c>
      <c r="BA523" s="25">
        <v>3.44</v>
      </c>
      <c r="BB523" s="25">
        <v>2.34</v>
      </c>
      <c r="BC523" s="25">
        <v>2.669090909090909</v>
      </c>
      <c r="BD523">
        <v>2.669090909090909</v>
      </c>
      <c r="BE523">
        <v>5.9831974772727277</v>
      </c>
      <c r="BF523" s="75">
        <v>0.52442413903612473</v>
      </c>
      <c r="BG523" s="75">
        <v>0.54341863036636606</v>
      </c>
      <c r="BH523" s="75"/>
      <c r="BJ523">
        <v>4.8554751705399558E-2</v>
      </c>
      <c r="BK523">
        <v>5.0313390832891547E-2</v>
      </c>
      <c r="BM523">
        <v>9.8868142538291098E-2</v>
      </c>
      <c r="BN523">
        <v>4.9434071269145549E-2</v>
      </c>
      <c r="BO523">
        <v>0.53392138470124539</v>
      </c>
      <c r="BP523" s="79" t="s">
        <v>1264</v>
      </c>
      <c r="BQ523" s="79">
        <f>1100+273</f>
        <v>1373</v>
      </c>
      <c r="BR523" s="79">
        <v>24</v>
      </c>
      <c r="BT523" s="79" t="s">
        <v>1275</v>
      </c>
      <c r="BU523" s="79" t="s">
        <v>56</v>
      </c>
      <c r="BV523" s="79">
        <v>1</v>
      </c>
      <c r="BW523" s="79">
        <v>1</v>
      </c>
      <c r="BX523" s="79">
        <v>0.6</v>
      </c>
      <c r="BY523" s="79">
        <v>0</v>
      </c>
      <c r="BZ523" s="79" t="s">
        <v>464</v>
      </c>
      <c r="CA523" s="79" t="s">
        <v>464</v>
      </c>
      <c r="CB523" s="79" t="s">
        <v>1266</v>
      </c>
      <c r="CC523" s="79">
        <v>450</v>
      </c>
      <c r="CE523" s="79" t="s">
        <v>1287</v>
      </c>
      <c r="CG523" s="81">
        <v>408</v>
      </c>
    </row>
    <row r="524" spans="1:85" x14ac:dyDescent="0.3">
      <c r="A524" s="2" t="s">
        <v>46</v>
      </c>
      <c r="B524" s="13" t="s">
        <v>722</v>
      </c>
      <c r="C524" s="13"/>
      <c r="D524" s="2">
        <v>3.87</v>
      </c>
      <c r="E524" s="2" t="s">
        <v>234</v>
      </c>
      <c r="F524" s="9" t="s">
        <v>551</v>
      </c>
      <c r="G524" t="s">
        <v>629</v>
      </c>
      <c r="L524" t="b">
        <v>1</v>
      </c>
      <c r="M524" t="b">
        <v>1</v>
      </c>
      <c r="N524" t="b">
        <v>0</v>
      </c>
      <c r="O524" t="b">
        <v>0</v>
      </c>
      <c r="P524" s="2"/>
      <c r="Q524" s="25">
        <v>2</v>
      </c>
      <c r="R524">
        <v>4</v>
      </c>
      <c r="S524">
        <v>0</v>
      </c>
      <c r="T524" s="2"/>
      <c r="U524" s="2"/>
      <c r="V524" s="2"/>
      <c r="W524" s="2"/>
      <c r="X524" s="1">
        <v>0</v>
      </c>
      <c r="Y524" s="25">
        <v>7.41544296</v>
      </c>
      <c r="Z524" s="25">
        <v>7.4154429599999991</v>
      </c>
      <c r="AA524" s="25">
        <v>7.41544296</v>
      </c>
      <c r="AB524">
        <v>7.8</v>
      </c>
      <c r="AC524">
        <v>13.010999999999999</v>
      </c>
      <c r="AD524">
        <v>5.5460000000000003</v>
      </c>
      <c r="AE524">
        <v>0</v>
      </c>
      <c r="AH524" s="2"/>
      <c r="AI524">
        <v>14</v>
      </c>
      <c r="AJ524" s="55">
        <f t="shared" si="117"/>
        <v>0</v>
      </c>
      <c r="AK524" s="57">
        <v>288.33429290182369</v>
      </c>
      <c r="AL524" s="55">
        <v>556.51188553357167</v>
      </c>
      <c r="AM524" s="55">
        <v>0</v>
      </c>
      <c r="AN524" s="52"/>
      <c r="AO524" s="51">
        <v>9.7109503410799117E-2</v>
      </c>
      <c r="AP524" s="52">
        <v>0.10062678166578309</v>
      </c>
      <c r="AQ524" s="52"/>
      <c r="AR524" s="28">
        <v>2</v>
      </c>
      <c r="AS524" s="28">
        <v>2.545454545454545</v>
      </c>
      <c r="AT524" s="28">
        <v>0.54545454545454541</v>
      </c>
      <c r="AU524" s="28">
        <v>0</v>
      </c>
      <c r="AV524" s="28">
        <v>0.39285714285714279</v>
      </c>
      <c r="AW524" s="28">
        <v>0.5</v>
      </c>
      <c r="AX524" s="28">
        <v>0.1071428571428571</v>
      </c>
      <c r="AY524" s="28">
        <v>0</v>
      </c>
      <c r="AZ524" s="25">
        <v>1.1000000000000001</v>
      </c>
      <c r="BA524" s="25">
        <v>3.44</v>
      </c>
      <c r="BB524" s="25">
        <v>2.34</v>
      </c>
      <c r="BC524" s="25">
        <v>2.669090909090909</v>
      </c>
      <c r="BD524">
        <v>2.669090909090909</v>
      </c>
      <c r="BE524">
        <v>5.9831974772727277</v>
      </c>
      <c r="BF524" s="75">
        <v>0.52442413903612473</v>
      </c>
      <c r="BG524" s="75">
        <v>0.54341863036636606</v>
      </c>
      <c r="BH524" s="75"/>
      <c r="BJ524">
        <v>4.8554751705399558E-2</v>
      </c>
      <c r="BK524">
        <v>5.0313390832891547E-2</v>
      </c>
      <c r="BM524">
        <v>9.8868142538291098E-2</v>
      </c>
      <c r="BN524">
        <v>4.9434071269145549E-2</v>
      </c>
      <c r="BO524">
        <v>0.53392138470124539</v>
      </c>
      <c r="BP524" s="79" t="s">
        <v>1264</v>
      </c>
      <c r="BQ524" s="79">
        <f>1150+273</f>
        <v>1423</v>
      </c>
      <c r="BR524" s="79">
        <v>24</v>
      </c>
      <c r="BT524" s="79" t="s">
        <v>1275</v>
      </c>
      <c r="BU524" s="79" t="s">
        <v>56</v>
      </c>
      <c r="BV524" s="79">
        <v>1</v>
      </c>
      <c r="BW524" s="79">
        <v>1</v>
      </c>
      <c r="BX524" s="79">
        <v>0.6</v>
      </c>
      <c r="BY524" s="79">
        <v>0</v>
      </c>
      <c r="BZ524" s="79" t="s">
        <v>464</v>
      </c>
      <c r="CA524" s="79" t="s">
        <v>464</v>
      </c>
      <c r="CB524" s="79" t="s">
        <v>1266</v>
      </c>
      <c r="CC524" s="79">
        <v>450</v>
      </c>
      <c r="CE524" s="79" t="s">
        <v>1287</v>
      </c>
      <c r="CG524" s="81">
        <v>440</v>
      </c>
    </row>
    <row r="525" spans="1:85" x14ac:dyDescent="0.3">
      <c r="A525" s="2" t="s">
        <v>19</v>
      </c>
      <c r="B525" s="90" t="s">
        <v>705</v>
      </c>
      <c r="C525" s="34"/>
      <c r="D525" s="2">
        <v>3.53</v>
      </c>
      <c r="E525" s="2" t="s">
        <v>235</v>
      </c>
      <c r="F525" s="35">
        <v>-2</v>
      </c>
      <c r="G525" s="2" t="s">
        <v>1167</v>
      </c>
      <c r="H525" s="2"/>
      <c r="I525" s="2"/>
      <c r="J525" s="2"/>
      <c r="K525" s="2"/>
      <c r="L525" t="b">
        <v>0</v>
      </c>
      <c r="M525" t="b">
        <v>1</v>
      </c>
      <c r="N525" t="b">
        <v>0</v>
      </c>
      <c r="O525" t="b">
        <v>0</v>
      </c>
      <c r="P525" s="2"/>
      <c r="Q525" s="29">
        <v>0</v>
      </c>
      <c r="R525" s="2">
        <v>0</v>
      </c>
      <c r="S525" s="2">
        <v>4</v>
      </c>
      <c r="T525" s="2"/>
      <c r="U525" s="2"/>
      <c r="V525" s="2"/>
      <c r="W525" s="2" t="s">
        <v>450</v>
      </c>
      <c r="X525" s="5"/>
      <c r="Y525" s="41">
        <v>0</v>
      </c>
      <c r="Z525" s="41"/>
      <c r="AA525" s="41"/>
      <c r="AB525">
        <v>0</v>
      </c>
      <c r="AE525">
        <v>24.8627</v>
      </c>
      <c r="AF525">
        <v>5.4355000000000002</v>
      </c>
      <c r="AG525">
        <v>5.4478</v>
      </c>
      <c r="AH525" s="5"/>
      <c r="AI525" s="5">
        <v>18</v>
      </c>
      <c r="AJ525" s="55">
        <f t="shared" si="63"/>
        <v>0</v>
      </c>
      <c r="AK525" s="57">
        <v>0</v>
      </c>
      <c r="AL525" s="55">
        <v>0</v>
      </c>
      <c r="AM525" s="55">
        <f t="shared" ref="AM525:AM533" si="118">AE525*AF525*AG525</f>
        <v>736.22226122963002</v>
      </c>
      <c r="AN525" s="52"/>
      <c r="AO525" s="51"/>
      <c r="AP525" s="52"/>
      <c r="AQ525" s="67">
        <f t="shared" ref="AQ525:AQ533" si="119">S525*AI525/AM525</f>
        <v>9.7796553828386576E-2</v>
      </c>
      <c r="AR525" s="5">
        <v>1.8666666666666669</v>
      </c>
      <c r="AS525" s="5">
        <v>2.8</v>
      </c>
      <c r="AT525" s="5">
        <v>1.8666666666666669</v>
      </c>
      <c r="AU525" s="5">
        <v>1.8666666666666669</v>
      </c>
      <c r="AV525" s="5">
        <v>0.22222222222222221</v>
      </c>
      <c r="AW525" s="5">
        <v>0.33333333333333331</v>
      </c>
      <c r="AX525" s="5">
        <v>0.22222222222222221</v>
      </c>
      <c r="AY525" s="5">
        <v>0.22222222222222221</v>
      </c>
      <c r="AZ525" s="41">
        <v>1</v>
      </c>
      <c r="BA525" s="41">
        <v>3.44</v>
      </c>
      <c r="BB525" s="41">
        <v>2.44</v>
      </c>
      <c r="BC525" s="41">
        <v>2.68</v>
      </c>
      <c r="BD525" s="5">
        <v>2.68</v>
      </c>
      <c r="BE525" s="5">
        <v>5.9932041966666656</v>
      </c>
      <c r="BF525" s="75"/>
      <c r="BG525" s="75"/>
      <c r="BH525" s="75"/>
      <c r="BL525">
        <v>4.8898276914193288E-2</v>
      </c>
      <c r="BM525">
        <v>9.7796553828386576E-2</v>
      </c>
      <c r="BN525">
        <v>4.8898276914193288E-2</v>
      </c>
      <c r="BO525">
        <v>0</v>
      </c>
      <c r="BP525" s="79" t="s">
        <v>1393</v>
      </c>
      <c r="BQ525" s="79">
        <f t="shared" ref="BQ525:BQ533" si="120">850+273</f>
        <v>1123</v>
      </c>
      <c r="BR525" s="79">
        <v>4</v>
      </c>
      <c r="BT525" s="79" t="s">
        <v>464</v>
      </c>
      <c r="BU525" s="79" t="s">
        <v>464</v>
      </c>
      <c r="BV525" s="79">
        <v>0</v>
      </c>
      <c r="BX525" s="79">
        <v>1.5</v>
      </c>
      <c r="BY525" s="79">
        <v>0</v>
      </c>
      <c r="BZ525" s="79" t="s">
        <v>1406</v>
      </c>
      <c r="CA525" s="79" t="s">
        <v>464</v>
      </c>
      <c r="CB525" s="79" t="s">
        <v>1271</v>
      </c>
      <c r="CC525" s="79">
        <v>300</v>
      </c>
      <c r="CE525" s="79" t="s">
        <v>1310</v>
      </c>
      <c r="CG525" s="81">
        <v>0</v>
      </c>
    </row>
    <row r="526" spans="1:85" x14ac:dyDescent="0.3">
      <c r="A526" s="2" t="s">
        <v>20</v>
      </c>
      <c r="B526" s="90" t="s">
        <v>706</v>
      </c>
      <c r="C526" s="34"/>
      <c r="D526" s="2">
        <v>3.42</v>
      </c>
      <c r="E526" s="2" t="s">
        <v>235</v>
      </c>
      <c r="F526" s="35">
        <v>-2</v>
      </c>
      <c r="G526" s="2" t="s">
        <v>1168</v>
      </c>
      <c r="H526" s="2"/>
      <c r="I526" s="2"/>
      <c r="J526" s="2"/>
      <c r="K526" s="2"/>
      <c r="L526" t="b">
        <v>0</v>
      </c>
      <c r="M526" t="b">
        <v>1</v>
      </c>
      <c r="N526" t="b">
        <v>0</v>
      </c>
      <c r="O526" t="b">
        <v>0</v>
      </c>
      <c r="P526" s="1">
        <v>4</v>
      </c>
      <c r="Q526" s="29">
        <v>0</v>
      </c>
      <c r="R526" s="2">
        <v>0</v>
      </c>
      <c r="S526" s="2">
        <v>4</v>
      </c>
      <c r="T526" s="1">
        <v>5.4729999999999999</v>
      </c>
      <c r="U526" s="1">
        <v>5.5269999999999992</v>
      </c>
      <c r="V526" s="1">
        <v>25.030999999999999</v>
      </c>
      <c r="W526" s="2" t="s">
        <v>450</v>
      </c>
      <c r="X526" s="1">
        <v>12.515499999999999</v>
      </c>
      <c r="Y526" s="41">
        <v>0</v>
      </c>
      <c r="Z526" s="41"/>
      <c r="AA526" s="41"/>
      <c r="AB526">
        <v>0</v>
      </c>
      <c r="AE526">
        <v>24.556999999999999</v>
      </c>
      <c r="AF526">
        <v>5.5289999999999999</v>
      </c>
      <c r="AG526">
        <v>5.5289999999999999</v>
      </c>
      <c r="AH526" s="5"/>
      <c r="AI526" s="5">
        <v>18</v>
      </c>
      <c r="AJ526" s="55">
        <f t="shared" si="63"/>
        <v>757.16950240099993</v>
      </c>
      <c r="AK526" s="57">
        <v>0</v>
      </c>
      <c r="AL526" s="55">
        <v>0</v>
      </c>
      <c r="AM526" s="55">
        <f t="shared" si="118"/>
        <v>750.7035854369999</v>
      </c>
      <c r="AN526" s="52"/>
      <c r="AO526" s="51"/>
      <c r="AP526" s="52"/>
      <c r="AQ526" s="67">
        <f t="shared" si="119"/>
        <v>9.5910025470422294E-2</v>
      </c>
      <c r="AR526" s="5">
        <v>1.8666666666666669</v>
      </c>
      <c r="AS526" s="5">
        <v>2.8</v>
      </c>
      <c r="AT526" s="5">
        <v>1.8666666666666669</v>
      </c>
      <c r="AU526" s="5">
        <v>1.8666666666666669</v>
      </c>
      <c r="AV526" s="5">
        <v>0.22222222222222221</v>
      </c>
      <c r="AW526" s="5">
        <v>0.33333333333333331</v>
      </c>
      <c r="AX526" s="5">
        <v>0.22222222222222221</v>
      </c>
      <c r="AY526" s="5">
        <v>0.22222222222222221</v>
      </c>
      <c r="AZ526" s="41">
        <v>0.95</v>
      </c>
      <c r="BA526" s="41">
        <v>3.44</v>
      </c>
      <c r="BB526" s="41">
        <v>2.4900000000000002</v>
      </c>
      <c r="BC526" s="41">
        <v>2.6733333333333329</v>
      </c>
      <c r="BD526" s="5">
        <v>2.6733333333333329</v>
      </c>
      <c r="BE526" s="5">
        <v>5.9671526619999993</v>
      </c>
      <c r="BF526" s="75"/>
      <c r="BG526" s="75"/>
      <c r="BH526" s="75"/>
      <c r="BL526">
        <v>4.7955012735211147E-2</v>
      </c>
      <c r="BM526">
        <v>9.5910025470422294E-2</v>
      </c>
      <c r="BN526">
        <v>4.7955012735211147E-2</v>
      </c>
      <c r="BO526">
        <v>0</v>
      </c>
      <c r="BP526" s="79" t="s">
        <v>1393</v>
      </c>
      <c r="BQ526" s="79">
        <f t="shared" si="120"/>
        <v>1123</v>
      </c>
      <c r="BR526" s="79">
        <v>4</v>
      </c>
      <c r="BT526" s="79" t="s">
        <v>464</v>
      </c>
      <c r="BU526" s="79" t="s">
        <v>464</v>
      </c>
      <c r="BV526" s="79">
        <v>0</v>
      </c>
      <c r="BX526" s="79">
        <v>1.5</v>
      </c>
      <c r="BY526" s="79">
        <v>0</v>
      </c>
      <c r="BZ526" s="79" t="s">
        <v>1406</v>
      </c>
      <c r="CA526" s="79" t="s">
        <v>464</v>
      </c>
      <c r="CB526" s="79" t="s">
        <v>1271</v>
      </c>
      <c r="CC526" s="79">
        <v>300</v>
      </c>
      <c r="CE526" s="79" t="s">
        <v>1310</v>
      </c>
      <c r="CG526" s="81">
        <v>0</v>
      </c>
    </row>
    <row r="527" spans="1:85" x14ac:dyDescent="0.3">
      <c r="A527" s="2" t="s">
        <v>21</v>
      </c>
      <c r="B527" s="90" t="s">
        <v>707</v>
      </c>
      <c r="C527" s="34"/>
      <c r="D527" s="2">
        <v>2.82</v>
      </c>
      <c r="E527" s="2" t="s">
        <v>235</v>
      </c>
      <c r="F527" s="35"/>
      <c r="G527" s="2"/>
      <c r="H527" s="2" t="s">
        <v>1169</v>
      </c>
      <c r="I527" s="2"/>
      <c r="J527" s="2"/>
      <c r="K527" s="2"/>
      <c r="L527" t="b">
        <v>0</v>
      </c>
      <c r="M527" t="b">
        <v>0</v>
      </c>
      <c r="N527" t="b">
        <v>1</v>
      </c>
      <c r="O527" t="b">
        <v>0</v>
      </c>
      <c r="P527" s="2"/>
      <c r="Q527" s="29">
        <v>0</v>
      </c>
      <c r="R527" s="2">
        <v>0</v>
      </c>
      <c r="S527" s="2">
        <v>4</v>
      </c>
      <c r="T527" s="2"/>
      <c r="U527" s="2"/>
      <c r="V527" s="2"/>
      <c r="W527" s="2" t="s">
        <v>440</v>
      </c>
      <c r="X527" s="5"/>
      <c r="Y527" s="41">
        <v>0</v>
      </c>
      <c r="Z527" s="41"/>
      <c r="AA527" s="41"/>
      <c r="AB527">
        <v>0</v>
      </c>
      <c r="AE527">
        <v>25.574999999999999</v>
      </c>
      <c r="AF527">
        <v>5.5629999999999997</v>
      </c>
      <c r="AG527">
        <v>5.5629999999999997</v>
      </c>
      <c r="AH527" s="5"/>
      <c r="AI527" s="5">
        <v>18</v>
      </c>
      <c r="AJ527" s="55">
        <f t="shared" si="63"/>
        <v>0</v>
      </c>
      <c r="AK527" s="57">
        <v>0</v>
      </c>
      <c r="AL527" s="55">
        <v>0</v>
      </c>
      <c r="AM527" s="55">
        <f t="shared" si="118"/>
        <v>791.4687321749999</v>
      </c>
      <c r="AN527" s="52"/>
      <c r="AO527" s="51"/>
      <c r="AP527" s="52"/>
      <c r="AQ527" s="67">
        <f t="shared" si="119"/>
        <v>9.0970112997565952E-2</v>
      </c>
      <c r="AR527" s="5">
        <v>1.8666666666666669</v>
      </c>
      <c r="AS527" s="5">
        <v>2.8</v>
      </c>
      <c r="AT527" s="5">
        <v>1.8666666666666669</v>
      </c>
      <c r="AU527" s="5">
        <v>1.8666666666666669</v>
      </c>
      <c r="AV527" s="5">
        <v>0.22222222222222221</v>
      </c>
      <c r="AW527" s="5">
        <v>0.33333333333333331</v>
      </c>
      <c r="AX527" s="5">
        <v>0.22222222222222221</v>
      </c>
      <c r="AY527" s="5">
        <v>0.22222222222222221</v>
      </c>
      <c r="AZ527" s="41">
        <v>0.89</v>
      </c>
      <c r="BA527" s="41">
        <v>3.44</v>
      </c>
      <c r="BB527" s="41">
        <v>2.5499999999999998</v>
      </c>
      <c r="BC527" s="41">
        <v>2.6653333333333342</v>
      </c>
      <c r="BD527" s="5">
        <v>2.6653333333333329</v>
      </c>
      <c r="BE527" s="5">
        <v>5.9411098053333333</v>
      </c>
      <c r="BF527" s="75"/>
      <c r="BG527" s="75"/>
      <c r="BH527" s="75"/>
      <c r="BL527">
        <v>4.5485056498782983E-2</v>
      </c>
      <c r="BM527">
        <v>9.0970112997565952E-2</v>
      </c>
      <c r="BN527">
        <v>4.5485056498782983E-2</v>
      </c>
      <c r="BO527">
        <v>0</v>
      </c>
      <c r="BP527" s="79" t="s">
        <v>1393</v>
      </c>
      <c r="BQ527" s="79">
        <f t="shared" si="120"/>
        <v>1123</v>
      </c>
      <c r="BR527" s="79">
        <v>4</v>
      </c>
      <c r="BT527" s="79" t="s">
        <v>464</v>
      </c>
      <c r="BU527" s="79" t="s">
        <v>464</v>
      </c>
      <c r="BV527" s="79">
        <v>0</v>
      </c>
      <c r="BX527" s="79">
        <v>1.5</v>
      </c>
      <c r="BY527" s="79">
        <v>0</v>
      </c>
      <c r="BZ527" s="79" t="s">
        <v>1406</v>
      </c>
      <c r="CA527" s="79" t="s">
        <v>464</v>
      </c>
      <c r="CB527" s="79" t="s">
        <v>1271</v>
      </c>
      <c r="CC527" s="79">
        <v>300</v>
      </c>
      <c r="CE527" s="79" t="s">
        <v>1310</v>
      </c>
      <c r="CG527" s="81">
        <v>0</v>
      </c>
    </row>
    <row r="528" spans="1:85" x14ac:dyDescent="0.3">
      <c r="A528" s="2" t="s">
        <v>19</v>
      </c>
      <c r="B528" s="90" t="s">
        <v>705</v>
      </c>
      <c r="C528" s="34"/>
      <c r="D528" s="2">
        <v>3.53</v>
      </c>
      <c r="E528" s="2" t="s">
        <v>235</v>
      </c>
      <c r="F528" s="35">
        <v>-2</v>
      </c>
      <c r="G528" s="2" t="s">
        <v>1167</v>
      </c>
      <c r="H528" s="2"/>
      <c r="I528" s="2"/>
      <c r="J528" s="2"/>
      <c r="K528" s="2"/>
      <c r="L528" t="b">
        <v>0</v>
      </c>
      <c r="M528" t="b">
        <v>1</v>
      </c>
      <c r="N528" t="b">
        <v>0</v>
      </c>
      <c r="O528" t="b">
        <v>0</v>
      </c>
      <c r="P528" s="2"/>
      <c r="Q528" s="29">
        <v>0</v>
      </c>
      <c r="R528" s="2">
        <v>0</v>
      </c>
      <c r="S528" s="2">
        <v>4</v>
      </c>
      <c r="T528" s="2"/>
      <c r="U528" s="2"/>
      <c r="V528" s="2"/>
      <c r="W528" s="2" t="s">
        <v>450</v>
      </c>
      <c r="X528" s="5"/>
      <c r="Y528" s="41">
        <v>0</v>
      </c>
      <c r="Z528" s="41"/>
      <c r="AA528" s="41"/>
      <c r="AB528">
        <v>0</v>
      </c>
      <c r="AE528">
        <v>24.8627</v>
      </c>
      <c r="AF528">
        <v>5.4355000000000002</v>
      </c>
      <c r="AG528">
        <v>5.4478</v>
      </c>
      <c r="AH528" s="5"/>
      <c r="AI528" s="5">
        <v>18</v>
      </c>
      <c r="AJ528" s="55">
        <f t="shared" ref="AJ528:AJ530" si="121">T528*U528*V528</f>
        <v>0</v>
      </c>
      <c r="AK528" s="57">
        <v>0</v>
      </c>
      <c r="AL528" s="55">
        <v>0</v>
      </c>
      <c r="AM528" s="55">
        <f t="shared" ref="AM528:AM530" si="122">AE528*AF528*AG528</f>
        <v>736.22226122963002</v>
      </c>
      <c r="AN528" s="52"/>
      <c r="AO528" s="51"/>
      <c r="AP528" s="52"/>
      <c r="AQ528" s="67">
        <f t="shared" ref="AQ528:AQ530" si="123">S528*AI528/AM528</f>
        <v>9.7796553828386576E-2</v>
      </c>
      <c r="AR528" s="5">
        <v>1.8666666666666669</v>
      </c>
      <c r="AS528" s="5">
        <v>2.8</v>
      </c>
      <c r="AT528" s="5">
        <v>1.8666666666666669</v>
      </c>
      <c r="AU528" s="5">
        <v>1.8666666666666669</v>
      </c>
      <c r="AV528" s="5">
        <v>0.22222222222222221</v>
      </c>
      <c r="AW528" s="5">
        <v>0.33333333333333331</v>
      </c>
      <c r="AX528" s="5">
        <v>0.22222222222222221</v>
      </c>
      <c r="AY528" s="5">
        <v>0.22222222222222221</v>
      </c>
      <c r="AZ528" s="41">
        <v>1</v>
      </c>
      <c r="BA528" s="41">
        <v>3.44</v>
      </c>
      <c r="BB528" s="41">
        <v>2.44</v>
      </c>
      <c r="BC528" s="41">
        <v>2.68</v>
      </c>
      <c r="BD528" s="5">
        <v>2.68</v>
      </c>
      <c r="BE528" s="5">
        <v>5.9932041966666656</v>
      </c>
      <c r="BF528" s="75"/>
      <c r="BG528" s="75"/>
      <c r="BH528" s="75"/>
      <c r="BL528">
        <v>4.8898276914193288E-2</v>
      </c>
      <c r="BM528">
        <v>9.7796553828386576E-2</v>
      </c>
      <c r="BN528">
        <v>4.8898276914193288E-2</v>
      </c>
      <c r="BO528">
        <v>0</v>
      </c>
      <c r="BP528" s="79" t="s">
        <v>1393</v>
      </c>
      <c r="BQ528" s="79">
        <f t="shared" si="120"/>
        <v>1123</v>
      </c>
      <c r="BR528" s="79">
        <v>4</v>
      </c>
      <c r="BT528" s="79" t="s">
        <v>1268</v>
      </c>
      <c r="BU528" s="79" t="s">
        <v>863</v>
      </c>
      <c r="BV528" s="79">
        <v>0.5</v>
      </c>
      <c r="BX528" s="79">
        <v>1.5</v>
      </c>
      <c r="BY528" s="79">
        <v>0</v>
      </c>
      <c r="BZ528" s="79" t="s">
        <v>1406</v>
      </c>
      <c r="CA528" s="79" t="s">
        <v>464</v>
      </c>
      <c r="CB528" s="79" t="s">
        <v>1271</v>
      </c>
      <c r="CC528" s="79">
        <v>300</v>
      </c>
      <c r="CE528" s="79" t="s">
        <v>1310</v>
      </c>
      <c r="CG528" s="81">
        <v>104.1</v>
      </c>
    </row>
    <row r="529" spans="1:85" x14ac:dyDescent="0.3">
      <c r="A529" s="2" t="s">
        <v>20</v>
      </c>
      <c r="B529" s="90" t="s">
        <v>706</v>
      </c>
      <c r="C529" s="34"/>
      <c r="D529" s="2">
        <v>3.42</v>
      </c>
      <c r="E529" s="2" t="s">
        <v>235</v>
      </c>
      <c r="F529" s="35">
        <v>-2</v>
      </c>
      <c r="G529" s="2" t="s">
        <v>1168</v>
      </c>
      <c r="H529" s="2"/>
      <c r="I529" s="2"/>
      <c r="J529" s="2"/>
      <c r="K529" s="2"/>
      <c r="L529" t="b">
        <v>0</v>
      </c>
      <c r="M529" t="b">
        <v>1</v>
      </c>
      <c r="N529" t="b">
        <v>0</v>
      </c>
      <c r="O529" t="b">
        <v>0</v>
      </c>
      <c r="P529" s="1">
        <v>4</v>
      </c>
      <c r="Q529" s="29">
        <v>0</v>
      </c>
      <c r="R529" s="2">
        <v>0</v>
      </c>
      <c r="S529" s="2">
        <v>4</v>
      </c>
      <c r="T529" s="1">
        <v>5.4729999999999999</v>
      </c>
      <c r="U529" s="1">
        <v>5.5269999999999992</v>
      </c>
      <c r="V529" s="1">
        <v>25.030999999999999</v>
      </c>
      <c r="W529" s="2" t="s">
        <v>450</v>
      </c>
      <c r="X529" s="1"/>
      <c r="Y529" s="41">
        <v>0</v>
      </c>
      <c r="Z529" s="41"/>
      <c r="AA529" s="41"/>
      <c r="AB529">
        <v>0</v>
      </c>
      <c r="AE529">
        <v>24.556999999999999</v>
      </c>
      <c r="AF529">
        <v>5.5289999999999999</v>
      </c>
      <c r="AG529">
        <v>5.5289999999999999</v>
      </c>
      <c r="AH529" s="5"/>
      <c r="AI529" s="5">
        <v>18</v>
      </c>
      <c r="AJ529" s="55">
        <f t="shared" si="121"/>
        <v>757.16950240099993</v>
      </c>
      <c r="AK529" s="57">
        <v>0</v>
      </c>
      <c r="AL529" s="55">
        <v>0</v>
      </c>
      <c r="AM529" s="55">
        <f t="shared" si="122"/>
        <v>750.7035854369999</v>
      </c>
      <c r="AN529" s="52"/>
      <c r="AO529" s="51"/>
      <c r="AP529" s="52"/>
      <c r="AQ529" s="67">
        <f t="shared" si="123"/>
        <v>9.5910025470422294E-2</v>
      </c>
      <c r="AR529" s="5">
        <v>1.8666666666666669</v>
      </c>
      <c r="AS529" s="5">
        <v>2.8</v>
      </c>
      <c r="AT529" s="5">
        <v>1.8666666666666669</v>
      </c>
      <c r="AU529" s="5">
        <v>1.8666666666666669</v>
      </c>
      <c r="AV529" s="5">
        <v>0.22222222222222221</v>
      </c>
      <c r="AW529" s="5">
        <v>0.33333333333333331</v>
      </c>
      <c r="AX529" s="5">
        <v>0.22222222222222221</v>
      </c>
      <c r="AY529" s="5">
        <v>0.22222222222222221</v>
      </c>
      <c r="AZ529" s="41">
        <v>0.95</v>
      </c>
      <c r="BA529" s="41">
        <v>3.44</v>
      </c>
      <c r="BB529" s="41">
        <v>2.4900000000000002</v>
      </c>
      <c r="BC529" s="41">
        <v>2.6733333333333329</v>
      </c>
      <c r="BD529" s="5">
        <v>2.6733333333333329</v>
      </c>
      <c r="BE529" s="5">
        <v>5.9671526619999993</v>
      </c>
      <c r="BF529" s="75"/>
      <c r="BG529" s="75"/>
      <c r="BH529" s="75"/>
      <c r="BL529">
        <v>4.7955012735211147E-2</v>
      </c>
      <c r="BM529">
        <v>9.5910025470422294E-2</v>
      </c>
      <c r="BN529">
        <v>4.7955012735211147E-2</v>
      </c>
      <c r="BO529">
        <v>0</v>
      </c>
      <c r="BP529" s="79" t="s">
        <v>1393</v>
      </c>
      <c r="BQ529" s="79">
        <f t="shared" si="120"/>
        <v>1123</v>
      </c>
      <c r="BR529" s="79">
        <v>4</v>
      </c>
      <c r="BT529" s="79" t="s">
        <v>1268</v>
      </c>
      <c r="BU529" s="79" t="s">
        <v>863</v>
      </c>
      <c r="BV529" s="79">
        <v>0.5</v>
      </c>
      <c r="BX529" s="79">
        <v>1.5</v>
      </c>
      <c r="BY529" s="79">
        <v>0</v>
      </c>
      <c r="BZ529" s="79" t="s">
        <v>1406</v>
      </c>
      <c r="CA529" s="79" t="s">
        <v>464</v>
      </c>
      <c r="CB529" s="79" t="s">
        <v>1271</v>
      </c>
      <c r="CC529" s="79">
        <v>300</v>
      </c>
      <c r="CE529" s="79" t="s">
        <v>1310</v>
      </c>
      <c r="CG529" s="81">
        <v>8.9</v>
      </c>
    </row>
    <row r="530" spans="1:85" x14ac:dyDescent="0.3">
      <c r="A530" s="2" t="s">
        <v>21</v>
      </c>
      <c r="B530" s="90" t="s">
        <v>707</v>
      </c>
      <c r="C530" s="34"/>
      <c r="D530" s="2">
        <v>2.82</v>
      </c>
      <c r="E530" s="2" t="s">
        <v>235</v>
      </c>
      <c r="F530" s="35"/>
      <c r="G530" s="2"/>
      <c r="H530" s="2" t="s">
        <v>1169</v>
      </c>
      <c r="I530" s="2"/>
      <c r="J530" s="2"/>
      <c r="K530" s="2"/>
      <c r="L530" t="b">
        <v>0</v>
      </c>
      <c r="M530" t="b">
        <v>0</v>
      </c>
      <c r="N530" t="b">
        <v>1</v>
      </c>
      <c r="O530" t="b">
        <v>0</v>
      </c>
      <c r="P530" s="2"/>
      <c r="Q530" s="29">
        <v>0</v>
      </c>
      <c r="R530" s="2">
        <v>0</v>
      </c>
      <c r="S530" s="2">
        <v>4</v>
      </c>
      <c r="T530" s="2"/>
      <c r="U530" s="2"/>
      <c r="V530" s="2"/>
      <c r="W530" s="2" t="s">
        <v>440</v>
      </c>
      <c r="X530" s="5"/>
      <c r="Y530" s="41">
        <v>0</v>
      </c>
      <c r="Z530" s="41"/>
      <c r="AA530" s="41"/>
      <c r="AB530">
        <v>0</v>
      </c>
      <c r="AE530">
        <v>25.574999999999999</v>
      </c>
      <c r="AF530">
        <v>5.5629999999999997</v>
      </c>
      <c r="AG530">
        <v>5.5629999999999997</v>
      </c>
      <c r="AH530" s="5"/>
      <c r="AI530" s="5">
        <v>18</v>
      </c>
      <c r="AJ530" s="55">
        <f t="shared" si="121"/>
        <v>0</v>
      </c>
      <c r="AK530" s="57">
        <v>0</v>
      </c>
      <c r="AL530" s="55">
        <v>0</v>
      </c>
      <c r="AM530" s="55">
        <f t="shared" si="122"/>
        <v>791.4687321749999</v>
      </c>
      <c r="AN530" s="52"/>
      <c r="AO530" s="51"/>
      <c r="AP530" s="52"/>
      <c r="AQ530" s="67">
        <f t="shared" si="123"/>
        <v>9.0970112997565952E-2</v>
      </c>
      <c r="AR530" s="5">
        <v>1.8666666666666669</v>
      </c>
      <c r="AS530" s="5">
        <v>2.8</v>
      </c>
      <c r="AT530" s="5">
        <v>1.8666666666666669</v>
      </c>
      <c r="AU530" s="5">
        <v>1.8666666666666669</v>
      </c>
      <c r="AV530" s="5">
        <v>0.22222222222222221</v>
      </c>
      <c r="AW530" s="5">
        <v>0.33333333333333331</v>
      </c>
      <c r="AX530" s="5">
        <v>0.22222222222222221</v>
      </c>
      <c r="AY530" s="5">
        <v>0.22222222222222221</v>
      </c>
      <c r="AZ530" s="41">
        <v>0.89</v>
      </c>
      <c r="BA530" s="41">
        <v>3.44</v>
      </c>
      <c r="BB530" s="41">
        <v>2.5499999999999998</v>
      </c>
      <c r="BC530" s="41">
        <v>2.6653333333333342</v>
      </c>
      <c r="BD530" s="5">
        <v>2.6653333333333329</v>
      </c>
      <c r="BE530" s="5">
        <v>5.9411098053333333</v>
      </c>
      <c r="BF530" s="75"/>
      <c r="BG530" s="75"/>
      <c r="BH530" s="75"/>
      <c r="BL530">
        <v>4.5485056498782983E-2</v>
      </c>
      <c r="BM530">
        <v>9.0970112997565952E-2</v>
      </c>
      <c r="BN530">
        <v>4.5485056498782983E-2</v>
      </c>
      <c r="BO530">
        <v>0</v>
      </c>
      <c r="BP530" s="79" t="s">
        <v>1393</v>
      </c>
      <c r="BQ530" s="79">
        <f t="shared" si="120"/>
        <v>1123</v>
      </c>
      <c r="BR530" s="79">
        <v>4</v>
      </c>
      <c r="BT530" s="79" t="s">
        <v>1268</v>
      </c>
      <c r="BU530" s="79" t="s">
        <v>863</v>
      </c>
      <c r="BV530" s="79">
        <v>0.5</v>
      </c>
      <c r="BX530" s="79">
        <v>1.5</v>
      </c>
      <c r="BY530" s="79">
        <v>0</v>
      </c>
      <c r="BZ530" s="79" t="s">
        <v>1406</v>
      </c>
      <c r="CA530" s="79" t="s">
        <v>464</v>
      </c>
      <c r="CB530" s="79" t="s">
        <v>1271</v>
      </c>
      <c r="CC530" s="79">
        <v>300</v>
      </c>
      <c r="CE530" s="79" t="s">
        <v>1310</v>
      </c>
      <c r="CG530" s="81">
        <v>6.2</v>
      </c>
    </row>
    <row r="531" spans="1:85" x14ac:dyDescent="0.3">
      <c r="A531" s="2" t="s">
        <v>19</v>
      </c>
      <c r="B531" s="37" t="s">
        <v>705</v>
      </c>
      <c r="C531" s="13"/>
      <c r="D531" s="2">
        <v>3.51</v>
      </c>
      <c r="E531" s="2" t="s">
        <v>235</v>
      </c>
      <c r="F531" s="9">
        <v>-1</v>
      </c>
      <c r="G531" t="s">
        <v>1167</v>
      </c>
      <c r="L531" t="b">
        <v>0</v>
      </c>
      <c r="M531" t="b">
        <v>1</v>
      </c>
      <c r="N531" t="b">
        <v>0</v>
      </c>
      <c r="O531" t="b">
        <v>0</v>
      </c>
      <c r="P531" s="2"/>
      <c r="Q531" s="25">
        <v>0</v>
      </c>
      <c r="R531">
        <v>0</v>
      </c>
      <c r="S531">
        <v>4</v>
      </c>
      <c r="T531" s="2"/>
      <c r="U531" s="2"/>
      <c r="V531" s="2"/>
      <c r="W531" s="2" t="s">
        <v>450</v>
      </c>
      <c r="X531" s="2"/>
      <c r="Y531" s="25">
        <v>0</v>
      </c>
      <c r="Z531" s="25"/>
      <c r="AA531" s="25"/>
      <c r="AB531">
        <v>0</v>
      </c>
      <c r="AE531">
        <v>24.8627</v>
      </c>
      <c r="AF531">
        <v>5.4355000000000002</v>
      </c>
      <c r="AG531">
        <v>5.4478</v>
      </c>
      <c r="AH531" s="2"/>
      <c r="AI531">
        <v>18</v>
      </c>
      <c r="AJ531" s="55">
        <f t="shared" si="63"/>
        <v>0</v>
      </c>
      <c r="AK531" s="57">
        <v>0</v>
      </c>
      <c r="AL531" s="55">
        <v>0</v>
      </c>
      <c r="AM531" s="55">
        <f t="shared" si="118"/>
        <v>736.22226122963002</v>
      </c>
      <c r="AN531" s="52"/>
      <c r="AO531" s="51"/>
      <c r="AP531" s="52"/>
      <c r="AQ531" s="67">
        <f t="shared" si="119"/>
        <v>9.7796553828386576E-2</v>
      </c>
      <c r="AR531" s="28">
        <v>1.8666666666666669</v>
      </c>
      <c r="AS531" s="28">
        <v>2.8</v>
      </c>
      <c r="AT531" s="28">
        <v>1.8666666666666669</v>
      </c>
      <c r="AU531" s="28">
        <v>1.8666666666666669</v>
      </c>
      <c r="AV531" s="28">
        <v>0.22222222222222221</v>
      </c>
      <c r="AW531" s="28">
        <v>0.33333333333333331</v>
      </c>
      <c r="AX531" s="28">
        <v>0.22222222222222221</v>
      </c>
      <c r="AY531" s="28">
        <v>0.22222222222222221</v>
      </c>
      <c r="AZ531" s="25">
        <v>1</v>
      </c>
      <c r="BA531" s="25">
        <v>3.44</v>
      </c>
      <c r="BB531" s="25">
        <v>2.44</v>
      </c>
      <c r="BC531" s="25">
        <v>2.68</v>
      </c>
      <c r="BD531">
        <v>2.68</v>
      </c>
      <c r="BE531">
        <v>5.9932041966666656</v>
      </c>
      <c r="BF531" s="75"/>
      <c r="BG531" s="75"/>
      <c r="BH531" s="75"/>
      <c r="BL531">
        <v>4.8898276914193288E-2</v>
      </c>
      <c r="BM531">
        <v>9.7796553828386576E-2</v>
      </c>
      <c r="BN531">
        <v>4.8898276914193288E-2</v>
      </c>
      <c r="BO531">
        <v>0</v>
      </c>
      <c r="BP531" s="79" t="s">
        <v>1264</v>
      </c>
      <c r="BQ531" s="79">
        <f t="shared" si="120"/>
        <v>1123</v>
      </c>
      <c r="BR531" s="79">
        <v>4</v>
      </c>
      <c r="BT531" s="79" t="s">
        <v>1268</v>
      </c>
      <c r="BU531" s="79" t="s">
        <v>863</v>
      </c>
      <c r="BV531" s="79">
        <v>0.5</v>
      </c>
      <c r="BX531" s="79">
        <v>1.5</v>
      </c>
      <c r="BY531" s="79">
        <v>0</v>
      </c>
      <c r="BZ531" s="79" t="s">
        <v>1406</v>
      </c>
      <c r="CA531" s="79" t="s">
        <v>464</v>
      </c>
      <c r="CB531" s="79" t="s">
        <v>1271</v>
      </c>
      <c r="CC531" s="79">
        <v>300</v>
      </c>
      <c r="CE531" s="79" t="s">
        <v>1310</v>
      </c>
      <c r="CG531" s="81">
        <v>6.7</v>
      </c>
    </row>
    <row r="532" spans="1:85" x14ac:dyDescent="0.3">
      <c r="A532" s="2" t="s">
        <v>20</v>
      </c>
      <c r="B532" s="37" t="s">
        <v>706</v>
      </c>
      <c r="C532" s="13"/>
      <c r="D532" s="2">
        <v>3.48</v>
      </c>
      <c r="E532" s="2" t="s">
        <v>235</v>
      </c>
      <c r="F532" s="9">
        <v>-1</v>
      </c>
      <c r="G532" t="s">
        <v>1168</v>
      </c>
      <c r="L532" t="b">
        <v>0</v>
      </c>
      <c r="M532" t="b">
        <v>1</v>
      </c>
      <c r="N532" t="b">
        <v>0</v>
      </c>
      <c r="O532" t="b">
        <v>0</v>
      </c>
      <c r="P532" s="1">
        <v>4</v>
      </c>
      <c r="Q532" s="25">
        <v>0</v>
      </c>
      <c r="R532">
        <v>0</v>
      </c>
      <c r="S532">
        <v>4</v>
      </c>
      <c r="T532" s="1">
        <v>5.4729999999999999</v>
      </c>
      <c r="U532" s="1">
        <v>5.5269999999999992</v>
      </c>
      <c r="V532" s="1">
        <v>25.030999999999999</v>
      </c>
      <c r="W532" s="2" t="s">
        <v>450</v>
      </c>
      <c r="X532" s="1">
        <v>12.515499999999999</v>
      </c>
      <c r="Y532" s="25">
        <v>0</v>
      </c>
      <c r="Z532" s="25"/>
      <c r="AA532" s="25"/>
      <c r="AB532">
        <v>0</v>
      </c>
      <c r="AE532">
        <v>24.556999999999999</v>
      </c>
      <c r="AF532">
        <v>5.5289999999999999</v>
      </c>
      <c r="AG532">
        <v>5.5289999999999999</v>
      </c>
      <c r="AH532" s="2"/>
      <c r="AI532">
        <v>18</v>
      </c>
      <c r="AJ532" s="55">
        <f t="shared" si="63"/>
        <v>757.16950240099993</v>
      </c>
      <c r="AK532" s="57">
        <v>0</v>
      </c>
      <c r="AL532" s="55">
        <v>0</v>
      </c>
      <c r="AM532" s="55">
        <f t="shared" si="118"/>
        <v>750.7035854369999</v>
      </c>
      <c r="AN532" s="52"/>
      <c r="AO532" s="51"/>
      <c r="AP532" s="52"/>
      <c r="AQ532" s="67">
        <f t="shared" si="119"/>
        <v>9.5910025470422294E-2</v>
      </c>
      <c r="AR532" s="28">
        <v>1.8666666666666669</v>
      </c>
      <c r="AS532" s="28">
        <v>2.8</v>
      </c>
      <c r="AT532" s="28">
        <v>1.8666666666666669</v>
      </c>
      <c r="AU532" s="28">
        <v>1.8666666666666669</v>
      </c>
      <c r="AV532" s="28">
        <v>0.22222222222222221</v>
      </c>
      <c r="AW532" s="28">
        <v>0.33333333333333331</v>
      </c>
      <c r="AX532" s="28">
        <v>0.22222222222222221</v>
      </c>
      <c r="AY532" s="28">
        <v>0.22222222222222221</v>
      </c>
      <c r="AZ532" s="25">
        <v>0.95</v>
      </c>
      <c r="BA532" s="25">
        <v>3.44</v>
      </c>
      <c r="BB532" s="25">
        <v>2.4900000000000002</v>
      </c>
      <c r="BC532" s="25">
        <v>2.6733333333333329</v>
      </c>
      <c r="BD532">
        <v>2.6733333333333329</v>
      </c>
      <c r="BE532">
        <v>5.9671526619999993</v>
      </c>
      <c r="BF532" s="75"/>
      <c r="BG532" s="75"/>
      <c r="BH532" s="75"/>
      <c r="BL532">
        <v>4.7955012735211147E-2</v>
      </c>
      <c r="BM532">
        <v>9.5910025470422294E-2</v>
      </c>
      <c r="BN532">
        <v>4.7955012735211147E-2</v>
      </c>
      <c r="BO532">
        <v>0</v>
      </c>
      <c r="BP532" s="79" t="s">
        <v>1264</v>
      </c>
      <c r="BQ532" s="79">
        <f t="shared" si="120"/>
        <v>1123</v>
      </c>
      <c r="BR532" s="79">
        <v>4</v>
      </c>
      <c r="BT532" s="79" t="s">
        <v>1268</v>
      </c>
      <c r="BU532" s="79" t="s">
        <v>863</v>
      </c>
      <c r="BV532" s="79">
        <v>0.5</v>
      </c>
      <c r="BX532" s="79">
        <v>1.5</v>
      </c>
      <c r="BY532" s="79">
        <v>0</v>
      </c>
      <c r="BZ532" s="79" t="s">
        <v>1406</v>
      </c>
      <c r="CA532" s="79" t="s">
        <v>464</v>
      </c>
      <c r="CB532" s="79" t="s">
        <v>1271</v>
      </c>
      <c r="CC532" s="79">
        <v>300</v>
      </c>
      <c r="CE532" s="79" t="s">
        <v>1310</v>
      </c>
      <c r="CG532" s="81">
        <v>0.9</v>
      </c>
    </row>
    <row r="533" spans="1:85" x14ac:dyDescent="0.3">
      <c r="A533" s="2" t="s">
        <v>21</v>
      </c>
      <c r="B533" s="37" t="s">
        <v>707</v>
      </c>
      <c r="C533" s="13"/>
      <c r="D533" s="2">
        <v>3.08</v>
      </c>
      <c r="E533" s="2" t="s">
        <v>235</v>
      </c>
      <c r="F533" s="9"/>
      <c r="H533" t="s">
        <v>1169</v>
      </c>
      <c r="L533" t="b">
        <v>0</v>
      </c>
      <c r="M533" t="b">
        <v>0</v>
      </c>
      <c r="N533" t="b">
        <v>1</v>
      </c>
      <c r="O533" t="b">
        <v>0</v>
      </c>
      <c r="P533" s="2"/>
      <c r="Q533" s="25">
        <v>0</v>
      </c>
      <c r="R533">
        <v>0</v>
      </c>
      <c r="S533">
        <v>4</v>
      </c>
      <c r="T533" s="2"/>
      <c r="U533" s="2"/>
      <c r="V533" s="2"/>
      <c r="W533" s="2" t="s">
        <v>440</v>
      </c>
      <c r="X533" s="2"/>
      <c r="Y533" s="25">
        <v>0</v>
      </c>
      <c r="Z533" s="25"/>
      <c r="AA533" s="25"/>
      <c r="AB533">
        <v>0</v>
      </c>
      <c r="AE533">
        <v>25.574999999999999</v>
      </c>
      <c r="AF533">
        <v>5.5629999999999997</v>
      </c>
      <c r="AG533">
        <v>5.5629999999999997</v>
      </c>
      <c r="AH533" s="2"/>
      <c r="AI533">
        <v>18</v>
      </c>
      <c r="AJ533" s="55">
        <f t="shared" si="63"/>
        <v>0</v>
      </c>
      <c r="AK533" s="57">
        <v>0</v>
      </c>
      <c r="AL533" s="55">
        <v>0</v>
      </c>
      <c r="AM533" s="55">
        <f t="shared" si="118"/>
        <v>791.4687321749999</v>
      </c>
      <c r="AN533" s="52"/>
      <c r="AO533" s="51"/>
      <c r="AP533" s="52"/>
      <c r="AQ533" s="67">
        <f t="shared" si="119"/>
        <v>9.0970112997565952E-2</v>
      </c>
      <c r="AR533" s="28">
        <v>1.8666666666666669</v>
      </c>
      <c r="AS533" s="28">
        <v>2.8</v>
      </c>
      <c r="AT533" s="28">
        <v>1.8666666666666669</v>
      </c>
      <c r="AU533" s="28">
        <v>1.8666666666666669</v>
      </c>
      <c r="AV533" s="28">
        <v>0.22222222222222221</v>
      </c>
      <c r="AW533" s="28">
        <v>0.33333333333333331</v>
      </c>
      <c r="AX533" s="28">
        <v>0.22222222222222221</v>
      </c>
      <c r="AY533" s="28">
        <v>0.22222222222222221</v>
      </c>
      <c r="AZ533" s="25">
        <v>0.89</v>
      </c>
      <c r="BA533" s="25">
        <v>3.44</v>
      </c>
      <c r="BB533" s="25">
        <v>2.5499999999999998</v>
      </c>
      <c r="BC533" s="25">
        <v>2.6653333333333342</v>
      </c>
      <c r="BD533">
        <v>2.6653333333333329</v>
      </c>
      <c r="BE533">
        <v>5.9411098053333333</v>
      </c>
      <c r="BF533" s="75"/>
      <c r="BG533" s="75"/>
      <c r="BH533" s="75"/>
      <c r="BL533">
        <v>4.5485056498782983E-2</v>
      </c>
      <c r="BM533">
        <v>9.0970112997565952E-2</v>
      </c>
      <c r="BN533">
        <v>4.5485056498782983E-2</v>
      </c>
      <c r="BO533">
        <v>0</v>
      </c>
      <c r="BP533" s="79" t="s">
        <v>1264</v>
      </c>
      <c r="BQ533" s="79">
        <f t="shared" si="120"/>
        <v>1123</v>
      </c>
      <c r="BR533" s="79">
        <v>4</v>
      </c>
      <c r="BT533" s="79" t="s">
        <v>1268</v>
      </c>
      <c r="BU533" s="79" t="s">
        <v>863</v>
      </c>
      <c r="BV533" s="79">
        <v>0.5</v>
      </c>
      <c r="BX533" s="79">
        <v>1.5</v>
      </c>
      <c r="BY533" s="79">
        <v>0</v>
      </c>
      <c r="BZ533" s="79" t="s">
        <v>1406</v>
      </c>
      <c r="CA533" s="79" t="s">
        <v>464</v>
      </c>
      <c r="CB533" s="79" t="s">
        <v>1271</v>
      </c>
      <c r="CC533" s="79">
        <v>300</v>
      </c>
      <c r="CE533" s="79" t="s">
        <v>1310</v>
      </c>
      <c r="CG533" s="81">
        <v>0.4</v>
      </c>
    </row>
    <row r="534" spans="1:85" x14ac:dyDescent="0.3">
      <c r="A534" s="2" t="s">
        <v>236</v>
      </c>
      <c r="B534" s="13" t="s">
        <v>810</v>
      </c>
      <c r="C534" s="13"/>
      <c r="D534" s="2">
        <v>4.5999999999999996</v>
      </c>
      <c r="E534" s="2" t="s">
        <v>238</v>
      </c>
      <c r="F534" s="9" t="s">
        <v>586</v>
      </c>
      <c r="G534" t="s">
        <v>662</v>
      </c>
      <c r="L534" t="b">
        <v>1</v>
      </c>
      <c r="M534" t="b">
        <v>1</v>
      </c>
      <c r="N534" t="b">
        <v>0</v>
      </c>
      <c r="O534" t="b">
        <v>0</v>
      </c>
      <c r="P534" s="2"/>
      <c r="Q534" s="25">
        <v>8</v>
      </c>
      <c r="R534">
        <v>1</v>
      </c>
      <c r="S534">
        <v>0</v>
      </c>
      <c r="T534" s="2"/>
      <c r="U534" s="2"/>
      <c r="V534" s="2"/>
      <c r="W534" s="2"/>
      <c r="X534" s="2"/>
      <c r="Y534" s="25">
        <v>7.5714817599999993</v>
      </c>
      <c r="Z534" s="25">
        <v>7.4441355800000002</v>
      </c>
      <c r="AA534" s="25">
        <v>14.785262019999999</v>
      </c>
      <c r="AB534">
        <v>10.442</v>
      </c>
      <c r="AC534">
        <v>10.442</v>
      </c>
      <c r="AD534">
        <v>10.442</v>
      </c>
      <c r="AE534">
        <v>0</v>
      </c>
      <c r="AH534" s="2"/>
      <c r="AI534">
        <v>12</v>
      </c>
      <c r="AJ534" s="55">
        <f t="shared" si="63"/>
        <v>0</v>
      </c>
      <c r="AK534" s="57">
        <v>583.54908217201648</v>
      </c>
      <c r="AL534" s="55">
        <v>1138.547270888</v>
      </c>
      <c r="AM534" s="55">
        <v>0</v>
      </c>
      <c r="AN534" s="52"/>
      <c r="AO534" s="51">
        <v>0.1645105834845636</v>
      </c>
      <c r="AP534" s="52">
        <v>1.053974683953237E-2</v>
      </c>
      <c r="AQ534" s="52"/>
      <c r="AR534" s="28">
        <v>1.8</v>
      </c>
      <c r="AS534" s="28">
        <v>2.4</v>
      </c>
      <c r="AT534" s="28">
        <v>0.6</v>
      </c>
      <c r="AU534" s="28">
        <v>2.8</v>
      </c>
      <c r="AV534" s="28">
        <v>0.23684210526315791</v>
      </c>
      <c r="AW534" s="28">
        <v>0.31578947368421051</v>
      </c>
      <c r="AX534" s="28">
        <v>7.8947368421052627E-2</v>
      </c>
      <c r="AY534" s="28">
        <v>0.36842105263157893</v>
      </c>
      <c r="AZ534" s="25">
        <v>0.93</v>
      </c>
      <c r="BA534" s="25">
        <v>3.44</v>
      </c>
      <c r="BB534" s="25">
        <v>2.5099999999999998</v>
      </c>
      <c r="BC534" s="25">
        <v>2.5499999999999998</v>
      </c>
      <c r="BD534">
        <v>2.5499999999999998</v>
      </c>
      <c r="BE534">
        <v>5.8797175109999991</v>
      </c>
      <c r="BF534" s="75">
        <v>0.46150059156666667</v>
      </c>
      <c r="BG534" s="75"/>
      <c r="BH534" s="75"/>
      <c r="BJ534">
        <v>8.2255291742281814E-2</v>
      </c>
      <c r="BK534">
        <v>5.2698734197661841E-3</v>
      </c>
      <c r="BM534">
        <v>8.7525165162047988E-2</v>
      </c>
      <c r="BN534">
        <v>4.3762582581024001E-2</v>
      </c>
      <c r="BO534">
        <v>0.46150059156666667</v>
      </c>
      <c r="BP534" s="79" t="s">
        <v>1407</v>
      </c>
      <c r="BQ534" s="79">
        <v>873</v>
      </c>
      <c r="BR534" s="79">
        <v>1</v>
      </c>
      <c r="BT534" s="79" t="s">
        <v>1275</v>
      </c>
      <c r="BU534" s="79" t="s">
        <v>56</v>
      </c>
      <c r="BV534" s="79">
        <v>0.2</v>
      </c>
      <c r="BW534" s="79">
        <v>51</v>
      </c>
      <c r="BX534" s="79">
        <v>1.25</v>
      </c>
      <c r="BY534" s="79">
        <v>0</v>
      </c>
      <c r="BZ534" s="79" t="s">
        <v>464</v>
      </c>
      <c r="CA534" s="79" t="s">
        <v>464</v>
      </c>
      <c r="CB534" s="79" t="s">
        <v>1266</v>
      </c>
      <c r="CC534" s="79">
        <v>450</v>
      </c>
      <c r="CD534" s="79">
        <v>200</v>
      </c>
      <c r="CF534" s="79">
        <v>293</v>
      </c>
      <c r="CG534" s="81">
        <f>391*2</f>
        <v>782</v>
      </c>
    </row>
    <row r="535" spans="1:85" x14ac:dyDescent="0.3">
      <c r="A535" s="2" t="s">
        <v>237</v>
      </c>
      <c r="B535" s="13" t="s">
        <v>811</v>
      </c>
      <c r="C535" s="13"/>
      <c r="D535" s="2">
        <v>4.5</v>
      </c>
      <c r="E535" s="2" t="s">
        <v>238</v>
      </c>
      <c r="F535" s="9" t="s">
        <v>563</v>
      </c>
      <c r="G535">
        <v>-1</v>
      </c>
      <c r="L535" t="b">
        <v>1</v>
      </c>
      <c r="M535" t="b">
        <v>0</v>
      </c>
      <c r="N535" t="b">
        <v>0</v>
      </c>
      <c r="O535" t="b">
        <v>0</v>
      </c>
      <c r="P535" s="2"/>
      <c r="Q535" s="25">
        <v>1</v>
      </c>
      <c r="R535">
        <v>0</v>
      </c>
      <c r="S535">
        <v>0</v>
      </c>
      <c r="T535" s="2"/>
      <c r="U535" s="2"/>
      <c r="V535" s="2"/>
      <c r="W535" s="2"/>
      <c r="X535" s="2"/>
      <c r="Y535" s="25">
        <v>3.9948813699999999</v>
      </c>
      <c r="Z535" s="25">
        <v>3.9948813699999999</v>
      </c>
      <c r="AA535" s="25">
        <v>3.9948813699999999</v>
      </c>
      <c r="AB535">
        <v>0</v>
      </c>
      <c r="AE535">
        <v>0</v>
      </c>
      <c r="AH535" s="2"/>
      <c r="AI535">
        <v>12</v>
      </c>
      <c r="AJ535" s="55">
        <f t="shared" si="63"/>
        <v>0</v>
      </c>
      <c r="AK535" s="57">
        <v>63.754620030366901</v>
      </c>
      <c r="AL535" s="55">
        <v>0</v>
      </c>
      <c r="AM535" s="55">
        <v>0</v>
      </c>
      <c r="AN535" s="52"/>
      <c r="AO535" s="51">
        <v>0.18822165349404149</v>
      </c>
      <c r="AP535" s="52"/>
      <c r="AQ535" s="52"/>
      <c r="AR535" s="28">
        <v>1.8</v>
      </c>
      <c r="AS535" s="28">
        <v>2.4</v>
      </c>
      <c r="AT535" s="28">
        <v>0.6</v>
      </c>
      <c r="AU535" s="28">
        <v>2.8</v>
      </c>
      <c r="AV535" s="28">
        <v>0.23684210526315791</v>
      </c>
      <c r="AW535" s="28">
        <v>0.31578947368421051</v>
      </c>
      <c r="AX535" s="28">
        <v>7.8947368421052627E-2</v>
      </c>
      <c r="AY535" s="28">
        <v>0.36842105263157893</v>
      </c>
      <c r="AZ535" s="25">
        <v>0.82</v>
      </c>
      <c r="BA535" s="25">
        <v>3.44</v>
      </c>
      <c r="BB535" s="25">
        <v>2.62</v>
      </c>
      <c r="BC535" s="25">
        <v>2.528</v>
      </c>
      <c r="BD535">
        <v>2.528</v>
      </c>
      <c r="BE535">
        <v>5.7952294759999994</v>
      </c>
      <c r="BF535" s="75">
        <v>0.65619545508850963</v>
      </c>
      <c r="BG535" s="75"/>
      <c r="BH535" s="75"/>
      <c r="BJ535">
        <v>9.4110826747020773E-2</v>
      </c>
      <c r="BM535">
        <v>0.18822165349404149</v>
      </c>
      <c r="BN535">
        <v>9.4110826747020773E-2</v>
      </c>
      <c r="BO535">
        <v>0.65619545508850963</v>
      </c>
      <c r="BP535" s="79" t="s">
        <v>1407</v>
      </c>
      <c r="BQ535" s="79">
        <v>873</v>
      </c>
      <c r="BR535" s="79">
        <v>1</v>
      </c>
      <c r="BT535" s="79" t="s">
        <v>1275</v>
      </c>
      <c r="BU535" s="79" t="s">
        <v>56</v>
      </c>
      <c r="BV535" s="79">
        <v>0.2</v>
      </c>
      <c r="BW535" s="79">
        <v>48</v>
      </c>
      <c r="BX535" s="79">
        <v>1.25</v>
      </c>
      <c r="BY535" s="79">
        <v>0</v>
      </c>
      <c r="BZ535" s="79" t="s">
        <v>464</v>
      </c>
      <c r="CA535" s="79" t="s">
        <v>464</v>
      </c>
      <c r="CB535" s="79" t="s">
        <v>1266</v>
      </c>
      <c r="CC535" s="79">
        <v>450</v>
      </c>
      <c r="CD535" s="79">
        <v>200</v>
      </c>
      <c r="CF535" s="79">
        <v>293</v>
      </c>
      <c r="CG535" s="81">
        <f>437*2</f>
        <v>874</v>
      </c>
    </row>
    <row r="536" spans="1:85" x14ac:dyDescent="0.3">
      <c r="A536" s="2" t="s">
        <v>239</v>
      </c>
      <c r="B536" s="13" t="s">
        <v>812</v>
      </c>
      <c r="C536" s="13"/>
      <c r="D536" s="2">
        <v>4.4000000000000004</v>
      </c>
      <c r="E536" s="2" t="s">
        <v>238</v>
      </c>
      <c r="F536" s="9" t="s">
        <v>590</v>
      </c>
      <c r="G536" t="s">
        <v>663</v>
      </c>
      <c r="L536" t="b">
        <v>1</v>
      </c>
      <c r="M536" t="b">
        <v>1</v>
      </c>
      <c r="N536" t="b">
        <v>0</v>
      </c>
      <c r="O536" t="b">
        <v>0</v>
      </c>
      <c r="P536" s="2"/>
      <c r="Q536" s="25">
        <v>16</v>
      </c>
      <c r="R536">
        <v>8</v>
      </c>
      <c r="S536">
        <v>0</v>
      </c>
      <c r="T536" s="2"/>
      <c r="U536" s="2"/>
      <c r="V536" s="2"/>
      <c r="W536" s="2"/>
      <c r="X536" s="2"/>
      <c r="Y536" s="25">
        <v>7.4248940299999999</v>
      </c>
      <c r="Z536" s="25">
        <v>7.4248940300000008</v>
      </c>
      <c r="AA536" s="25">
        <v>48.809404000000001</v>
      </c>
      <c r="AB536">
        <v>10.37</v>
      </c>
      <c r="AC536">
        <v>10.37</v>
      </c>
      <c r="AD536">
        <v>10.37</v>
      </c>
      <c r="AE536">
        <v>0</v>
      </c>
      <c r="AH536" s="2"/>
      <c r="AI536">
        <v>14</v>
      </c>
      <c r="AJ536" s="55">
        <f t="shared" si="63"/>
        <v>0</v>
      </c>
      <c r="AK536" s="57">
        <v>2333.5692942103669</v>
      </c>
      <c r="AL536" s="55">
        <v>1115.157653</v>
      </c>
      <c r="AM536" s="55">
        <v>0</v>
      </c>
      <c r="AN536" s="52"/>
      <c r="AO536" s="51">
        <v>9.5990292876988306E-2</v>
      </c>
      <c r="AP536" s="52">
        <v>0.10043422981378219</v>
      </c>
      <c r="AQ536" s="52"/>
      <c r="AR536" s="28">
        <v>2</v>
      </c>
      <c r="AS536" s="28">
        <v>2.545454545454545</v>
      </c>
      <c r="AT536" s="28">
        <v>0.54545454545454541</v>
      </c>
      <c r="AU536" s="28">
        <v>2.545454545454545</v>
      </c>
      <c r="AV536" s="28">
        <v>0.26190476190476192</v>
      </c>
      <c r="AW536" s="28">
        <v>0.33333333333333331</v>
      </c>
      <c r="AX536" s="28">
        <v>7.1428571428571425E-2</v>
      </c>
      <c r="AY536" s="28">
        <v>0.33333333333333331</v>
      </c>
      <c r="AZ536" s="25">
        <v>1</v>
      </c>
      <c r="BA536" s="25">
        <v>3.44</v>
      </c>
      <c r="BB536" s="25">
        <v>2.44</v>
      </c>
      <c r="BC536" s="25">
        <v>2.643636363636364</v>
      </c>
      <c r="BD536">
        <v>2.643636363636364</v>
      </c>
      <c r="BE536">
        <v>6.0715871381818181</v>
      </c>
      <c r="BF536" s="75">
        <v>0.51451783825131059</v>
      </c>
      <c r="BG536" s="75">
        <v>0.53833779709834217</v>
      </c>
      <c r="BH536" s="75"/>
      <c r="BJ536">
        <v>4.7995146438494153E-2</v>
      </c>
      <c r="BK536">
        <v>5.0217114906891097E-2</v>
      </c>
      <c r="BM536">
        <v>9.8212261345385243E-2</v>
      </c>
      <c r="BN536">
        <v>4.9106130672692622E-2</v>
      </c>
      <c r="BO536">
        <v>0.52642781767482638</v>
      </c>
      <c r="BP536" s="79" t="s">
        <v>1407</v>
      </c>
      <c r="BQ536" s="79">
        <v>873</v>
      </c>
      <c r="BR536" s="79">
        <v>0</v>
      </c>
      <c r="BT536" s="79" t="s">
        <v>1275</v>
      </c>
      <c r="BU536" s="79" t="s">
        <v>56</v>
      </c>
      <c r="BV536" s="79">
        <v>0.2</v>
      </c>
      <c r="BW536" s="79">
        <v>145</v>
      </c>
      <c r="BX536" s="79">
        <v>1.25</v>
      </c>
      <c r="BY536" s="79">
        <v>0</v>
      </c>
      <c r="BZ536" s="79" t="s">
        <v>464</v>
      </c>
      <c r="CA536" s="79" t="s">
        <v>464</v>
      </c>
      <c r="CB536" s="79" t="s">
        <v>1266</v>
      </c>
      <c r="CC536" s="79">
        <v>450</v>
      </c>
      <c r="CD536" s="79">
        <v>200</v>
      </c>
      <c r="CF536" s="79">
        <v>293</v>
      </c>
      <c r="CG536" s="81">
        <f>90</f>
        <v>90</v>
      </c>
    </row>
    <row r="537" spans="1:85" x14ac:dyDescent="0.3">
      <c r="A537" s="2" t="s">
        <v>239</v>
      </c>
      <c r="B537" s="13" t="s">
        <v>812</v>
      </c>
      <c r="C537" s="13"/>
      <c r="D537" s="2">
        <v>4.4000000000000004</v>
      </c>
      <c r="E537" s="2" t="s">
        <v>238</v>
      </c>
      <c r="F537" s="9" t="s">
        <v>590</v>
      </c>
      <c r="G537" t="s">
        <v>663</v>
      </c>
      <c r="L537" t="b">
        <v>1</v>
      </c>
      <c r="M537" t="b">
        <v>1</v>
      </c>
      <c r="N537" t="b">
        <v>0</v>
      </c>
      <c r="O537" t="b">
        <v>0</v>
      </c>
      <c r="P537" s="2"/>
      <c r="Q537" s="25">
        <v>16</v>
      </c>
      <c r="R537">
        <v>8</v>
      </c>
      <c r="S537">
        <v>0</v>
      </c>
      <c r="T537" s="2"/>
      <c r="U537" s="2"/>
      <c r="V537" s="2"/>
      <c r="W537" s="2"/>
      <c r="X537" s="2"/>
      <c r="Y537" s="25">
        <v>7.4248940299999999</v>
      </c>
      <c r="Z537" s="25">
        <v>7.4248940300000008</v>
      </c>
      <c r="AA537" s="25">
        <v>48.809404000000001</v>
      </c>
      <c r="AB537">
        <v>10.37</v>
      </c>
      <c r="AC537">
        <v>10.37</v>
      </c>
      <c r="AD537">
        <v>10.37</v>
      </c>
      <c r="AE537">
        <v>0</v>
      </c>
      <c r="AH537" s="2"/>
      <c r="AI537">
        <v>14</v>
      </c>
      <c r="AJ537" s="55">
        <f t="shared" si="63"/>
        <v>0</v>
      </c>
      <c r="AK537" s="57">
        <v>2333.5692942103669</v>
      </c>
      <c r="AL537" s="55">
        <v>1115.157653</v>
      </c>
      <c r="AM537" s="55">
        <v>0</v>
      </c>
      <c r="AN537" s="52"/>
      <c r="AO537" s="51">
        <v>9.5990292876988306E-2</v>
      </c>
      <c r="AP537" s="52">
        <v>0.10043422981378219</v>
      </c>
      <c r="AQ537" s="52"/>
      <c r="AR537" s="28">
        <v>2</v>
      </c>
      <c r="AS537" s="28">
        <v>2.545454545454545</v>
      </c>
      <c r="AT537" s="28">
        <v>0.54545454545454541</v>
      </c>
      <c r="AU537" s="28">
        <v>2.545454545454545</v>
      </c>
      <c r="AV537" s="28">
        <v>0.26190476190476192</v>
      </c>
      <c r="AW537" s="28">
        <v>0.33333333333333331</v>
      </c>
      <c r="AX537" s="28">
        <v>7.1428571428571425E-2</v>
      </c>
      <c r="AY537" s="28">
        <v>0.33333333333333331</v>
      </c>
      <c r="AZ537" s="25">
        <v>1</v>
      </c>
      <c r="BA537" s="25">
        <v>3.44</v>
      </c>
      <c r="BB537" s="25">
        <v>2.44</v>
      </c>
      <c r="BC537" s="25">
        <v>2.643636363636364</v>
      </c>
      <c r="BD537">
        <v>2.643636363636364</v>
      </c>
      <c r="BE537">
        <v>6.0715871381818181</v>
      </c>
      <c r="BF537" s="75">
        <v>0.51451783825131059</v>
      </c>
      <c r="BG537" s="75">
        <v>0.53833779709834217</v>
      </c>
      <c r="BH537" s="75"/>
      <c r="BJ537">
        <v>4.7995146438494153E-2</v>
      </c>
      <c r="BK537">
        <v>5.0217114906891097E-2</v>
      </c>
      <c r="BM537">
        <v>9.8212261345385243E-2</v>
      </c>
      <c r="BN537">
        <v>4.9106130672692622E-2</v>
      </c>
      <c r="BO537">
        <v>0.52642781767482638</v>
      </c>
      <c r="BP537" s="79" t="s">
        <v>1407</v>
      </c>
      <c r="BQ537" s="79">
        <v>750</v>
      </c>
      <c r="BR537" s="79">
        <v>1</v>
      </c>
      <c r="BT537" s="79" t="s">
        <v>1275</v>
      </c>
      <c r="BU537" s="79" t="s">
        <v>56</v>
      </c>
      <c r="BV537" s="79">
        <v>0.2</v>
      </c>
      <c r="BW537" s="79">
        <v>110</v>
      </c>
      <c r="BX537" s="79">
        <v>1.25</v>
      </c>
      <c r="BY537" s="79">
        <v>0</v>
      </c>
      <c r="BZ537" s="79" t="s">
        <v>464</v>
      </c>
      <c r="CA537" s="79" t="s">
        <v>464</v>
      </c>
      <c r="CB537" s="79" t="s">
        <v>1266</v>
      </c>
      <c r="CC537" s="79">
        <v>450</v>
      </c>
      <c r="CD537" s="79">
        <v>200</v>
      </c>
      <c r="CF537" s="79">
        <v>293</v>
      </c>
      <c r="CG537" s="81">
        <v>180</v>
      </c>
    </row>
    <row r="538" spans="1:85" x14ac:dyDescent="0.3">
      <c r="A538" s="2" t="s">
        <v>239</v>
      </c>
      <c r="B538" s="13" t="s">
        <v>812</v>
      </c>
      <c r="C538" s="13"/>
      <c r="D538" s="2">
        <v>4.4000000000000004</v>
      </c>
      <c r="E538" s="2" t="s">
        <v>238</v>
      </c>
      <c r="F538" s="9" t="s">
        <v>590</v>
      </c>
      <c r="G538" t="s">
        <v>663</v>
      </c>
      <c r="L538" t="b">
        <v>1</v>
      </c>
      <c r="M538" t="b">
        <v>1</v>
      </c>
      <c r="N538" t="b">
        <v>0</v>
      </c>
      <c r="O538" t="b">
        <v>0</v>
      </c>
      <c r="P538" s="2"/>
      <c r="Q538" s="25">
        <v>16</v>
      </c>
      <c r="R538">
        <v>8</v>
      </c>
      <c r="S538">
        <v>0</v>
      </c>
      <c r="T538" s="2"/>
      <c r="U538" s="2"/>
      <c r="V538" s="2"/>
      <c r="W538" s="2"/>
      <c r="X538" s="2"/>
      <c r="Y538" s="25">
        <v>7.4248940299999999</v>
      </c>
      <c r="Z538" s="25">
        <v>7.4248940300000008</v>
      </c>
      <c r="AA538" s="25">
        <v>48.809404000000001</v>
      </c>
      <c r="AB538">
        <v>10.37</v>
      </c>
      <c r="AC538">
        <v>10.37</v>
      </c>
      <c r="AD538">
        <v>10.37</v>
      </c>
      <c r="AE538">
        <v>0</v>
      </c>
      <c r="AH538" s="2"/>
      <c r="AI538">
        <v>14</v>
      </c>
      <c r="AJ538" s="55">
        <f t="shared" si="63"/>
        <v>0</v>
      </c>
      <c r="AK538" s="57">
        <v>2333.5692942103669</v>
      </c>
      <c r="AL538" s="55">
        <v>1115.157653</v>
      </c>
      <c r="AM538" s="55">
        <v>0</v>
      </c>
      <c r="AN538" s="52"/>
      <c r="AO538" s="51">
        <v>9.5990292876988306E-2</v>
      </c>
      <c r="AP538" s="52">
        <v>0.10043422981378219</v>
      </c>
      <c r="AQ538" s="52"/>
      <c r="AR538" s="28">
        <v>2</v>
      </c>
      <c r="AS538" s="28">
        <v>2.545454545454545</v>
      </c>
      <c r="AT538" s="28">
        <v>0.54545454545454541</v>
      </c>
      <c r="AU538" s="28">
        <v>2.545454545454545</v>
      </c>
      <c r="AV538" s="28">
        <v>0.26190476190476192</v>
      </c>
      <c r="AW538" s="28">
        <v>0.33333333333333331</v>
      </c>
      <c r="AX538" s="28">
        <v>7.1428571428571425E-2</v>
      </c>
      <c r="AY538" s="28">
        <v>0.33333333333333331</v>
      </c>
      <c r="AZ538" s="25">
        <v>1</v>
      </c>
      <c r="BA538" s="25">
        <v>3.44</v>
      </c>
      <c r="BB538" s="25">
        <v>2.44</v>
      </c>
      <c r="BC538" s="25">
        <v>2.643636363636364</v>
      </c>
      <c r="BD538">
        <v>2.643636363636364</v>
      </c>
      <c r="BE538">
        <v>6.0715871381818181</v>
      </c>
      <c r="BF538" s="75">
        <v>0.51451783825131059</v>
      </c>
      <c r="BG538" s="75">
        <v>0.53833779709834217</v>
      </c>
      <c r="BH538" s="75"/>
      <c r="BJ538">
        <v>4.7995146438494153E-2</v>
      </c>
      <c r="BK538">
        <v>5.0217114906891097E-2</v>
      </c>
      <c r="BM538">
        <v>9.8212261345385243E-2</v>
      </c>
      <c r="BN538">
        <v>4.9106130672692622E-2</v>
      </c>
      <c r="BO538">
        <v>0.52642781767482638</v>
      </c>
      <c r="BP538" s="79" t="s">
        <v>1407</v>
      </c>
      <c r="BQ538" s="79">
        <v>873</v>
      </c>
      <c r="BR538" s="79">
        <v>1</v>
      </c>
      <c r="BT538" s="79" t="s">
        <v>1275</v>
      </c>
      <c r="BU538" s="79" t="s">
        <v>56</v>
      </c>
      <c r="BV538" s="79">
        <v>0.2</v>
      </c>
      <c r="BW538" s="79">
        <v>63</v>
      </c>
      <c r="BX538" s="79">
        <v>1.25</v>
      </c>
      <c r="BY538" s="79">
        <v>0</v>
      </c>
      <c r="BZ538" s="79" t="s">
        <v>464</v>
      </c>
      <c r="CA538" s="79" t="s">
        <v>464</v>
      </c>
      <c r="CB538" s="79" t="s">
        <v>1266</v>
      </c>
      <c r="CC538" s="79">
        <v>450</v>
      </c>
      <c r="CD538" s="79">
        <v>200</v>
      </c>
      <c r="CF538" s="79">
        <v>293</v>
      </c>
      <c r="CG538" s="81">
        <f>170*2</f>
        <v>340</v>
      </c>
    </row>
    <row r="539" spans="1:85" x14ac:dyDescent="0.3">
      <c r="A539" s="2" t="s">
        <v>239</v>
      </c>
      <c r="B539" s="13" t="s">
        <v>812</v>
      </c>
      <c r="C539" s="13"/>
      <c r="D539" s="2">
        <v>4.4000000000000004</v>
      </c>
      <c r="E539" s="2" t="s">
        <v>238</v>
      </c>
      <c r="F539" s="9" t="s">
        <v>590</v>
      </c>
      <c r="G539" t="s">
        <v>663</v>
      </c>
      <c r="L539" t="b">
        <v>1</v>
      </c>
      <c r="M539" t="b">
        <v>1</v>
      </c>
      <c r="N539" t="b">
        <v>0</v>
      </c>
      <c r="O539" t="b">
        <v>0</v>
      </c>
      <c r="P539" s="2"/>
      <c r="Q539" s="25">
        <v>16</v>
      </c>
      <c r="R539">
        <v>8</v>
      </c>
      <c r="S539">
        <v>0</v>
      </c>
      <c r="T539" s="2"/>
      <c r="U539" s="2"/>
      <c r="V539" s="2"/>
      <c r="W539" s="2"/>
      <c r="X539" s="2"/>
      <c r="Y539" s="25">
        <v>7.4248940299999999</v>
      </c>
      <c r="Z539" s="25">
        <v>7.4248940300000008</v>
      </c>
      <c r="AA539" s="25">
        <v>48.809404000000001</v>
      </c>
      <c r="AB539">
        <v>10.37</v>
      </c>
      <c r="AC539">
        <v>10.37</v>
      </c>
      <c r="AD539">
        <v>10.37</v>
      </c>
      <c r="AE539">
        <v>0</v>
      </c>
      <c r="AH539" s="2"/>
      <c r="AI539">
        <v>14</v>
      </c>
      <c r="AJ539" s="55">
        <f t="shared" ref="AJ539" si="124">T539*U539*V539</f>
        <v>0</v>
      </c>
      <c r="AK539" s="57">
        <v>2333.5692942103669</v>
      </c>
      <c r="AL539" s="55">
        <v>1115.157653</v>
      </c>
      <c r="AM539" s="55">
        <v>0</v>
      </c>
      <c r="AN539" s="52"/>
      <c r="AO539" s="51">
        <v>9.5990292876988306E-2</v>
      </c>
      <c r="AP539" s="52">
        <v>0.10043422981378219</v>
      </c>
      <c r="AQ539" s="52"/>
      <c r="AR539" s="28">
        <v>2</v>
      </c>
      <c r="AS539" s="28">
        <v>2.545454545454545</v>
      </c>
      <c r="AT539" s="28">
        <v>0.54545454545454541</v>
      </c>
      <c r="AU539" s="28">
        <v>2.545454545454545</v>
      </c>
      <c r="AV539" s="28">
        <v>0.26190476190476192</v>
      </c>
      <c r="AW539" s="28">
        <v>0.33333333333333331</v>
      </c>
      <c r="AX539" s="28">
        <v>7.1428571428571425E-2</v>
      </c>
      <c r="AY539" s="28">
        <v>0.33333333333333331</v>
      </c>
      <c r="AZ539" s="25">
        <v>1</v>
      </c>
      <c r="BA539" s="25">
        <v>3.44</v>
      </c>
      <c r="BB539" s="25">
        <v>2.44</v>
      </c>
      <c r="BC539" s="25">
        <v>2.643636363636364</v>
      </c>
      <c r="BD539">
        <v>2.643636363636364</v>
      </c>
      <c r="BE539">
        <v>6.0715871381818181</v>
      </c>
      <c r="BF539" s="75">
        <v>0.51451783825131059</v>
      </c>
      <c r="BG539" s="75">
        <v>0.53833779709834217</v>
      </c>
      <c r="BH539" s="75"/>
      <c r="BJ539">
        <v>4.7995146438494153E-2</v>
      </c>
      <c r="BK539">
        <v>5.0217114906891097E-2</v>
      </c>
      <c r="BM539">
        <v>9.8212261345385243E-2</v>
      </c>
      <c r="BN539">
        <v>4.9106130672692622E-2</v>
      </c>
      <c r="BO539">
        <v>0.52642781767482638</v>
      </c>
      <c r="BP539" s="79" t="s">
        <v>1407</v>
      </c>
      <c r="BQ539" s="79">
        <v>950</v>
      </c>
      <c r="BR539" s="79">
        <v>1</v>
      </c>
      <c r="BT539" s="79" t="s">
        <v>1275</v>
      </c>
      <c r="BU539" s="79" t="s">
        <v>56</v>
      </c>
      <c r="BV539" s="79">
        <v>0.2</v>
      </c>
      <c r="BW539" s="79">
        <v>25</v>
      </c>
      <c r="BX539" s="79">
        <v>1.25</v>
      </c>
      <c r="BY539" s="79">
        <v>0</v>
      </c>
      <c r="BZ539" s="79" t="s">
        <v>464</v>
      </c>
      <c r="CA539" s="79" t="s">
        <v>464</v>
      </c>
      <c r="CB539" s="79" t="s">
        <v>1266</v>
      </c>
      <c r="CC539" s="79">
        <v>450</v>
      </c>
      <c r="CD539" s="79">
        <v>200</v>
      </c>
      <c r="CF539" s="79">
        <v>293</v>
      </c>
      <c r="CG539" s="81">
        <v>240</v>
      </c>
    </row>
    <row r="540" spans="1:85" x14ac:dyDescent="0.3">
      <c r="A540" s="2" t="s">
        <v>239</v>
      </c>
      <c r="B540" s="13" t="s">
        <v>812</v>
      </c>
      <c r="C540" s="13"/>
      <c r="D540" s="2">
        <v>4.4000000000000004</v>
      </c>
      <c r="E540" s="2" t="s">
        <v>238</v>
      </c>
      <c r="F540" s="9" t="s">
        <v>590</v>
      </c>
      <c r="G540" t="s">
        <v>663</v>
      </c>
      <c r="L540" t="b">
        <v>1</v>
      </c>
      <c r="M540" t="b">
        <v>1</v>
      </c>
      <c r="N540" t="b">
        <v>0</v>
      </c>
      <c r="O540" t="b">
        <v>0</v>
      </c>
      <c r="P540" s="2"/>
      <c r="Q540" s="25">
        <v>16</v>
      </c>
      <c r="R540">
        <v>8</v>
      </c>
      <c r="S540">
        <v>0</v>
      </c>
      <c r="T540" s="2"/>
      <c r="U540" s="2"/>
      <c r="V540" s="2"/>
      <c r="W540" s="2"/>
      <c r="X540" s="2"/>
      <c r="Y540" s="25">
        <v>7.4248940299999999</v>
      </c>
      <c r="Z540" s="25">
        <v>7.4248940300000008</v>
      </c>
      <c r="AA540" s="25">
        <v>48.809404000000001</v>
      </c>
      <c r="AB540">
        <v>10.37</v>
      </c>
      <c r="AC540">
        <v>10.37</v>
      </c>
      <c r="AD540">
        <v>10.37</v>
      </c>
      <c r="AE540">
        <v>0</v>
      </c>
      <c r="AH540" s="2"/>
      <c r="AI540">
        <v>14</v>
      </c>
      <c r="AJ540" s="55">
        <f t="shared" ref="AJ540" si="125">T540*U540*V540</f>
        <v>0</v>
      </c>
      <c r="AK540" s="57">
        <v>2333.5692942103669</v>
      </c>
      <c r="AL540" s="55">
        <v>1115.157653</v>
      </c>
      <c r="AM540" s="55">
        <v>0</v>
      </c>
      <c r="AN540" s="52"/>
      <c r="AO540" s="51">
        <v>9.5990292876988306E-2</v>
      </c>
      <c r="AP540" s="52">
        <v>0.10043422981378219</v>
      </c>
      <c r="AQ540" s="52"/>
      <c r="AR540" s="28">
        <v>2</v>
      </c>
      <c r="AS540" s="28">
        <v>2.545454545454545</v>
      </c>
      <c r="AT540" s="28">
        <v>0.54545454545454541</v>
      </c>
      <c r="AU540" s="28">
        <v>2.545454545454545</v>
      </c>
      <c r="AV540" s="28">
        <v>0.26190476190476192</v>
      </c>
      <c r="AW540" s="28">
        <v>0.33333333333333331</v>
      </c>
      <c r="AX540" s="28">
        <v>7.1428571428571425E-2</v>
      </c>
      <c r="AY540" s="28">
        <v>0.33333333333333331</v>
      </c>
      <c r="AZ540" s="25">
        <v>1</v>
      </c>
      <c r="BA540" s="25">
        <v>3.44</v>
      </c>
      <c r="BB540" s="25">
        <v>2.44</v>
      </c>
      <c r="BC540" s="25">
        <v>2.643636363636364</v>
      </c>
      <c r="BD540">
        <v>2.643636363636364</v>
      </c>
      <c r="BE540">
        <v>6.0715871381818181</v>
      </c>
      <c r="BF540" s="75">
        <v>0.51451783825131059</v>
      </c>
      <c r="BG540" s="75">
        <v>0.53833779709834217</v>
      </c>
      <c r="BH540" s="75"/>
      <c r="BJ540">
        <v>4.7995146438494153E-2</v>
      </c>
      <c r="BK540">
        <v>5.0217114906891097E-2</v>
      </c>
      <c r="BM540">
        <v>9.8212261345385243E-2</v>
      </c>
      <c r="BN540">
        <v>4.9106130672692622E-2</v>
      </c>
      <c r="BO540">
        <v>0.52642781767482638</v>
      </c>
      <c r="BP540" s="79" t="s">
        <v>1407</v>
      </c>
      <c r="BQ540" s="79">
        <v>1250</v>
      </c>
      <c r="BR540" s="79">
        <v>1</v>
      </c>
      <c r="BT540" s="79" t="s">
        <v>1275</v>
      </c>
      <c r="BU540" s="79" t="s">
        <v>56</v>
      </c>
      <c r="BV540" s="79">
        <v>0.2</v>
      </c>
      <c r="BW540" s="79">
        <v>5</v>
      </c>
      <c r="BX540" s="79">
        <v>1.25</v>
      </c>
      <c r="BY540" s="79">
        <v>0</v>
      </c>
      <c r="BZ540" s="79" t="s">
        <v>464</v>
      </c>
      <c r="CA540" s="79" t="s">
        <v>464</v>
      </c>
      <c r="CB540" s="79" t="s">
        <v>1266</v>
      </c>
      <c r="CC540" s="79">
        <v>450</v>
      </c>
      <c r="CD540" s="79">
        <v>200</v>
      </c>
      <c r="CF540" s="79">
        <v>293</v>
      </c>
      <c r="CG540" s="81">
        <v>210</v>
      </c>
    </row>
    <row r="541" spans="1:85" x14ac:dyDescent="0.3">
      <c r="A541" s="2" t="s">
        <v>48</v>
      </c>
      <c r="B541" s="13" t="s">
        <v>724</v>
      </c>
      <c r="C541" s="13"/>
      <c r="D541" s="2">
        <v>4.0999999999999996</v>
      </c>
      <c r="E541" s="2" t="s">
        <v>238</v>
      </c>
      <c r="F541" s="9" t="s">
        <v>552</v>
      </c>
      <c r="G541" t="s">
        <v>630</v>
      </c>
      <c r="L541" t="b">
        <v>1</v>
      </c>
      <c r="M541" t="b">
        <v>1</v>
      </c>
      <c r="N541" t="b">
        <v>0</v>
      </c>
      <c r="O541" t="b">
        <v>0</v>
      </c>
      <c r="P541" s="2"/>
      <c r="Q541" s="25">
        <v>2</v>
      </c>
      <c r="R541">
        <v>8</v>
      </c>
      <c r="S541">
        <v>0</v>
      </c>
      <c r="T541" s="2"/>
      <c r="U541" s="2"/>
      <c r="V541" s="2"/>
      <c r="W541" s="2"/>
      <c r="X541" s="2"/>
      <c r="Y541" s="25">
        <v>7.4836094600000003</v>
      </c>
      <c r="Z541" s="25">
        <v>7.4836094600000003</v>
      </c>
      <c r="AA541" s="25">
        <v>7.4836094600000003</v>
      </c>
      <c r="AB541">
        <v>10.34</v>
      </c>
      <c r="AC541">
        <v>10.34</v>
      </c>
      <c r="AD541">
        <v>10.34</v>
      </c>
      <c r="AE541">
        <v>0</v>
      </c>
      <c r="AH541" s="2"/>
      <c r="AI541">
        <v>14</v>
      </c>
      <c r="AJ541" s="55">
        <f t="shared" si="63"/>
        <v>0</v>
      </c>
      <c r="AK541" s="57">
        <v>296.35915518228359</v>
      </c>
      <c r="AL541" s="55">
        <v>1105.507304</v>
      </c>
      <c r="AM541" s="55">
        <v>0</v>
      </c>
      <c r="AN541" s="52"/>
      <c r="AO541" s="51">
        <v>9.4479956196318104E-2</v>
      </c>
      <c r="AP541" s="52">
        <v>0.1013109543417363</v>
      </c>
      <c r="AQ541" s="52"/>
      <c r="AR541" s="28">
        <v>1.8181818181818179</v>
      </c>
      <c r="AS541" s="28">
        <v>2.545454545454545</v>
      </c>
      <c r="AT541" s="28">
        <v>0.72727272727272729</v>
      </c>
      <c r="AU541" s="28">
        <v>0</v>
      </c>
      <c r="AV541" s="28">
        <v>0.35714285714285721</v>
      </c>
      <c r="AW541" s="28">
        <v>0.5</v>
      </c>
      <c r="AX541" s="28">
        <v>0.1428571428571429</v>
      </c>
      <c r="AY541" s="28">
        <v>0</v>
      </c>
      <c r="AZ541" s="25">
        <v>1</v>
      </c>
      <c r="BA541" s="25">
        <v>3.44</v>
      </c>
      <c r="BB541" s="25">
        <v>2.44</v>
      </c>
      <c r="BC541" s="25">
        <v>2.6618181818181821</v>
      </c>
      <c r="BD541">
        <v>2.6618181818181821</v>
      </c>
      <c r="BE541">
        <v>6.0537295018181814</v>
      </c>
      <c r="BF541" s="75">
        <v>0.50642227837041764</v>
      </c>
      <c r="BG541" s="75">
        <v>0.5430371307011983</v>
      </c>
      <c r="BH541" s="75"/>
      <c r="BJ541">
        <v>4.7239978098159073E-2</v>
      </c>
      <c r="BK541">
        <v>5.0655477170868157E-2</v>
      </c>
      <c r="BM541">
        <v>9.789545526902721E-2</v>
      </c>
      <c r="BN541">
        <v>4.8947727634513619E-2</v>
      </c>
      <c r="BO541">
        <v>0.52472970453580792</v>
      </c>
      <c r="BP541" s="79" t="s">
        <v>1407</v>
      </c>
      <c r="BQ541" s="79">
        <v>873</v>
      </c>
      <c r="BR541" s="79">
        <v>1</v>
      </c>
      <c r="BT541" s="79" t="s">
        <v>1275</v>
      </c>
      <c r="BU541" s="79" t="s">
        <v>56</v>
      </c>
      <c r="BV541" s="79">
        <v>0.2</v>
      </c>
      <c r="BW541" s="79">
        <v>60</v>
      </c>
      <c r="BX541" s="79">
        <v>1.25</v>
      </c>
      <c r="BY541" s="79">
        <v>0</v>
      </c>
      <c r="BZ541" s="79" t="s">
        <v>464</v>
      </c>
      <c r="CA541" s="79" t="s">
        <v>464</v>
      </c>
      <c r="CB541" s="79" t="s">
        <v>1266</v>
      </c>
      <c r="CC541" s="79">
        <v>450</v>
      </c>
      <c r="CD541" s="79">
        <v>200</v>
      </c>
      <c r="CF541" s="79">
        <v>293</v>
      </c>
      <c r="CG541" s="81">
        <f>0.6*2</f>
        <v>1.2</v>
      </c>
    </row>
    <row r="542" spans="1:85" x14ac:dyDescent="0.3">
      <c r="A542" s="2" t="s">
        <v>46</v>
      </c>
      <c r="B542" s="13" t="s">
        <v>722</v>
      </c>
      <c r="C542" s="13"/>
      <c r="D542" s="2">
        <v>3.31</v>
      </c>
      <c r="E542" s="2" t="s">
        <v>240</v>
      </c>
      <c r="F542" s="9" t="s">
        <v>551</v>
      </c>
      <c r="G542" t="s">
        <v>629</v>
      </c>
      <c r="L542" t="b">
        <v>1</v>
      </c>
      <c r="M542" t="b">
        <v>1</v>
      </c>
      <c r="N542" t="b">
        <v>0</v>
      </c>
      <c r="O542" t="b">
        <v>0</v>
      </c>
      <c r="P542" s="2"/>
      <c r="Q542" s="25">
        <v>2</v>
      </c>
      <c r="R542">
        <v>4</v>
      </c>
      <c r="S542">
        <v>0</v>
      </c>
      <c r="T542" s="2"/>
      <c r="U542" s="2"/>
      <c r="V542" s="2"/>
      <c r="W542" s="2"/>
      <c r="X542" s="1">
        <v>0</v>
      </c>
      <c r="Y542" s="25">
        <v>7.41544296</v>
      </c>
      <c r="Z542" s="25">
        <v>7.4154429599999991</v>
      </c>
      <c r="AA542" s="25">
        <v>7.41544296</v>
      </c>
      <c r="AB542">
        <v>7.8</v>
      </c>
      <c r="AC542">
        <v>13.010999999999999</v>
      </c>
      <c r="AD542">
        <v>5.5460000000000003</v>
      </c>
      <c r="AE542">
        <v>0</v>
      </c>
      <c r="AH542" s="2"/>
      <c r="AI542">
        <v>14</v>
      </c>
      <c r="AJ542" s="55">
        <f t="shared" ref="AJ542" si="126">T542*U542*V542</f>
        <v>0</v>
      </c>
      <c r="AK542" s="57">
        <v>288.33429290182369</v>
      </c>
      <c r="AL542" s="55">
        <v>556.51188553357167</v>
      </c>
      <c r="AM542" s="55">
        <v>0</v>
      </c>
      <c r="AN542" s="52"/>
      <c r="AO542" s="51">
        <v>9.7109503410799117E-2</v>
      </c>
      <c r="AP542" s="52">
        <v>0.10062678166578309</v>
      </c>
      <c r="AQ542" s="52"/>
      <c r="AR542" s="28">
        <v>2</v>
      </c>
      <c r="AS542" s="28">
        <v>2.545454545454545</v>
      </c>
      <c r="AT542" s="28">
        <v>0.54545454545454541</v>
      </c>
      <c r="AU542" s="28">
        <v>0</v>
      </c>
      <c r="AV542" s="28">
        <v>0.39285714285714279</v>
      </c>
      <c r="AW542" s="28">
        <v>0.5</v>
      </c>
      <c r="AX542" s="28">
        <v>0.1071428571428571</v>
      </c>
      <c r="AY542" s="28">
        <v>0</v>
      </c>
      <c r="AZ542" s="25">
        <v>1.1000000000000001</v>
      </c>
      <c r="BA542" s="25">
        <v>3.44</v>
      </c>
      <c r="BB542" s="25">
        <v>2.34</v>
      </c>
      <c r="BC542" s="25">
        <v>2.669090909090909</v>
      </c>
      <c r="BD542">
        <v>2.669090909090909</v>
      </c>
      <c r="BE542">
        <v>5.9831974772727277</v>
      </c>
      <c r="BF542" s="75">
        <v>0.52442413903612473</v>
      </c>
      <c r="BG542" s="75">
        <v>0.54341863036636606</v>
      </c>
      <c r="BH542" s="75"/>
      <c r="BJ542">
        <v>4.8554751705399558E-2</v>
      </c>
      <c r="BK542">
        <v>5.0313390832891547E-2</v>
      </c>
      <c r="BM542">
        <v>9.8868142538291098E-2</v>
      </c>
      <c r="BN542">
        <v>4.9434071269145549E-2</v>
      </c>
      <c r="BO542">
        <v>0.53392138470124539</v>
      </c>
      <c r="BP542" s="79" t="s">
        <v>1407</v>
      </c>
      <c r="BQ542" s="79">
        <f>200+273</f>
        <v>473</v>
      </c>
      <c r="BR542" s="79">
        <v>24</v>
      </c>
      <c r="BT542" s="79" t="s">
        <v>464</v>
      </c>
      <c r="BU542" s="79" t="s">
        <v>464</v>
      </c>
      <c r="BV542" s="79">
        <v>0</v>
      </c>
      <c r="BW542" s="79">
        <v>69.8</v>
      </c>
      <c r="BX542" s="79">
        <v>2</v>
      </c>
      <c r="BY542" s="79">
        <v>16</v>
      </c>
      <c r="BZ542" s="79" t="s">
        <v>464</v>
      </c>
      <c r="CA542" s="79" t="s">
        <v>464</v>
      </c>
      <c r="CB542" s="79" t="s">
        <v>1266</v>
      </c>
      <c r="CC542" s="79">
        <v>400</v>
      </c>
      <c r="CE542" s="79" t="s">
        <v>1287</v>
      </c>
      <c r="CG542" s="81">
        <v>750</v>
      </c>
    </row>
    <row r="543" spans="1:85" x14ac:dyDescent="0.3">
      <c r="A543" s="2" t="s">
        <v>46</v>
      </c>
      <c r="B543" s="13" t="s">
        <v>722</v>
      </c>
      <c r="C543" s="13"/>
      <c r="D543" s="2">
        <v>3.31</v>
      </c>
      <c r="E543" s="2" t="s">
        <v>240</v>
      </c>
      <c r="F543" s="9" t="s">
        <v>551</v>
      </c>
      <c r="G543" t="s">
        <v>629</v>
      </c>
      <c r="L543" t="b">
        <v>1</v>
      </c>
      <c r="M543" t="b">
        <v>1</v>
      </c>
      <c r="N543" t="b">
        <v>0</v>
      </c>
      <c r="O543" t="b">
        <v>0</v>
      </c>
      <c r="P543" s="2"/>
      <c r="Q543" s="25">
        <v>2</v>
      </c>
      <c r="R543">
        <v>4</v>
      </c>
      <c r="S543">
        <v>0</v>
      </c>
      <c r="T543" s="2"/>
      <c r="U543" s="2"/>
      <c r="V543" s="2"/>
      <c r="W543" s="2"/>
      <c r="X543" s="1">
        <v>0</v>
      </c>
      <c r="Y543" s="25">
        <v>7.41544296</v>
      </c>
      <c r="Z543" s="25">
        <v>7.4154429599999991</v>
      </c>
      <c r="AA543" s="25">
        <v>7.41544296</v>
      </c>
      <c r="AB543">
        <v>7.8</v>
      </c>
      <c r="AC543">
        <v>13.010999999999999</v>
      </c>
      <c r="AD543">
        <v>5.5460000000000003</v>
      </c>
      <c r="AE543">
        <v>0</v>
      </c>
      <c r="AH543" s="2"/>
      <c r="AI543">
        <v>14</v>
      </c>
      <c r="AJ543" s="55">
        <f t="shared" si="63"/>
        <v>0</v>
      </c>
      <c r="AK543" s="57">
        <v>288.33429290182369</v>
      </c>
      <c r="AL543" s="55">
        <v>556.51188553357167</v>
      </c>
      <c r="AM543" s="55">
        <v>0</v>
      </c>
      <c r="AN543" s="52"/>
      <c r="AO543" s="51">
        <v>9.7109503410799117E-2</v>
      </c>
      <c r="AP543" s="52">
        <v>0.10062678166578309</v>
      </c>
      <c r="AQ543" s="52"/>
      <c r="AR543" s="28">
        <v>2</v>
      </c>
      <c r="AS543" s="28">
        <v>2.545454545454545</v>
      </c>
      <c r="AT543" s="28">
        <v>0.54545454545454541</v>
      </c>
      <c r="AU543" s="28">
        <v>0</v>
      </c>
      <c r="AV543" s="28">
        <v>0.39285714285714279</v>
      </c>
      <c r="AW543" s="28">
        <v>0.5</v>
      </c>
      <c r="AX543" s="28">
        <v>0.1071428571428571</v>
      </c>
      <c r="AY543" s="28">
        <v>0</v>
      </c>
      <c r="AZ543" s="25">
        <v>1.1000000000000001</v>
      </c>
      <c r="BA543" s="25">
        <v>3.44</v>
      </c>
      <c r="BB543" s="25">
        <v>2.34</v>
      </c>
      <c r="BC543" s="25">
        <v>2.669090909090909</v>
      </c>
      <c r="BD543">
        <v>2.669090909090909</v>
      </c>
      <c r="BE543">
        <v>5.9831974772727277</v>
      </c>
      <c r="BF543" s="75">
        <v>0.52442413903612473</v>
      </c>
      <c r="BG543" s="75">
        <v>0.54341863036636606</v>
      </c>
      <c r="BH543" s="75"/>
      <c r="BJ543">
        <v>4.8554751705399558E-2</v>
      </c>
      <c r="BK543">
        <v>5.0313390832891547E-2</v>
      </c>
      <c r="BM543">
        <v>9.8868142538291098E-2</v>
      </c>
      <c r="BN543">
        <v>4.9434071269145549E-2</v>
      </c>
      <c r="BO543">
        <v>0.53392138470124539</v>
      </c>
      <c r="BP543" s="79" t="s">
        <v>1264</v>
      </c>
      <c r="BQ543" s="79">
        <f>1050+273</f>
        <v>1323</v>
      </c>
      <c r="BT543" s="79" t="s">
        <v>464</v>
      </c>
      <c r="BU543" s="79" t="s">
        <v>464</v>
      </c>
      <c r="BV543" s="79">
        <v>0</v>
      </c>
      <c r="BW543" s="79">
        <v>1.2</v>
      </c>
      <c r="BX543" s="79">
        <v>2</v>
      </c>
      <c r="BY543" s="79">
        <v>16</v>
      </c>
      <c r="BZ543" s="79" t="s">
        <v>464</v>
      </c>
      <c r="CA543" s="79" t="s">
        <v>464</v>
      </c>
      <c r="CB543" s="79" t="s">
        <v>1266</v>
      </c>
      <c r="CC543" s="79">
        <v>400</v>
      </c>
      <c r="CE543" s="79" t="s">
        <v>1287</v>
      </c>
      <c r="CG543" s="81">
        <v>20</v>
      </c>
    </row>
    <row r="544" spans="1:85" x14ac:dyDescent="0.3">
      <c r="A544" s="2" t="s">
        <v>246</v>
      </c>
      <c r="B544" s="13" t="s">
        <v>815</v>
      </c>
      <c r="C544" s="13"/>
      <c r="D544" s="2">
        <v>2.3199999999999998</v>
      </c>
      <c r="E544" s="2" t="s">
        <v>245</v>
      </c>
      <c r="F544" s="9" t="s">
        <v>592</v>
      </c>
      <c r="G544" t="s">
        <v>666</v>
      </c>
      <c r="H544" t="s">
        <v>1173</v>
      </c>
      <c r="L544" t="b">
        <v>1</v>
      </c>
      <c r="M544" t="b">
        <v>1</v>
      </c>
      <c r="N544" t="b">
        <v>1</v>
      </c>
      <c r="O544" t="b">
        <v>0</v>
      </c>
      <c r="P544" s="2"/>
      <c r="Q544" s="25">
        <v>1</v>
      </c>
      <c r="R544">
        <v>2</v>
      </c>
      <c r="S544">
        <v>2</v>
      </c>
      <c r="T544" s="2"/>
      <c r="U544" s="2"/>
      <c r="V544" s="2"/>
      <c r="W544" s="2"/>
      <c r="X544" s="2"/>
      <c r="Y544" s="25">
        <v>4.2561477500000002</v>
      </c>
      <c r="Z544" s="25">
        <v>4.2561477500000002</v>
      </c>
      <c r="AA544" s="25">
        <v>5.9211799999999997</v>
      </c>
      <c r="AB544">
        <v>4.1500000000000004</v>
      </c>
      <c r="AC544">
        <v>4.1500000000000004</v>
      </c>
      <c r="AD544">
        <v>6.7370000000000001</v>
      </c>
      <c r="AE544">
        <v>0</v>
      </c>
      <c r="AH544" s="2"/>
      <c r="AI544">
        <v>2</v>
      </c>
      <c r="AJ544" s="55">
        <f t="shared" si="63"/>
        <v>0</v>
      </c>
      <c r="AK544" s="57">
        <v>92.890714642371009</v>
      </c>
      <c r="AL544" s="55">
        <v>100.4831803948563</v>
      </c>
      <c r="AM544" s="55">
        <v>100.1</v>
      </c>
      <c r="AN544" s="52"/>
      <c r="AO544" s="51">
        <f>Q544*AI544/AK544</f>
        <v>2.1530677287821442E-2</v>
      </c>
      <c r="AP544" s="52"/>
      <c r="AQ544" s="67">
        <f>S544*AI544/AM544</f>
        <v>3.996003996003996E-2</v>
      </c>
      <c r="AR544" s="28">
        <v>2</v>
      </c>
      <c r="AS544" s="28">
        <v>2</v>
      </c>
      <c r="AT544" s="28">
        <v>5</v>
      </c>
      <c r="AU544" s="28">
        <v>0</v>
      </c>
      <c r="AV544" s="28">
        <v>0.22222222222222221</v>
      </c>
      <c r="AW544" s="28">
        <v>0.22222222222222221</v>
      </c>
      <c r="AX544" s="28">
        <v>0.55555555555555558</v>
      </c>
      <c r="AY544" s="28">
        <v>0</v>
      </c>
      <c r="AZ544" s="25">
        <v>1.69</v>
      </c>
      <c r="BA544" s="25">
        <v>2.58</v>
      </c>
      <c r="BB544" s="25">
        <v>0.89000000000000012</v>
      </c>
      <c r="BC544" s="25">
        <v>2.1349999999999998</v>
      </c>
      <c r="BD544">
        <v>2.1349999999999998</v>
      </c>
      <c r="BE544">
        <v>5.1777336280000004</v>
      </c>
      <c r="BF544" s="75">
        <v>0.2799432770686035</v>
      </c>
      <c r="BG544" s="75">
        <v>0.51758176769574038</v>
      </c>
      <c r="BH544" s="75">
        <v>0.51949166816826697</v>
      </c>
      <c r="BJ544">
        <v>0</v>
      </c>
      <c r="BK544">
        <v>0</v>
      </c>
      <c r="BL544">
        <v>0</v>
      </c>
      <c r="BM544">
        <v>3.0745358623930699E-2</v>
      </c>
      <c r="BN544">
        <v>0</v>
      </c>
      <c r="BO544">
        <v>0.43900557097753701</v>
      </c>
      <c r="BP544" s="79" t="s">
        <v>1407</v>
      </c>
      <c r="BQ544" s="79">
        <f t="shared" ref="BQ544:BQ554" si="127">180+273</f>
        <v>453</v>
      </c>
      <c r="BR544" s="79">
        <v>24</v>
      </c>
      <c r="BT544" s="79" t="s">
        <v>464</v>
      </c>
      <c r="BU544" s="79" t="s">
        <v>464</v>
      </c>
      <c r="BV544" s="79">
        <v>0</v>
      </c>
      <c r="BW544" s="79">
        <v>8.6829999999999998</v>
      </c>
      <c r="BZ544" s="79" t="s">
        <v>1408</v>
      </c>
      <c r="CA544" s="79" t="s">
        <v>1409</v>
      </c>
      <c r="CB544" s="79" t="s">
        <v>1271</v>
      </c>
      <c r="CC544" s="79">
        <v>300</v>
      </c>
      <c r="CD544" s="79">
        <v>430</v>
      </c>
      <c r="CE544" s="79" t="s">
        <v>1310</v>
      </c>
      <c r="CG544" s="81">
        <v>200</v>
      </c>
    </row>
    <row r="545" spans="1:87" s="2" customFormat="1" x14ac:dyDescent="0.3">
      <c r="A545" s="2" t="s">
        <v>247</v>
      </c>
      <c r="B545" s="33" t="s">
        <v>940</v>
      </c>
      <c r="C545" s="34"/>
      <c r="D545" s="2">
        <v>2.41</v>
      </c>
      <c r="E545" s="2" t="s">
        <v>245</v>
      </c>
      <c r="F545" s="40" t="s">
        <v>592</v>
      </c>
      <c r="G545" s="5" t="s">
        <v>666</v>
      </c>
      <c r="H545" s="5" t="s">
        <v>1173</v>
      </c>
      <c r="I545" s="2" t="s">
        <v>1646</v>
      </c>
      <c r="J545" s="2" t="s">
        <v>1646</v>
      </c>
      <c r="K545" s="2" t="s">
        <v>1646</v>
      </c>
      <c r="L545" t="b">
        <v>0</v>
      </c>
      <c r="M545" t="b">
        <v>0</v>
      </c>
      <c r="N545" t="b">
        <v>0</v>
      </c>
      <c r="O545" s="5" t="b">
        <v>1</v>
      </c>
      <c r="Q545" s="29">
        <v>0</v>
      </c>
      <c r="R545" s="2">
        <v>0</v>
      </c>
      <c r="S545" s="2">
        <v>0</v>
      </c>
      <c r="T545" s="2">
        <v>-1</v>
      </c>
      <c r="X545" s="2">
        <v>0</v>
      </c>
      <c r="Y545" s="29">
        <v>0</v>
      </c>
      <c r="Z545" s="29"/>
      <c r="AA545" s="29"/>
      <c r="AB545" s="2">
        <v>0</v>
      </c>
      <c r="AE545" s="2">
        <v>0</v>
      </c>
      <c r="AI545" s="2">
        <v>0</v>
      </c>
      <c r="AJ545" s="2">
        <f t="shared" si="63"/>
        <v>0</v>
      </c>
      <c r="AK545" s="29">
        <v>0</v>
      </c>
      <c r="AL545" s="2">
        <v>0</v>
      </c>
      <c r="AM545" s="2">
        <v>0</v>
      </c>
      <c r="AO545" s="29"/>
      <c r="AR545" s="2">
        <v>2</v>
      </c>
      <c r="AS545" s="2">
        <v>0</v>
      </c>
      <c r="AT545" s="2">
        <v>10</v>
      </c>
      <c r="AU545" s="2">
        <v>0</v>
      </c>
      <c r="AV545" s="2">
        <v>0.16666666666666671</v>
      </c>
      <c r="AW545" s="2">
        <v>0</v>
      </c>
      <c r="AX545" s="2">
        <v>0.83333333333333337</v>
      </c>
      <c r="AY545" s="2">
        <v>0</v>
      </c>
      <c r="AZ545" s="29">
        <v>1.65</v>
      </c>
      <c r="BA545" s="29">
        <v>1.69</v>
      </c>
      <c r="BB545" s="29">
        <v>4.0000000000000042E-2</v>
      </c>
      <c r="BC545" s="29">
        <v>1.6859999999999999</v>
      </c>
      <c r="BD545" s="2">
        <v>1.6859999999999999</v>
      </c>
      <c r="BE545" s="2">
        <v>4.1619288499999998</v>
      </c>
      <c r="BM545" s="2">
        <v>0</v>
      </c>
      <c r="BN545" s="2">
        <v>0</v>
      </c>
      <c r="BO545" s="2">
        <v>0</v>
      </c>
      <c r="BP545" s="79" t="s">
        <v>1407</v>
      </c>
      <c r="BQ545" s="79">
        <f t="shared" si="127"/>
        <v>453</v>
      </c>
      <c r="BR545" s="79">
        <v>24</v>
      </c>
      <c r="BS545" s="79"/>
      <c r="BT545" s="79" t="s">
        <v>464</v>
      </c>
      <c r="BU545" s="79" t="s">
        <v>464</v>
      </c>
      <c r="BV545" s="79">
        <v>0</v>
      </c>
      <c r="BW545" s="79">
        <v>8.6829999999999998</v>
      </c>
      <c r="BX545" s="79"/>
      <c r="BY545" s="79"/>
      <c r="BZ545" s="79" t="s">
        <v>1408</v>
      </c>
      <c r="CA545" s="79" t="s">
        <v>1409</v>
      </c>
      <c r="CB545" s="79" t="s">
        <v>1271</v>
      </c>
      <c r="CC545" s="79">
        <v>300</v>
      </c>
      <c r="CD545" s="79">
        <v>430</v>
      </c>
      <c r="CE545" s="79" t="s">
        <v>1310</v>
      </c>
      <c r="CF545" s="79"/>
      <c r="CG545" s="81">
        <v>200</v>
      </c>
      <c r="CH545"/>
      <c r="CI545"/>
    </row>
    <row r="546" spans="1:87" s="2" customFormat="1" x14ac:dyDescent="0.3">
      <c r="A546" s="2" t="s">
        <v>1410</v>
      </c>
      <c r="B546" s="33" t="s">
        <v>941</v>
      </c>
      <c r="C546" s="34"/>
      <c r="D546" s="2">
        <v>2.54</v>
      </c>
      <c r="E546" s="2" t="s">
        <v>245</v>
      </c>
      <c r="F546" s="40" t="s">
        <v>592</v>
      </c>
      <c r="G546" s="5" t="s">
        <v>666</v>
      </c>
      <c r="H546" s="5" t="s">
        <v>1173</v>
      </c>
      <c r="I546" s="2" t="s">
        <v>1647</v>
      </c>
      <c r="J546" s="2" t="s">
        <v>1647</v>
      </c>
      <c r="K546" s="2" t="s">
        <v>1647</v>
      </c>
      <c r="L546" t="b">
        <v>0</v>
      </c>
      <c r="M546" t="b">
        <v>0</v>
      </c>
      <c r="N546" t="b">
        <v>0</v>
      </c>
      <c r="O546" s="5" t="b">
        <v>1</v>
      </c>
      <c r="Q546" s="29">
        <v>0</v>
      </c>
      <c r="R546" s="2">
        <v>0</v>
      </c>
      <c r="S546" s="2">
        <v>0</v>
      </c>
      <c r="T546" s="2">
        <v>-1</v>
      </c>
      <c r="X546" s="2">
        <v>0</v>
      </c>
      <c r="Y546" s="29">
        <v>0</v>
      </c>
      <c r="Z546" s="29"/>
      <c r="AA546" s="29"/>
      <c r="AB546" s="2">
        <v>0</v>
      </c>
      <c r="AE546" s="2">
        <v>0</v>
      </c>
      <c r="AI546" s="2">
        <v>0</v>
      </c>
      <c r="AJ546" s="2">
        <f t="shared" ref="AJ546" si="128">T546*U546*V546</f>
        <v>0</v>
      </c>
      <c r="AK546" s="29">
        <v>0</v>
      </c>
      <c r="AL546" s="2">
        <v>0</v>
      </c>
      <c r="AM546" s="2">
        <v>0</v>
      </c>
      <c r="AO546" s="29"/>
      <c r="AR546" s="2">
        <v>2</v>
      </c>
      <c r="AS546" s="2">
        <v>0</v>
      </c>
      <c r="AT546" s="2">
        <v>10</v>
      </c>
      <c r="AU546" s="2">
        <v>0</v>
      </c>
      <c r="AV546" s="2">
        <v>0.16666666666666671</v>
      </c>
      <c r="AW546" s="2">
        <v>0</v>
      </c>
      <c r="AX546" s="2">
        <v>0.83333333333333348</v>
      </c>
      <c r="AY546" s="2">
        <v>0</v>
      </c>
      <c r="AZ546" s="29">
        <v>1.65</v>
      </c>
      <c r="BA546" s="29">
        <v>1.69</v>
      </c>
      <c r="BB546" s="29">
        <v>4.0000000000000042E-2</v>
      </c>
      <c r="BC546" s="29">
        <v>1.6779999999999999</v>
      </c>
      <c r="BD546" s="2">
        <v>1.6779999999999999</v>
      </c>
      <c r="BE546" s="2">
        <v>4.2119665499999996</v>
      </c>
      <c r="BM546" s="2">
        <v>0</v>
      </c>
      <c r="BN546" s="2">
        <v>0</v>
      </c>
      <c r="BO546" s="2">
        <v>0</v>
      </c>
      <c r="BP546" s="79" t="s">
        <v>1407</v>
      </c>
      <c r="BQ546" s="79">
        <f t="shared" si="127"/>
        <v>453</v>
      </c>
      <c r="BR546" s="79">
        <v>24</v>
      </c>
      <c r="BS546" s="79"/>
      <c r="BT546" s="79" t="s">
        <v>464</v>
      </c>
      <c r="BU546" s="79" t="s">
        <v>464</v>
      </c>
      <c r="BV546" s="79">
        <v>0</v>
      </c>
      <c r="BW546" s="79">
        <v>8.6829999999999998</v>
      </c>
      <c r="BX546" s="79"/>
      <c r="BY546" s="79"/>
      <c r="BZ546" s="79" t="s">
        <v>1408</v>
      </c>
      <c r="CA546" s="79" t="s">
        <v>1409</v>
      </c>
      <c r="CB546" s="79" t="s">
        <v>1271</v>
      </c>
      <c r="CC546" s="79">
        <v>300</v>
      </c>
      <c r="CD546" s="79">
        <v>430</v>
      </c>
      <c r="CE546" s="79" t="s">
        <v>1310</v>
      </c>
      <c r="CF546" s="79"/>
      <c r="CG546" s="81">
        <v>1000</v>
      </c>
      <c r="CH546"/>
      <c r="CI546"/>
    </row>
    <row r="547" spans="1:87" s="2" customFormat="1" x14ac:dyDescent="0.3">
      <c r="A547" s="2" t="s">
        <v>252</v>
      </c>
      <c r="B547" s="33" t="s">
        <v>941</v>
      </c>
      <c r="C547" s="34"/>
      <c r="D547" s="2">
        <v>2.54</v>
      </c>
      <c r="E547" s="2" t="s">
        <v>245</v>
      </c>
      <c r="F547" s="40" t="s">
        <v>592</v>
      </c>
      <c r="G547" s="5" t="s">
        <v>666</v>
      </c>
      <c r="H547" s="5" t="s">
        <v>1173</v>
      </c>
      <c r="I547" s="2" t="s">
        <v>1648</v>
      </c>
      <c r="J547" s="2" t="s">
        <v>1648</v>
      </c>
      <c r="K547" s="2" t="s">
        <v>1648</v>
      </c>
      <c r="L547" t="b">
        <v>0</v>
      </c>
      <c r="M547" t="b">
        <v>0</v>
      </c>
      <c r="N547" t="b">
        <v>0</v>
      </c>
      <c r="O547" s="5" t="b">
        <v>1</v>
      </c>
      <c r="Q547" s="29">
        <v>0</v>
      </c>
      <c r="R547" s="2">
        <v>0</v>
      </c>
      <c r="S547" s="2">
        <v>0</v>
      </c>
      <c r="T547" s="2">
        <v>-1</v>
      </c>
      <c r="X547" s="2">
        <v>0</v>
      </c>
      <c r="Y547" s="29">
        <v>0</v>
      </c>
      <c r="Z547" s="29"/>
      <c r="AA547" s="29"/>
      <c r="AB547" s="2">
        <v>0</v>
      </c>
      <c r="AE547" s="2">
        <v>0</v>
      </c>
      <c r="AI547" s="2">
        <v>0</v>
      </c>
      <c r="AJ547" s="2">
        <f t="shared" si="63"/>
        <v>0</v>
      </c>
      <c r="AK547" s="29">
        <v>0</v>
      </c>
      <c r="AL547" s="2">
        <v>0</v>
      </c>
      <c r="AM547" s="2">
        <v>0</v>
      </c>
      <c r="AO547" s="29"/>
      <c r="AR547" s="2">
        <v>2</v>
      </c>
      <c r="AS547" s="2">
        <v>0</v>
      </c>
      <c r="AT547" s="2">
        <v>10</v>
      </c>
      <c r="AU547" s="2">
        <v>0</v>
      </c>
      <c r="AV547" s="2">
        <v>0.16666666666666671</v>
      </c>
      <c r="AW547" s="2">
        <v>0</v>
      </c>
      <c r="AX547" s="2">
        <v>0.83333333333333348</v>
      </c>
      <c r="AY547" s="2">
        <v>0</v>
      </c>
      <c r="AZ547" s="29">
        <v>1.65</v>
      </c>
      <c r="BA547" s="29">
        <v>1.69</v>
      </c>
      <c r="BB547" s="29">
        <v>4.0000000000000042E-2</v>
      </c>
      <c r="BC547" s="29">
        <v>1.6779999999999999</v>
      </c>
      <c r="BD547" s="2">
        <v>1.6779999999999999</v>
      </c>
      <c r="BE547" s="2">
        <v>4.2119665499999996</v>
      </c>
      <c r="BM547" s="2">
        <v>0</v>
      </c>
      <c r="BN547" s="2">
        <v>0</v>
      </c>
      <c r="BO547" s="2">
        <v>0</v>
      </c>
      <c r="BP547" s="79" t="s">
        <v>1407</v>
      </c>
      <c r="BQ547" s="79">
        <f t="shared" si="127"/>
        <v>453</v>
      </c>
      <c r="BR547" s="79">
        <v>24</v>
      </c>
      <c r="BS547" s="79"/>
      <c r="BT547" s="79" t="s">
        <v>464</v>
      </c>
      <c r="BU547" s="79" t="s">
        <v>464</v>
      </c>
      <c r="BV547" s="79">
        <v>0</v>
      </c>
      <c r="BW547" s="79">
        <v>8.6829999999999998</v>
      </c>
      <c r="BX547" s="79"/>
      <c r="BY547" s="79"/>
      <c r="BZ547" s="79" t="s">
        <v>1408</v>
      </c>
      <c r="CA547" s="79" t="s">
        <v>1409</v>
      </c>
      <c r="CB547" s="79" t="s">
        <v>1271</v>
      </c>
      <c r="CC547" s="79">
        <v>300</v>
      </c>
      <c r="CD547" s="79">
        <v>430</v>
      </c>
      <c r="CE547" s="79" t="s">
        <v>1310</v>
      </c>
      <c r="CF547" s="79"/>
      <c r="CG547" s="81">
        <v>6000</v>
      </c>
      <c r="CH547"/>
      <c r="CI547"/>
    </row>
    <row r="548" spans="1:87" s="2" customFormat="1" x14ac:dyDescent="0.3">
      <c r="A548" s="2" t="s">
        <v>1411</v>
      </c>
      <c r="B548" s="33" t="s">
        <v>942</v>
      </c>
      <c r="C548" s="34"/>
      <c r="D548" s="2">
        <v>2.68</v>
      </c>
      <c r="E548" s="2" t="s">
        <v>245</v>
      </c>
      <c r="F548" s="40" t="s">
        <v>592</v>
      </c>
      <c r="G548" s="5" t="s">
        <v>666</v>
      </c>
      <c r="H548" s="5" t="s">
        <v>1173</v>
      </c>
      <c r="I548" s="2" t="s">
        <v>1649</v>
      </c>
      <c r="J548" s="2" t="s">
        <v>1649</v>
      </c>
      <c r="K548" s="2" t="s">
        <v>1649</v>
      </c>
      <c r="L548" t="b">
        <v>0</v>
      </c>
      <c r="M548" t="b">
        <v>0</v>
      </c>
      <c r="N548" t="b">
        <v>0</v>
      </c>
      <c r="O548" s="5" t="b">
        <v>1</v>
      </c>
      <c r="Q548" s="29">
        <v>0</v>
      </c>
      <c r="R548" s="2">
        <v>0</v>
      </c>
      <c r="S548" s="2">
        <v>0</v>
      </c>
      <c r="T548" s="2">
        <v>-1</v>
      </c>
      <c r="X548" s="2">
        <v>0</v>
      </c>
      <c r="Y548" s="29">
        <v>0</v>
      </c>
      <c r="Z548" s="29"/>
      <c r="AA548" s="29"/>
      <c r="AB548" s="2">
        <v>0</v>
      </c>
      <c r="AE548" s="2">
        <v>0</v>
      </c>
      <c r="AI548" s="2">
        <v>0</v>
      </c>
      <c r="AJ548" s="2">
        <f t="shared" ref="AJ548" si="129">T548*U548*V548</f>
        <v>0</v>
      </c>
      <c r="AK548" s="29">
        <v>0</v>
      </c>
      <c r="AL548" s="2">
        <v>0</v>
      </c>
      <c r="AM548" s="2">
        <v>0</v>
      </c>
      <c r="AO548" s="29"/>
      <c r="AR548" s="2">
        <v>2</v>
      </c>
      <c r="AS548" s="2">
        <v>0</v>
      </c>
      <c r="AT548" s="2">
        <v>10</v>
      </c>
      <c r="AU548" s="2">
        <v>0</v>
      </c>
      <c r="AV548" s="2">
        <v>0.16666666666666671</v>
      </c>
      <c r="AW548" s="2">
        <v>0</v>
      </c>
      <c r="AX548" s="2">
        <v>0.83333333333333337</v>
      </c>
      <c r="AY548" s="2">
        <v>0</v>
      </c>
      <c r="AZ548" s="29">
        <v>1.65</v>
      </c>
      <c r="BA548" s="29">
        <v>1.69</v>
      </c>
      <c r="BB548" s="29">
        <v>4.0000000000000042E-2</v>
      </c>
      <c r="BC548" s="29">
        <v>1.67</v>
      </c>
      <c r="BD548" s="2">
        <v>1.67</v>
      </c>
      <c r="BE548" s="2">
        <v>4.2620042500000004</v>
      </c>
      <c r="BM548" s="2">
        <v>0</v>
      </c>
      <c r="BN548" s="2">
        <v>0</v>
      </c>
      <c r="BO548" s="2">
        <v>0</v>
      </c>
      <c r="BP548" s="79" t="s">
        <v>1407</v>
      </c>
      <c r="BQ548" s="79">
        <f t="shared" si="127"/>
        <v>453</v>
      </c>
      <c r="BR548" s="79">
        <v>24</v>
      </c>
      <c r="BS548" s="79"/>
      <c r="BT548" s="79" t="s">
        <v>464</v>
      </c>
      <c r="BU548" s="79" t="s">
        <v>464</v>
      </c>
      <c r="BV548" s="79">
        <v>0</v>
      </c>
      <c r="BW548" s="79">
        <v>8.6829999999999998</v>
      </c>
      <c r="BX548" s="79"/>
      <c r="BY548" s="79"/>
      <c r="BZ548" s="79" t="s">
        <v>1408</v>
      </c>
      <c r="CA548" s="79" t="s">
        <v>1409</v>
      </c>
      <c r="CB548" s="79" t="s">
        <v>1271</v>
      </c>
      <c r="CC548" s="79">
        <v>300</v>
      </c>
      <c r="CD548" s="79">
        <v>430</v>
      </c>
      <c r="CE548" s="79" t="s">
        <v>1310</v>
      </c>
      <c r="CF548" s="79"/>
      <c r="CG548" s="81">
        <v>16000</v>
      </c>
      <c r="CH548"/>
      <c r="CI548"/>
    </row>
    <row r="549" spans="1:87" s="2" customFormat="1" x14ac:dyDescent="0.3">
      <c r="A549" s="2" t="s">
        <v>251</v>
      </c>
      <c r="B549" s="33" t="s">
        <v>942</v>
      </c>
      <c r="C549" s="34"/>
      <c r="D549" s="2">
        <v>2.68</v>
      </c>
      <c r="E549" s="2" t="s">
        <v>245</v>
      </c>
      <c r="F549" s="40" t="s">
        <v>592</v>
      </c>
      <c r="G549" s="5" t="s">
        <v>666</v>
      </c>
      <c r="H549" s="5" t="s">
        <v>1173</v>
      </c>
      <c r="I549" s="2" t="s">
        <v>1650</v>
      </c>
      <c r="J549" s="2" t="s">
        <v>1650</v>
      </c>
      <c r="K549" s="2" t="s">
        <v>1650</v>
      </c>
      <c r="L549" t="b">
        <v>0</v>
      </c>
      <c r="M549" t="b">
        <v>0</v>
      </c>
      <c r="N549" t="b">
        <v>0</v>
      </c>
      <c r="O549" s="5" t="b">
        <v>1</v>
      </c>
      <c r="Q549" s="29">
        <v>0</v>
      </c>
      <c r="R549" s="2">
        <v>0</v>
      </c>
      <c r="S549" s="2">
        <v>0</v>
      </c>
      <c r="T549" s="2">
        <v>-1</v>
      </c>
      <c r="X549" s="2">
        <v>0</v>
      </c>
      <c r="Y549" s="29">
        <v>0</v>
      </c>
      <c r="Z549" s="29"/>
      <c r="AA549" s="29"/>
      <c r="AB549" s="2">
        <v>0</v>
      </c>
      <c r="AE549" s="2">
        <v>0</v>
      </c>
      <c r="AI549" s="2">
        <v>0</v>
      </c>
      <c r="AJ549" s="2">
        <f t="shared" si="63"/>
        <v>0</v>
      </c>
      <c r="AK549" s="29">
        <v>0</v>
      </c>
      <c r="AL549" s="2">
        <v>0</v>
      </c>
      <c r="AM549" s="2">
        <v>0</v>
      </c>
      <c r="AO549" s="29"/>
      <c r="AR549" s="2">
        <v>2</v>
      </c>
      <c r="AS549" s="2">
        <v>0</v>
      </c>
      <c r="AT549" s="2">
        <v>10</v>
      </c>
      <c r="AU549" s="2">
        <v>0</v>
      </c>
      <c r="AV549" s="2">
        <v>0.16666666666666671</v>
      </c>
      <c r="AW549" s="2">
        <v>0</v>
      </c>
      <c r="AX549" s="2">
        <v>0.83333333333333337</v>
      </c>
      <c r="AY549" s="2">
        <v>0</v>
      </c>
      <c r="AZ549" s="29">
        <v>1.65</v>
      </c>
      <c r="BA549" s="29">
        <v>1.69</v>
      </c>
      <c r="BB549" s="29">
        <v>4.0000000000000042E-2</v>
      </c>
      <c r="BC549" s="29">
        <v>1.67</v>
      </c>
      <c r="BD549" s="2">
        <v>1.67</v>
      </c>
      <c r="BE549" s="2">
        <v>4.2620042500000004</v>
      </c>
      <c r="BM549" s="2">
        <v>0</v>
      </c>
      <c r="BN549" s="2">
        <v>0</v>
      </c>
      <c r="BO549" s="2">
        <v>0</v>
      </c>
      <c r="BP549" s="79" t="s">
        <v>1407</v>
      </c>
      <c r="BQ549" s="79">
        <f t="shared" si="127"/>
        <v>453</v>
      </c>
      <c r="BR549" s="79">
        <v>24</v>
      </c>
      <c r="BS549" s="79"/>
      <c r="BT549" s="79" t="s">
        <v>464</v>
      </c>
      <c r="BU549" s="79" t="s">
        <v>464</v>
      </c>
      <c r="BV549" s="79">
        <v>0</v>
      </c>
      <c r="BW549" s="79">
        <v>8.6829999999999998</v>
      </c>
      <c r="BX549" s="79"/>
      <c r="BY549" s="79"/>
      <c r="BZ549" s="79" t="s">
        <v>1408</v>
      </c>
      <c r="CA549" s="79" t="s">
        <v>1409</v>
      </c>
      <c r="CB549" s="79" t="s">
        <v>1271</v>
      </c>
      <c r="CC549" s="79">
        <v>300</v>
      </c>
      <c r="CD549" s="79">
        <v>430</v>
      </c>
      <c r="CE549" s="79" t="s">
        <v>1310</v>
      </c>
      <c r="CF549" s="79"/>
      <c r="CG549" s="81">
        <v>18000</v>
      </c>
      <c r="CH549"/>
      <c r="CI549"/>
    </row>
    <row r="550" spans="1:87" s="2" customFormat="1" x14ac:dyDescent="0.3">
      <c r="A550" s="2" t="s">
        <v>1412</v>
      </c>
      <c r="B550" s="33" t="s">
        <v>943</v>
      </c>
      <c r="C550" s="34"/>
      <c r="D550" s="2">
        <v>2.91</v>
      </c>
      <c r="E550" s="2" t="s">
        <v>245</v>
      </c>
      <c r="F550" s="40" t="s">
        <v>592</v>
      </c>
      <c r="G550" s="5" t="s">
        <v>666</v>
      </c>
      <c r="H550" s="5" t="s">
        <v>1173</v>
      </c>
      <c r="I550" s="2" t="s">
        <v>1651</v>
      </c>
      <c r="J550" s="2" t="s">
        <v>1651</v>
      </c>
      <c r="K550" s="2" t="s">
        <v>1651</v>
      </c>
      <c r="L550" t="b">
        <v>0</v>
      </c>
      <c r="M550" t="b">
        <v>0</v>
      </c>
      <c r="N550" t="b">
        <v>0</v>
      </c>
      <c r="O550" s="5" t="b">
        <v>1</v>
      </c>
      <c r="Q550" s="29">
        <v>0</v>
      </c>
      <c r="R550" s="2">
        <v>0</v>
      </c>
      <c r="S550" s="2">
        <v>0</v>
      </c>
      <c r="T550" s="2">
        <v>-1</v>
      </c>
      <c r="X550" s="2">
        <v>0</v>
      </c>
      <c r="Y550" s="29">
        <v>0</v>
      </c>
      <c r="Z550" s="29"/>
      <c r="AA550" s="29"/>
      <c r="AB550" s="2">
        <v>0</v>
      </c>
      <c r="AE550" s="2">
        <v>0</v>
      </c>
      <c r="AI550" s="2">
        <v>0</v>
      </c>
      <c r="AJ550" s="2">
        <f t="shared" ref="AJ550" si="130">T550*U550*V550</f>
        <v>0</v>
      </c>
      <c r="AK550" s="29">
        <v>0</v>
      </c>
      <c r="AL550" s="2">
        <v>0</v>
      </c>
      <c r="AM550" s="2">
        <v>0</v>
      </c>
      <c r="AO550" s="29"/>
      <c r="AR550" s="2">
        <v>2</v>
      </c>
      <c r="AS550" s="2">
        <v>0</v>
      </c>
      <c r="AT550" s="2">
        <v>10</v>
      </c>
      <c r="AU550" s="2">
        <v>0</v>
      </c>
      <c r="AV550" s="2">
        <v>0.16666666666666671</v>
      </c>
      <c r="AW550" s="2">
        <v>0</v>
      </c>
      <c r="AX550" s="2">
        <v>0.83333333333333348</v>
      </c>
      <c r="AY550" s="2">
        <v>0</v>
      </c>
      <c r="AZ550" s="29">
        <v>1.65</v>
      </c>
      <c r="BA550" s="29">
        <v>1.69</v>
      </c>
      <c r="BB550" s="29">
        <v>4.0000000000000042E-2</v>
      </c>
      <c r="BC550" s="29">
        <v>1.6619999999999999</v>
      </c>
      <c r="BD550" s="2">
        <v>1.6619999999999999</v>
      </c>
      <c r="BE550" s="2">
        <v>4.3120419500000002</v>
      </c>
      <c r="BM550" s="2">
        <v>0</v>
      </c>
      <c r="BN550" s="2">
        <v>0</v>
      </c>
      <c r="BO550" s="2">
        <v>0</v>
      </c>
      <c r="BP550" s="79" t="s">
        <v>1407</v>
      </c>
      <c r="BQ550" s="79">
        <f t="shared" si="127"/>
        <v>453</v>
      </c>
      <c r="BR550" s="79">
        <v>24</v>
      </c>
      <c r="BS550" s="79"/>
      <c r="BT550" s="79" t="s">
        <v>464</v>
      </c>
      <c r="BU550" s="79" t="s">
        <v>464</v>
      </c>
      <c r="BV550" s="79">
        <v>0</v>
      </c>
      <c r="BW550" s="79">
        <v>8.6829999999999998</v>
      </c>
      <c r="BX550" s="79"/>
      <c r="BY550" s="79"/>
      <c r="BZ550" s="79" t="s">
        <v>1408</v>
      </c>
      <c r="CA550" s="79" t="s">
        <v>1409</v>
      </c>
      <c r="CB550" s="79" t="s">
        <v>1271</v>
      </c>
      <c r="CC550" s="79">
        <v>300</v>
      </c>
      <c r="CD550" s="79">
        <v>430</v>
      </c>
      <c r="CE550" s="79" t="s">
        <v>1310</v>
      </c>
      <c r="CF550" s="79"/>
      <c r="CG550" s="81">
        <v>16000</v>
      </c>
      <c r="CH550"/>
      <c r="CI550"/>
    </row>
    <row r="551" spans="1:87" s="2" customFormat="1" x14ac:dyDescent="0.3">
      <c r="A551" s="2" t="s">
        <v>1413</v>
      </c>
      <c r="B551" s="33" t="s">
        <v>943</v>
      </c>
      <c r="C551" s="34"/>
      <c r="D551" s="2">
        <v>2.91</v>
      </c>
      <c r="E551" s="2" t="s">
        <v>245</v>
      </c>
      <c r="F551" s="40" t="s">
        <v>592</v>
      </c>
      <c r="G551" s="5" t="s">
        <v>666</v>
      </c>
      <c r="H551" s="5" t="s">
        <v>1173</v>
      </c>
      <c r="I551" s="2" t="s">
        <v>1652</v>
      </c>
      <c r="J551" s="2" t="s">
        <v>1652</v>
      </c>
      <c r="K551" s="2" t="s">
        <v>1652</v>
      </c>
      <c r="L551" t="b">
        <v>0</v>
      </c>
      <c r="M551" t="b">
        <v>0</v>
      </c>
      <c r="N551" t="b">
        <v>0</v>
      </c>
      <c r="O551" s="5" t="b">
        <v>1</v>
      </c>
      <c r="Q551" s="29">
        <v>0</v>
      </c>
      <c r="R551" s="2">
        <v>0</v>
      </c>
      <c r="S551" s="2">
        <v>0</v>
      </c>
      <c r="T551" s="2">
        <v>-1</v>
      </c>
      <c r="X551" s="2">
        <v>0</v>
      </c>
      <c r="Y551" s="29">
        <v>0</v>
      </c>
      <c r="Z551" s="29"/>
      <c r="AA551" s="29"/>
      <c r="AB551" s="2">
        <v>0</v>
      </c>
      <c r="AE551" s="2">
        <v>0</v>
      </c>
      <c r="AI551" s="2">
        <v>0</v>
      </c>
      <c r="AJ551" s="2">
        <f t="shared" si="63"/>
        <v>0</v>
      </c>
      <c r="AK551" s="29">
        <v>0</v>
      </c>
      <c r="AL551" s="2">
        <v>0</v>
      </c>
      <c r="AM551" s="2">
        <v>0</v>
      </c>
      <c r="AO551" s="29"/>
      <c r="AR551" s="2">
        <v>2</v>
      </c>
      <c r="AS551" s="2">
        <v>0</v>
      </c>
      <c r="AT551" s="2">
        <v>10</v>
      </c>
      <c r="AU551" s="2">
        <v>0</v>
      </c>
      <c r="AV551" s="2">
        <v>0.16666666666666671</v>
      </c>
      <c r="AW551" s="2">
        <v>0</v>
      </c>
      <c r="AX551" s="2">
        <v>0.83333333333333348</v>
      </c>
      <c r="AY551" s="2">
        <v>0</v>
      </c>
      <c r="AZ551" s="29">
        <v>1.65</v>
      </c>
      <c r="BA551" s="29">
        <v>1.69</v>
      </c>
      <c r="BB551" s="29">
        <v>4.0000000000000042E-2</v>
      </c>
      <c r="BC551" s="29">
        <v>1.6619999999999999</v>
      </c>
      <c r="BD551" s="2">
        <v>1.6619999999999999</v>
      </c>
      <c r="BE551" s="2">
        <v>4.3120419500000002</v>
      </c>
      <c r="BM551" s="2">
        <v>0</v>
      </c>
      <c r="BN551" s="2">
        <v>0</v>
      </c>
      <c r="BO551" s="2">
        <v>0</v>
      </c>
      <c r="BP551" s="79" t="s">
        <v>1407</v>
      </c>
      <c r="BQ551" s="79">
        <f t="shared" si="127"/>
        <v>453</v>
      </c>
      <c r="BR551" s="79">
        <v>24</v>
      </c>
      <c r="BS551" s="79"/>
      <c r="BT551" s="79" t="s">
        <v>464</v>
      </c>
      <c r="BU551" s="79" t="s">
        <v>464</v>
      </c>
      <c r="BV551" s="79">
        <v>0</v>
      </c>
      <c r="BW551" s="79">
        <v>8.6829999999999998</v>
      </c>
      <c r="BX551" s="79"/>
      <c r="BY551" s="79"/>
      <c r="BZ551" s="79" t="s">
        <v>1408</v>
      </c>
      <c r="CA551" s="79" t="s">
        <v>1409</v>
      </c>
      <c r="CB551" s="79" t="s">
        <v>1271</v>
      </c>
      <c r="CC551" s="79">
        <v>300</v>
      </c>
      <c r="CD551" s="79">
        <v>430</v>
      </c>
      <c r="CE551" s="79" t="s">
        <v>1310</v>
      </c>
      <c r="CF551" s="79"/>
      <c r="CG551" s="81">
        <v>8000</v>
      </c>
      <c r="CH551"/>
      <c r="CI551"/>
    </row>
    <row r="552" spans="1:87" s="2" customFormat="1" x14ac:dyDescent="0.3">
      <c r="A552" s="2" t="s">
        <v>1414</v>
      </c>
      <c r="B552" s="33" t="s">
        <v>944</v>
      </c>
      <c r="C552" s="34"/>
      <c r="D552" s="2">
        <v>3.36</v>
      </c>
      <c r="E552" s="2" t="s">
        <v>245</v>
      </c>
      <c r="F552" s="40" t="s">
        <v>592</v>
      </c>
      <c r="G552" s="5" t="s">
        <v>666</v>
      </c>
      <c r="H552" s="5" t="s">
        <v>1173</v>
      </c>
      <c r="I552" s="2" t="s">
        <v>1653</v>
      </c>
      <c r="J552" s="2" t="s">
        <v>1653</v>
      </c>
      <c r="K552" s="2" t="s">
        <v>1653</v>
      </c>
      <c r="L552" t="b">
        <v>0</v>
      </c>
      <c r="M552" t="b">
        <v>0</v>
      </c>
      <c r="N552" t="b">
        <v>0</v>
      </c>
      <c r="O552" s="5" t="b">
        <v>1</v>
      </c>
      <c r="Q552" s="29">
        <v>0</v>
      </c>
      <c r="R552" s="2">
        <v>0</v>
      </c>
      <c r="S552" s="2">
        <v>0</v>
      </c>
      <c r="T552" s="2">
        <v>-1</v>
      </c>
      <c r="X552" s="2">
        <v>0</v>
      </c>
      <c r="Y552" s="29">
        <v>0</v>
      </c>
      <c r="Z552" s="29"/>
      <c r="AA552" s="29"/>
      <c r="AB552" s="2">
        <v>0</v>
      </c>
      <c r="AE552" s="2">
        <v>0</v>
      </c>
      <c r="AI552" s="2">
        <v>0</v>
      </c>
      <c r="AJ552" s="2">
        <f t="shared" ref="AJ552" si="131">T552*U552*V552</f>
        <v>0</v>
      </c>
      <c r="AK552" s="29">
        <v>0</v>
      </c>
      <c r="AL552" s="2">
        <v>0</v>
      </c>
      <c r="AM552" s="2">
        <v>0</v>
      </c>
      <c r="AO552" s="29"/>
      <c r="AR552" s="2">
        <v>2</v>
      </c>
      <c r="AS552" s="2">
        <v>0</v>
      </c>
      <c r="AT552" s="2">
        <v>10</v>
      </c>
      <c r="AU552" s="2">
        <v>0</v>
      </c>
      <c r="AV552" s="2">
        <v>0.16666666666666671</v>
      </c>
      <c r="AW552" s="2">
        <v>0</v>
      </c>
      <c r="AX552" s="2">
        <v>0.83333333333333337</v>
      </c>
      <c r="AY552" s="2">
        <v>0</v>
      </c>
      <c r="AZ552" s="29">
        <v>1.65</v>
      </c>
      <c r="BA552" s="29">
        <v>1.69</v>
      </c>
      <c r="BB552" s="29">
        <v>4.0000000000000042E-2</v>
      </c>
      <c r="BC552" s="29">
        <v>1.6539999999999999</v>
      </c>
      <c r="BD552" s="2">
        <v>1.6539999999999999</v>
      </c>
      <c r="BE552" s="2">
        <v>4.3620796500000001</v>
      </c>
      <c r="BM552" s="2">
        <v>0</v>
      </c>
      <c r="BN552" s="2">
        <v>0</v>
      </c>
      <c r="BO552" s="2">
        <v>0</v>
      </c>
      <c r="BP552" s="79" t="s">
        <v>1407</v>
      </c>
      <c r="BQ552" s="79">
        <f t="shared" si="127"/>
        <v>453</v>
      </c>
      <c r="BR552" s="79">
        <v>24</v>
      </c>
      <c r="BS552" s="79"/>
      <c r="BT552" s="79" t="s">
        <v>464</v>
      </c>
      <c r="BU552" s="79" t="s">
        <v>464</v>
      </c>
      <c r="BV552" s="79">
        <v>0</v>
      </c>
      <c r="BW552" s="79">
        <v>8.6829999999999998</v>
      </c>
      <c r="BX552" s="79"/>
      <c r="BY552" s="79"/>
      <c r="BZ552" s="79" t="s">
        <v>1408</v>
      </c>
      <c r="CA552" s="79" t="s">
        <v>1409</v>
      </c>
      <c r="CB552" s="79" t="s">
        <v>1271</v>
      </c>
      <c r="CC552" s="79">
        <v>300</v>
      </c>
      <c r="CD552" s="79">
        <v>430</v>
      </c>
      <c r="CE552" s="79" t="s">
        <v>1310</v>
      </c>
      <c r="CF552" s="79"/>
      <c r="CG552" s="81">
        <v>3500</v>
      </c>
      <c r="CH552"/>
      <c r="CI552"/>
    </row>
    <row r="553" spans="1:87" s="2" customFormat="1" x14ac:dyDescent="0.3">
      <c r="A553" s="2" t="s">
        <v>249</v>
      </c>
      <c r="B553" s="33" t="s">
        <v>944</v>
      </c>
      <c r="C553" s="34"/>
      <c r="D553" s="2">
        <v>3.36</v>
      </c>
      <c r="E553" s="2" t="s">
        <v>245</v>
      </c>
      <c r="F553" s="40" t="s">
        <v>592</v>
      </c>
      <c r="G553" s="5" t="s">
        <v>666</v>
      </c>
      <c r="H553" s="5" t="s">
        <v>1173</v>
      </c>
      <c r="I553" s="2" t="s">
        <v>1654</v>
      </c>
      <c r="J553" s="2" t="s">
        <v>1654</v>
      </c>
      <c r="K553" s="2" t="s">
        <v>1654</v>
      </c>
      <c r="L553" t="b">
        <v>0</v>
      </c>
      <c r="M553" t="b">
        <v>0</v>
      </c>
      <c r="N553" t="b">
        <v>0</v>
      </c>
      <c r="O553" s="5" t="b">
        <v>1</v>
      </c>
      <c r="Q553" s="29">
        <v>0</v>
      </c>
      <c r="R553" s="2">
        <v>0</v>
      </c>
      <c r="S553" s="2">
        <v>0</v>
      </c>
      <c r="T553" s="2">
        <v>-1</v>
      </c>
      <c r="X553" s="2">
        <v>0</v>
      </c>
      <c r="Y553" s="29">
        <v>0</v>
      </c>
      <c r="Z553" s="29"/>
      <c r="AA553" s="29"/>
      <c r="AB553" s="2">
        <v>0</v>
      </c>
      <c r="AE553" s="2">
        <v>0</v>
      </c>
      <c r="AI553" s="2">
        <v>0</v>
      </c>
      <c r="AJ553" s="2">
        <f t="shared" si="63"/>
        <v>0</v>
      </c>
      <c r="AK553" s="29">
        <v>0</v>
      </c>
      <c r="AL553" s="2">
        <v>0</v>
      </c>
      <c r="AM553" s="2">
        <v>0</v>
      </c>
      <c r="AO553" s="29"/>
      <c r="AR553" s="2">
        <v>2</v>
      </c>
      <c r="AS553" s="2">
        <v>0</v>
      </c>
      <c r="AT553" s="2">
        <v>10</v>
      </c>
      <c r="AU553" s="2">
        <v>0</v>
      </c>
      <c r="AV553" s="2">
        <v>0.16666666666666671</v>
      </c>
      <c r="AW553" s="2">
        <v>0</v>
      </c>
      <c r="AX553" s="2">
        <v>0.83333333333333337</v>
      </c>
      <c r="AY553" s="2">
        <v>0</v>
      </c>
      <c r="AZ553" s="29">
        <v>1.65</v>
      </c>
      <c r="BA553" s="29">
        <v>1.69</v>
      </c>
      <c r="BB553" s="29">
        <v>4.0000000000000042E-2</v>
      </c>
      <c r="BC553" s="29">
        <v>1.6539999999999999</v>
      </c>
      <c r="BD553" s="2">
        <v>1.6539999999999999</v>
      </c>
      <c r="BE553" s="2">
        <v>4.3620796500000001</v>
      </c>
      <c r="BM553" s="2">
        <v>0</v>
      </c>
      <c r="BN553" s="2">
        <v>0</v>
      </c>
      <c r="BO553" s="2">
        <v>0</v>
      </c>
      <c r="BP553" s="79" t="s">
        <v>1407</v>
      </c>
      <c r="BQ553" s="79">
        <f t="shared" si="127"/>
        <v>453</v>
      </c>
      <c r="BR553" s="79">
        <v>24</v>
      </c>
      <c r="BS553" s="79"/>
      <c r="BT553" s="79" t="s">
        <v>464</v>
      </c>
      <c r="BU553" s="79" t="s">
        <v>464</v>
      </c>
      <c r="BV553" s="79">
        <v>0</v>
      </c>
      <c r="BW553" s="79">
        <v>8.6829999999999998</v>
      </c>
      <c r="BX553" s="79"/>
      <c r="BY553" s="79"/>
      <c r="BZ553" s="79" t="s">
        <v>1408</v>
      </c>
      <c r="CA553" s="79" t="s">
        <v>1409</v>
      </c>
      <c r="CB553" s="79" t="s">
        <v>1271</v>
      </c>
      <c r="CC553" s="79">
        <v>300</v>
      </c>
      <c r="CD553" s="79">
        <v>430</v>
      </c>
      <c r="CE553" s="79" t="s">
        <v>1310</v>
      </c>
      <c r="CF553" s="79"/>
      <c r="CG553" s="81">
        <v>800</v>
      </c>
      <c r="CH553"/>
      <c r="CI553"/>
    </row>
    <row r="554" spans="1:87" x14ac:dyDescent="0.3">
      <c r="A554" s="2" t="s">
        <v>248</v>
      </c>
      <c r="B554" s="13" t="s">
        <v>816</v>
      </c>
      <c r="C554" s="13"/>
      <c r="D554" s="2">
        <v>3.6</v>
      </c>
      <c r="E554" s="2" t="s">
        <v>245</v>
      </c>
      <c r="F554" s="9" t="s">
        <v>593</v>
      </c>
      <c r="G554" t="s">
        <v>667</v>
      </c>
      <c r="H554" t="s">
        <v>1172</v>
      </c>
      <c r="L554" t="b">
        <v>1</v>
      </c>
      <c r="M554" t="b">
        <v>1</v>
      </c>
      <c r="N554" t="b">
        <v>0</v>
      </c>
      <c r="O554" t="b">
        <v>0</v>
      </c>
      <c r="P554" s="2"/>
      <c r="Q554" s="25">
        <v>50</v>
      </c>
      <c r="R554">
        <v>2</v>
      </c>
      <c r="S554">
        <v>0</v>
      </c>
      <c r="T554" s="2"/>
      <c r="U554" s="2"/>
      <c r="V554" s="2"/>
      <c r="W554" s="2"/>
      <c r="X554" s="2">
        <v>0</v>
      </c>
      <c r="Y554" s="25">
        <v>12.345150759999999</v>
      </c>
      <c r="Z554" s="25">
        <v>15.34169717</v>
      </c>
      <c r="AA554" s="25">
        <v>13.410947439999999</v>
      </c>
      <c r="AB554">
        <v>3.8</v>
      </c>
      <c r="AC554">
        <v>3.8</v>
      </c>
      <c r="AD554">
        <v>6.23</v>
      </c>
      <c r="AE554">
        <v>0</v>
      </c>
      <c r="AH554" s="2"/>
      <c r="AI554">
        <v>0</v>
      </c>
      <c r="AJ554" s="55">
        <f t="shared" si="63"/>
        <v>0</v>
      </c>
      <c r="AK554" s="57">
        <v>2502.9167389596269</v>
      </c>
      <c r="AL554" s="55">
        <v>77.908684554932648</v>
      </c>
      <c r="AM554" s="55">
        <v>0</v>
      </c>
      <c r="AN554" s="52"/>
      <c r="AO554" s="51">
        <v>0</v>
      </c>
      <c r="AP554" s="52">
        <v>0</v>
      </c>
      <c r="AQ554" s="52"/>
      <c r="AR554" s="28">
        <v>2</v>
      </c>
      <c r="AS554" s="28">
        <v>2</v>
      </c>
      <c r="AT554" s="28">
        <v>5</v>
      </c>
      <c r="AU554" s="28">
        <v>0</v>
      </c>
      <c r="AV554" s="28">
        <v>0.22222222222222221</v>
      </c>
      <c r="AW554" s="28">
        <v>0.22222222222222221</v>
      </c>
      <c r="AX554" s="28">
        <v>0.55555555555555558</v>
      </c>
      <c r="AY554" s="28">
        <v>0</v>
      </c>
      <c r="AZ554" s="25">
        <v>1.65</v>
      </c>
      <c r="BA554" s="25">
        <v>2.58</v>
      </c>
      <c r="BB554" s="25">
        <v>0.93000000000000016</v>
      </c>
      <c r="BC554" s="25">
        <v>2.1150000000000002</v>
      </c>
      <c r="BD554">
        <v>2.1150000000000002</v>
      </c>
      <c r="BE554">
        <v>5.3028278780000004</v>
      </c>
      <c r="BF554" s="75">
        <v>0.46813521899838401</v>
      </c>
      <c r="BG554" s="75">
        <v>0.6015778510039812</v>
      </c>
      <c r="BH554" s="75"/>
      <c r="BJ554">
        <v>0</v>
      </c>
      <c r="BK554">
        <v>0</v>
      </c>
      <c r="BM554">
        <v>0</v>
      </c>
      <c r="BN554">
        <v>0</v>
      </c>
      <c r="BO554">
        <v>0.53485653500118258</v>
      </c>
      <c r="BP554" s="79" t="s">
        <v>1407</v>
      </c>
      <c r="BQ554" s="79">
        <f t="shared" si="127"/>
        <v>453</v>
      </c>
      <c r="BR554" s="79">
        <v>24</v>
      </c>
      <c r="BT554" s="79" t="s">
        <v>464</v>
      </c>
      <c r="BU554" s="79" t="s">
        <v>464</v>
      </c>
      <c r="BV554" s="79">
        <v>0</v>
      </c>
      <c r="BW554" s="79">
        <v>8.6829999999999998</v>
      </c>
      <c r="BZ554" s="79" t="s">
        <v>1408</v>
      </c>
      <c r="CA554" s="79" t="s">
        <v>1409</v>
      </c>
      <c r="CB554" s="79" t="s">
        <v>1271</v>
      </c>
      <c r="CC554" s="79">
        <v>300</v>
      </c>
      <c r="CD554" s="79">
        <v>430</v>
      </c>
      <c r="CE554" s="79" t="s">
        <v>1310</v>
      </c>
      <c r="CG554" s="81">
        <v>200</v>
      </c>
    </row>
    <row r="555" spans="1:87" x14ac:dyDescent="0.3">
      <c r="A555" s="2" t="s">
        <v>15</v>
      </c>
      <c r="B555" s="13" t="s">
        <v>700</v>
      </c>
      <c r="C555" s="13"/>
      <c r="D555" s="2">
        <v>4.49</v>
      </c>
      <c r="E555" s="2" t="s">
        <v>253</v>
      </c>
      <c r="F555" s="9" t="s">
        <v>533</v>
      </c>
      <c r="G555" t="s">
        <v>614</v>
      </c>
      <c r="L555" t="b">
        <v>1</v>
      </c>
      <c r="M555" t="b">
        <v>1</v>
      </c>
      <c r="N555" t="b">
        <v>0</v>
      </c>
      <c r="O555" t="b">
        <v>0</v>
      </c>
      <c r="P555" s="2"/>
      <c r="Q555" s="25">
        <v>4</v>
      </c>
      <c r="R555">
        <v>4</v>
      </c>
      <c r="S555">
        <v>0</v>
      </c>
      <c r="T555" s="2"/>
      <c r="U555" s="2"/>
      <c r="V555" s="2"/>
      <c r="W555" s="2"/>
      <c r="X555" s="2">
        <v>0</v>
      </c>
      <c r="Y555" s="25">
        <v>5.63450966</v>
      </c>
      <c r="Z555" s="25">
        <v>7.6422105</v>
      </c>
      <c r="AA555" s="25">
        <v>11.066420430000001</v>
      </c>
      <c r="AB555">
        <v>11.013</v>
      </c>
      <c r="AC555">
        <v>7.6319999999999997</v>
      </c>
      <c r="AD555">
        <v>5.6210000000000004</v>
      </c>
      <c r="AE555">
        <v>0</v>
      </c>
      <c r="AH555" s="2"/>
      <c r="AI555">
        <v>12</v>
      </c>
      <c r="AJ555" s="55">
        <f t="shared" si="63"/>
        <v>0</v>
      </c>
      <c r="AK555" s="57">
        <v>476.5212686940929</v>
      </c>
      <c r="AL555" s="55">
        <v>472.45188513599999</v>
      </c>
      <c r="AM555" s="55">
        <v>0</v>
      </c>
      <c r="AN555" s="52"/>
      <c r="AO555" s="51">
        <v>0.1007300264509579</v>
      </c>
      <c r="AP555" s="52">
        <v>0.1015976473163669</v>
      </c>
      <c r="AQ555" s="52"/>
      <c r="AR555" s="28">
        <v>2</v>
      </c>
      <c r="AS555" s="28">
        <v>2.666666666666667</v>
      </c>
      <c r="AT555" s="28">
        <v>0.66666666666666663</v>
      </c>
      <c r="AU555" s="28">
        <v>3.1111111111111112</v>
      </c>
      <c r="AV555" s="28">
        <v>0.23684210526315791</v>
      </c>
      <c r="AW555" s="28">
        <v>0.31578947368421051</v>
      </c>
      <c r="AX555" s="28">
        <v>7.8947368421052627E-2</v>
      </c>
      <c r="AY555" s="28">
        <v>0.36842105263157893</v>
      </c>
      <c r="AZ555" s="25">
        <v>0.95</v>
      </c>
      <c r="BA555" s="25">
        <v>3.44</v>
      </c>
      <c r="BB555" s="25">
        <v>2.4900000000000002</v>
      </c>
      <c r="BC555" s="25">
        <v>2.7322222222222221</v>
      </c>
      <c r="BD555">
        <v>2.7322222222222221</v>
      </c>
      <c r="BE555">
        <v>6.2204042916666662</v>
      </c>
      <c r="BF555" s="75">
        <v>0.5362582325986015</v>
      </c>
      <c r="BG555" s="75">
        <v>0.54087720122437066</v>
      </c>
      <c r="BH555" s="75"/>
      <c r="BJ555">
        <v>5.0365013225478962E-2</v>
      </c>
      <c r="BK555">
        <v>5.0798823658183438E-2</v>
      </c>
      <c r="BM555">
        <v>0.1011638368836624</v>
      </c>
      <c r="BN555">
        <v>5.05819184418312E-2</v>
      </c>
      <c r="BO555">
        <v>0.53856771691148608</v>
      </c>
      <c r="BP555" s="79" t="s">
        <v>1305</v>
      </c>
      <c r="BQ555" s="79">
        <v>1273</v>
      </c>
      <c r="BR555" s="79">
        <v>12</v>
      </c>
      <c r="BT555" s="79" t="s">
        <v>1275</v>
      </c>
      <c r="BU555" s="79" t="s">
        <v>56</v>
      </c>
      <c r="BV555" s="79">
        <v>0.15</v>
      </c>
      <c r="BW555" s="79">
        <v>3.94</v>
      </c>
      <c r="BX555" s="79">
        <v>1.28</v>
      </c>
      <c r="BY555" s="79">
        <v>0</v>
      </c>
      <c r="BZ555" s="79" t="s">
        <v>464</v>
      </c>
      <c r="CA555" s="79" t="s">
        <v>464</v>
      </c>
      <c r="CB555" s="79" t="s">
        <v>1266</v>
      </c>
      <c r="CC555" s="79">
        <v>400</v>
      </c>
      <c r="CE555" s="79" t="s">
        <v>1287</v>
      </c>
      <c r="CG555" s="81">
        <v>394</v>
      </c>
    </row>
    <row r="556" spans="1:87" x14ac:dyDescent="0.3">
      <c r="A556" s="2" t="s">
        <v>185</v>
      </c>
      <c r="B556" s="13"/>
      <c r="C556" s="13"/>
      <c r="D556" s="69">
        <v>4.18</v>
      </c>
      <c r="E556" s="2" t="s">
        <v>253</v>
      </c>
      <c r="F556" s="9" t="s">
        <v>556</v>
      </c>
      <c r="G556" t="s">
        <v>633</v>
      </c>
      <c r="L556" t="b">
        <v>1</v>
      </c>
      <c r="M556" t="b">
        <v>1</v>
      </c>
      <c r="N556" t="b">
        <v>0</v>
      </c>
      <c r="O556" t="b">
        <v>0</v>
      </c>
      <c r="P556" s="2"/>
      <c r="Q556" s="25"/>
      <c r="T556" s="2"/>
      <c r="U556" s="2"/>
      <c r="V556" s="2"/>
      <c r="W556" s="2"/>
      <c r="X556" s="1">
        <v>0</v>
      </c>
      <c r="Y556" s="25"/>
      <c r="Z556" s="25"/>
      <c r="AA556" s="25"/>
      <c r="AH556" s="2"/>
      <c r="AJ556" s="55"/>
      <c r="AK556" s="57"/>
      <c r="AL556" s="55"/>
      <c r="AM556" s="55"/>
      <c r="AN556" s="52"/>
      <c r="AO556" s="51"/>
      <c r="AP556" s="52"/>
      <c r="AQ556" s="52"/>
      <c r="AR556" s="28"/>
      <c r="AS556" s="28"/>
      <c r="AT556" s="28"/>
      <c r="AU556" s="28"/>
      <c r="AV556" s="28"/>
      <c r="AW556" s="28"/>
      <c r="AX556" s="28"/>
      <c r="AY556" s="28"/>
      <c r="AZ556" s="25"/>
      <c r="BA556" s="25"/>
      <c r="BB556" s="25"/>
      <c r="BC556" s="25"/>
      <c r="BF556" s="75"/>
      <c r="BG556" s="75"/>
      <c r="BH556" s="75"/>
      <c r="BP556" s="79" t="s">
        <v>1305</v>
      </c>
      <c r="BQ556" s="79">
        <v>1273</v>
      </c>
      <c r="BR556" s="79">
        <v>5</v>
      </c>
      <c r="BT556" s="79" t="s">
        <v>1275</v>
      </c>
      <c r="BU556" s="79" t="s">
        <v>56</v>
      </c>
      <c r="BV556" s="79">
        <v>0.15</v>
      </c>
      <c r="BW556" s="79">
        <v>4.5</v>
      </c>
      <c r="BX556" s="79">
        <v>1.28</v>
      </c>
      <c r="BY556" s="79">
        <v>0</v>
      </c>
      <c r="BZ556" s="79" t="s">
        <v>464</v>
      </c>
      <c r="CA556" s="79" t="s">
        <v>464</v>
      </c>
      <c r="CB556" s="79" t="s">
        <v>1266</v>
      </c>
      <c r="CC556" s="79">
        <v>400</v>
      </c>
      <c r="CE556" s="79" t="s">
        <v>1287</v>
      </c>
      <c r="CG556" s="81">
        <v>2141</v>
      </c>
    </row>
    <row r="557" spans="1:87" x14ac:dyDescent="0.3">
      <c r="A557" s="2" t="s">
        <v>254</v>
      </c>
      <c r="B557" s="13" t="s">
        <v>817</v>
      </c>
      <c r="C557" s="13"/>
      <c r="D557" s="2">
        <v>4.8099999999999996</v>
      </c>
      <c r="E557" s="2" t="s">
        <v>253</v>
      </c>
      <c r="F557" s="9" t="s">
        <v>594</v>
      </c>
      <c r="G557">
        <v>-1</v>
      </c>
      <c r="L557" t="b">
        <v>1</v>
      </c>
      <c r="M557" t="b">
        <v>0</v>
      </c>
      <c r="N557" t="b">
        <v>0</v>
      </c>
      <c r="O557" t="b">
        <v>0</v>
      </c>
      <c r="P557" s="2"/>
      <c r="Q557" s="25">
        <v>4</v>
      </c>
      <c r="R557">
        <v>0</v>
      </c>
      <c r="S557">
        <v>0</v>
      </c>
      <c r="T557" s="2"/>
      <c r="U557" s="2"/>
      <c r="V557" s="2"/>
      <c r="W557" s="2"/>
      <c r="X557" s="2"/>
      <c r="Y557" s="25">
        <v>5.8119930000000002</v>
      </c>
      <c r="Z557" s="25">
        <v>10.228956</v>
      </c>
      <c r="AA557" s="25">
        <v>17.904929589999998</v>
      </c>
      <c r="AB557">
        <v>0</v>
      </c>
      <c r="AE557">
        <v>0</v>
      </c>
      <c r="AH557" s="2"/>
      <c r="AI557">
        <v>18</v>
      </c>
      <c r="AJ557" s="55">
        <f t="shared" ref="AJ557:AJ676" si="132">T557*U557*V557</f>
        <v>0</v>
      </c>
      <c r="AK557" s="57">
        <v>882.26177591634428</v>
      </c>
      <c r="AL557" s="55">
        <v>0</v>
      </c>
      <c r="AM557" s="55">
        <v>0</v>
      </c>
      <c r="AN557" s="52"/>
      <c r="AO557" s="51">
        <v>8.1608431834438916E-2</v>
      </c>
      <c r="AP557" s="52"/>
      <c r="AQ557" s="52"/>
      <c r="AR557" s="28">
        <v>2</v>
      </c>
      <c r="AS557" s="28">
        <v>2.4</v>
      </c>
      <c r="AT557" s="28">
        <v>0.4</v>
      </c>
      <c r="AU557" s="28">
        <v>1.8666666666666669</v>
      </c>
      <c r="AV557" s="28">
        <v>0.3</v>
      </c>
      <c r="AW557" s="28">
        <v>0.36</v>
      </c>
      <c r="AX557" s="28">
        <v>0.06</v>
      </c>
      <c r="AY557" s="28">
        <v>0.28000000000000003</v>
      </c>
      <c r="AZ557" s="25">
        <v>0.95</v>
      </c>
      <c r="BA557" s="25">
        <v>3.44</v>
      </c>
      <c r="BB557" s="25">
        <v>2.4900000000000002</v>
      </c>
      <c r="BC557" s="25">
        <v>2.5173333333333332</v>
      </c>
      <c r="BD557">
        <v>2.5173333333333341</v>
      </c>
      <c r="BE557">
        <v>5.8148519500000004</v>
      </c>
      <c r="BF557" s="75">
        <v>0.53464553504946077</v>
      </c>
      <c r="BG557" s="75"/>
      <c r="BH557" s="75"/>
      <c r="BJ557">
        <v>4.0804215917219458E-2</v>
      </c>
      <c r="BM557">
        <v>8.1608431834438916E-2</v>
      </c>
      <c r="BN557">
        <v>4.0804215917219458E-2</v>
      </c>
      <c r="BO557">
        <v>0.53464553504946077</v>
      </c>
      <c r="BP557" s="79" t="s">
        <v>1305</v>
      </c>
      <c r="BQ557" s="79">
        <v>1273</v>
      </c>
      <c r="BR557" s="79">
        <v>12</v>
      </c>
      <c r="BT557" s="79" t="s">
        <v>1275</v>
      </c>
      <c r="BU557" s="79" t="s">
        <v>56</v>
      </c>
      <c r="BV557" s="79">
        <v>0.15</v>
      </c>
      <c r="BW557" s="79">
        <v>2.61</v>
      </c>
      <c r="BX557" s="79">
        <v>1.28</v>
      </c>
      <c r="BY557" s="79">
        <v>0</v>
      </c>
      <c r="BZ557" s="79" t="s">
        <v>464</v>
      </c>
      <c r="CA557" s="79" t="s">
        <v>464</v>
      </c>
      <c r="CB557" s="79" t="s">
        <v>1266</v>
      </c>
      <c r="CC557" s="79">
        <v>400</v>
      </c>
      <c r="CE557" s="79" t="s">
        <v>1287</v>
      </c>
      <c r="CG557" s="81">
        <v>32</v>
      </c>
    </row>
    <row r="558" spans="1:87" x14ac:dyDescent="0.3">
      <c r="A558" s="2" t="s">
        <v>221</v>
      </c>
      <c r="B558" s="13" t="s">
        <v>808</v>
      </c>
      <c r="C558" s="13"/>
      <c r="D558" s="2">
        <v>4.75</v>
      </c>
      <c r="E558" s="2" t="s">
        <v>253</v>
      </c>
      <c r="F558" s="9" t="s">
        <v>589</v>
      </c>
      <c r="G558">
        <v>-1</v>
      </c>
      <c r="L558" t="b">
        <v>1</v>
      </c>
      <c r="M558" t="b">
        <v>0</v>
      </c>
      <c r="N558" t="b">
        <v>0</v>
      </c>
      <c r="O558" t="b">
        <v>0</v>
      </c>
      <c r="P558" s="2"/>
      <c r="Q558" s="25">
        <v>1</v>
      </c>
      <c r="R558">
        <v>0</v>
      </c>
      <c r="S558">
        <v>0</v>
      </c>
      <c r="T558" s="2"/>
      <c r="U558" s="2"/>
      <c r="V558" s="2"/>
      <c r="W558" s="2"/>
      <c r="X558" s="1">
        <v>0</v>
      </c>
      <c r="Y558" s="25">
        <v>5.6694849300000003</v>
      </c>
      <c r="Z558" s="25">
        <v>5.6694842000000003</v>
      </c>
      <c r="AA558" s="25">
        <v>11.54266629</v>
      </c>
      <c r="AB558">
        <v>0</v>
      </c>
      <c r="AE558">
        <v>0</v>
      </c>
      <c r="AH558" s="2"/>
      <c r="AI558">
        <v>30</v>
      </c>
      <c r="AJ558" s="55">
        <f t="shared" si="132"/>
        <v>0</v>
      </c>
      <c r="AK558" s="57">
        <v>321.30962315738361</v>
      </c>
      <c r="AL558" s="55">
        <v>0</v>
      </c>
      <c r="AM558" s="55">
        <v>0</v>
      </c>
      <c r="AN558" s="52"/>
      <c r="AO558" s="51">
        <v>9.3367885173191417E-2</v>
      </c>
      <c r="AP558" s="52"/>
      <c r="AQ558" s="52"/>
      <c r="AR558" s="28">
        <v>2</v>
      </c>
      <c r="AS558" s="28">
        <v>2.5</v>
      </c>
      <c r="AT558" s="28">
        <v>0.5</v>
      </c>
      <c r="AU558" s="28">
        <v>2.333333333333333</v>
      </c>
      <c r="AV558" s="28">
        <v>0.27272727272727282</v>
      </c>
      <c r="AW558" s="28">
        <v>0.34090909090909088</v>
      </c>
      <c r="AX558" s="28">
        <v>6.8181818181818191E-2</v>
      </c>
      <c r="AY558" s="28">
        <v>0.31818181818181818</v>
      </c>
      <c r="AZ558" s="25">
        <v>0.95</v>
      </c>
      <c r="BA558" s="25">
        <v>3.44</v>
      </c>
      <c r="BB558" s="25">
        <v>2.4900000000000002</v>
      </c>
      <c r="BC558" s="25">
        <v>2.5979166666666669</v>
      </c>
      <c r="BD558">
        <v>2.597916666666666</v>
      </c>
      <c r="BE558">
        <v>5.966934078125</v>
      </c>
      <c r="BF558" s="75">
        <v>0.56583721757051464</v>
      </c>
      <c r="BG558" s="75"/>
      <c r="BH558" s="75"/>
      <c r="BJ558">
        <v>4.6683942586595709E-2</v>
      </c>
      <c r="BM558">
        <v>9.3367885173191417E-2</v>
      </c>
      <c r="BN558">
        <v>4.6683942586595709E-2</v>
      </c>
      <c r="BO558">
        <v>0.56583721757051464</v>
      </c>
      <c r="BP558" s="79" t="s">
        <v>1305</v>
      </c>
      <c r="BQ558" s="79">
        <v>1273</v>
      </c>
      <c r="BR558" s="79">
        <v>60</v>
      </c>
      <c r="BT558" s="79" t="s">
        <v>1275</v>
      </c>
      <c r="BU558" s="79" t="s">
        <v>56</v>
      </c>
      <c r="BV558" s="79">
        <v>0.15</v>
      </c>
      <c r="BW558" s="79">
        <v>2.99</v>
      </c>
      <c r="BX558" s="79">
        <v>1.28</v>
      </c>
      <c r="BY558" s="79">
        <v>0</v>
      </c>
      <c r="BZ558" s="79" t="s">
        <v>464</v>
      </c>
      <c r="CA558" s="79" t="s">
        <v>464</v>
      </c>
      <c r="CB558" s="79" t="s">
        <v>1266</v>
      </c>
      <c r="CC558" s="79">
        <v>400</v>
      </c>
      <c r="CE558" s="79" t="s">
        <v>1287</v>
      </c>
      <c r="CG558" s="81">
        <v>1194</v>
      </c>
    </row>
    <row r="559" spans="1:87" x14ac:dyDescent="0.3">
      <c r="A559" s="2" t="s">
        <v>0</v>
      </c>
      <c r="B559" s="13" t="s">
        <v>685</v>
      </c>
      <c r="C559" s="13"/>
      <c r="D559" s="2">
        <v>3.3</v>
      </c>
      <c r="E559" s="2" t="s">
        <v>257</v>
      </c>
      <c r="F559" s="9" t="s">
        <v>523</v>
      </c>
      <c r="G559" t="s">
        <v>606</v>
      </c>
      <c r="L559" t="b">
        <v>1</v>
      </c>
      <c r="M559" t="b">
        <v>1</v>
      </c>
      <c r="N559" t="b">
        <v>0</v>
      </c>
      <c r="O559" t="b">
        <v>0</v>
      </c>
      <c r="P559" s="103">
        <v>4</v>
      </c>
      <c r="Q559" s="25">
        <v>4</v>
      </c>
      <c r="R559">
        <v>4</v>
      </c>
      <c r="S559">
        <v>0</v>
      </c>
      <c r="T559" s="1">
        <v>6.6</v>
      </c>
      <c r="U559" s="1">
        <v>7.94</v>
      </c>
      <c r="V559" s="1">
        <v>33.700000000000003</v>
      </c>
      <c r="W559" s="2"/>
      <c r="X559" s="1">
        <v>16.850000000000001</v>
      </c>
      <c r="Y559" s="25">
        <v>6.6040679999999998</v>
      </c>
      <c r="Z559" s="25">
        <v>7.9389519999999996</v>
      </c>
      <c r="AA559" s="25">
        <v>33.703336</v>
      </c>
      <c r="AB559">
        <v>7.83</v>
      </c>
      <c r="AC559">
        <v>33.209989999999998</v>
      </c>
      <c r="AD559">
        <v>6.46</v>
      </c>
      <c r="AE559">
        <v>0</v>
      </c>
      <c r="AH559" s="2"/>
      <c r="AI559">
        <v>34</v>
      </c>
      <c r="AJ559" s="55">
        <f t="shared" ref="AJ559" si="133">T559*U559*V559</f>
        <v>1766.0147999999999</v>
      </c>
      <c r="AK559" s="57">
        <v>1767.0449718798691</v>
      </c>
      <c r="AL559" s="55">
        <v>1679.8210721820001</v>
      </c>
      <c r="AM559" s="55">
        <v>0</v>
      </c>
      <c r="AN559" s="52"/>
      <c r="AO559" s="51">
        <v>7.6964651247849417E-2</v>
      </c>
      <c r="AP559" s="52">
        <v>8.0961003676030277E-2</v>
      </c>
      <c r="AQ559" s="52"/>
      <c r="AR559" s="28">
        <v>1.62962962962963</v>
      </c>
      <c r="AS559" s="28">
        <v>2.518518518518519</v>
      </c>
      <c r="AT559" s="28">
        <v>0.88888888888888884</v>
      </c>
      <c r="AU559" s="28">
        <v>0</v>
      </c>
      <c r="AV559" s="28">
        <v>0.32352941176470579</v>
      </c>
      <c r="AW559" s="28">
        <v>0.5</v>
      </c>
      <c r="AX559" s="28">
        <v>0.1764705882352941</v>
      </c>
      <c r="AY559" s="28">
        <v>0</v>
      </c>
      <c r="AZ559" s="25">
        <v>0.82</v>
      </c>
      <c r="BA559" s="25">
        <v>3.44</v>
      </c>
      <c r="BB559" s="25">
        <v>2.62</v>
      </c>
      <c r="BC559" s="25">
        <v>2.642962962962963</v>
      </c>
      <c r="BD559">
        <v>2.642962962962963</v>
      </c>
      <c r="BE559">
        <v>5.9587362692592576</v>
      </c>
      <c r="BF559" s="75">
        <v>0.48264383878002159</v>
      </c>
      <c r="BG559" s="75">
        <v>0.50770488753139842</v>
      </c>
      <c r="BH559" s="75"/>
      <c r="BJ559">
        <v>3.8482325623924708E-2</v>
      </c>
      <c r="BK559">
        <v>4.0480501838015132E-2</v>
      </c>
      <c r="BM559">
        <v>7.8962827461939847E-2</v>
      </c>
      <c r="BN559">
        <v>3.9481413730969923E-2</v>
      </c>
      <c r="BO559">
        <v>0.49517436315571001</v>
      </c>
      <c r="BP559" s="79" t="s">
        <v>1264</v>
      </c>
      <c r="BQ559" s="79">
        <v>1473</v>
      </c>
      <c r="BT559" s="79" t="s">
        <v>1275</v>
      </c>
      <c r="BU559" s="79" t="s">
        <v>56</v>
      </c>
      <c r="BV559" s="79">
        <v>0.1</v>
      </c>
      <c r="BW559" s="79">
        <v>1</v>
      </c>
      <c r="BX559" s="79">
        <v>1.51</v>
      </c>
      <c r="BY559" s="79">
        <v>0</v>
      </c>
      <c r="BZ559" s="79" t="s">
        <v>464</v>
      </c>
      <c r="CA559" s="79" t="s">
        <v>464</v>
      </c>
      <c r="CB559" s="79" t="s">
        <v>1266</v>
      </c>
      <c r="CC559" s="79">
        <v>450</v>
      </c>
      <c r="CE559" s="79" t="s">
        <v>1287</v>
      </c>
      <c r="CG559" s="81">
        <v>1548</v>
      </c>
    </row>
    <row r="560" spans="1:87" x14ac:dyDescent="0.3">
      <c r="A560" s="2" t="s">
        <v>0</v>
      </c>
      <c r="B560" s="13" t="s">
        <v>685</v>
      </c>
      <c r="C560" s="13"/>
      <c r="D560" s="2">
        <v>3.3</v>
      </c>
      <c r="E560" s="2" t="s">
        <v>257</v>
      </c>
      <c r="F560" s="9" t="s">
        <v>523</v>
      </c>
      <c r="G560" t="s">
        <v>606</v>
      </c>
      <c r="L560" t="b">
        <v>1</v>
      </c>
      <c r="M560" t="b">
        <v>1</v>
      </c>
      <c r="N560" t="b">
        <v>0</v>
      </c>
      <c r="O560" t="b">
        <v>0</v>
      </c>
      <c r="P560" s="103">
        <v>4</v>
      </c>
      <c r="Q560" s="25">
        <v>4</v>
      </c>
      <c r="R560">
        <v>4</v>
      </c>
      <c r="S560">
        <v>0</v>
      </c>
      <c r="T560" s="1">
        <v>6.6</v>
      </c>
      <c r="U560" s="1">
        <v>7.94</v>
      </c>
      <c r="V560" s="1">
        <v>33.700000000000003</v>
      </c>
      <c r="W560" s="2"/>
      <c r="X560" s="1">
        <v>16.850000000000001</v>
      </c>
      <c r="Y560" s="25">
        <v>6.6040679999999998</v>
      </c>
      <c r="Z560" s="25">
        <v>7.9389519999999996</v>
      </c>
      <c r="AA560" s="25">
        <v>33.703336</v>
      </c>
      <c r="AB560">
        <v>7.83</v>
      </c>
      <c r="AC560">
        <v>33.209989999999998</v>
      </c>
      <c r="AD560">
        <v>6.46</v>
      </c>
      <c r="AE560">
        <v>0</v>
      </c>
      <c r="AH560" s="2"/>
      <c r="AI560">
        <v>34</v>
      </c>
      <c r="AJ560" s="55">
        <f t="shared" si="132"/>
        <v>1766.0147999999999</v>
      </c>
      <c r="AK560" s="57">
        <v>1767.0449718798691</v>
      </c>
      <c r="AL560" s="55">
        <v>1679.8210721820001</v>
      </c>
      <c r="AM560" s="55">
        <v>0</v>
      </c>
      <c r="AN560" s="52"/>
      <c r="AO560" s="51">
        <v>7.6964651247849417E-2</v>
      </c>
      <c r="AP560" s="52">
        <v>8.0961003676030277E-2</v>
      </c>
      <c r="AQ560" s="52"/>
      <c r="AR560" s="28">
        <v>1.62962962962963</v>
      </c>
      <c r="AS560" s="28">
        <v>2.518518518518519</v>
      </c>
      <c r="AT560" s="28">
        <v>0.88888888888888884</v>
      </c>
      <c r="AU560" s="28">
        <v>0</v>
      </c>
      <c r="AV560" s="28">
        <v>0.32352941176470579</v>
      </c>
      <c r="AW560" s="28">
        <v>0.5</v>
      </c>
      <c r="AX560" s="28">
        <v>0.1764705882352941</v>
      </c>
      <c r="AY560" s="28">
        <v>0</v>
      </c>
      <c r="AZ560" s="25">
        <v>0.82</v>
      </c>
      <c r="BA560" s="25">
        <v>3.44</v>
      </c>
      <c r="BB560" s="25">
        <v>2.62</v>
      </c>
      <c r="BC560" s="25">
        <v>2.642962962962963</v>
      </c>
      <c r="BD560">
        <v>2.642962962962963</v>
      </c>
      <c r="BE560">
        <v>5.9587362692592576</v>
      </c>
      <c r="BF560" s="75">
        <v>0.48264383878002159</v>
      </c>
      <c r="BG560" s="75">
        <v>0.50770488753139842</v>
      </c>
      <c r="BH560" s="75"/>
      <c r="BJ560">
        <v>3.8482325623924708E-2</v>
      </c>
      <c r="BK560">
        <v>4.0480501838015132E-2</v>
      </c>
      <c r="BM560">
        <v>7.8962827461939847E-2</v>
      </c>
      <c r="BN560">
        <v>3.9481413730969923E-2</v>
      </c>
      <c r="BO560">
        <v>0.49517436315571001</v>
      </c>
      <c r="BP560" s="79" t="s">
        <v>1264</v>
      </c>
      <c r="BQ560" s="79">
        <v>1473</v>
      </c>
      <c r="BT560" s="79" t="s">
        <v>1275</v>
      </c>
      <c r="BU560" s="79" t="s">
        <v>56</v>
      </c>
      <c r="BV560" s="79">
        <v>0.1</v>
      </c>
      <c r="BW560" s="79">
        <v>17.3</v>
      </c>
      <c r="BX560" s="79">
        <v>1.51</v>
      </c>
      <c r="BY560" s="79">
        <v>0</v>
      </c>
      <c r="BZ560" s="79" t="s">
        <v>464</v>
      </c>
      <c r="CA560" s="79" t="s">
        <v>464</v>
      </c>
      <c r="CB560" s="79" t="s">
        <v>1266</v>
      </c>
      <c r="CC560" s="79">
        <v>450</v>
      </c>
      <c r="CE560" s="79" t="s">
        <v>1287</v>
      </c>
      <c r="CG560" s="81">
        <v>1156</v>
      </c>
    </row>
    <row r="561" spans="1:85" x14ac:dyDescent="0.3">
      <c r="A561" s="2" t="s">
        <v>0</v>
      </c>
      <c r="B561" s="13" t="s">
        <v>685</v>
      </c>
      <c r="C561" s="13"/>
      <c r="D561" s="2">
        <v>3.3</v>
      </c>
      <c r="E561" s="2" t="s">
        <v>257</v>
      </c>
      <c r="F561" s="9" t="s">
        <v>523</v>
      </c>
      <c r="G561" t="s">
        <v>606</v>
      </c>
      <c r="L561" t="b">
        <v>1</v>
      </c>
      <c r="M561" t="b">
        <v>1</v>
      </c>
      <c r="N561" t="b">
        <v>0</v>
      </c>
      <c r="O561" t="b">
        <v>0</v>
      </c>
      <c r="P561" s="103">
        <v>4</v>
      </c>
      <c r="Q561" s="25">
        <v>4</v>
      </c>
      <c r="R561">
        <v>4</v>
      </c>
      <c r="S561">
        <v>0</v>
      </c>
      <c r="T561" s="1">
        <v>6.6</v>
      </c>
      <c r="U561" s="1">
        <v>7.94</v>
      </c>
      <c r="V561" s="1">
        <v>33.700000000000003</v>
      </c>
      <c r="W561" s="2"/>
      <c r="X561" s="1">
        <v>16.850000000000001</v>
      </c>
      <c r="Y561" s="25">
        <v>6.6040679999999998</v>
      </c>
      <c r="Z561" s="25">
        <v>7.9389519999999996</v>
      </c>
      <c r="AA561" s="25">
        <v>33.703336</v>
      </c>
      <c r="AB561">
        <v>7.83</v>
      </c>
      <c r="AC561">
        <v>33.209989999999998</v>
      </c>
      <c r="AD561">
        <v>6.46</v>
      </c>
      <c r="AE561">
        <v>0</v>
      </c>
      <c r="AH561" s="2"/>
      <c r="AI561">
        <v>34</v>
      </c>
      <c r="AJ561" s="55">
        <f t="shared" si="132"/>
        <v>1766.0147999999999</v>
      </c>
      <c r="AK561" s="57">
        <v>1767.0449718798691</v>
      </c>
      <c r="AL561" s="55">
        <v>1679.8210721820001</v>
      </c>
      <c r="AM561" s="55">
        <v>0</v>
      </c>
      <c r="AN561" s="52"/>
      <c r="AO561" s="51">
        <v>7.6964651247849417E-2</v>
      </c>
      <c r="AP561" s="52">
        <v>8.0961003676030277E-2</v>
      </c>
      <c r="AQ561" s="52"/>
      <c r="AR561" s="28">
        <v>1.62962962962963</v>
      </c>
      <c r="AS561" s="28">
        <v>2.518518518518519</v>
      </c>
      <c r="AT561" s="28">
        <v>0.88888888888888884</v>
      </c>
      <c r="AU561" s="28">
        <v>0</v>
      </c>
      <c r="AV561" s="28">
        <v>0.32352941176470579</v>
      </c>
      <c r="AW561" s="28">
        <v>0.5</v>
      </c>
      <c r="AX561" s="28">
        <v>0.1764705882352941</v>
      </c>
      <c r="AY561" s="28">
        <v>0</v>
      </c>
      <c r="AZ561" s="25">
        <v>0.82</v>
      </c>
      <c r="BA561" s="25">
        <v>3.44</v>
      </c>
      <c r="BB561" s="25">
        <v>2.62</v>
      </c>
      <c r="BC561" s="25">
        <v>2.642962962962963</v>
      </c>
      <c r="BD561">
        <v>2.642962962962963</v>
      </c>
      <c r="BE561">
        <v>5.9587362692592576</v>
      </c>
      <c r="BF561" s="75">
        <v>0.48264383878002159</v>
      </c>
      <c r="BG561" s="75">
        <v>0.50770488753139842</v>
      </c>
      <c r="BH561" s="75"/>
      <c r="BJ561">
        <v>3.8482325623924708E-2</v>
      </c>
      <c r="BK561">
        <v>4.0480501838015132E-2</v>
      </c>
      <c r="BM561">
        <v>7.8962827461939847E-2</v>
      </c>
      <c r="BN561">
        <v>3.9481413730969923E-2</v>
      </c>
      <c r="BO561">
        <v>0.49517436315571001</v>
      </c>
      <c r="BP561" s="79" t="s">
        <v>1264</v>
      </c>
      <c r="BQ561" s="79">
        <v>1473</v>
      </c>
      <c r="BT561" s="79" t="s">
        <v>1275</v>
      </c>
      <c r="BU561" s="79" t="s">
        <v>56</v>
      </c>
      <c r="BV561" s="79">
        <v>0.1</v>
      </c>
      <c r="BW561" s="79">
        <v>14.6</v>
      </c>
      <c r="BX561" s="79">
        <v>1.51</v>
      </c>
      <c r="BY561" s="79">
        <v>0</v>
      </c>
      <c r="BZ561" s="79" t="s">
        <v>464</v>
      </c>
      <c r="CA561" s="79" t="s">
        <v>464</v>
      </c>
      <c r="CB561" s="79" t="s">
        <v>1266</v>
      </c>
      <c r="CC561" s="79">
        <v>450</v>
      </c>
      <c r="CE561" s="79" t="s">
        <v>1287</v>
      </c>
      <c r="CG561" s="81">
        <v>1212</v>
      </c>
    </row>
    <row r="562" spans="1:85" x14ac:dyDescent="0.3">
      <c r="A562" s="2" t="s">
        <v>0</v>
      </c>
      <c r="B562" s="13" t="s">
        <v>685</v>
      </c>
      <c r="C562" s="13"/>
      <c r="D562" s="2">
        <v>3.3</v>
      </c>
      <c r="E562" s="2" t="s">
        <v>257</v>
      </c>
      <c r="F562" s="9" t="s">
        <v>523</v>
      </c>
      <c r="G562" t="s">
        <v>606</v>
      </c>
      <c r="L562" t="b">
        <v>1</v>
      </c>
      <c r="M562" t="b">
        <v>1</v>
      </c>
      <c r="N562" t="b">
        <v>0</v>
      </c>
      <c r="O562" t="b">
        <v>0</v>
      </c>
      <c r="P562" s="103">
        <v>4</v>
      </c>
      <c r="Q562" s="25">
        <v>4</v>
      </c>
      <c r="R562">
        <v>4</v>
      </c>
      <c r="S562">
        <v>0</v>
      </c>
      <c r="T562" s="1">
        <v>6.6</v>
      </c>
      <c r="U562" s="1">
        <v>7.94</v>
      </c>
      <c r="V562" s="1">
        <v>33.700000000000003</v>
      </c>
      <c r="W562" s="2"/>
      <c r="X562" s="1">
        <v>16.850000000000001</v>
      </c>
      <c r="Y562" s="25">
        <v>6.6040679999999998</v>
      </c>
      <c r="Z562" s="25">
        <v>7.9389519999999996</v>
      </c>
      <c r="AA562" s="25">
        <v>33.703336</v>
      </c>
      <c r="AB562">
        <v>7.83</v>
      </c>
      <c r="AC562">
        <v>33.209989999999998</v>
      </c>
      <c r="AD562">
        <v>6.46</v>
      </c>
      <c r="AE562">
        <v>0</v>
      </c>
      <c r="AH562" s="2"/>
      <c r="AI562">
        <v>34</v>
      </c>
      <c r="AJ562" s="55">
        <f t="shared" ref="AJ562:AJ565" si="134">T562*U562*V562</f>
        <v>1766.0147999999999</v>
      </c>
      <c r="AK562" s="57">
        <v>1767.0449718798691</v>
      </c>
      <c r="AL562" s="55">
        <v>1679.8210721820001</v>
      </c>
      <c r="AM562" s="55">
        <v>0</v>
      </c>
      <c r="AN562" s="52"/>
      <c r="AO562" s="51">
        <v>7.6964651247849417E-2</v>
      </c>
      <c r="AP562" s="52">
        <v>8.0961003676030277E-2</v>
      </c>
      <c r="AQ562" s="52"/>
      <c r="AR562" s="28">
        <v>1.62962962962963</v>
      </c>
      <c r="AS562" s="28">
        <v>2.518518518518519</v>
      </c>
      <c r="AT562" s="28">
        <v>0.88888888888888884</v>
      </c>
      <c r="AU562" s="28">
        <v>0</v>
      </c>
      <c r="AV562" s="28">
        <v>0.32352941176470579</v>
      </c>
      <c r="AW562" s="28">
        <v>0.5</v>
      </c>
      <c r="AX562" s="28">
        <v>0.1764705882352941</v>
      </c>
      <c r="AY562" s="28">
        <v>0</v>
      </c>
      <c r="AZ562" s="25">
        <v>0.82</v>
      </c>
      <c r="BA562" s="25">
        <v>3.44</v>
      </c>
      <c r="BB562" s="25">
        <v>2.62</v>
      </c>
      <c r="BC562" s="25">
        <v>2.642962962962963</v>
      </c>
      <c r="BD562">
        <v>2.642962962962963</v>
      </c>
      <c r="BE562">
        <v>5.9587362692592576</v>
      </c>
      <c r="BF562" s="75">
        <v>0.48264383878002159</v>
      </c>
      <c r="BG562" s="75">
        <v>0.50770488753139842</v>
      </c>
      <c r="BH562" s="75"/>
      <c r="BJ562">
        <v>3.8482325623924708E-2</v>
      </c>
      <c r="BK562">
        <v>4.0480501838015132E-2</v>
      </c>
      <c r="BM562">
        <v>7.8962827461939847E-2</v>
      </c>
      <c r="BN562">
        <v>3.9481413730969923E-2</v>
      </c>
      <c r="BO562">
        <v>0.49517436315571001</v>
      </c>
      <c r="BP562" s="79" t="s">
        <v>1264</v>
      </c>
      <c r="BQ562" s="79">
        <v>1473</v>
      </c>
      <c r="BT562" s="79" t="s">
        <v>1275</v>
      </c>
      <c r="BU562" s="79" t="s">
        <v>56</v>
      </c>
      <c r="BV562" s="79">
        <v>0.1</v>
      </c>
      <c r="BW562" s="79">
        <v>13.9</v>
      </c>
      <c r="BX562" s="79">
        <v>1.51</v>
      </c>
      <c r="BY562" s="79">
        <v>0</v>
      </c>
      <c r="BZ562" s="79" t="s">
        <v>464</v>
      </c>
      <c r="CA562" s="79" t="s">
        <v>464</v>
      </c>
      <c r="CB562" s="79" t="s">
        <v>1266</v>
      </c>
      <c r="CC562" s="79">
        <v>450</v>
      </c>
      <c r="CE562" s="79" t="s">
        <v>1287</v>
      </c>
      <c r="CG562" s="81">
        <v>1812</v>
      </c>
    </row>
    <row r="563" spans="1:85" x14ac:dyDescent="0.3">
      <c r="A563" s="2" t="s">
        <v>0</v>
      </c>
      <c r="B563" s="13" t="s">
        <v>685</v>
      </c>
      <c r="C563" s="13"/>
      <c r="D563" s="2">
        <v>3.3</v>
      </c>
      <c r="E563" s="2" t="s">
        <v>257</v>
      </c>
      <c r="F563" s="9" t="s">
        <v>523</v>
      </c>
      <c r="G563" t="s">
        <v>606</v>
      </c>
      <c r="L563" t="b">
        <v>1</v>
      </c>
      <c r="M563" t="b">
        <v>1</v>
      </c>
      <c r="N563" t="b">
        <v>0</v>
      </c>
      <c r="O563" t="b">
        <v>0</v>
      </c>
      <c r="P563" s="103">
        <v>4</v>
      </c>
      <c r="Q563" s="25">
        <v>4</v>
      </c>
      <c r="R563">
        <v>4</v>
      </c>
      <c r="S563">
        <v>0</v>
      </c>
      <c r="T563" s="1">
        <v>6.6</v>
      </c>
      <c r="U563" s="1">
        <v>7.94</v>
      </c>
      <c r="V563" s="1">
        <v>33.700000000000003</v>
      </c>
      <c r="W563" s="2"/>
      <c r="X563" s="1">
        <v>16.850000000000001</v>
      </c>
      <c r="Y563" s="25">
        <v>6.6040679999999998</v>
      </c>
      <c r="Z563" s="25">
        <v>7.9389519999999996</v>
      </c>
      <c r="AA563" s="25">
        <v>33.703336</v>
      </c>
      <c r="AB563">
        <v>7.83</v>
      </c>
      <c r="AC563">
        <v>33.209989999999998</v>
      </c>
      <c r="AD563">
        <v>6.46</v>
      </c>
      <c r="AE563">
        <v>0</v>
      </c>
      <c r="AH563" s="2"/>
      <c r="AI563">
        <v>34</v>
      </c>
      <c r="AJ563" s="55">
        <f t="shared" si="134"/>
        <v>1766.0147999999999</v>
      </c>
      <c r="AK563" s="57">
        <v>1767.0449718798691</v>
      </c>
      <c r="AL563" s="55">
        <v>1679.8210721820001</v>
      </c>
      <c r="AM563" s="55">
        <v>0</v>
      </c>
      <c r="AN563" s="52"/>
      <c r="AO563" s="51">
        <v>7.6964651247849417E-2</v>
      </c>
      <c r="AP563" s="52">
        <v>8.0961003676030277E-2</v>
      </c>
      <c r="AQ563" s="52"/>
      <c r="AR563" s="28">
        <v>1.62962962962963</v>
      </c>
      <c r="AS563" s="28">
        <v>2.518518518518519</v>
      </c>
      <c r="AT563" s="28">
        <v>0.88888888888888884</v>
      </c>
      <c r="AU563" s="28">
        <v>0</v>
      </c>
      <c r="AV563" s="28">
        <v>0.32352941176470579</v>
      </c>
      <c r="AW563" s="28">
        <v>0.5</v>
      </c>
      <c r="AX563" s="28">
        <v>0.1764705882352941</v>
      </c>
      <c r="AY563" s="28">
        <v>0</v>
      </c>
      <c r="AZ563" s="25">
        <v>0.82</v>
      </c>
      <c r="BA563" s="25">
        <v>3.44</v>
      </c>
      <c r="BB563" s="25">
        <v>2.62</v>
      </c>
      <c r="BC563" s="25">
        <v>2.642962962962963</v>
      </c>
      <c r="BD563">
        <v>2.642962962962963</v>
      </c>
      <c r="BE563">
        <v>5.9587362692592576</v>
      </c>
      <c r="BF563" s="75">
        <v>0.48264383878002159</v>
      </c>
      <c r="BG563" s="75">
        <v>0.50770488753139842</v>
      </c>
      <c r="BH563" s="75"/>
      <c r="BJ563">
        <v>3.8482325623924708E-2</v>
      </c>
      <c r="BK563">
        <v>4.0480501838015132E-2</v>
      </c>
      <c r="BM563">
        <v>7.8962827461939847E-2</v>
      </c>
      <c r="BN563">
        <v>3.9481413730969923E-2</v>
      </c>
      <c r="BO563">
        <v>0.49517436315571001</v>
      </c>
      <c r="BP563" s="79" t="s">
        <v>1264</v>
      </c>
      <c r="BQ563" s="79">
        <v>1473</v>
      </c>
      <c r="BT563" s="79" t="s">
        <v>1275</v>
      </c>
      <c r="BU563" s="79" t="s">
        <v>56</v>
      </c>
      <c r="BV563" s="79">
        <v>0.1</v>
      </c>
      <c r="BW563" s="79">
        <v>11.3</v>
      </c>
      <c r="BX563" s="79">
        <v>1.51</v>
      </c>
      <c r="BY563" s="79">
        <v>0</v>
      </c>
      <c r="BZ563" s="79" t="s">
        <v>464</v>
      </c>
      <c r="CA563" s="79" t="s">
        <v>464</v>
      </c>
      <c r="CB563" s="79" t="s">
        <v>1266</v>
      </c>
      <c r="CC563" s="79">
        <v>450</v>
      </c>
      <c r="CE563" s="79" t="s">
        <v>1287</v>
      </c>
      <c r="CG563" s="81">
        <v>1472</v>
      </c>
    </row>
    <row r="564" spans="1:85" x14ac:dyDescent="0.3">
      <c r="A564" s="2" t="s">
        <v>0</v>
      </c>
      <c r="B564" s="13" t="s">
        <v>685</v>
      </c>
      <c r="C564" s="13"/>
      <c r="D564" s="2">
        <v>3.3</v>
      </c>
      <c r="E564" s="2" t="s">
        <v>257</v>
      </c>
      <c r="F564" s="9" t="s">
        <v>523</v>
      </c>
      <c r="G564" t="s">
        <v>606</v>
      </c>
      <c r="L564" t="b">
        <v>1</v>
      </c>
      <c r="M564" t="b">
        <v>1</v>
      </c>
      <c r="N564" t="b">
        <v>0</v>
      </c>
      <c r="O564" t="b">
        <v>0</v>
      </c>
      <c r="P564" s="103">
        <v>4</v>
      </c>
      <c r="Q564" s="25">
        <v>4</v>
      </c>
      <c r="R564">
        <v>4</v>
      </c>
      <c r="S564">
        <v>0</v>
      </c>
      <c r="T564" s="1">
        <v>6.6</v>
      </c>
      <c r="U564" s="1">
        <v>7.94</v>
      </c>
      <c r="V564" s="1">
        <v>33.700000000000003</v>
      </c>
      <c r="W564" s="2"/>
      <c r="X564" s="1">
        <v>16.850000000000001</v>
      </c>
      <c r="Y564" s="25">
        <v>6.6040679999999998</v>
      </c>
      <c r="Z564" s="25">
        <v>7.9389519999999996</v>
      </c>
      <c r="AA564" s="25">
        <v>33.703336</v>
      </c>
      <c r="AB564">
        <v>7.83</v>
      </c>
      <c r="AC564">
        <v>33.209989999999998</v>
      </c>
      <c r="AD564">
        <v>6.46</v>
      </c>
      <c r="AE564">
        <v>0</v>
      </c>
      <c r="AH564" s="2"/>
      <c r="AI564">
        <v>34</v>
      </c>
      <c r="AJ564" s="55">
        <f t="shared" si="134"/>
        <v>1766.0147999999999</v>
      </c>
      <c r="AK564" s="57">
        <v>1767.0449718798691</v>
      </c>
      <c r="AL564" s="55">
        <v>1679.8210721820001</v>
      </c>
      <c r="AM564" s="55">
        <v>0</v>
      </c>
      <c r="AN564" s="52"/>
      <c r="AO564" s="51">
        <v>7.6964651247849417E-2</v>
      </c>
      <c r="AP564" s="52">
        <v>8.0961003676030277E-2</v>
      </c>
      <c r="AQ564" s="52"/>
      <c r="AR564" s="28">
        <v>1.62962962962963</v>
      </c>
      <c r="AS564" s="28">
        <v>2.518518518518519</v>
      </c>
      <c r="AT564" s="28">
        <v>0.88888888888888884</v>
      </c>
      <c r="AU564" s="28">
        <v>0</v>
      </c>
      <c r="AV564" s="28">
        <v>0.32352941176470579</v>
      </c>
      <c r="AW564" s="28">
        <v>0.5</v>
      </c>
      <c r="AX564" s="28">
        <v>0.1764705882352941</v>
      </c>
      <c r="AY564" s="28">
        <v>0</v>
      </c>
      <c r="AZ564" s="25">
        <v>0.82</v>
      </c>
      <c r="BA564" s="25">
        <v>3.44</v>
      </c>
      <c r="BB564" s="25">
        <v>2.62</v>
      </c>
      <c r="BC564" s="25">
        <v>2.642962962962963</v>
      </c>
      <c r="BD564">
        <v>2.642962962962963</v>
      </c>
      <c r="BE564">
        <v>5.9587362692592576</v>
      </c>
      <c r="BF564" s="75">
        <v>0.48264383878002159</v>
      </c>
      <c r="BG564" s="75">
        <v>0.50770488753139842</v>
      </c>
      <c r="BH564" s="75"/>
      <c r="BJ564">
        <v>3.8482325623924708E-2</v>
      </c>
      <c r="BK564">
        <v>4.0480501838015132E-2</v>
      </c>
      <c r="BM564">
        <v>7.8962827461939847E-2</v>
      </c>
      <c r="BN564">
        <v>3.9481413730969923E-2</v>
      </c>
      <c r="BO564">
        <v>0.49517436315571001</v>
      </c>
      <c r="BP564" s="79" t="s">
        <v>1264</v>
      </c>
      <c r="BQ564" s="79">
        <v>1473</v>
      </c>
      <c r="BT564" s="79" t="s">
        <v>1275</v>
      </c>
      <c r="BU564" s="79" t="s">
        <v>56</v>
      </c>
      <c r="BV564" s="79">
        <v>0.1</v>
      </c>
      <c r="BW564" s="79">
        <v>11.2</v>
      </c>
      <c r="BX564" s="79">
        <v>1.51</v>
      </c>
      <c r="BY564" s="79">
        <v>0</v>
      </c>
      <c r="BZ564" s="79" t="s">
        <v>464</v>
      </c>
      <c r="CA564" s="79" t="s">
        <v>464</v>
      </c>
      <c r="CB564" s="79" t="s">
        <v>1266</v>
      </c>
      <c r="CC564" s="79">
        <v>450</v>
      </c>
      <c r="CE564" s="79" t="s">
        <v>1287</v>
      </c>
      <c r="CG564" s="81">
        <v>1304</v>
      </c>
    </row>
    <row r="565" spans="1:85" x14ac:dyDescent="0.3">
      <c r="A565" s="2" t="s">
        <v>0</v>
      </c>
      <c r="B565" s="13" t="s">
        <v>685</v>
      </c>
      <c r="C565" s="13"/>
      <c r="D565" s="2">
        <v>3.3</v>
      </c>
      <c r="E565" s="2" t="s">
        <v>257</v>
      </c>
      <c r="F565" s="9" t="s">
        <v>523</v>
      </c>
      <c r="G565" t="s">
        <v>606</v>
      </c>
      <c r="L565" t="b">
        <v>1</v>
      </c>
      <c r="M565" t="b">
        <v>1</v>
      </c>
      <c r="N565" t="b">
        <v>0</v>
      </c>
      <c r="O565" t="b">
        <v>0</v>
      </c>
      <c r="P565" s="103">
        <v>4</v>
      </c>
      <c r="Q565" s="25">
        <v>4</v>
      </c>
      <c r="R565">
        <v>4</v>
      </c>
      <c r="S565">
        <v>0</v>
      </c>
      <c r="T565" s="1">
        <v>6.6</v>
      </c>
      <c r="U565" s="1">
        <v>7.94</v>
      </c>
      <c r="V565" s="1">
        <v>33.700000000000003</v>
      </c>
      <c r="W565" s="2"/>
      <c r="X565" s="1">
        <v>16.850000000000001</v>
      </c>
      <c r="Y565" s="25">
        <v>6.6040679999999998</v>
      </c>
      <c r="Z565" s="25">
        <v>7.9389519999999996</v>
      </c>
      <c r="AA565" s="25">
        <v>33.703336</v>
      </c>
      <c r="AB565">
        <v>7.83</v>
      </c>
      <c r="AC565">
        <v>33.209989999999998</v>
      </c>
      <c r="AD565">
        <v>6.46</v>
      </c>
      <c r="AE565">
        <v>0</v>
      </c>
      <c r="AH565" s="2"/>
      <c r="AI565">
        <v>34</v>
      </c>
      <c r="AJ565" s="55">
        <f t="shared" si="134"/>
        <v>1766.0147999999999</v>
      </c>
      <c r="AK565" s="57">
        <v>1767.0449718798691</v>
      </c>
      <c r="AL565" s="55">
        <v>1679.8210721820001</v>
      </c>
      <c r="AM565" s="55">
        <v>0</v>
      </c>
      <c r="AN565" s="52"/>
      <c r="AO565" s="51">
        <v>7.6964651247849417E-2</v>
      </c>
      <c r="AP565" s="52">
        <v>8.0961003676030277E-2</v>
      </c>
      <c r="AQ565" s="52"/>
      <c r="AR565" s="28">
        <v>1.62962962962963</v>
      </c>
      <c r="AS565" s="28">
        <v>2.518518518518519</v>
      </c>
      <c r="AT565" s="28">
        <v>0.88888888888888884</v>
      </c>
      <c r="AU565" s="28">
        <v>0</v>
      </c>
      <c r="AV565" s="28">
        <v>0.32352941176470579</v>
      </c>
      <c r="AW565" s="28">
        <v>0.5</v>
      </c>
      <c r="AX565" s="28">
        <v>0.1764705882352941</v>
      </c>
      <c r="AY565" s="28">
        <v>0</v>
      </c>
      <c r="AZ565" s="25">
        <v>0.82</v>
      </c>
      <c r="BA565" s="25">
        <v>3.44</v>
      </c>
      <c r="BB565" s="25">
        <v>2.62</v>
      </c>
      <c r="BC565" s="25">
        <v>2.642962962962963</v>
      </c>
      <c r="BD565">
        <v>2.642962962962963</v>
      </c>
      <c r="BE565">
        <v>5.9587362692592576</v>
      </c>
      <c r="BF565" s="75">
        <v>0.48264383878002159</v>
      </c>
      <c r="BG565" s="75">
        <v>0.50770488753139842</v>
      </c>
      <c r="BH565" s="75"/>
      <c r="BJ565">
        <v>3.8482325623924708E-2</v>
      </c>
      <c r="BK565">
        <v>4.0480501838015132E-2</v>
      </c>
      <c r="BM565">
        <v>7.8962827461939847E-2</v>
      </c>
      <c r="BN565">
        <v>3.9481413730969923E-2</v>
      </c>
      <c r="BO565">
        <v>0.49517436315571001</v>
      </c>
      <c r="BP565" s="79" t="s">
        <v>1264</v>
      </c>
      <c r="BQ565" s="79">
        <v>1473</v>
      </c>
      <c r="BT565" s="79" t="s">
        <v>1275</v>
      </c>
      <c r="BU565" s="79" t="s">
        <v>56</v>
      </c>
      <c r="BV565" s="79">
        <v>0.1</v>
      </c>
      <c r="BW565" s="79">
        <v>8.5</v>
      </c>
      <c r="BX565" s="79">
        <v>1.51</v>
      </c>
      <c r="BY565" s="79">
        <v>0</v>
      </c>
      <c r="BZ565" s="79" t="s">
        <v>464</v>
      </c>
      <c r="CA565" s="79" t="s">
        <v>464</v>
      </c>
      <c r="CB565" s="79" t="s">
        <v>1266</v>
      </c>
      <c r="CC565" s="79">
        <v>450</v>
      </c>
      <c r="CE565" s="79" t="s">
        <v>1287</v>
      </c>
      <c r="CG565" s="81">
        <v>1398</v>
      </c>
    </row>
    <row r="566" spans="1:85" x14ac:dyDescent="0.3">
      <c r="A566" s="2" t="s">
        <v>0</v>
      </c>
      <c r="B566" s="13" t="s">
        <v>685</v>
      </c>
      <c r="C566" s="13"/>
      <c r="D566" s="2">
        <v>3.3</v>
      </c>
      <c r="E566" s="2" t="s">
        <v>257</v>
      </c>
      <c r="F566" s="9" t="s">
        <v>523</v>
      </c>
      <c r="G566" t="s">
        <v>606</v>
      </c>
      <c r="L566" t="b">
        <v>1</v>
      </c>
      <c r="M566" t="b">
        <v>1</v>
      </c>
      <c r="N566" t="b">
        <v>0</v>
      </c>
      <c r="O566" t="b">
        <v>0</v>
      </c>
      <c r="P566" s="103">
        <v>4</v>
      </c>
      <c r="Q566" s="25">
        <v>4</v>
      </c>
      <c r="R566">
        <v>4</v>
      </c>
      <c r="S566">
        <v>0</v>
      </c>
      <c r="T566" s="1">
        <v>6.6</v>
      </c>
      <c r="U566" s="1">
        <v>7.94</v>
      </c>
      <c r="V566" s="1">
        <v>33.700000000000003</v>
      </c>
      <c r="W566" s="2"/>
      <c r="X566" s="1">
        <v>16.850000000000001</v>
      </c>
      <c r="Y566" s="25">
        <v>6.6040679999999998</v>
      </c>
      <c r="Z566" s="25">
        <v>7.9389519999999996</v>
      </c>
      <c r="AA566" s="25">
        <v>33.703336</v>
      </c>
      <c r="AB566">
        <v>7.83</v>
      </c>
      <c r="AC566">
        <v>33.209989999999998</v>
      </c>
      <c r="AD566">
        <v>6.46</v>
      </c>
      <c r="AE566">
        <v>0</v>
      </c>
      <c r="AH566" s="2"/>
      <c r="AI566">
        <v>34</v>
      </c>
      <c r="AJ566" s="55">
        <f t="shared" ref="AJ566:AJ573" si="135">T566*U566*V566</f>
        <v>1766.0147999999999</v>
      </c>
      <c r="AK566" s="57">
        <v>1767.0449718798691</v>
      </c>
      <c r="AL566" s="55">
        <v>1679.8210721820001</v>
      </c>
      <c r="AM566" s="55">
        <v>0</v>
      </c>
      <c r="AN566" s="52"/>
      <c r="AO566" s="51">
        <v>7.6964651247849417E-2</v>
      </c>
      <c r="AP566" s="52">
        <v>8.0961003676030277E-2</v>
      </c>
      <c r="AQ566" s="52"/>
      <c r="AR566" s="28">
        <v>1.62962962962963</v>
      </c>
      <c r="AS566" s="28">
        <v>2.518518518518519</v>
      </c>
      <c r="AT566" s="28">
        <v>0.88888888888888884</v>
      </c>
      <c r="AU566" s="28">
        <v>0</v>
      </c>
      <c r="AV566" s="28">
        <v>0.32352941176470579</v>
      </c>
      <c r="AW566" s="28">
        <v>0.5</v>
      </c>
      <c r="AX566" s="28">
        <v>0.1764705882352941</v>
      </c>
      <c r="AY566" s="28">
        <v>0</v>
      </c>
      <c r="AZ566" s="25">
        <v>0.82</v>
      </c>
      <c r="BA566" s="25">
        <v>3.44</v>
      </c>
      <c r="BB566" s="25">
        <v>2.62</v>
      </c>
      <c r="BC566" s="25">
        <v>2.642962962962963</v>
      </c>
      <c r="BD566">
        <v>2.642962962962963</v>
      </c>
      <c r="BE566">
        <v>5.9587362692592576</v>
      </c>
      <c r="BF566" s="75">
        <v>0.48264383878002159</v>
      </c>
      <c r="BG566" s="75">
        <v>0.50770488753139842</v>
      </c>
      <c r="BH566" s="75"/>
      <c r="BJ566">
        <v>3.8482325623924708E-2</v>
      </c>
      <c r="BK566">
        <v>4.0480501838015132E-2</v>
      </c>
      <c r="BM566">
        <v>7.8962827461939847E-2</v>
      </c>
      <c r="BN566">
        <v>3.9481413730969923E-2</v>
      </c>
      <c r="BO566">
        <v>0.49517436315571001</v>
      </c>
      <c r="BP566" s="79" t="s">
        <v>1264</v>
      </c>
      <c r="BQ566" s="79">
        <v>1473</v>
      </c>
      <c r="BT566" s="79" t="s">
        <v>1275</v>
      </c>
      <c r="BU566" s="79" t="s">
        <v>56</v>
      </c>
      <c r="BV566" s="79">
        <v>0.1</v>
      </c>
      <c r="BW566" s="79">
        <v>7.8</v>
      </c>
      <c r="BX566" s="79">
        <v>1.51</v>
      </c>
      <c r="BY566" s="79">
        <v>0</v>
      </c>
      <c r="BZ566" s="79" t="s">
        <v>464</v>
      </c>
      <c r="CA566" s="79" t="s">
        <v>464</v>
      </c>
      <c r="CB566" s="79" t="s">
        <v>1266</v>
      </c>
      <c r="CC566" s="79">
        <v>450</v>
      </c>
      <c r="CE566" s="79" t="s">
        <v>1287</v>
      </c>
      <c r="CG566" s="81">
        <v>1742</v>
      </c>
    </row>
    <row r="567" spans="1:85" x14ac:dyDescent="0.3">
      <c r="A567" s="2" t="s">
        <v>0</v>
      </c>
      <c r="B567" s="13" t="s">
        <v>685</v>
      </c>
      <c r="C567" s="13"/>
      <c r="D567" s="2">
        <v>3.3</v>
      </c>
      <c r="E567" s="2" t="s">
        <v>257</v>
      </c>
      <c r="F567" s="9" t="s">
        <v>523</v>
      </c>
      <c r="G567" t="s">
        <v>606</v>
      </c>
      <c r="L567" t="b">
        <v>1</v>
      </c>
      <c r="M567" t="b">
        <v>1</v>
      </c>
      <c r="N567" t="b">
        <v>0</v>
      </c>
      <c r="O567" t="b">
        <v>0</v>
      </c>
      <c r="P567" s="103">
        <v>4</v>
      </c>
      <c r="Q567" s="25">
        <v>4</v>
      </c>
      <c r="R567">
        <v>4</v>
      </c>
      <c r="S567">
        <v>0</v>
      </c>
      <c r="T567" s="1">
        <v>6.6</v>
      </c>
      <c r="U567" s="1">
        <v>7.94</v>
      </c>
      <c r="V567" s="1">
        <v>33.700000000000003</v>
      </c>
      <c r="W567" s="2"/>
      <c r="X567" s="1">
        <v>16.850000000000001</v>
      </c>
      <c r="Y567" s="25">
        <v>6.6040679999999998</v>
      </c>
      <c r="Z567" s="25">
        <v>7.9389519999999996</v>
      </c>
      <c r="AA567" s="25">
        <v>33.703336</v>
      </c>
      <c r="AB567">
        <v>7.83</v>
      </c>
      <c r="AC567">
        <v>33.209989999999998</v>
      </c>
      <c r="AD567">
        <v>6.46</v>
      </c>
      <c r="AE567">
        <v>0</v>
      </c>
      <c r="AH567" s="2"/>
      <c r="AI567">
        <v>34</v>
      </c>
      <c r="AJ567" s="55">
        <f t="shared" si="135"/>
        <v>1766.0147999999999</v>
      </c>
      <c r="AK567" s="57">
        <v>1767.0449718798691</v>
      </c>
      <c r="AL567" s="55">
        <v>1679.8210721820001</v>
      </c>
      <c r="AM567" s="55">
        <v>0</v>
      </c>
      <c r="AN567" s="52"/>
      <c r="AO567" s="51">
        <v>7.6964651247849417E-2</v>
      </c>
      <c r="AP567" s="52">
        <v>8.0961003676030277E-2</v>
      </c>
      <c r="AQ567" s="52"/>
      <c r="AR567" s="28">
        <v>1.62962962962963</v>
      </c>
      <c r="AS567" s="28">
        <v>2.518518518518519</v>
      </c>
      <c r="AT567" s="28">
        <v>0.88888888888888884</v>
      </c>
      <c r="AU567" s="28">
        <v>0</v>
      </c>
      <c r="AV567" s="28">
        <v>0.32352941176470579</v>
      </c>
      <c r="AW567" s="28">
        <v>0.5</v>
      </c>
      <c r="AX567" s="28">
        <v>0.1764705882352941</v>
      </c>
      <c r="AY567" s="28">
        <v>0</v>
      </c>
      <c r="AZ567" s="25">
        <v>0.82</v>
      </c>
      <c r="BA567" s="25">
        <v>3.44</v>
      </c>
      <c r="BB567" s="25">
        <v>2.62</v>
      </c>
      <c r="BC567" s="25">
        <v>2.642962962962963</v>
      </c>
      <c r="BD567">
        <v>2.642962962962963</v>
      </c>
      <c r="BE567">
        <v>5.9587362692592576</v>
      </c>
      <c r="BF567" s="75">
        <v>0.48264383878002159</v>
      </c>
      <c r="BG567" s="75">
        <v>0.50770488753139842</v>
      </c>
      <c r="BH567" s="75"/>
      <c r="BJ567">
        <v>3.8482325623924708E-2</v>
      </c>
      <c r="BK567">
        <v>4.0480501838015132E-2</v>
      </c>
      <c r="BM567">
        <v>7.8962827461939847E-2</v>
      </c>
      <c r="BN567">
        <v>3.9481413730969923E-2</v>
      </c>
      <c r="BO567">
        <v>0.49517436315571001</v>
      </c>
      <c r="BP567" s="79" t="s">
        <v>1264</v>
      </c>
      <c r="BQ567" s="79">
        <v>1473</v>
      </c>
      <c r="BT567" s="79" t="s">
        <v>1275</v>
      </c>
      <c r="BU567" s="79" t="s">
        <v>56</v>
      </c>
      <c r="BV567" s="79">
        <v>0.1</v>
      </c>
      <c r="BW567" s="79">
        <v>6.2</v>
      </c>
      <c r="BX567" s="79">
        <v>1.51</v>
      </c>
      <c r="BY567" s="79">
        <v>0</v>
      </c>
      <c r="BZ567" s="79" t="s">
        <v>464</v>
      </c>
      <c r="CA567" s="79" t="s">
        <v>464</v>
      </c>
      <c r="CB567" s="79" t="s">
        <v>1266</v>
      </c>
      <c r="CC567" s="79">
        <v>450</v>
      </c>
      <c r="CE567" s="79" t="s">
        <v>1287</v>
      </c>
      <c r="CG567" s="81">
        <v>1644</v>
      </c>
    </row>
    <row r="568" spans="1:85" x14ac:dyDescent="0.3">
      <c r="A568" s="2" t="s">
        <v>0</v>
      </c>
      <c r="B568" s="13" t="s">
        <v>685</v>
      </c>
      <c r="C568" s="13"/>
      <c r="D568" s="2">
        <v>3.3</v>
      </c>
      <c r="E568" s="2" t="s">
        <v>257</v>
      </c>
      <c r="F568" s="9" t="s">
        <v>523</v>
      </c>
      <c r="G568" t="s">
        <v>606</v>
      </c>
      <c r="L568" t="b">
        <v>1</v>
      </c>
      <c r="M568" t="b">
        <v>1</v>
      </c>
      <c r="N568" t="b">
        <v>0</v>
      </c>
      <c r="O568" t="b">
        <v>0</v>
      </c>
      <c r="P568" s="103">
        <v>4</v>
      </c>
      <c r="Q568" s="25">
        <v>4</v>
      </c>
      <c r="R568">
        <v>4</v>
      </c>
      <c r="S568">
        <v>0</v>
      </c>
      <c r="T568" s="1">
        <v>6.6</v>
      </c>
      <c r="U568" s="1">
        <v>7.94</v>
      </c>
      <c r="V568" s="1">
        <v>33.700000000000003</v>
      </c>
      <c r="W568" s="2"/>
      <c r="X568" s="1">
        <v>16.850000000000001</v>
      </c>
      <c r="Y568" s="25">
        <v>6.6040679999999998</v>
      </c>
      <c r="Z568" s="25">
        <v>7.9389519999999996</v>
      </c>
      <c r="AA568" s="25">
        <v>33.703336</v>
      </c>
      <c r="AB568">
        <v>7.83</v>
      </c>
      <c r="AC568">
        <v>33.209989999999998</v>
      </c>
      <c r="AD568">
        <v>6.46</v>
      </c>
      <c r="AE568">
        <v>0</v>
      </c>
      <c r="AH568" s="2"/>
      <c r="AI568">
        <v>34</v>
      </c>
      <c r="AJ568" s="55">
        <f t="shared" si="135"/>
        <v>1766.0147999999999</v>
      </c>
      <c r="AK568" s="57">
        <v>1767.0449718798691</v>
      </c>
      <c r="AL568" s="55">
        <v>1679.8210721820001</v>
      </c>
      <c r="AM568" s="55">
        <v>0</v>
      </c>
      <c r="AN568" s="52"/>
      <c r="AO568" s="51">
        <v>7.6964651247849417E-2</v>
      </c>
      <c r="AP568" s="52">
        <v>8.0961003676030277E-2</v>
      </c>
      <c r="AQ568" s="52"/>
      <c r="AR568" s="28">
        <v>1.62962962962963</v>
      </c>
      <c r="AS568" s="28">
        <v>2.518518518518519</v>
      </c>
      <c r="AT568" s="28">
        <v>0.88888888888888884</v>
      </c>
      <c r="AU568" s="28">
        <v>0</v>
      </c>
      <c r="AV568" s="28">
        <v>0.32352941176470579</v>
      </c>
      <c r="AW568" s="28">
        <v>0.5</v>
      </c>
      <c r="AX568" s="28">
        <v>0.1764705882352941</v>
      </c>
      <c r="AY568" s="28">
        <v>0</v>
      </c>
      <c r="AZ568" s="25">
        <v>0.82</v>
      </c>
      <c r="BA568" s="25">
        <v>3.44</v>
      </c>
      <c r="BB568" s="25">
        <v>2.62</v>
      </c>
      <c r="BC568" s="25">
        <v>2.642962962962963</v>
      </c>
      <c r="BD568">
        <v>2.642962962962963</v>
      </c>
      <c r="BE568">
        <v>5.9587362692592576</v>
      </c>
      <c r="BF568" s="75">
        <v>0.48264383878002159</v>
      </c>
      <c r="BG568" s="75">
        <v>0.50770488753139842</v>
      </c>
      <c r="BH568" s="75"/>
      <c r="BJ568">
        <v>3.8482325623924708E-2</v>
      </c>
      <c r="BK568">
        <v>4.0480501838015132E-2</v>
      </c>
      <c r="BM568">
        <v>7.8962827461939847E-2</v>
      </c>
      <c r="BN568">
        <v>3.9481413730969923E-2</v>
      </c>
      <c r="BO568">
        <v>0.49517436315571001</v>
      </c>
      <c r="BP568" s="79" t="s">
        <v>1264</v>
      </c>
      <c r="BQ568" s="79">
        <v>1473</v>
      </c>
      <c r="BT568" s="79" t="s">
        <v>1275</v>
      </c>
      <c r="BU568" s="79" t="s">
        <v>56</v>
      </c>
      <c r="BV568" s="79">
        <v>1</v>
      </c>
      <c r="BW568" s="79">
        <v>1</v>
      </c>
      <c r="BX568" s="79">
        <v>1.51</v>
      </c>
      <c r="BY568" s="79">
        <v>0</v>
      </c>
      <c r="BZ568" s="79" t="s">
        <v>464</v>
      </c>
      <c r="CA568" s="79" t="s">
        <v>464</v>
      </c>
      <c r="CB568" s="79" t="s">
        <v>1266</v>
      </c>
      <c r="CC568" s="79">
        <v>450</v>
      </c>
      <c r="CE568" s="79" t="s">
        <v>1287</v>
      </c>
      <c r="CG568" s="81">
        <v>1568</v>
      </c>
    </row>
    <row r="569" spans="1:85" x14ac:dyDescent="0.3">
      <c r="A569" s="2" t="s">
        <v>0</v>
      </c>
      <c r="B569" s="13" t="s">
        <v>685</v>
      </c>
      <c r="C569" s="13"/>
      <c r="D569" s="2">
        <v>3.3</v>
      </c>
      <c r="E569" s="2" t="s">
        <v>257</v>
      </c>
      <c r="F569" s="9" t="s">
        <v>523</v>
      </c>
      <c r="G569" t="s">
        <v>606</v>
      </c>
      <c r="L569" t="b">
        <v>1</v>
      </c>
      <c r="M569" t="b">
        <v>1</v>
      </c>
      <c r="N569" t="b">
        <v>0</v>
      </c>
      <c r="O569" t="b">
        <v>0</v>
      </c>
      <c r="P569" s="103">
        <v>4</v>
      </c>
      <c r="Q569" s="25">
        <v>4</v>
      </c>
      <c r="R569">
        <v>4</v>
      </c>
      <c r="S569">
        <v>0</v>
      </c>
      <c r="T569" s="1">
        <v>6.6</v>
      </c>
      <c r="U569" s="1">
        <v>7.94</v>
      </c>
      <c r="V569" s="1">
        <v>33.700000000000003</v>
      </c>
      <c r="W569" s="2"/>
      <c r="X569" s="1">
        <v>16.850000000000001</v>
      </c>
      <c r="Y569" s="25">
        <v>6.6040679999999998</v>
      </c>
      <c r="Z569" s="25">
        <v>7.9389519999999996</v>
      </c>
      <c r="AA569" s="25">
        <v>33.703336</v>
      </c>
      <c r="AB569">
        <v>7.83</v>
      </c>
      <c r="AC569">
        <v>33.209989999999998</v>
      </c>
      <c r="AD569">
        <v>6.46</v>
      </c>
      <c r="AE569">
        <v>0</v>
      </c>
      <c r="AH569" s="2"/>
      <c r="AI569">
        <v>34</v>
      </c>
      <c r="AJ569" s="55">
        <f t="shared" si="135"/>
        <v>1766.0147999999999</v>
      </c>
      <c r="AK569" s="57">
        <v>1767.0449718798691</v>
      </c>
      <c r="AL569" s="55">
        <v>1679.8210721820001</v>
      </c>
      <c r="AM569" s="55">
        <v>0</v>
      </c>
      <c r="AN569" s="52"/>
      <c r="AO569" s="51">
        <v>7.6964651247849417E-2</v>
      </c>
      <c r="AP569" s="52">
        <v>8.0961003676030277E-2</v>
      </c>
      <c r="AQ569" s="52"/>
      <c r="AR569" s="28">
        <v>1.62962962962963</v>
      </c>
      <c r="AS569" s="28">
        <v>2.518518518518519</v>
      </c>
      <c r="AT569" s="28">
        <v>0.88888888888888884</v>
      </c>
      <c r="AU569" s="28">
        <v>0</v>
      </c>
      <c r="AV569" s="28">
        <v>0.32352941176470579</v>
      </c>
      <c r="AW569" s="28">
        <v>0.5</v>
      </c>
      <c r="AX569" s="28">
        <v>0.1764705882352941</v>
      </c>
      <c r="AY569" s="28">
        <v>0</v>
      </c>
      <c r="AZ569" s="25">
        <v>0.82</v>
      </c>
      <c r="BA569" s="25">
        <v>3.44</v>
      </c>
      <c r="BB569" s="25">
        <v>2.62</v>
      </c>
      <c r="BC569" s="25">
        <v>2.642962962962963</v>
      </c>
      <c r="BD569">
        <v>2.642962962962963</v>
      </c>
      <c r="BE569">
        <v>5.9587362692592576</v>
      </c>
      <c r="BF569" s="75">
        <v>0.48264383878002159</v>
      </c>
      <c r="BG569" s="75">
        <v>0.50770488753139842</v>
      </c>
      <c r="BH569" s="75"/>
      <c r="BJ569">
        <v>3.8482325623924708E-2</v>
      </c>
      <c r="BK569">
        <v>4.0480501838015132E-2</v>
      </c>
      <c r="BM569">
        <v>7.8962827461939847E-2</v>
      </c>
      <c r="BN569">
        <v>3.9481413730969923E-2</v>
      </c>
      <c r="BO569">
        <v>0.49517436315571001</v>
      </c>
      <c r="BP569" s="79" t="s">
        <v>1264</v>
      </c>
      <c r="BQ569" s="79">
        <v>1473</v>
      </c>
      <c r="BT569" s="79" t="s">
        <v>1275</v>
      </c>
      <c r="BU569" s="79" t="s">
        <v>56</v>
      </c>
      <c r="BV569" s="79">
        <v>1</v>
      </c>
      <c r="BW569" s="79">
        <v>17.3</v>
      </c>
      <c r="BX569" s="79">
        <v>1.51</v>
      </c>
      <c r="BY569" s="79">
        <v>0</v>
      </c>
      <c r="BZ569" s="79" t="s">
        <v>464</v>
      </c>
      <c r="CA569" s="79" t="s">
        <v>464</v>
      </c>
      <c r="CB569" s="79" t="s">
        <v>1266</v>
      </c>
      <c r="CC569" s="79">
        <v>450</v>
      </c>
      <c r="CE569" s="79" t="s">
        <v>1287</v>
      </c>
      <c r="CG569" s="81">
        <v>2406</v>
      </c>
    </row>
    <row r="570" spans="1:85" x14ac:dyDescent="0.3">
      <c r="A570" s="2" t="s">
        <v>0</v>
      </c>
      <c r="B570" s="13" t="s">
        <v>685</v>
      </c>
      <c r="C570" s="13"/>
      <c r="D570" s="2">
        <v>3.3</v>
      </c>
      <c r="E570" s="2" t="s">
        <v>257</v>
      </c>
      <c r="F570" s="9" t="s">
        <v>523</v>
      </c>
      <c r="G570" t="s">
        <v>606</v>
      </c>
      <c r="L570" t="b">
        <v>1</v>
      </c>
      <c r="M570" t="b">
        <v>1</v>
      </c>
      <c r="N570" t="b">
        <v>0</v>
      </c>
      <c r="O570" t="b">
        <v>0</v>
      </c>
      <c r="P570" s="103">
        <v>4</v>
      </c>
      <c r="Q570" s="25">
        <v>4</v>
      </c>
      <c r="R570">
        <v>4</v>
      </c>
      <c r="S570">
        <v>0</v>
      </c>
      <c r="T570" s="1">
        <v>6.6</v>
      </c>
      <c r="U570" s="1">
        <v>7.94</v>
      </c>
      <c r="V570" s="1">
        <v>33.700000000000003</v>
      </c>
      <c r="W570" s="2"/>
      <c r="X570" s="1">
        <v>16.850000000000001</v>
      </c>
      <c r="Y570" s="25">
        <v>6.6040679999999998</v>
      </c>
      <c r="Z570" s="25">
        <v>7.9389519999999996</v>
      </c>
      <c r="AA570" s="25">
        <v>33.703336</v>
      </c>
      <c r="AB570">
        <v>7.83</v>
      </c>
      <c r="AC570">
        <v>33.209989999999998</v>
      </c>
      <c r="AD570">
        <v>6.46</v>
      </c>
      <c r="AE570">
        <v>0</v>
      </c>
      <c r="AH570" s="2"/>
      <c r="AI570">
        <v>34</v>
      </c>
      <c r="AJ570" s="55">
        <f t="shared" si="135"/>
        <v>1766.0147999999999</v>
      </c>
      <c r="AK570" s="57">
        <v>1767.0449718798691</v>
      </c>
      <c r="AL570" s="55">
        <v>1679.8210721820001</v>
      </c>
      <c r="AM570" s="55">
        <v>0</v>
      </c>
      <c r="AN570" s="52"/>
      <c r="AO570" s="51">
        <v>7.6964651247849417E-2</v>
      </c>
      <c r="AP570" s="52">
        <v>8.0961003676030277E-2</v>
      </c>
      <c r="AQ570" s="52"/>
      <c r="AR570" s="28">
        <v>1.62962962962963</v>
      </c>
      <c r="AS570" s="28">
        <v>2.518518518518519</v>
      </c>
      <c r="AT570" s="28">
        <v>0.88888888888888884</v>
      </c>
      <c r="AU570" s="28">
        <v>0</v>
      </c>
      <c r="AV570" s="28">
        <v>0.32352941176470579</v>
      </c>
      <c r="AW570" s="28">
        <v>0.5</v>
      </c>
      <c r="AX570" s="28">
        <v>0.1764705882352941</v>
      </c>
      <c r="AY570" s="28">
        <v>0</v>
      </c>
      <c r="AZ570" s="25">
        <v>0.82</v>
      </c>
      <c r="BA570" s="25">
        <v>3.44</v>
      </c>
      <c r="BB570" s="25">
        <v>2.62</v>
      </c>
      <c r="BC570" s="25">
        <v>2.642962962962963</v>
      </c>
      <c r="BD570">
        <v>2.642962962962963</v>
      </c>
      <c r="BE570">
        <v>5.9587362692592576</v>
      </c>
      <c r="BF570" s="75">
        <v>0.48264383878002159</v>
      </c>
      <c r="BG570" s="75">
        <v>0.50770488753139842</v>
      </c>
      <c r="BH570" s="75"/>
      <c r="BJ570">
        <v>3.8482325623924708E-2</v>
      </c>
      <c r="BK570">
        <v>4.0480501838015132E-2</v>
      </c>
      <c r="BM570">
        <v>7.8962827461939847E-2</v>
      </c>
      <c r="BN570">
        <v>3.9481413730969923E-2</v>
      </c>
      <c r="BO570">
        <v>0.49517436315571001</v>
      </c>
      <c r="BP570" s="79" t="s">
        <v>1264</v>
      </c>
      <c r="BQ570" s="79">
        <v>1473</v>
      </c>
      <c r="BT570" s="79" t="s">
        <v>1275</v>
      </c>
      <c r="BU570" s="79" t="s">
        <v>56</v>
      </c>
      <c r="BV570" s="79">
        <v>1</v>
      </c>
      <c r="BW570" s="79">
        <v>14.6</v>
      </c>
      <c r="BX570" s="79">
        <v>1.51</v>
      </c>
      <c r="BY570" s="79">
        <v>0</v>
      </c>
      <c r="BZ570" s="79" t="s">
        <v>464</v>
      </c>
      <c r="CA570" s="79" t="s">
        <v>464</v>
      </c>
      <c r="CB570" s="79" t="s">
        <v>1266</v>
      </c>
      <c r="CC570" s="79">
        <v>450</v>
      </c>
      <c r="CE570" s="79" t="s">
        <v>1287</v>
      </c>
      <c r="CG570" s="81">
        <v>2632</v>
      </c>
    </row>
    <row r="571" spans="1:85" x14ac:dyDescent="0.3">
      <c r="A571" s="2" t="s">
        <v>0</v>
      </c>
      <c r="B571" s="13" t="s">
        <v>685</v>
      </c>
      <c r="C571" s="13"/>
      <c r="D571" s="2">
        <v>3.3</v>
      </c>
      <c r="E571" s="2" t="s">
        <v>257</v>
      </c>
      <c r="F571" s="9" t="s">
        <v>523</v>
      </c>
      <c r="G571" t="s">
        <v>606</v>
      </c>
      <c r="L571" t="b">
        <v>1</v>
      </c>
      <c r="M571" t="b">
        <v>1</v>
      </c>
      <c r="N571" t="b">
        <v>0</v>
      </c>
      <c r="O571" t="b">
        <v>0</v>
      </c>
      <c r="P571" s="103">
        <v>4</v>
      </c>
      <c r="Q571" s="25">
        <v>4</v>
      </c>
      <c r="R571">
        <v>4</v>
      </c>
      <c r="S571">
        <v>0</v>
      </c>
      <c r="T571" s="1">
        <v>6.6</v>
      </c>
      <c r="U571" s="1">
        <v>7.94</v>
      </c>
      <c r="V571" s="1">
        <v>33.700000000000003</v>
      </c>
      <c r="W571" s="2"/>
      <c r="X571" s="1">
        <v>16.850000000000001</v>
      </c>
      <c r="Y571" s="25">
        <v>6.6040679999999998</v>
      </c>
      <c r="Z571" s="25">
        <v>7.9389519999999996</v>
      </c>
      <c r="AA571" s="25">
        <v>33.703336</v>
      </c>
      <c r="AB571">
        <v>7.83</v>
      </c>
      <c r="AC571">
        <v>33.209989999999998</v>
      </c>
      <c r="AD571">
        <v>6.46</v>
      </c>
      <c r="AE571">
        <v>0</v>
      </c>
      <c r="AH571" s="2"/>
      <c r="AI571">
        <v>34</v>
      </c>
      <c r="AJ571" s="55">
        <f t="shared" si="135"/>
        <v>1766.0147999999999</v>
      </c>
      <c r="AK571" s="57">
        <v>1767.0449718798691</v>
      </c>
      <c r="AL571" s="55">
        <v>1679.8210721820001</v>
      </c>
      <c r="AM571" s="55">
        <v>0</v>
      </c>
      <c r="AN571" s="52"/>
      <c r="AO571" s="51">
        <v>7.6964651247849417E-2</v>
      </c>
      <c r="AP571" s="52">
        <v>8.0961003676030277E-2</v>
      </c>
      <c r="AQ571" s="52"/>
      <c r="AR571" s="28">
        <v>1.62962962962963</v>
      </c>
      <c r="AS571" s="28">
        <v>2.518518518518519</v>
      </c>
      <c r="AT571" s="28">
        <v>0.88888888888888884</v>
      </c>
      <c r="AU571" s="28">
        <v>0</v>
      </c>
      <c r="AV571" s="28">
        <v>0.32352941176470579</v>
      </c>
      <c r="AW571" s="28">
        <v>0.5</v>
      </c>
      <c r="AX571" s="28">
        <v>0.1764705882352941</v>
      </c>
      <c r="AY571" s="28">
        <v>0</v>
      </c>
      <c r="AZ571" s="25">
        <v>0.82</v>
      </c>
      <c r="BA571" s="25">
        <v>3.44</v>
      </c>
      <c r="BB571" s="25">
        <v>2.62</v>
      </c>
      <c r="BC571" s="25">
        <v>2.642962962962963</v>
      </c>
      <c r="BD571">
        <v>2.642962962962963</v>
      </c>
      <c r="BE571">
        <v>5.9587362692592576</v>
      </c>
      <c r="BF571" s="75">
        <v>0.48264383878002159</v>
      </c>
      <c r="BG571" s="75">
        <v>0.50770488753139842</v>
      </c>
      <c r="BH571" s="75"/>
      <c r="BJ571">
        <v>3.8482325623924708E-2</v>
      </c>
      <c r="BK571">
        <v>4.0480501838015132E-2</v>
      </c>
      <c r="BM571">
        <v>7.8962827461939847E-2</v>
      </c>
      <c r="BN571">
        <v>3.9481413730969923E-2</v>
      </c>
      <c r="BO571">
        <v>0.49517436315571001</v>
      </c>
      <c r="BP571" s="79" t="s">
        <v>1264</v>
      </c>
      <c r="BQ571" s="79">
        <v>1473</v>
      </c>
      <c r="BT571" s="79" t="s">
        <v>1275</v>
      </c>
      <c r="BU571" s="79" t="s">
        <v>56</v>
      </c>
      <c r="BV571" s="79">
        <v>1</v>
      </c>
      <c r="BW571" s="79">
        <v>13.9</v>
      </c>
      <c r="BX571" s="79">
        <v>1.51</v>
      </c>
      <c r="BY571" s="79">
        <v>0</v>
      </c>
      <c r="BZ571" s="79" t="s">
        <v>464</v>
      </c>
      <c r="CA571" s="79" t="s">
        <v>464</v>
      </c>
      <c r="CB571" s="79" t="s">
        <v>1266</v>
      </c>
      <c r="CC571" s="79">
        <v>450</v>
      </c>
      <c r="CE571" s="79" t="s">
        <v>1287</v>
      </c>
      <c r="CG571" s="81">
        <v>3216</v>
      </c>
    </row>
    <row r="572" spans="1:85" x14ac:dyDescent="0.3">
      <c r="A572" s="2" t="s">
        <v>0</v>
      </c>
      <c r="B572" s="13" t="s">
        <v>685</v>
      </c>
      <c r="C572" s="13"/>
      <c r="D572" s="2">
        <v>3.3</v>
      </c>
      <c r="E572" s="2" t="s">
        <v>257</v>
      </c>
      <c r="F572" s="9" t="s">
        <v>523</v>
      </c>
      <c r="G572" t="s">
        <v>606</v>
      </c>
      <c r="L572" t="b">
        <v>1</v>
      </c>
      <c r="M572" t="b">
        <v>1</v>
      </c>
      <c r="N572" t="b">
        <v>0</v>
      </c>
      <c r="O572" t="b">
        <v>0</v>
      </c>
      <c r="P572" s="103">
        <v>4</v>
      </c>
      <c r="Q572" s="25">
        <v>4</v>
      </c>
      <c r="R572">
        <v>4</v>
      </c>
      <c r="S572">
        <v>0</v>
      </c>
      <c r="T572" s="1">
        <v>6.6</v>
      </c>
      <c r="U572" s="1">
        <v>7.94</v>
      </c>
      <c r="V572" s="1">
        <v>33.700000000000003</v>
      </c>
      <c r="W572" s="2"/>
      <c r="X572" s="1">
        <v>16.850000000000001</v>
      </c>
      <c r="Y572" s="25">
        <v>6.6040679999999998</v>
      </c>
      <c r="Z572" s="25">
        <v>7.9389519999999996</v>
      </c>
      <c r="AA572" s="25">
        <v>33.703336</v>
      </c>
      <c r="AB572">
        <v>7.83</v>
      </c>
      <c r="AC572">
        <v>33.209989999999998</v>
      </c>
      <c r="AD572">
        <v>6.46</v>
      </c>
      <c r="AE572">
        <v>0</v>
      </c>
      <c r="AH572" s="2"/>
      <c r="AI572">
        <v>34</v>
      </c>
      <c r="AJ572" s="55">
        <f t="shared" si="135"/>
        <v>1766.0147999999999</v>
      </c>
      <c r="AK572" s="57">
        <v>1767.0449718798691</v>
      </c>
      <c r="AL572" s="55">
        <v>1679.8210721820001</v>
      </c>
      <c r="AM572" s="55">
        <v>0</v>
      </c>
      <c r="AN572" s="52"/>
      <c r="AO572" s="51">
        <v>7.6964651247849417E-2</v>
      </c>
      <c r="AP572" s="52">
        <v>8.0961003676030277E-2</v>
      </c>
      <c r="AQ572" s="52"/>
      <c r="AR572" s="28">
        <v>1.62962962962963</v>
      </c>
      <c r="AS572" s="28">
        <v>2.518518518518519</v>
      </c>
      <c r="AT572" s="28">
        <v>0.88888888888888884</v>
      </c>
      <c r="AU572" s="28">
        <v>0</v>
      </c>
      <c r="AV572" s="28">
        <v>0.32352941176470579</v>
      </c>
      <c r="AW572" s="28">
        <v>0.5</v>
      </c>
      <c r="AX572" s="28">
        <v>0.1764705882352941</v>
      </c>
      <c r="AY572" s="28">
        <v>0</v>
      </c>
      <c r="AZ572" s="25">
        <v>0.82</v>
      </c>
      <c r="BA572" s="25">
        <v>3.44</v>
      </c>
      <c r="BB572" s="25">
        <v>2.62</v>
      </c>
      <c r="BC572" s="25">
        <v>2.642962962962963</v>
      </c>
      <c r="BD572">
        <v>2.642962962962963</v>
      </c>
      <c r="BE572">
        <v>5.9587362692592576</v>
      </c>
      <c r="BF572" s="75">
        <v>0.48264383878002159</v>
      </c>
      <c r="BG572" s="75">
        <v>0.50770488753139842</v>
      </c>
      <c r="BH572" s="75"/>
      <c r="BJ572">
        <v>3.8482325623924708E-2</v>
      </c>
      <c r="BK572">
        <v>4.0480501838015132E-2</v>
      </c>
      <c r="BM572">
        <v>7.8962827461939847E-2</v>
      </c>
      <c r="BN572">
        <v>3.9481413730969923E-2</v>
      </c>
      <c r="BO572">
        <v>0.49517436315571001</v>
      </c>
      <c r="BP572" s="79" t="s">
        <v>1264</v>
      </c>
      <c r="BQ572" s="79">
        <v>1473</v>
      </c>
      <c r="BT572" s="79" t="s">
        <v>1275</v>
      </c>
      <c r="BU572" s="79" t="s">
        <v>56</v>
      </c>
      <c r="BV572" s="79">
        <v>1</v>
      </c>
      <c r="BW572" s="79">
        <v>11.3</v>
      </c>
      <c r="BX572" s="79">
        <v>1.51</v>
      </c>
      <c r="BY572" s="79">
        <v>0</v>
      </c>
      <c r="BZ572" s="79" t="s">
        <v>464</v>
      </c>
      <c r="CA572" s="79" t="s">
        <v>464</v>
      </c>
      <c r="CB572" s="79" t="s">
        <v>1266</v>
      </c>
      <c r="CC572" s="79">
        <v>450</v>
      </c>
      <c r="CE572" s="79" t="s">
        <v>1287</v>
      </c>
      <c r="CG572" s="81">
        <v>2932</v>
      </c>
    </row>
    <row r="573" spans="1:85" x14ac:dyDescent="0.3">
      <c r="A573" s="2" t="s">
        <v>0</v>
      </c>
      <c r="B573" s="13" t="s">
        <v>685</v>
      </c>
      <c r="C573" s="13"/>
      <c r="D573" s="2">
        <v>3.3</v>
      </c>
      <c r="E573" s="2" t="s">
        <v>257</v>
      </c>
      <c r="F573" s="9" t="s">
        <v>523</v>
      </c>
      <c r="G573" t="s">
        <v>606</v>
      </c>
      <c r="L573" t="b">
        <v>1</v>
      </c>
      <c r="M573" t="b">
        <v>1</v>
      </c>
      <c r="N573" t="b">
        <v>0</v>
      </c>
      <c r="O573" t="b">
        <v>0</v>
      </c>
      <c r="P573" s="103">
        <v>4</v>
      </c>
      <c r="Q573" s="25">
        <v>4</v>
      </c>
      <c r="R573">
        <v>4</v>
      </c>
      <c r="S573">
        <v>0</v>
      </c>
      <c r="T573" s="1">
        <v>6.6</v>
      </c>
      <c r="U573" s="1">
        <v>7.94</v>
      </c>
      <c r="V573" s="1">
        <v>33.700000000000003</v>
      </c>
      <c r="W573" s="2"/>
      <c r="X573" s="1">
        <v>16.850000000000001</v>
      </c>
      <c r="Y573" s="25">
        <v>6.6040679999999998</v>
      </c>
      <c r="Z573" s="25">
        <v>7.9389519999999996</v>
      </c>
      <c r="AA573" s="25">
        <v>33.703336</v>
      </c>
      <c r="AB573">
        <v>7.83</v>
      </c>
      <c r="AC573">
        <v>33.209989999999998</v>
      </c>
      <c r="AD573">
        <v>6.46</v>
      </c>
      <c r="AE573">
        <v>0</v>
      </c>
      <c r="AH573" s="2"/>
      <c r="AI573">
        <v>34</v>
      </c>
      <c r="AJ573" s="55">
        <f t="shared" si="135"/>
        <v>1766.0147999999999</v>
      </c>
      <c r="AK573" s="57">
        <v>1767.0449718798691</v>
      </c>
      <c r="AL573" s="55">
        <v>1679.8210721820001</v>
      </c>
      <c r="AM573" s="55">
        <v>0</v>
      </c>
      <c r="AN573" s="52"/>
      <c r="AO573" s="51">
        <v>7.6964651247849417E-2</v>
      </c>
      <c r="AP573" s="52">
        <v>8.0961003676030277E-2</v>
      </c>
      <c r="AQ573" s="52"/>
      <c r="AR573" s="28">
        <v>1.62962962962963</v>
      </c>
      <c r="AS573" s="28">
        <v>2.518518518518519</v>
      </c>
      <c r="AT573" s="28">
        <v>0.88888888888888884</v>
      </c>
      <c r="AU573" s="28">
        <v>0</v>
      </c>
      <c r="AV573" s="28">
        <v>0.32352941176470579</v>
      </c>
      <c r="AW573" s="28">
        <v>0.5</v>
      </c>
      <c r="AX573" s="28">
        <v>0.1764705882352941</v>
      </c>
      <c r="AY573" s="28">
        <v>0</v>
      </c>
      <c r="AZ573" s="25">
        <v>0.82</v>
      </c>
      <c r="BA573" s="25">
        <v>3.44</v>
      </c>
      <c r="BB573" s="25">
        <v>2.62</v>
      </c>
      <c r="BC573" s="25">
        <v>2.642962962962963</v>
      </c>
      <c r="BD573">
        <v>2.642962962962963</v>
      </c>
      <c r="BE573">
        <v>5.9587362692592576</v>
      </c>
      <c r="BF573" s="75">
        <v>0.48264383878002159</v>
      </c>
      <c r="BG573" s="75">
        <v>0.50770488753139842</v>
      </c>
      <c r="BH573" s="75"/>
      <c r="BJ573">
        <v>3.8482325623924708E-2</v>
      </c>
      <c r="BK573">
        <v>4.0480501838015132E-2</v>
      </c>
      <c r="BM573">
        <v>7.8962827461939847E-2</v>
      </c>
      <c r="BN573">
        <v>3.9481413730969923E-2</v>
      </c>
      <c r="BO573">
        <v>0.49517436315571001</v>
      </c>
      <c r="BP573" s="79" t="s">
        <v>1264</v>
      </c>
      <c r="BQ573" s="79">
        <v>1473</v>
      </c>
      <c r="BT573" s="79" t="s">
        <v>1275</v>
      </c>
      <c r="BU573" s="79" t="s">
        <v>56</v>
      </c>
      <c r="BV573" s="79">
        <v>1</v>
      </c>
      <c r="BW573" s="79">
        <v>11.2</v>
      </c>
      <c r="BX573" s="79">
        <v>1.51</v>
      </c>
      <c r="BY573" s="79">
        <v>0</v>
      </c>
      <c r="BZ573" s="79" t="s">
        <v>464</v>
      </c>
      <c r="CA573" s="79" t="s">
        <v>464</v>
      </c>
      <c r="CB573" s="79" t="s">
        <v>1266</v>
      </c>
      <c r="CC573" s="79">
        <v>450</v>
      </c>
      <c r="CE573" s="79" t="s">
        <v>1287</v>
      </c>
      <c r="CG573" s="81">
        <v>2794</v>
      </c>
    </row>
    <row r="574" spans="1:85" x14ac:dyDescent="0.3">
      <c r="A574" s="2" t="s">
        <v>0</v>
      </c>
      <c r="B574" s="13" t="s">
        <v>685</v>
      </c>
      <c r="C574" s="13"/>
      <c r="D574" s="2">
        <v>3.3</v>
      </c>
      <c r="E574" s="2" t="s">
        <v>257</v>
      </c>
      <c r="F574" s="9" t="s">
        <v>523</v>
      </c>
      <c r="G574" t="s">
        <v>606</v>
      </c>
      <c r="L574" t="b">
        <v>1</v>
      </c>
      <c r="M574" t="b">
        <v>1</v>
      </c>
      <c r="N574" t="b">
        <v>0</v>
      </c>
      <c r="O574" t="b">
        <v>0</v>
      </c>
      <c r="P574" s="103">
        <v>4</v>
      </c>
      <c r="Q574" s="25">
        <v>4</v>
      </c>
      <c r="R574">
        <v>4</v>
      </c>
      <c r="S574">
        <v>0</v>
      </c>
      <c r="T574" s="1">
        <v>6.6</v>
      </c>
      <c r="U574" s="1">
        <v>7.94</v>
      </c>
      <c r="V574" s="1">
        <v>33.700000000000003</v>
      </c>
      <c r="W574" s="2"/>
      <c r="X574" s="1">
        <v>16.850000000000001</v>
      </c>
      <c r="Y574" s="25">
        <v>6.6040679999999998</v>
      </c>
      <c r="Z574" s="25">
        <v>7.9389519999999996</v>
      </c>
      <c r="AA574" s="25">
        <v>33.703336</v>
      </c>
      <c r="AB574">
        <v>7.83</v>
      </c>
      <c r="AC574">
        <v>33.209989999999998</v>
      </c>
      <c r="AD574">
        <v>6.46</v>
      </c>
      <c r="AE574">
        <v>0</v>
      </c>
      <c r="AH574" s="2"/>
      <c r="AI574">
        <v>34</v>
      </c>
      <c r="AJ574" s="55">
        <f t="shared" ref="AJ574:AJ575" si="136">T574*U574*V574</f>
        <v>1766.0147999999999</v>
      </c>
      <c r="AK574" s="57">
        <v>1767.0449718798691</v>
      </c>
      <c r="AL574" s="55">
        <v>1679.8210721820001</v>
      </c>
      <c r="AM574" s="55">
        <v>0</v>
      </c>
      <c r="AN574" s="52"/>
      <c r="AO574" s="51">
        <v>7.6964651247849417E-2</v>
      </c>
      <c r="AP574" s="52">
        <v>8.0961003676030277E-2</v>
      </c>
      <c r="AQ574" s="52"/>
      <c r="AR574" s="28">
        <v>1.62962962962963</v>
      </c>
      <c r="AS574" s="28">
        <v>2.518518518518519</v>
      </c>
      <c r="AT574" s="28">
        <v>0.88888888888888884</v>
      </c>
      <c r="AU574" s="28">
        <v>0</v>
      </c>
      <c r="AV574" s="28">
        <v>0.32352941176470579</v>
      </c>
      <c r="AW574" s="28">
        <v>0.5</v>
      </c>
      <c r="AX574" s="28">
        <v>0.1764705882352941</v>
      </c>
      <c r="AY574" s="28">
        <v>0</v>
      </c>
      <c r="AZ574" s="25">
        <v>0.82</v>
      </c>
      <c r="BA574" s="25">
        <v>3.44</v>
      </c>
      <c r="BB574" s="25">
        <v>2.62</v>
      </c>
      <c r="BC574" s="25">
        <v>2.642962962962963</v>
      </c>
      <c r="BD574">
        <v>2.642962962962963</v>
      </c>
      <c r="BE574">
        <v>5.9587362692592576</v>
      </c>
      <c r="BF574" s="75">
        <v>0.48264383878002159</v>
      </c>
      <c r="BG574" s="75">
        <v>0.50770488753139842</v>
      </c>
      <c r="BH574" s="75"/>
      <c r="BJ574">
        <v>3.8482325623924708E-2</v>
      </c>
      <c r="BK574">
        <v>4.0480501838015132E-2</v>
      </c>
      <c r="BM574">
        <v>7.8962827461939847E-2</v>
      </c>
      <c r="BN574">
        <v>3.9481413730969923E-2</v>
      </c>
      <c r="BO574">
        <v>0.49517436315571001</v>
      </c>
      <c r="BP574" s="79" t="s">
        <v>1264</v>
      </c>
      <c r="BQ574" s="79">
        <v>1473</v>
      </c>
      <c r="BT574" s="79" t="s">
        <v>1275</v>
      </c>
      <c r="BU574" s="79" t="s">
        <v>56</v>
      </c>
      <c r="BV574" s="79">
        <v>1</v>
      </c>
      <c r="BW574" s="79">
        <v>8.5</v>
      </c>
      <c r="BX574" s="79">
        <v>1.51</v>
      </c>
      <c r="BY574" s="79">
        <v>0</v>
      </c>
      <c r="BZ574" s="79" t="s">
        <v>464</v>
      </c>
      <c r="CA574" s="79" t="s">
        <v>464</v>
      </c>
      <c r="CB574" s="79" t="s">
        <v>1266</v>
      </c>
      <c r="CC574" s="79">
        <v>450</v>
      </c>
      <c r="CE574" s="79" t="s">
        <v>1287</v>
      </c>
      <c r="CG574" s="81">
        <v>3110</v>
      </c>
    </row>
    <row r="575" spans="1:85" x14ac:dyDescent="0.3">
      <c r="A575" s="2" t="s">
        <v>0</v>
      </c>
      <c r="B575" s="13" t="s">
        <v>685</v>
      </c>
      <c r="C575" s="13"/>
      <c r="D575" s="2">
        <v>3.3</v>
      </c>
      <c r="E575" s="2" t="s">
        <v>257</v>
      </c>
      <c r="F575" s="9" t="s">
        <v>523</v>
      </c>
      <c r="G575" t="s">
        <v>606</v>
      </c>
      <c r="L575" t="b">
        <v>1</v>
      </c>
      <c r="M575" t="b">
        <v>1</v>
      </c>
      <c r="N575" t="b">
        <v>0</v>
      </c>
      <c r="O575" t="b">
        <v>0</v>
      </c>
      <c r="P575" s="103">
        <v>4</v>
      </c>
      <c r="Q575" s="25">
        <v>4</v>
      </c>
      <c r="R575">
        <v>4</v>
      </c>
      <c r="S575">
        <v>0</v>
      </c>
      <c r="T575" s="1">
        <v>6.6</v>
      </c>
      <c r="U575" s="1">
        <v>7.94</v>
      </c>
      <c r="V575" s="1">
        <v>33.700000000000003</v>
      </c>
      <c r="W575" s="2"/>
      <c r="X575" s="1">
        <v>16.850000000000001</v>
      </c>
      <c r="Y575" s="25">
        <v>6.6040679999999998</v>
      </c>
      <c r="Z575" s="25">
        <v>7.9389519999999996</v>
      </c>
      <c r="AA575" s="25">
        <v>33.703336</v>
      </c>
      <c r="AB575">
        <v>7.83</v>
      </c>
      <c r="AC575">
        <v>33.209989999999998</v>
      </c>
      <c r="AD575">
        <v>6.46</v>
      </c>
      <c r="AE575">
        <v>0</v>
      </c>
      <c r="AH575" s="2"/>
      <c r="AI575">
        <v>34</v>
      </c>
      <c r="AJ575" s="55">
        <f t="shared" si="136"/>
        <v>1766.0147999999999</v>
      </c>
      <c r="AK575" s="57">
        <v>1767.0449718798691</v>
      </c>
      <c r="AL575" s="55">
        <v>1679.8210721820001</v>
      </c>
      <c r="AM575" s="55">
        <v>0</v>
      </c>
      <c r="AN575" s="52"/>
      <c r="AO575" s="51">
        <v>7.6964651247849417E-2</v>
      </c>
      <c r="AP575" s="52">
        <v>8.0961003676030277E-2</v>
      </c>
      <c r="AQ575" s="52"/>
      <c r="AR575" s="28">
        <v>1.62962962962963</v>
      </c>
      <c r="AS575" s="28">
        <v>2.518518518518519</v>
      </c>
      <c r="AT575" s="28">
        <v>0.88888888888888884</v>
      </c>
      <c r="AU575" s="28">
        <v>0</v>
      </c>
      <c r="AV575" s="28">
        <v>0.32352941176470579</v>
      </c>
      <c r="AW575" s="28">
        <v>0.5</v>
      </c>
      <c r="AX575" s="28">
        <v>0.1764705882352941</v>
      </c>
      <c r="AY575" s="28">
        <v>0</v>
      </c>
      <c r="AZ575" s="25">
        <v>0.82</v>
      </c>
      <c r="BA575" s="25">
        <v>3.44</v>
      </c>
      <c r="BB575" s="25">
        <v>2.62</v>
      </c>
      <c r="BC575" s="25">
        <v>2.642962962962963</v>
      </c>
      <c r="BD575">
        <v>2.642962962962963</v>
      </c>
      <c r="BE575">
        <v>5.9587362692592576</v>
      </c>
      <c r="BF575" s="75">
        <v>0.48264383878002159</v>
      </c>
      <c r="BG575" s="75">
        <v>0.50770488753139842</v>
      </c>
      <c r="BH575" s="75"/>
      <c r="BJ575">
        <v>3.8482325623924708E-2</v>
      </c>
      <c r="BK575">
        <v>4.0480501838015132E-2</v>
      </c>
      <c r="BM575">
        <v>7.8962827461939847E-2</v>
      </c>
      <c r="BN575">
        <v>3.9481413730969923E-2</v>
      </c>
      <c r="BO575">
        <v>0.49517436315571001</v>
      </c>
      <c r="BP575" s="79" t="s">
        <v>1264</v>
      </c>
      <c r="BQ575" s="79">
        <v>1473</v>
      </c>
      <c r="BT575" s="79" t="s">
        <v>1275</v>
      </c>
      <c r="BU575" s="79" t="s">
        <v>56</v>
      </c>
      <c r="BV575" s="79">
        <v>1</v>
      </c>
      <c r="BW575" s="79">
        <v>7.8</v>
      </c>
      <c r="BX575" s="79">
        <v>1.51</v>
      </c>
      <c r="BY575" s="79">
        <v>0</v>
      </c>
      <c r="BZ575" s="79" t="s">
        <v>464</v>
      </c>
      <c r="CA575" s="79" t="s">
        <v>464</v>
      </c>
      <c r="CB575" s="79" t="s">
        <v>1266</v>
      </c>
      <c r="CC575" s="79">
        <v>450</v>
      </c>
      <c r="CE575" s="79" t="s">
        <v>1287</v>
      </c>
      <c r="CG575" s="81">
        <v>3520</v>
      </c>
    </row>
    <row r="576" spans="1:85" x14ac:dyDescent="0.3">
      <c r="A576" s="2" t="s">
        <v>0</v>
      </c>
      <c r="B576" s="13" t="s">
        <v>685</v>
      </c>
      <c r="C576" s="13"/>
      <c r="D576" s="2">
        <v>3.3</v>
      </c>
      <c r="E576" s="2" t="s">
        <v>257</v>
      </c>
      <c r="F576" s="9" t="s">
        <v>523</v>
      </c>
      <c r="G576" t="s">
        <v>606</v>
      </c>
      <c r="L576" t="b">
        <v>1</v>
      </c>
      <c r="M576" t="b">
        <v>1</v>
      </c>
      <c r="N576" t="b">
        <v>0</v>
      </c>
      <c r="O576" t="b">
        <v>0</v>
      </c>
      <c r="P576" s="103">
        <v>4</v>
      </c>
      <c r="Q576" s="25">
        <v>4</v>
      </c>
      <c r="R576">
        <v>4</v>
      </c>
      <c r="S576">
        <v>0</v>
      </c>
      <c r="T576" s="1">
        <v>6.6</v>
      </c>
      <c r="U576" s="1">
        <v>7.94</v>
      </c>
      <c r="V576" s="1">
        <v>33.700000000000003</v>
      </c>
      <c r="W576" s="2"/>
      <c r="X576" s="1">
        <v>16.850000000000001</v>
      </c>
      <c r="Y576" s="25">
        <v>6.6040679999999998</v>
      </c>
      <c r="Z576" s="25">
        <v>7.9389519999999996</v>
      </c>
      <c r="AA576" s="25">
        <v>33.703336</v>
      </c>
      <c r="AB576">
        <v>7.83</v>
      </c>
      <c r="AC576">
        <v>33.209989999999998</v>
      </c>
      <c r="AD576">
        <v>6.46</v>
      </c>
      <c r="AE576">
        <v>0</v>
      </c>
      <c r="AH576" s="2"/>
      <c r="AI576">
        <v>34</v>
      </c>
      <c r="AJ576" s="55">
        <f t="shared" ref="AJ576" si="137">T576*U576*V576</f>
        <v>1766.0147999999999</v>
      </c>
      <c r="AK576" s="57">
        <v>1767.0449718798691</v>
      </c>
      <c r="AL576" s="55">
        <v>1679.8210721820001</v>
      </c>
      <c r="AM576" s="55">
        <v>0</v>
      </c>
      <c r="AN576" s="52"/>
      <c r="AO576" s="51">
        <v>7.6964651247849417E-2</v>
      </c>
      <c r="AP576" s="52">
        <v>8.0961003676030277E-2</v>
      </c>
      <c r="AQ576" s="52"/>
      <c r="AR576" s="28">
        <v>1.62962962962963</v>
      </c>
      <c r="AS576" s="28">
        <v>2.518518518518519</v>
      </c>
      <c r="AT576" s="28">
        <v>0.88888888888888884</v>
      </c>
      <c r="AU576" s="28">
        <v>0</v>
      </c>
      <c r="AV576" s="28">
        <v>0.32352941176470579</v>
      </c>
      <c r="AW576" s="28">
        <v>0.5</v>
      </c>
      <c r="AX576" s="28">
        <v>0.1764705882352941</v>
      </c>
      <c r="AY576" s="28">
        <v>0</v>
      </c>
      <c r="AZ576" s="25">
        <v>0.82</v>
      </c>
      <c r="BA576" s="25">
        <v>3.44</v>
      </c>
      <c r="BB576" s="25">
        <v>2.62</v>
      </c>
      <c r="BC576" s="25">
        <v>2.642962962962963</v>
      </c>
      <c r="BD576">
        <v>2.642962962962963</v>
      </c>
      <c r="BE576">
        <v>5.9587362692592576</v>
      </c>
      <c r="BF576" s="75">
        <v>0.48264383878002159</v>
      </c>
      <c r="BG576" s="75">
        <v>0.50770488753139842</v>
      </c>
      <c r="BH576" s="75"/>
      <c r="BJ576">
        <v>3.8482325623924708E-2</v>
      </c>
      <c r="BK576">
        <v>4.0480501838015132E-2</v>
      </c>
      <c r="BM576">
        <v>7.8962827461939847E-2</v>
      </c>
      <c r="BN576">
        <v>3.9481413730969923E-2</v>
      </c>
      <c r="BO576">
        <v>0.49517436315571001</v>
      </c>
      <c r="BP576" s="79" t="s">
        <v>1264</v>
      </c>
      <c r="BQ576" s="79">
        <v>1473</v>
      </c>
      <c r="BT576" s="79" t="s">
        <v>1275</v>
      </c>
      <c r="BU576" s="79" t="s">
        <v>56</v>
      </c>
      <c r="BV576" s="79">
        <v>1</v>
      </c>
      <c r="BW576" s="79">
        <v>6.2</v>
      </c>
      <c r="BX576" s="79">
        <v>1.51</v>
      </c>
      <c r="BY576" s="79">
        <v>0</v>
      </c>
      <c r="BZ576" s="79" t="s">
        <v>464</v>
      </c>
      <c r="CA576" s="79" t="s">
        <v>464</v>
      </c>
      <c r="CB576" s="79" t="s">
        <v>1266</v>
      </c>
      <c r="CC576" s="79">
        <v>450</v>
      </c>
      <c r="CE576" s="79" t="s">
        <v>1287</v>
      </c>
      <c r="CG576" s="81">
        <v>3674</v>
      </c>
    </row>
    <row r="577" spans="1:85" x14ac:dyDescent="0.3">
      <c r="A577" s="2" t="s">
        <v>1416</v>
      </c>
      <c r="B577" s="17"/>
      <c r="C577" s="13"/>
      <c r="D577" s="2">
        <v>2.17</v>
      </c>
      <c r="E577" s="2" t="s">
        <v>258</v>
      </c>
      <c r="F577" s="119" t="s">
        <v>587</v>
      </c>
      <c r="G577" s="1" t="s">
        <v>636</v>
      </c>
      <c r="I577" t="s">
        <v>1655</v>
      </c>
      <c r="J577" t="s">
        <v>1655</v>
      </c>
      <c r="K577" t="s">
        <v>1655</v>
      </c>
      <c r="L577" t="b">
        <v>0</v>
      </c>
      <c r="M577" t="b">
        <v>0</v>
      </c>
      <c r="N577" t="b">
        <v>0</v>
      </c>
      <c r="O577" s="5" t="b">
        <v>1</v>
      </c>
      <c r="P577" s="2"/>
      <c r="Q577" s="25">
        <v>1</v>
      </c>
      <c r="R577">
        <v>1</v>
      </c>
      <c r="S577">
        <v>0</v>
      </c>
      <c r="T577" s="2"/>
      <c r="U577" s="2"/>
      <c r="V577" s="2"/>
      <c r="W577" s="2"/>
      <c r="X577" s="2"/>
      <c r="Y577" s="25">
        <v>3.950634</v>
      </c>
      <c r="Z577" s="25">
        <v>3.950634</v>
      </c>
      <c r="AA577" s="25">
        <v>15.513552000000001</v>
      </c>
      <c r="AB577">
        <v>3.8658999999999999</v>
      </c>
      <c r="AC577">
        <v>3.8658999999999999</v>
      </c>
      <c r="AD577">
        <v>15.2538</v>
      </c>
      <c r="AE577">
        <v>0</v>
      </c>
      <c r="AH577" s="2"/>
      <c r="AI577">
        <v>20</v>
      </c>
      <c r="AJ577" s="55">
        <f t="shared" si="132"/>
        <v>0</v>
      </c>
      <c r="AK577" s="57">
        <v>242.1279024923125</v>
      </c>
      <c r="AL577" s="55">
        <v>227.970829547178</v>
      </c>
      <c r="AM577" s="55">
        <v>0</v>
      </c>
      <c r="AN577" s="52"/>
      <c r="AO577" s="51">
        <v>8.2600971611006269E-2</v>
      </c>
      <c r="AP577" s="52">
        <v>8.7730522539775438E-2</v>
      </c>
      <c r="AQ577" s="52"/>
      <c r="AR577" s="28">
        <v>1.9375</v>
      </c>
      <c r="AS577" s="28">
        <v>2.5</v>
      </c>
      <c r="AT577" s="28">
        <v>0.5625</v>
      </c>
      <c r="AU577" s="28">
        <v>2.625</v>
      </c>
      <c r="AV577" s="28">
        <v>0.25409836065573771</v>
      </c>
      <c r="AW577" s="28">
        <v>0.32786885245901642</v>
      </c>
      <c r="AX577" s="28">
        <v>7.3770491803278687E-2</v>
      </c>
      <c r="AY577" s="28">
        <v>0.34426229508196721</v>
      </c>
      <c r="AZ577" s="25">
        <v>0.79</v>
      </c>
      <c r="BA577" s="25">
        <v>3.44</v>
      </c>
      <c r="BB577" s="25">
        <v>2.65</v>
      </c>
      <c r="BC577" s="25">
        <v>2.6056249999999999</v>
      </c>
      <c r="BD577">
        <v>2.6056249999999999</v>
      </c>
      <c r="BE577">
        <v>5.9703320286696879</v>
      </c>
      <c r="BF577" s="75">
        <v>0.52453741991489755</v>
      </c>
      <c r="BG577" s="75">
        <v>0.55711138795694093</v>
      </c>
      <c r="BH577" s="75"/>
      <c r="BJ577">
        <v>4.1300485805503127E-2</v>
      </c>
      <c r="BK577">
        <v>4.3865261269887712E-2</v>
      </c>
      <c r="BM577">
        <v>8.5165747075390846E-2</v>
      </c>
      <c r="BN577">
        <v>4.2582873537695423E-2</v>
      </c>
      <c r="BO577">
        <v>0.54082440393591924</v>
      </c>
      <c r="BP577" s="79" t="s">
        <v>1264</v>
      </c>
      <c r="BQ577" s="79">
        <f>1273</f>
        <v>1273</v>
      </c>
      <c r="BR577" s="79">
        <v>10</v>
      </c>
      <c r="BS577" s="79" t="s">
        <v>1307</v>
      </c>
      <c r="BT577" s="79" t="s">
        <v>1268</v>
      </c>
      <c r="BU577" s="79" t="s">
        <v>890</v>
      </c>
      <c r="BV577" s="79">
        <v>0.15</v>
      </c>
      <c r="BW577" s="81">
        <v>112</v>
      </c>
      <c r="BX577" s="79">
        <v>1</v>
      </c>
      <c r="BY577" s="79">
        <v>20</v>
      </c>
      <c r="BZ577" s="79" t="s">
        <v>464</v>
      </c>
      <c r="CA577" s="79" t="s">
        <v>464</v>
      </c>
      <c r="CB577" s="79" t="s">
        <v>1271</v>
      </c>
      <c r="CC577" s="79">
        <v>500</v>
      </c>
      <c r="CE577" s="79" t="s">
        <v>1287</v>
      </c>
      <c r="CG577" s="81">
        <f>332*5</f>
        <v>1660</v>
      </c>
    </row>
    <row r="578" spans="1:85" x14ac:dyDescent="0.3">
      <c r="A578" s="2" t="s">
        <v>1416</v>
      </c>
      <c r="B578" s="17"/>
      <c r="C578" s="13"/>
      <c r="D578" s="2">
        <v>2.17</v>
      </c>
      <c r="E578" s="2" t="s">
        <v>258</v>
      </c>
      <c r="F578" s="32" t="s">
        <v>587</v>
      </c>
      <c r="G578" s="1" t="s">
        <v>636</v>
      </c>
      <c r="I578" t="s">
        <v>1655</v>
      </c>
      <c r="J578" t="s">
        <v>1655</v>
      </c>
      <c r="K578" t="s">
        <v>1655</v>
      </c>
      <c r="L578" t="b">
        <v>0</v>
      </c>
      <c r="M578" t="b">
        <v>0</v>
      </c>
      <c r="N578" t="b">
        <v>0</v>
      </c>
      <c r="O578" s="5" t="b">
        <v>1</v>
      </c>
      <c r="P578" s="2"/>
      <c r="Q578" s="25">
        <v>1</v>
      </c>
      <c r="R578">
        <v>1</v>
      </c>
      <c r="S578">
        <v>0</v>
      </c>
      <c r="T578" s="2"/>
      <c r="U578" s="2"/>
      <c r="V578" s="2"/>
      <c r="W578" s="2"/>
      <c r="X578" s="2"/>
      <c r="Y578" s="25">
        <v>3.950634</v>
      </c>
      <c r="Z578" s="25">
        <v>3.950634</v>
      </c>
      <c r="AA578" s="25">
        <v>15.513552000000001</v>
      </c>
      <c r="AB578">
        <v>3.8658999999999999</v>
      </c>
      <c r="AC578">
        <v>3.8658999999999999</v>
      </c>
      <c r="AD578">
        <v>15.2538</v>
      </c>
      <c r="AE578">
        <v>0</v>
      </c>
      <c r="AH578" s="2"/>
      <c r="AI578">
        <v>20</v>
      </c>
      <c r="AJ578" s="55">
        <f t="shared" ref="AJ578" si="138">T578*U578*V578</f>
        <v>0</v>
      </c>
      <c r="AK578" s="57">
        <v>242.1279024923125</v>
      </c>
      <c r="AL578" s="55">
        <v>227.970829547178</v>
      </c>
      <c r="AM578" s="55">
        <v>0</v>
      </c>
      <c r="AN578" s="52"/>
      <c r="AO578" s="51">
        <v>8.2600971611006269E-2</v>
      </c>
      <c r="AP578" s="52">
        <v>8.7730522539775438E-2</v>
      </c>
      <c r="AQ578" s="52"/>
      <c r="AR578" s="28">
        <v>1.9375</v>
      </c>
      <c r="AS578" s="28">
        <v>2.5</v>
      </c>
      <c r="AT578" s="28">
        <v>0.5625</v>
      </c>
      <c r="AU578" s="28">
        <v>2.625</v>
      </c>
      <c r="AV578" s="28">
        <v>0.25409836065573771</v>
      </c>
      <c r="AW578" s="28">
        <v>0.32786885245901642</v>
      </c>
      <c r="AX578" s="28">
        <v>7.3770491803278687E-2</v>
      </c>
      <c r="AY578" s="28">
        <v>0.34426229508196721</v>
      </c>
      <c r="AZ578" s="25">
        <v>0.79</v>
      </c>
      <c r="BA578" s="25">
        <v>3.44</v>
      </c>
      <c r="BB578" s="25">
        <v>2.65</v>
      </c>
      <c r="BC578" s="25">
        <v>2.6056249999999999</v>
      </c>
      <c r="BD578">
        <v>2.6056249999999999</v>
      </c>
      <c r="BE578">
        <v>5.9703320286696879</v>
      </c>
      <c r="BF578" s="75">
        <v>0.52453741991489755</v>
      </c>
      <c r="BG578" s="75">
        <v>0.55711138795694093</v>
      </c>
      <c r="BH578" s="75"/>
      <c r="BJ578">
        <v>4.1300485805503127E-2</v>
      </c>
      <c r="BK578">
        <v>4.3865261269887712E-2</v>
      </c>
      <c r="BM578">
        <v>8.5165747075390846E-2</v>
      </c>
      <c r="BN578">
        <v>4.2582873537695423E-2</v>
      </c>
      <c r="BO578">
        <v>0.54082440393591924</v>
      </c>
      <c r="BP578" s="79" t="s">
        <v>1264</v>
      </c>
      <c r="BQ578" s="79">
        <f>1273</f>
        <v>1273</v>
      </c>
      <c r="BR578" s="79">
        <v>10</v>
      </c>
      <c r="BS578" s="79" t="s">
        <v>1307</v>
      </c>
      <c r="BT578" s="79" t="s">
        <v>1268</v>
      </c>
      <c r="BU578" s="79" t="s">
        <v>1415</v>
      </c>
      <c r="BV578" s="79">
        <v>0.15</v>
      </c>
      <c r="BW578" s="81">
        <v>112</v>
      </c>
      <c r="BX578" s="79">
        <v>1</v>
      </c>
      <c r="BY578" s="79">
        <v>20</v>
      </c>
      <c r="BZ578" s="79" t="s">
        <v>464</v>
      </c>
      <c r="CA578" s="79" t="s">
        <v>464</v>
      </c>
      <c r="CB578" s="79" t="s">
        <v>1271</v>
      </c>
      <c r="CC578" s="79">
        <v>500</v>
      </c>
      <c r="CE578" s="79" t="s">
        <v>1287</v>
      </c>
      <c r="CG578" s="81">
        <f>143*5</f>
        <v>715</v>
      </c>
    </row>
    <row r="579" spans="1:85" x14ac:dyDescent="0.3">
      <c r="A579" s="2" t="s">
        <v>1416</v>
      </c>
      <c r="B579" s="17"/>
      <c r="C579" s="13"/>
      <c r="D579" s="2">
        <v>2.17</v>
      </c>
      <c r="E579" s="2" t="s">
        <v>258</v>
      </c>
      <c r="F579" s="32" t="s">
        <v>587</v>
      </c>
      <c r="G579" s="1" t="s">
        <v>636</v>
      </c>
      <c r="I579" t="s">
        <v>1655</v>
      </c>
      <c r="J579" t="s">
        <v>1655</v>
      </c>
      <c r="K579" t="s">
        <v>1655</v>
      </c>
      <c r="L579" t="b">
        <v>0</v>
      </c>
      <c r="M579" t="b">
        <v>0</v>
      </c>
      <c r="N579" t="b">
        <v>0</v>
      </c>
      <c r="O579" s="5" t="b">
        <v>1</v>
      </c>
      <c r="P579" s="2"/>
      <c r="Q579" s="25">
        <v>1</v>
      </c>
      <c r="R579">
        <v>1</v>
      </c>
      <c r="S579">
        <v>0</v>
      </c>
      <c r="T579" s="2"/>
      <c r="U579" s="2"/>
      <c r="V579" s="2"/>
      <c r="W579" s="2"/>
      <c r="X579" s="2"/>
      <c r="Y579" s="25">
        <v>3.950634</v>
      </c>
      <c r="Z579" s="25">
        <v>3.950634</v>
      </c>
      <c r="AA579" s="25">
        <v>15.513552000000001</v>
      </c>
      <c r="AB579">
        <v>3.8658999999999999</v>
      </c>
      <c r="AC579">
        <v>3.8658999999999999</v>
      </c>
      <c r="AD579">
        <v>15.2538</v>
      </c>
      <c r="AE579">
        <v>0</v>
      </c>
      <c r="AH579" s="2"/>
      <c r="AI579">
        <v>20</v>
      </c>
      <c r="AJ579" s="55">
        <f t="shared" ref="AJ579:AJ580" si="139">T579*U579*V579</f>
        <v>0</v>
      </c>
      <c r="AK579" s="57">
        <v>242.1279024923125</v>
      </c>
      <c r="AL579" s="55">
        <v>227.970829547178</v>
      </c>
      <c r="AM579" s="55">
        <v>0</v>
      </c>
      <c r="AN579" s="52"/>
      <c r="AO579" s="51">
        <v>8.2600971611006269E-2</v>
      </c>
      <c r="AP579" s="52">
        <v>8.7730522539775438E-2</v>
      </c>
      <c r="AQ579" s="52"/>
      <c r="AR579" s="28">
        <v>1.9375</v>
      </c>
      <c r="AS579" s="28">
        <v>2.5</v>
      </c>
      <c r="AT579" s="28">
        <v>0.5625</v>
      </c>
      <c r="AU579" s="28">
        <v>2.625</v>
      </c>
      <c r="AV579" s="28">
        <v>0.25409836065573771</v>
      </c>
      <c r="AW579" s="28">
        <v>0.32786885245901642</v>
      </c>
      <c r="AX579" s="28">
        <v>7.3770491803278687E-2</v>
      </c>
      <c r="AY579" s="28">
        <v>0.34426229508196721</v>
      </c>
      <c r="AZ579" s="25">
        <v>0.79</v>
      </c>
      <c r="BA579" s="25">
        <v>3.44</v>
      </c>
      <c r="BB579" s="25">
        <v>2.65</v>
      </c>
      <c r="BC579" s="25">
        <v>2.6056249999999999</v>
      </c>
      <c r="BD579">
        <v>2.6056249999999999</v>
      </c>
      <c r="BE579">
        <v>5.9703320286696879</v>
      </c>
      <c r="BF579" s="75">
        <v>0.52453741991489755</v>
      </c>
      <c r="BG579" s="75">
        <v>0.55711138795694093</v>
      </c>
      <c r="BH579" s="75"/>
      <c r="BJ579">
        <v>4.1300485805503127E-2</v>
      </c>
      <c r="BK579">
        <v>4.3865261269887712E-2</v>
      </c>
      <c r="BM579">
        <v>8.5165747075390846E-2</v>
      </c>
      <c r="BN579">
        <v>4.2582873537695423E-2</v>
      </c>
      <c r="BO579">
        <v>0.54082440393591924</v>
      </c>
      <c r="BP579" s="79" t="s">
        <v>1264</v>
      </c>
      <c r="BQ579" s="79">
        <f>1273</f>
        <v>1273</v>
      </c>
      <c r="BR579" s="79">
        <v>10</v>
      </c>
      <c r="BS579" s="79" t="s">
        <v>1307</v>
      </c>
      <c r="BT579" s="79" t="s">
        <v>1268</v>
      </c>
      <c r="BU579" s="79" t="s">
        <v>863</v>
      </c>
      <c r="BV579" s="79">
        <v>0.15</v>
      </c>
      <c r="BW579" s="81">
        <v>112</v>
      </c>
      <c r="BX579" s="79">
        <v>1</v>
      </c>
      <c r="BY579" s="79">
        <v>20</v>
      </c>
      <c r="BZ579" s="79" t="s">
        <v>464</v>
      </c>
      <c r="CA579" s="79" t="s">
        <v>464</v>
      </c>
      <c r="CB579" s="79" t="s">
        <v>1271</v>
      </c>
      <c r="CC579" s="79">
        <v>500</v>
      </c>
      <c r="CE579" s="79" t="s">
        <v>1287</v>
      </c>
      <c r="CG579" s="81">
        <f>140*5</f>
        <v>700</v>
      </c>
    </row>
    <row r="580" spans="1:85" x14ac:dyDescent="0.3">
      <c r="A580" s="2" t="s">
        <v>1416</v>
      </c>
      <c r="B580" s="17"/>
      <c r="C580" s="13"/>
      <c r="D580" s="2">
        <v>2.17</v>
      </c>
      <c r="E580" s="2" t="s">
        <v>258</v>
      </c>
      <c r="F580" s="32" t="s">
        <v>587</v>
      </c>
      <c r="G580" s="1" t="s">
        <v>636</v>
      </c>
      <c r="I580" t="s">
        <v>1655</v>
      </c>
      <c r="J580" t="s">
        <v>1655</v>
      </c>
      <c r="K580" t="s">
        <v>1655</v>
      </c>
      <c r="L580" t="b">
        <v>0</v>
      </c>
      <c r="M580" t="b">
        <v>0</v>
      </c>
      <c r="N580" t="b">
        <v>0</v>
      </c>
      <c r="O580" s="5" t="b">
        <v>1</v>
      </c>
      <c r="P580" s="2"/>
      <c r="Q580" s="25">
        <v>1</v>
      </c>
      <c r="R580">
        <v>1</v>
      </c>
      <c r="S580">
        <v>0</v>
      </c>
      <c r="T580" s="2"/>
      <c r="U580" s="2"/>
      <c r="V580" s="2"/>
      <c r="W580" s="2"/>
      <c r="X580" s="2"/>
      <c r="Y580" s="25">
        <v>3.950634</v>
      </c>
      <c r="Z580" s="25">
        <v>3.950634</v>
      </c>
      <c r="AA580" s="25">
        <v>15.513552000000001</v>
      </c>
      <c r="AB580">
        <v>3.8658999999999999</v>
      </c>
      <c r="AC580">
        <v>3.8658999999999999</v>
      </c>
      <c r="AD580">
        <v>15.2538</v>
      </c>
      <c r="AE580">
        <v>0</v>
      </c>
      <c r="AH580" s="2"/>
      <c r="AI580">
        <v>20</v>
      </c>
      <c r="AJ580" s="55">
        <f t="shared" si="139"/>
        <v>0</v>
      </c>
      <c r="AK580" s="57">
        <v>242.1279024923125</v>
      </c>
      <c r="AL580" s="55">
        <v>227.970829547178</v>
      </c>
      <c r="AM580" s="55">
        <v>0</v>
      </c>
      <c r="AN580" s="52"/>
      <c r="AO580" s="51">
        <v>8.2600971611006269E-2</v>
      </c>
      <c r="AP580" s="52">
        <v>8.7730522539775438E-2</v>
      </c>
      <c r="AQ580" s="52"/>
      <c r="AR580" s="28">
        <v>1.9375</v>
      </c>
      <c r="AS580" s="28">
        <v>2.5</v>
      </c>
      <c r="AT580" s="28">
        <v>0.5625</v>
      </c>
      <c r="AU580" s="28">
        <v>2.625</v>
      </c>
      <c r="AV580" s="28">
        <v>0.25409836065573771</v>
      </c>
      <c r="AW580" s="28">
        <v>0.32786885245901642</v>
      </c>
      <c r="AX580" s="28">
        <v>7.3770491803278687E-2</v>
      </c>
      <c r="AY580" s="28">
        <v>0.34426229508196721</v>
      </c>
      <c r="AZ580" s="25">
        <v>0.79</v>
      </c>
      <c r="BA580" s="25">
        <v>3.44</v>
      </c>
      <c r="BB580" s="25">
        <v>2.65</v>
      </c>
      <c r="BC580" s="25">
        <v>2.6056249999999999</v>
      </c>
      <c r="BD580">
        <v>2.6056249999999999</v>
      </c>
      <c r="BE580">
        <v>5.9703320286696879</v>
      </c>
      <c r="BF580" s="75">
        <v>0.52453741991489755</v>
      </c>
      <c r="BG580" s="75">
        <v>0.55711138795694093</v>
      </c>
      <c r="BH580" s="75"/>
      <c r="BJ580">
        <v>4.1300485805503127E-2</v>
      </c>
      <c r="BK580">
        <v>4.3865261269887712E-2</v>
      </c>
      <c r="BM580">
        <v>8.5165747075390846E-2</v>
      </c>
      <c r="BN580">
        <v>4.2582873537695423E-2</v>
      </c>
      <c r="BO580">
        <v>0.54082440393591924</v>
      </c>
      <c r="BP580" s="79" t="s">
        <v>1264</v>
      </c>
      <c r="BQ580" s="79">
        <f>1273</f>
        <v>1273</v>
      </c>
      <c r="BR580" s="79">
        <v>10</v>
      </c>
      <c r="BS580" s="79" t="s">
        <v>1307</v>
      </c>
      <c r="BT580" s="79" t="s">
        <v>1268</v>
      </c>
      <c r="BU580" s="79" t="s">
        <v>890</v>
      </c>
      <c r="BV580" s="79">
        <v>0</v>
      </c>
      <c r="BW580" s="81">
        <v>112</v>
      </c>
      <c r="BX580" s="79">
        <v>1</v>
      </c>
      <c r="BY580" s="79">
        <v>20</v>
      </c>
      <c r="BZ580" s="79" t="s">
        <v>464</v>
      </c>
      <c r="CA580" s="79" t="s">
        <v>464</v>
      </c>
      <c r="CB580" s="79" t="s">
        <v>1271</v>
      </c>
      <c r="CC580" s="79">
        <v>500</v>
      </c>
      <c r="CE580" s="79" t="s">
        <v>1287</v>
      </c>
      <c r="CG580" s="81">
        <f>120*5</f>
        <v>600</v>
      </c>
    </row>
    <row r="581" spans="1:85" x14ac:dyDescent="0.3">
      <c r="A581" s="2" t="s">
        <v>1416</v>
      </c>
      <c r="B581" s="17"/>
      <c r="C581" s="13"/>
      <c r="D581" s="2">
        <v>2.17</v>
      </c>
      <c r="E581" s="2" t="s">
        <v>258</v>
      </c>
      <c r="F581" s="32" t="s">
        <v>587</v>
      </c>
      <c r="G581" s="1" t="s">
        <v>636</v>
      </c>
      <c r="I581" t="s">
        <v>1655</v>
      </c>
      <c r="J581" t="s">
        <v>1655</v>
      </c>
      <c r="K581" t="s">
        <v>1655</v>
      </c>
      <c r="L581" t="b">
        <v>0</v>
      </c>
      <c r="M581" t="b">
        <v>0</v>
      </c>
      <c r="N581" t="b">
        <v>0</v>
      </c>
      <c r="O581" s="5" t="b">
        <v>1</v>
      </c>
      <c r="P581" s="2"/>
      <c r="Q581" s="25">
        <v>1</v>
      </c>
      <c r="R581">
        <v>1</v>
      </c>
      <c r="S581">
        <v>0</v>
      </c>
      <c r="T581" s="2"/>
      <c r="U581" s="2"/>
      <c r="V581" s="2"/>
      <c r="W581" s="2"/>
      <c r="X581" s="2"/>
      <c r="Y581" s="25">
        <v>3.950634</v>
      </c>
      <c r="Z581" s="25">
        <v>3.950634</v>
      </c>
      <c r="AA581" s="25">
        <v>15.513552000000001</v>
      </c>
      <c r="AB581">
        <v>3.8658999999999999</v>
      </c>
      <c r="AC581">
        <v>3.8658999999999999</v>
      </c>
      <c r="AD581">
        <v>15.2538</v>
      </c>
      <c r="AE581">
        <v>0</v>
      </c>
      <c r="AH581" s="2"/>
      <c r="AI581">
        <v>20</v>
      </c>
      <c r="AJ581" s="55">
        <f t="shared" ref="AJ581:AJ582" si="140">T581*U581*V581</f>
        <v>0</v>
      </c>
      <c r="AK581" s="57">
        <v>242.1279024923125</v>
      </c>
      <c r="AL581" s="55">
        <v>227.970829547178</v>
      </c>
      <c r="AM581" s="55">
        <v>0</v>
      </c>
      <c r="AN581" s="52"/>
      <c r="AO581" s="51">
        <v>8.2600971611006269E-2</v>
      </c>
      <c r="AP581" s="52">
        <v>8.7730522539775438E-2</v>
      </c>
      <c r="AQ581" s="52"/>
      <c r="AR581" s="28">
        <v>1.9375</v>
      </c>
      <c r="AS581" s="28">
        <v>2.5</v>
      </c>
      <c r="AT581" s="28">
        <v>0.5625</v>
      </c>
      <c r="AU581" s="28">
        <v>2.625</v>
      </c>
      <c r="AV581" s="28">
        <v>0.25409836065573771</v>
      </c>
      <c r="AW581" s="28">
        <v>0.32786885245901642</v>
      </c>
      <c r="AX581" s="28">
        <v>7.3770491803278687E-2</v>
      </c>
      <c r="AY581" s="28">
        <v>0.34426229508196721</v>
      </c>
      <c r="AZ581" s="25">
        <v>0.79</v>
      </c>
      <c r="BA581" s="25">
        <v>3.44</v>
      </c>
      <c r="BB581" s="25">
        <v>2.65</v>
      </c>
      <c r="BC581" s="25">
        <v>2.6056249999999999</v>
      </c>
      <c r="BD581">
        <v>2.6056249999999999</v>
      </c>
      <c r="BE581">
        <v>5.9703320286696879</v>
      </c>
      <c r="BF581" s="75">
        <v>0.52453741991489755</v>
      </c>
      <c r="BG581" s="75">
        <v>0.55711138795694093</v>
      </c>
      <c r="BH581" s="75"/>
      <c r="BJ581">
        <v>4.1300485805503127E-2</v>
      </c>
      <c r="BK581">
        <v>4.3865261269887712E-2</v>
      </c>
      <c r="BM581">
        <v>8.5165747075390846E-2</v>
      </c>
      <c r="BN581">
        <v>4.2582873537695423E-2</v>
      </c>
      <c r="BO581">
        <v>0.54082440393591924</v>
      </c>
      <c r="BP581" s="79" t="s">
        <v>1264</v>
      </c>
      <c r="BQ581" s="79">
        <f>1273</f>
        <v>1273</v>
      </c>
      <c r="BR581" s="79">
        <v>10</v>
      </c>
      <c r="BS581" s="79" t="s">
        <v>1307</v>
      </c>
      <c r="BT581" s="79" t="s">
        <v>1268</v>
      </c>
      <c r="BU581" s="79" t="s">
        <v>890</v>
      </c>
      <c r="BV581" s="79">
        <v>7.0000000000000007E-2</v>
      </c>
      <c r="BW581" s="81">
        <v>112</v>
      </c>
      <c r="BX581" s="79">
        <v>1</v>
      </c>
      <c r="BY581" s="79">
        <v>20</v>
      </c>
      <c r="BZ581" s="79" t="s">
        <v>464</v>
      </c>
      <c r="CA581" s="79" t="s">
        <v>464</v>
      </c>
      <c r="CB581" s="79" t="s">
        <v>1271</v>
      </c>
      <c r="CC581" s="79">
        <v>500</v>
      </c>
      <c r="CE581" s="79" t="s">
        <v>1287</v>
      </c>
      <c r="CG581" s="81">
        <f>250*5</f>
        <v>1250</v>
      </c>
    </row>
    <row r="582" spans="1:85" x14ac:dyDescent="0.3">
      <c r="A582" s="2" t="s">
        <v>1416</v>
      </c>
      <c r="B582" s="17"/>
      <c r="C582" s="13"/>
      <c r="D582" s="2">
        <v>2.17</v>
      </c>
      <c r="E582" s="2" t="s">
        <v>258</v>
      </c>
      <c r="F582" s="32" t="s">
        <v>587</v>
      </c>
      <c r="G582" s="1" t="s">
        <v>636</v>
      </c>
      <c r="I582" t="s">
        <v>1655</v>
      </c>
      <c r="J582" t="s">
        <v>1655</v>
      </c>
      <c r="K582" t="s">
        <v>1655</v>
      </c>
      <c r="L582" t="b">
        <v>0</v>
      </c>
      <c r="M582" t="b">
        <v>0</v>
      </c>
      <c r="N582" t="b">
        <v>0</v>
      </c>
      <c r="O582" s="5" t="b">
        <v>1</v>
      </c>
      <c r="P582" s="2"/>
      <c r="Q582" s="25">
        <v>1</v>
      </c>
      <c r="R582">
        <v>1</v>
      </c>
      <c r="S582">
        <v>0</v>
      </c>
      <c r="T582" s="2"/>
      <c r="U582" s="2"/>
      <c r="V582" s="2"/>
      <c r="W582" s="2"/>
      <c r="X582" s="2"/>
      <c r="Y582" s="25">
        <v>3.950634</v>
      </c>
      <c r="Z582" s="25">
        <v>3.950634</v>
      </c>
      <c r="AA582" s="25">
        <v>15.513552000000001</v>
      </c>
      <c r="AB582">
        <v>3.8658999999999999</v>
      </c>
      <c r="AC582">
        <v>3.8658999999999999</v>
      </c>
      <c r="AD582">
        <v>15.2538</v>
      </c>
      <c r="AE582">
        <v>0</v>
      </c>
      <c r="AH582" s="2"/>
      <c r="AI582">
        <v>20</v>
      </c>
      <c r="AJ582" s="55">
        <f t="shared" si="140"/>
        <v>0</v>
      </c>
      <c r="AK582" s="57">
        <v>242.1279024923125</v>
      </c>
      <c r="AL582" s="55">
        <v>227.970829547178</v>
      </c>
      <c r="AM582" s="55">
        <v>0</v>
      </c>
      <c r="AN582" s="52"/>
      <c r="AO582" s="51">
        <v>8.2600971611006269E-2</v>
      </c>
      <c r="AP582" s="52">
        <v>8.7730522539775438E-2</v>
      </c>
      <c r="AQ582" s="52"/>
      <c r="AR582" s="28">
        <v>1.9375</v>
      </c>
      <c r="AS582" s="28">
        <v>2.5</v>
      </c>
      <c r="AT582" s="28">
        <v>0.5625</v>
      </c>
      <c r="AU582" s="28">
        <v>2.625</v>
      </c>
      <c r="AV582" s="28">
        <v>0.25409836065573771</v>
      </c>
      <c r="AW582" s="28">
        <v>0.32786885245901642</v>
      </c>
      <c r="AX582" s="28">
        <v>7.3770491803278687E-2</v>
      </c>
      <c r="AY582" s="28">
        <v>0.34426229508196721</v>
      </c>
      <c r="AZ582" s="25">
        <v>0.79</v>
      </c>
      <c r="BA582" s="25">
        <v>3.44</v>
      </c>
      <c r="BB582" s="25">
        <v>2.65</v>
      </c>
      <c r="BC582" s="25">
        <v>2.6056249999999999</v>
      </c>
      <c r="BD582">
        <v>2.6056249999999999</v>
      </c>
      <c r="BE582">
        <v>5.9703320286696879</v>
      </c>
      <c r="BF582" s="75">
        <v>0.52453741991489755</v>
      </c>
      <c r="BG582" s="75">
        <v>0.55711138795694093</v>
      </c>
      <c r="BH582" s="75"/>
      <c r="BJ582">
        <v>4.1300485805503127E-2</v>
      </c>
      <c r="BK582">
        <v>4.3865261269887712E-2</v>
      </c>
      <c r="BM582">
        <v>8.5165747075390846E-2</v>
      </c>
      <c r="BN582">
        <v>4.2582873537695423E-2</v>
      </c>
      <c r="BO582">
        <v>0.54082440393591924</v>
      </c>
      <c r="BP582" s="79" t="s">
        <v>1264</v>
      </c>
      <c r="BQ582" s="79">
        <f>1273</f>
        <v>1273</v>
      </c>
      <c r="BR582" s="79">
        <v>10</v>
      </c>
      <c r="BS582" s="79" t="s">
        <v>1307</v>
      </c>
      <c r="BT582" s="79" t="s">
        <v>1268</v>
      </c>
      <c r="BU582" s="79" t="s">
        <v>890</v>
      </c>
      <c r="BV582" s="79">
        <v>0.3</v>
      </c>
      <c r="BW582" s="81">
        <v>112</v>
      </c>
      <c r="BX582" s="79">
        <v>1</v>
      </c>
      <c r="BY582" s="79">
        <v>20</v>
      </c>
      <c r="BZ582" s="79" t="s">
        <v>464</v>
      </c>
      <c r="CA582" s="79" t="s">
        <v>464</v>
      </c>
      <c r="CB582" s="79" t="s">
        <v>1271</v>
      </c>
      <c r="CC582" s="79">
        <v>500</v>
      </c>
      <c r="CE582" s="79" t="s">
        <v>1287</v>
      </c>
      <c r="CG582" s="81">
        <f>240*5</f>
        <v>1200</v>
      </c>
    </row>
    <row r="583" spans="1:85" x14ac:dyDescent="0.3">
      <c r="A583" s="2" t="s">
        <v>1416</v>
      </c>
      <c r="B583" s="17"/>
      <c r="C583" s="13"/>
      <c r="D583" s="2">
        <v>2.17</v>
      </c>
      <c r="E583" s="2" t="s">
        <v>258</v>
      </c>
      <c r="F583" s="32" t="s">
        <v>587</v>
      </c>
      <c r="G583" s="1" t="s">
        <v>636</v>
      </c>
      <c r="I583" t="s">
        <v>1655</v>
      </c>
      <c r="J583" t="s">
        <v>1655</v>
      </c>
      <c r="K583" t="s">
        <v>1655</v>
      </c>
      <c r="L583" t="b">
        <v>0</v>
      </c>
      <c r="M583" t="b">
        <v>0</v>
      </c>
      <c r="N583" t="b">
        <v>0</v>
      </c>
      <c r="O583" s="5" t="b">
        <v>1</v>
      </c>
      <c r="P583" s="2"/>
      <c r="Q583" s="25">
        <v>1</v>
      </c>
      <c r="R583">
        <v>1</v>
      </c>
      <c r="S583">
        <v>0</v>
      </c>
      <c r="T583" s="2"/>
      <c r="U583" s="2"/>
      <c r="V583" s="2"/>
      <c r="W583" s="2"/>
      <c r="X583" s="2"/>
      <c r="Y583" s="25">
        <v>3.950634</v>
      </c>
      <c r="Z583" s="25">
        <v>3.950634</v>
      </c>
      <c r="AA583" s="25">
        <v>15.513552000000001</v>
      </c>
      <c r="AB583">
        <v>3.8658999999999999</v>
      </c>
      <c r="AC583">
        <v>3.8658999999999999</v>
      </c>
      <c r="AD583">
        <v>15.2538</v>
      </c>
      <c r="AE583">
        <v>0</v>
      </c>
      <c r="AH583" s="2"/>
      <c r="AI583">
        <v>20</v>
      </c>
      <c r="AJ583" s="55">
        <f t="shared" ref="AJ583:AJ586" si="141">T583*U583*V583</f>
        <v>0</v>
      </c>
      <c r="AK583" s="57">
        <v>242.1279024923125</v>
      </c>
      <c r="AL583" s="55">
        <v>227.970829547178</v>
      </c>
      <c r="AM583" s="55">
        <v>0</v>
      </c>
      <c r="AN583" s="52"/>
      <c r="AO583" s="51">
        <v>8.2600971611006269E-2</v>
      </c>
      <c r="AP583" s="52">
        <v>8.7730522539775438E-2</v>
      </c>
      <c r="AQ583" s="52"/>
      <c r="AR583" s="28">
        <v>1.9375</v>
      </c>
      <c r="AS583" s="28">
        <v>2.5</v>
      </c>
      <c r="AT583" s="28">
        <v>0.5625</v>
      </c>
      <c r="AU583" s="28">
        <v>2.625</v>
      </c>
      <c r="AV583" s="28">
        <v>0.25409836065573771</v>
      </c>
      <c r="AW583" s="28">
        <v>0.32786885245901642</v>
      </c>
      <c r="AX583" s="28">
        <v>7.3770491803278687E-2</v>
      </c>
      <c r="AY583" s="28">
        <v>0.34426229508196721</v>
      </c>
      <c r="AZ583" s="25">
        <v>0.79</v>
      </c>
      <c r="BA583" s="25">
        <v>3.44</v>
      </c>
      <c r="BB583" s="25">
        <v>2.65</v>
      </c>
      <c r="BC583" s="25">
        <v>2.6056249999999999</v>
      </c>
      <c r="BD583">
        <v>2.6056249999999999</v>
      </c>
      <c r="BE583">
        <v>5.9703320286696879</v>
      </c>
      <c r="BF583" s="75">
        <v>0.52453741991489755</v>
      </c>
      <c r="BG583" s="75">
        <v>0.55711138795694093</v>
      </c>
      <c r="BH583" s="75"/>
      <c r="BJ583">
        <v>4.1300485805503127E-2</v>
      </c>
      <c r="BK583">
        <v>4.3865261269887712E-2</v>
      </c>
      <c r="BM583">
        <v>8.5165747075390846E-2</v>
      </c>
      <c r="BN583">
        <v>4.2582873537695423E-2</v>
      </c>
      <c r="BO583">
        <v>0.54082440393591924</v>
      </c>
      <c r="BP583" s="79" t="s">
        <v>1264</v>
      </c>
      <c r="BQ583" s="79">
        <f>1273</f>
        <v>1273</v>
      </c>
      <c r="BR583" s="79">
        <v>10</v>
      </c>
      <c r="BS583" s="79" t="s">
        <v>1307</v>
      </c>
      <c r="BT583" s="79" t="s">
        <v>1268</v>
      </c>
      <c r="BU583" s="79" t="s">
        <v>890</v>
      </c>
      <c r="BV583" s="79">
        <v>0.45</v>
      </c>
      <c r="BW583" s="81">
        <v>112</v>
      </c>
      <c r="BX583" s="79">
        <v>1</v>
      </c>
      <c r="BY583" s="79">
        <v>20</v>
      </c>
      <c r="BZ583" s="79" t="s">
        <v>464</v>
      </c>
      <c r="CA583" s="79" t="s">
        <v>464</v>
      </c>
      <c r="CB583" s="79" t="s">
        <v>1271</v>
      </c>
      <c r="CC583" s="79">
        <v>500</v>
      </c>
      <c r="CE583" s="79" t="s">
        <v>1287</v>
      </c>
      <c r="CG583" s="81">
        <f>165*5</f>
        <v>825</v>
      </c>
    </row>
    <row r="584" spans="1:85" x14ac:dyDescent="0.3">
      <c r="A584" s="2" t="s">
        <v>1416</v>
      </c>
      <c r="B584" s="17"/>
      <c r="C584" s="13"/>
      <c r="D584" s="2">
        <v>2.17</v>
      </c>
      <c r="E584" s="2" t="s">
        <v>258</v>
      </c>
      <c r="F584" s="32" t="s">
        <v>587</v>
      </c>
      <c r="G584" s="1" t="s">
        <v>636</v>
      </c>
      <c r="I584" t="s">
        <v>1655</v>
      </c>
      <c r="J584" t="s">
        <v>1655</v>
      </c>
      <c r="K584" t="s">
        <v>1655</v>
      </c>
      <c r="L584" t="b">
        <v>0</v>
      </c>
      <c r="M584" t="b">
        <v>0</v>
      </c>
      <c r="N584" t="b">
        <v>0</v>
      </c>
      <c r="O584" s="5" t="b">
        <v>1</v>
      </c>
      <c r="P584" s="2"/>
      <c r="Q584" s="25">
        <v>1</v>
      </c>
      <c r="R584">
        <v>1</v>
      </c>
      <c r="S584">
        <v>0</v>
      </c>
      <c r="T584" s="2"/>
      <c r="U584" s="2"/>
      <c r="V584" s="2"/>
      <c r="W584" s="2"/>
      <c r="X584" s="2"/>
      <c r="Y584" s="25">
        <v>3.950634</v>
      </c>
      <c r="Z584" s="25">
        <v>3.950634</v>
      </c>
      <c r="AA584" s="25">
        <v>15.513552000000001</v>
      </c>
      <c r="AB584">
        <v>3.8658999999999999</v>
      </c>
      <c r="AC584">
        <v>3.8658999999999999</v>
      </c>
      <c r="AD584">
        <v>15.2538</v>
      </c>
      <c r="AE584">
        <v>0</v>
      </c>
      <c r="AH584" s="2"/>
      <c r="AI584">
        <v>20</v>
      </c>
      <c r="AJ584" s="55">
        <f t="shared" si="141"/>
        <v>0</v>
      </c>
      <c r="AK584" s="57">
        <v>242.1279024923125</v>
      </c>
      <c r="AL584" s="55">
        <v>227.970829547178</v>
      </c>
      <c r="AM584" s="55">
        <v>0</v>
      </c>
      <c r="AN584" s="52"/>
      <c r="AO584" s="51">
        <v>8.2600971611006269E-2</v>
      </c>
      <c r="AP584" s="52">
        <v>8.7730522539775438E-2</v>
      </c>
      <c r="AQ584" s="52"/>
      <c r="AR584" s="28">
        <v>1.9375</v>
      </c>
      <c r="AS584" s="28">
        <v>2.5</v>
      </c>
      <c r="AT584" s="28">
        <v>0.5625</v>
      </c>
      <c r="AU584" s="28">
        <v>2.625</v>
      </c>
      <c r="AV584" s="28">
        <v>0.25409836065573771</v>
      </c>
      <c r="AW584" s="28">
        <v>0.32786885245901642</v>
      </c>
      <c r="AX584" s="28">
        <v>7.3770491803278687E-2</v>
      </c>
      <c r="AY584" s="28">
        <v>0.34426229508196721</v>
      </c>
      <c r="AZ584" s="25">
        <v>0.79</v>
      </c>
      <c r="BA584" s="25">
        <v>3.44</v>
      </c>
      <c r="BB584" s="25">
        <v>2.65</v>
      </c>
      <c r="BC584" s="25">
        <v>2.6056249999999999</v>
      </c>
      <c r="BD584">
        <v>2.6056249999999999</v>
      </c>
      <c r="BE584">
        <v>5.9703320286696879</v>
      </c>
      <c r="BF584" s="75">
        <v>0.52453741991489755</v>
      </c>
      <c r="BG584" s="75">
        <v>0.55711138795694093</v>
      </c>
      <c r="BH584" s="75"/>
      <c r="BJ584">
        <v>4.1300485805503127E-2</v>
      </c>
      <c r="BK584">
        <v>4.3865261269887712E-2</v>
      </c>
      <c r="BM584">
        <v>8.5165747075390846E-2</v>
      </c>
      <c r="BN584">
        <v>4.2582873537695423E-2</v>
      </c>
      <c r="BO584">
        <v>0.54082440393591924</v>
      </c>
      <c r="BP584" s="79" t="s">
        <v>1264</v>
      </c>
      <c r="BQ584" s="79">
        <f>1273</f>
        <v>1273</v>
      </c>
      <c r="BR584" s="79">
        <v>10</v>
      </c>
      <c r="BS584" s="79" t="s">
        <v>1307</v>
      </c>
      <c r="BT584" s="79" t="s">
        <v>1268</v>
      </c>
      <c r="BU584" s="79" t="s">
        <v>890</v>
      </c>
      <c r="BV584" s="79">
        <v>0.15</v>
      </c>
      <c r="BW584" s="81">
        <v>112</v>
      </c>
      <c r="BX584" s="79">
        <v>1</v>
      </c>
      <c r="BY584" s="79">
        <v>20</v>
      </c>
      <c r="BZ584" s="79" t="s">
        <v>464</v>
      </c>
      <c r="CA584" s="79" t="s">
        <v>464</v>
      </c>
      <c r="CB584" s="79" t="s">
        <v>1271</v>
      </c>
      <c r="CC584" s="79">
        <v>500</v>
      </c>
      <c r="CD584" s="79">
        <v>420</v>
      </c>
      <c r="CE584" s="79" t="s">
        <v>1287</v>
      </c>
      <c r="CG584" s="81">
        <f>0.47*5</f>
        <v>2.3499999999999996</v>
      </c>
    </row>
    <row r="585" spans="1:85" x14ac:dyDescent="0.3">
      <c r="A585" s="2" t="s">
        <v>259</v>
      </c>
      <c r="B585" s="17"/>
      <c r="C585" s="13"/>
      <c r="D585" s="2">
        <v>2.17</v>
      </c>
      <c r="E585" s="2" t="s">
        <v>258</v>
      </c>
      <c r="F585" s="32" t="s">
        <v>587</v>
      </c>
      <c r="G585" s="1" t="s">
        <v>636</v>
      </c>
      <c r="I585" t="s">
        <v>1656</v>
      </c>
      <c r="J585" t="s">
        <v>1656</v>
      </c>
      <c r="K585" t="s">
        <v>1656</v>
      </c>
      <c r="L585" t="b">
        <v>1</v>
      </c>
      <c r="M585" t="b">
        <v>1</v>
      </c>
      <c r="N585" t="b">
        <v>0</v>
      </c>
      <c r="O585" t="b">
        <v>0</v>
      </c>
      <c r="P585" s="2"/>
      <c r="Q585" s="25">
        <v>1</v>
      </c>
      <c r="R585">
        <v>1</v>
      </c>
      <c r="S585">
        <v>0</v>
      </c>
      <c r="T585" s="2"/>
      <c r="U585" s="2"/>
      <c r="V585" s="2"/>
      <c r="W585" s="2"/>
      <c r="X585" s="2"/>
      <c r="Y585" s="25">
        <v>3.950634</v>
      </c>
      <c r="Z585" s="25">
        <v>3.950634</v>
      </c>
      <c r="AA585" s="25">
        <v>15.513552000000001</v>
      </c>
      <c r="AB585">
        <v>3.8658999999999999</v>
      </c>
      <c r="AC585">
        <v>3.8658999999999999</v>
      </c>
      <c r="AD585">
        <v>15.2538</v>
      </c>
      <c r="AE585">
        <v>0</v>
      </c>
      <c r="AH585" s="2"/>
      <c r="AI585">
        <v>20</v>
      </c>
      <c r="AJ585" s="55">
        <f t="shared" si="141"/>
        <v>0</v>
      </c>
      <c r="AK585" s="57">
        <v>242.1279024923125</v>
      </c>
      <c r="AL585" s="55">
        <v>227.970829547178</v>
      </c>
      <c r="AM585" s="55">
        <v>0</v>
      </c>
      <c r="AN585" s="52"/>
      <c r="AO585" s="51">
        <v>8.2600971611006269E-2</v>
      </c>
      <c r="AP585" s="52">
        <v>8.7730522539775438E-2</v>
      </c>
      <c r="AQ585" s="52"/>
      <c r="AR585" s="28">
        <v>1.9375</v>
      </c>
      <c r="AS585" s="28">
        <v>2.5</v>
      </c>
      <c r="AT585" s="28">
        <v>0.5625</v>
      </c>
      <c r="AU585" s="28">
        <v>2.625</v>
      </c>
      <c r="AV585" s="28">
        <v>0.25409836065573771</v>
      </c>
      <c r="AW585" s="28">
        <v>0.32786885245901642</v>
      </c>
      <c r="AX585" s="28">
        <v>7.3770491803278687E-2</v>
      </c>
      <c r="AY585" s="28">
        <v>0.34426229508196721</v>
      </c>
      <c r="AZ585" s="25">
        <v>0.79</v>
      </c>
      <c r="BA585" s="25">
        <v>3.44</v>
      </c>
      <c r="BB585" s="25">
        <v>2.65</v>
      </c>
      <c r="BC585" s="25">
        <v>2.6056249999999999</v>
      </c>
      <c r="BD585">
        <v>2.6056249999999999</v>
      </c>
      <c r="BE585">
        <v>5.9703320286696879</v>
      </c>
      <c r="BF585" s="75">
        <v>0.52453741991489755</v>
      </c>
      <c r="BG585" s="75">
        <v>0.55711138795694093</v>
      </c>
      <c r="BH585" s="75"/>
      <c r="BJ585">
        <v>4.1300485805503127E-2</v>
      </c>
      <c r="BK585">
        <v>4.3865261269887712E-2</v>
      </c>
      <c r="BM585">
        <v>8.5165747075390846E-2</v>
      </c>
      <c r="BN585">
        <v>4.2582873537695423E-2</v>
      </c>
      <c r="BO585">
        <v>0.54082440393591924</v>
      </c>
      <c r="BP585" s="79" t="s">
        <v>1264</v>
      </c>
      <c r="BQ585" s="79">
        <f>1273</f>
        <v>1273</v>
      </c>
      <c r="BR585" s="79">
        <v>10</v>
      </c>
      <c r="BS585" s="79" t="s">
        <v>1307</v>
      </c>
      <c r="BT585" s="79" t="s">
        <v>1268</v>
      </c>
      <c r="BU585" s="79" t="s">
        <v>890</v>
      </c>
      <c r="BV585" s="79">
        <v>0.15</v>
      </c>
      <c r="BW585" s="81"/>
      <c r="BX585" s="79">
        <v>1</v>
      </c>
      <c r="BY585" s="79">
        <v>20</v>
      </c>
      <c r="BZ585" s="79" t="s">
        <v>464</v>
      </c>
      <c r="CA585" s="79" t="s">
        <v>464</v>
      </c>
      <c r="CB585" s="79" t="s">
        <v>1271</v>
      </c>
      <c r="CC585" s="79">
        <v>500</v>
      </c>
      <c r="CE585" s="79" t="s">
        <v>1287</v>
      </c>
      <c r="CG585" s="81">
        <v>210</v>
      </c>
    </row>
    <row r="586" spans="1:85" x14ac:dyDescent="0.3">
      <c r="A586" s="2" t="s">
        <v>1416</v>
      </c>
      <c r="B586" s="17"/>
      <c r="C586" s="13"/>
      <c r="D586" s="2">
        <v>2.17</v>
      </c>
      <c r="E586" s="2" t="s">
        <v>258</v>
      </c>
      <c r="F586" s="32" t="s">
        <v>587</v>
      </c>
      <c r="G586" s="1" t="s">
        <v>636</v>
      </c>
      <c r="I586" t="s">
        <v>1655</v>
      </c>
      <c r="J586" t="s">
        <v>1655</v>
      </c>
      <c r="K586" t="s">
        <v>1655</v>
      </c>
      <c r="L586" t="b">
        <v>0</v>
      </c>
      <c r="M586" t="b">
        <v>0</v>
      </c>
      <c r="N586" t="b">
        <v>0</v>
      </c>
      <c r="O586" s="5" t="b">
        <v>1</v>
      </c>
      <c r="P586" s="2"/>
      <c r="Q586" s="25">
        <v>1</v>
      </c>
      <c r="R586">
        <v>1</v>
      </c>
      <c r="S586">
        <v>0</v>
      </c>
      <c r="T586" s="2"/>
      <c r="U586" s="2"/>
      <c r="V586" s="2"/>
      <c r="W586" s="2"/>
      <c r="X586" s="2"/>
      <c r="Y586" s="25">
        <v>3.950634</v>
      </c>
      <c r="Z586" s="25">
        <v>3.950634</v>
      </c>
      <c r="AA586" s="25">
        <v>15.513552000000001</v>
      </c>
      <c r="AB586">
        <v>3.8658999999999999</v>
      </c>
      <c r="AC586">
        <v>3.8658999999999999</v>
      </c>
      <c r="AD586">
        <v>15.2538</v>
      </c>
      <c r="AE586">
        <v>0</v>
      </c>
      <c r="AH586" s="2"/>
      <c r="AI586">
        <v>20</v>
      </c>
      <c r="AJ586" s="55">
        <f t="shared" si="141"/>
        <v>0</v>
      </c>
      <c r="AK586" s="57">
        <v>242.1279024923125</v>
      </c>
      <c r="AL586" s="55">
        <v>227.970829547178</v>
      </c>
      <c r="AM586" s="55">
        <v>0</v>
      </c>
      <c r="AN586" s="52"/>
      <c r="AO586" s="51">
        <v>8.2600971611006269E-2</v>
      </c>
      <c r="AP586" s="52">
        <v>8.7730522539775438E-2</v>
      </c>
      <c r="AQ586" s="52"/>
      <c r="AR586" s="28">
        <v>1.9375</v>
      </c>
      <c r="AS586" s="28">
        <v>2.5</v>
      </c>
      <c r="AT586" s="28">
        <v>0.5625</v>
      </c>
      <c r="AU586" s="28">
        <v>2.625</v>
      </c>
      <c r="AV586" s="28">
        <v>0.25409836065573771</v>
      </c>
      <c r="AW586" s="28">
        <v>0.32786885245901642</v>
      </c>
      <c r="AX586" s="28">
        <v>7.3770491803278687E-2</v>
      </c>
      <c r="AY586" s="28">
        <v>0.34426229508196721</v>
      </c>
      <c r="AZ586" s="25">
        <v>0.79</v>
      </c>
      <c r="BA586" s="25">
        <v>3.44</v>
      </c>
      <c r="BB586" s="25">
        <v>2.65</v>
      </c>
      <c r="BC586" s="25">
        <v>2.6056249999999999</v>
      </c>
      <c r="BD586">
        <v>2.6056249999999999</v>
      </c>
      <c r="BE586">
        <v>5.9703320286696879</v>
      </c>
      <c r="BF586" s="75">
        <v>0.52453741991489755</v>
      </c>
      <c r="BG586" s="75">
        <v>0.55711138795694093</v>
      </c>
      <c r="BH586" s="75"/>
      <c r="BJ586">
        <v>4.1300485805503127E-2</v>
      </c>
      <c r="BK586">
        <v>4.3865261269887712E-2</v>
      </c>
      <c r="BM586">
        <v>8.5165747075390846E-2</v>
      </c>
      <c r="BN586">
        <v>4.2582873537695423E-2</v>
      </c>
      <c r="BO586">
        <v>0.54082440393591924</v>
      </c>
      <c r="BP586" s="79" t="s">
        <v>1264</v>
      </c>
      <c r="BQ586" s="79">
        <f>1273</f>
        <v>1273</v>
      </c>
      <c r="BR586" s="79">
        <v>10</v>
      </c>
      <c r="BS586" s="79" t="s">
        <v>1307</v>
      </c>
      <c r="BT586" s="79" t="s">
        <v>1268</v>
      </c>
      <c r="BU586" s="79" t="s">
        <v>890</v>
      </c>
      <c r="BV586" s="79">
        <v>0.15</v>
      </c>
      <c r="BW586" s="81"/>
      <c r="BX586" s="79">
        <v>1</v>
      </c>
      <c r="BY586" s="79">
        <v>20</v>
      </c>
      <c r="BZ586" s="79" t="s">
        <v>464</v>
      </c>
      <c r="CA586" s="79" t="s">
        <v>464</v>
      </c>
      <c r="CB586" s="79" t="s">
        <v>1271</v>
      </c>
      <c r="CC586" s="79">
        <v>500</v>
      </c>
      <c r="CE586" s="79" t="s">
        <v>1287</v>
      </c>
      <c r="CG586" s="81">
        <v>1880</v>
      </c>
    </row>
    <row r="587" spans="1:85" x14ac:dyDescent="0.3">
      <c r="A587" s="2" t="s">
        <v>1416</v>
      </c>
      <c r="B587" s="17"/>
      <c r="C587" s="13"/>
      <c r="D587" s="2">
        <v>2.17</v>
      </c>
      <c r="E587" s="2" t="s">
        <v>258</v>
      </c>
      <c r="F587" s="32" t="s">
        <v>587</v>
      </c>
      <c r="G587" s="1" t="s">
        <v>636</v>
      </c>
      <c r="I587" t="s">
        <v>1655</v>
      </c>
      <c r="J587" t="s">
        <v>1655</v>
      </c>
      <c r="K587" t="s">
        <v>1655</v>
      </c>
      <c r="L587" t="b">
        <v>0</v>
      </c>
      <c r="M587" t="b">
        <v>0</v>
      </c>
      <c r="N587" t="b">
        <v>0</v>
      </c>
      <c r="O587" s="5" t="b">
        <v>1</v>
      </c>
      <c r="P587" s="2"/>
      <c r="Q587" s="25">
        <v>1</v>
      </c>
      <c r="R587">
        <v>1</v>
      </c>
      <c r="S587">
        <v>0</v>
      </c>
      <c r="T587" s="2"/>
      <c r="U587" s="2"/>
      <c r="V587" s="2"/>
      <c r="W587" s="2"/>
      <c r="X587" s="2"/>
      <c r="Y587" s="25">
        <v>3.950634</v>
      </c>
      <c r="Z587" s="25">
        <v>3.950634</v>
      </c>
      <c r="AA587" s="25">
        <v>15.513552000000001</v>
      </c>
      <c r="AB587">
        <v>3.8658999999999999</v>
      </c>
      <c r="AC587">
        <v>3.8658999999999999</v>
      </c>
      <c r="AD587">
        <v>15.2538</v>
      </c>
      <c r="AE587">
        <v>0</v>
      </c>
      <c r="AH587" s="2"/>
      <c r="AI587">
        <v>20</v>
      </c>
      <c r="AJ587" s="55">
        <f t="shared" ref="AJ587:AJ589" si="142">T587*U587*V587</f>
        <v>0</v>
      </c>
      <c r="AK587" s="57">
        <v>242.1279024923125</v>
      </c>
      <c r="AL587" s="55">
        <v>227.970829547178</v>
      </c>
      <c r="AM587" s="55">
        <v>0</v>
      </c>
      <c r="AN587" s="52"/>
      <c r="AO587" s="51">
        <v>8.2600971611006269E-2</v>
      </c>
      <c r="AP587" s="52">
        <v>8.7730522539775438E-2</v>
      </c>
      <c r="AQ587" s="52"/>
      <c r="AR587" s="28">
        <v>1.9375</v>
      </c>
      <c r="AS587" s="28">
        <v>2.5</v>
      </c>
      <c r="AT587" s="28">
        <v>0.5625</v>
      </c>
      <c r="AU587" s="28">
        <v>2.625</v>
      </c>
      <c r="AV587" s="28">
        <v>0.25409836065573771</v>
      </c>
      <c r="AW587" s="28">
        <v>0.32786885245901642</v>
      </c>
      <c r="AX587" s="28">
        <v>7.3770491803278687E-2</v>
      </c>
      <c r="AY587" s="28">
        <v>0.34426229508196721</v>
      </c>
      <c r="AZ587" s="25">
        <v>0.79</v>
      </c>
      <c r="BA587" s="25">
        <v>3.44</v>
      </c>
      <c r="BB587" s="25">
        <v>2.65</v>
      </c>
      <c r="BC587" s="25">
        <v>2.6056249999999999</v>
      </c>
      <c r="BD587">
        <v>2.6056249999999999</v>
      </c>
      <c r="BE587">
        <v>5.9703320286696879</v>
      </c>
      <c r="BF587" s="75">
        <v>0.52453741991489755</v>
      </c>
      <c r="BG587" s="75">
        <v>0.55711138795694093</v>
      </c>
      <c r="BH587" s="75"/>
      <c r="BJ587">
        <v>4.1300485805503127E-2</v>
      </c>
      <c r="BK587">
        <v>4.3865261269887712E-2</v>
      </c>
      <c r="BM587">
        <v>8.5165747075390846E-2</v>
      </c>
      <c r="BN587">
        <v>4.2582873537695423E-2</v>
      </c>
      <c r="BO587">
        <v>0.54082440393591924</v>
      </c>
      <c r="BP587" s="79" t="s">
        <v>1264</v>
      </c>
      <c r="BQ587" s="79">
        <f>1273</f>
        <v>1273</v>
      </c>
      <c r="BR587" s="79">
        <v>10</v>
      </c>
      <c r="BS587" s="79" t="s">
        <v>1307</v>
      </c>
      <c r="BT587" s="79" t="s">
        <v>1268</v>
      </c>
      <c r="BU587" s="79" t="s">
        <v>890</v>
      </c>
      <c r="BV587" s="79">
        <v>0.15</v>
      </c>
      <c r="BW587" s="81">
        <v>112</v>
      </c>
      <c r="BX587" s="79">
        <v>1</v>
      </c>
      <c r="BY587" s="79">
        <v>20</v>
      </c>
      <c r="BZ587" s="79" t="s">
        <v>464</v>
      </c>
      <c r="CA587" s="79" t="s">
        <v>464</v>
      </c>
      <c r="CB587" s="79" t="s">
        <v>1271</v>
      </c>
      <c r="CC587" s="79">
        <v>500</v>
      </c>
      <c r="CE587" s="79" t="s">
        <v>1287</v>
      </c>
      <c r="CG587" s="81">
        <v>15610</v>
      </c>
    </row>
    <row r="588" spans="1:85" x14ac:dyDescent="0.3">
      <c r="A588" s="2" t="s">
        <v>259</v>
      </c>
      <c r="B588" s="17"/>
      <c r="C588" s="13"/>
      <c r="D588" s="2">
        <v>2.17</v>
      </c>
      <c r="E588" s="2" t="s">
        <v>258</v>
      </c>
      <c r="F588" s="32" t="s">
        <v>587</v>
      </c>
      <c r="G588" s="1" t="s">
        <v>636</v>
      </c>
      <c r="I588" t="s">
        <v>1656</v>
      </c>
      <c r="J588" t="s">
        <v>1656</v>
      </c>
      <c r="K588" t="s">
        <v>1656</v>
      </c>
      <c r="L588" t="b">
        <v>1</v>
      </c>
      <c r="M588" t="b">
        <v>1</v>
      </c>
      <c r="N588" t="b">
        <v>0</v>
      </c>
      <c r="O588" t="b">
        <v>0</v>
      </c>
      <c r="P588" s="2"/>
      <c r="Q588" s="25">
        <v>1</v>
      </c>
      <c r="R588">
        <v>1</v>
      </c>
      <c r="S588">
        <v>0</v>
      </c>
      <c r="T588" s="2"/>
      <c r="U588" s="2"/>
      <c r="V588" s="2"/>
      <c r="W588" s="2"/>
      <c r="X588" s="2"/>
      <c r="Y588" s="25">
        <v>3.950634</v>
      </c>
      <c r="Z588" s="25">
        <v>3.950634</v>
      </c>
      <c r="AA588" s="25">
        <v>15.513552000000001</v>
      </c>
      <c r="AB588">
        <v>3.8658999999999999</v>
      </c>
      <c r="AC588">
        <v>3.8658999999999999</v>
      </c>
      <c r="AD588">
        <v>15.2538</v>
      </c>
      <c r="AE588">
        <v>0</v>
      </c>
      <c r="AH588" s="2"/>
      <c r="AI588">
        <v>20</v>
      </c>
      <c r="AJ588" s="55">
        <f t="shared" si="142"/>
        <v>0</v>
      </c>
      <c r="AK588" s="57">
        <v>242.1279024923125</v>
      </c>
      <c r="AL588" s="55">
        <v>227.970829547178</v>
      </c>
      <c r="AM588" s="55">
        <v>0</v>
      </c>
      <c r="AN588" s="52"/>
      <c r="AO588" s="51">
        <v>8.2600971611006269E-2</v>
      </c>
      <c r="AP588" s="52">
        <v>8.7730522539775438E-2</v>
      </c>
      <c r="AQ588" s="52"/>
      <c r="AR588" s="28">
        <v>1.9375</v>
      </c>
      <c r="AS588" s="28">
        <v>2.5</v>
      </c>
      <c r="AT588" s="28">
        <v>0.5625</v>
      </c>
      <c r="AU588" s="28">
        <v>2.625</v>
      </c>
      <c r="AV588" s="28">
        <v>0.25409836065573771</v>
      </c>
      <c r="AW588" s="28">
        <v>0.32786885245901642</v>
      </c>
      <c r="AX588" s="28">
        <v>7.3770491803278687E-2</v>
      </c>
      <c r="AY588" s="28">
        <v>0.34426229508196721</v>
      </c>
      <c r="AZ588" s="25">
        <v>0.79</v>
      </c>
      <c r="BA588" s="25">
        <v>3.44</v>
      </c>
      <c r="BB588" s="25">
        <v>2.65</v>
      </c>
      <c r="BC588" s="25">
        <v>2.6056249999999999</v>
      </c>
      <c r="BD588">
        <v>2.6056249999999999</v>
      </c>
      <c r="BE588">
        <v>5.9703320286696879</v>
      </c>
      <c r="BF588" s="75">
        <v>0.52453741991489755</v>
      </c>
      <c r="BG588" s="75">
        <v>0.55711138795694093</v>
      </c>
      <c r="BH588" s="75"/>
      <c r="BJ588">
        <v>4.1300485805503127E-2</v>
      </c>
      <c r="BK588">
        <v>4.3865261269887712E-2</v>
      </c>
      <c r="BM588">
        <v>8.5165747075390846E-2</v>
      </c>
      <c r="BN588">
        <v>4.2582873537695423E-2</v>
      </c>
      <c r="BO588">
        <v>0.54082440393591924</v>
      </c>
      <c r="BP588" s="79" t="s">
        <v>1264</v>
      </c>
      <c r="BQ588" s="79">
        <f>1273</f>
        <v>1273</v>
      </c>
      <c r="BR588" s="79">
        <v>10</v>
      </c>
      <c r="BS588" s="79" t="s">
        <v>1307</v>
      </c>
      <c r="BT588" s="79" t="s">
        <v>1268</v>
      </c>
      <c r="BU588" s="79" t="s">
        <v>890</v>
      </c>
      <c r="BV588" s="79">
        <v>0.15</v>
      </c>
      <c r="BW588" s="81"/>
      <c r="BX588" s="79">
        <v>1</v>
      </c>
      <c r="BY588" s="79">
        <v>20</v>
      </c>
      <c r="BZ588" s="79" t="s">
        <v>464</v>
      </c>
      <c r="CA588" s="79" t="s">
        <v>464</v>
      </c>
      <c r="CB588" s="79" t="s">
        <v>1271</v>
      </c>
      <c r="CC588" s="79">
        <v>500</v>
      </c>
      <c r="CD588" s="79">
        <v>400</v>
      </c>
      <c r="CE588" s="79" t="s">
        <v>1287</v>
      </c>
      <c r="CG588" s="81">
        <v>0.3</v>
      </c>
    </row>
    <row r="589" spans="1:85" x14ac:dyDescent="0.3">
      <c r="A589" s="2" t="s">
        <v>1416</v>
      </c>
      <c r="B589" s="17"/>
      <c r="C589" s="13"/>
      <c r="D589" s="2">
        <v>2.17</v>
      </c>
      <c r="E589" s="2" t="s">
        <v>258</v>
      </c>
      <c r="F589" s="32" t="s">
        <v>587</v>
      </c>
      <c r="G589" s="1" t="s">
        <v>636</v>
      </c>
      <c r="I589" t="s">
        <v>1655</v>
      </c>
      <c r="J589" t="s">
        <v>1655</v>
      </c>
      <c r="K589" t="s">
        <v>1655</v>
      </c>
      <c r="L589" t="b">
        <v>0</v>
      </c>
      <c r="M589" t="b">
        <v>0</v>
      </c>
      <c r="N589" t="b">
        <v>0</v>
      </c>
      <c r="O589" s="5" t="b">
        <v>1</v>
      </c>
      <c r="P589" s="2"/>
      <c r="Q589" s="25">
        <v>1</v>
      </c>
      <c r="R589">
        <v>1</v>
      </c>
      <c r="S589">
        <v>0</v>
      </c>
      <c r="T589" s="2"/>
      <c r="U589" s="2"/>
      <c r="V589" s="2"/>
      <c r="W589" s="2"/>
      <c r="X589" s="2"/>
      <c r="Y589" s="25">
        <v>3.950634</v>
      </c>
      <c r="Z589" s="25">
        <v>3.950634</v>
      </c>
      <c r="AA589" s="25">
        <v>15.513552000000001</v>
      </c>
      <c r="AB589">
        <v>3.8658999999999999</v>
      </c>
      <c r="AC589">
        <v>3.8658999999999999</v>
      </c>
      <c r="AD589">
        <v>15.2538</v>
      </c>
      <c r="AE589">
        <v>0</v>
      </c>
      <c r="AH589" s="2"/>
      <c r="AI589">
        <v>20</v>
      </c>
      <c r="AJ589" s="55">
        <f t="shared" si="142"/>
        <v>0</v>
      </c>
      <c r="AK589" s="57">
        <v>242.1279024923125</v>
      </c>
      <c r="AL589" s="55">
        <v>227.970829547178</v>
      </c>
      <c r="AM589" s="55">
        <v>0</v>
      </c>
      <c r="AN589" s="52"/>
      <c r="AO589" s="51">
        <v>8.2600971611006269E-2</v>
      </c>
      <c r="AP589" s="52">
        <v>8.7730522539775438E-2</v>
      </c>
      <c r="AQ589" s="52"/>
      <c r="AR589" s="28">
        <v>1.9375</v>
      </c>
      <c r="AS589" s="28">
        <v>2.5</v>
      </c>
      <c r="AT589" s="28">
        <v>0.5625</v>
      </c>
      <c r="AU589" s="28">
        <v>2.625</v>
      </c>
      <c r="AV589" s="28">
        <v>0.25409836065573771</v>
      </c>
      <c r="AW589" s="28">
        <v>0.32786885245901642</v>
      </c>
      <c r="AX589" s="28">
        <v>7.3770491803278687E-2</v>
      </c>
      <c r="AY589" s="28">
        <v>0.34426229508196721</v>
      </c>
      <c r="AZ589" s="25">
        <v>0.79</v>
      </c>
      <c r="BA589" s="25">
        <v>3.44</v>
      </c>
      <c r="BB589" s="25">
        <v>2.65</v>
      </c>
      <c r="BC589" s="25">
        <v>2.6056249999999999</v>
      </c>
      <c r="BD589">
        <v>2.6056249999999999</v>
      </c>
      <c r="BE589">
        <v>5.9703320286696879</v>
      </c>
      <c r="BF589" s="75">
        <v>0.52453741991489755</v>
      </c>
      <c r="BG589" s="75">
        <v>0.55711138795694093</v>
      </c>
      <c r="BH589" s="75"/>
      <c r="BJ589">
        <v>4.1300485805503127E-2</v>
      </c>
      <c r="BK589">
        <v>4.3865261269887712E-2</v>
      </c>
      <c r="BM589">
        <v>8.5165747075390846E-2</v>
      </c>
      <c r="BN589">
        <v>4.2582873537695423E-2</v>
      </c>
      <c r="BO589">
        <v>0.54082440393591924</v>
      </c>
      <c r="BP589" s="79" t="s">
        <v>1264</v>
      </c>
      <c r="BQ589" s="79">
        <f>1273</f>
        <v>1273</v>
      </c>
      <c r="BR589" s="79">
        <v>10</v>
      </c>
      <c r="BS589" s="79" t="s">
        <v>1307</v>
      </c>
      <c r="BT589" s="79" t="s">
        <v>1268</v>
      </c>
      <c r="BU589" s="79" t="s">
        <v>890</v>
      </c>
      <c r="BV589" s="79">
        <v>0.15</v>
      </c>
      <c r="BW589" s="81"/>
      <c r="BX589" s="79">
        <v>1</v>
      </c>
      <c r="BY589" s="79">
        <v>20</v>
      </c>
      <c r="BZ589" s="79" t="s">
        <v>464</v>
      </c>
      <c r="CA589" s="79" t="s">
        <v>464</v>
      </c>
      <c r="CB589" s="79" t="s">
        <v>1271</v>
      </c>
      <c r="CC589" s="79">
        <v>500</v>
      </c>
      <c r="CD589" s="79">
        <v>400</v>
      </c>
      <c r="CE589" s="79" t="s">
        <v>1287</v>
      </c>
      <c r="CG589" s="81">
        <v>2</v>
      </c>
    </row>
    <row r="590" spans="1:85" x14ac:dyDescent="0.3">
      <c r="A590" s="2" t="s">
        <v>1416</v>
      </c>
      <c r="B590" s="17"/>
      <c r="C590" s="13"/>
      <c r="D590" s="2">
        <v>2.17</v>
      </c>
      <c r="E590" s="2" t="s">
        <v>258</v>
      </c>
      <c r="F590" s="32" t="s">
        <v>587</v>
      </c>
      <c r="G590" s="1" t="s">
        <v>636</v>
      </c>
      <c r="I590" t="s">
        <v>1655</v>
      </c>
      <c r="J590" t="s">
        <v>1655</v>
      </c>
      <c r="K590" t="s">
        <v>1655</v>
      </c>
      <c r="L590" t="b">
        <v>0</v>
      </c>
      <c r="M590" t="b">
        <v>0</v>
      </c>
      <c r="N590" t="b">
        <v>0</v>
      </c>
      <c r="O590" s="5" t="b">
        <v>1</v>
      </c>
      <c r="P590" s="2"/>
      <c r="Q590" s="25">
        <v>1</v>
      </c>
      <c r="R590">
        <v>1</v>
      </c>
      <c r="S590">
        <v>0</v>
      </c>
      <c r="T590" s="2"/>
      <c r="U590" s="2"/>
      <c r="V590" s="2"/>
      <c r="W590" s="2"/>
      <c r="X590" s="2"/>
      <c r="Y590" s="25">
        <v>3.950634</v>
      </c>
      <c r="Z590" s="25">
        <v>3.950634</v>
      </c>
      <c r="AA590" s="25">
        <v>15.513552000000001</v>
      </c>
      <c r="AB590">
        <v>3.8658999999999999</v>
      </c>
      <c r="AC590">
        <v>3.8658999999999999</v>
      </c>
      <c r="AD590">
        <v>15.2538</v>
      </c>
      <c r="AE590">
        <v>0</v>
      </c>
      <c r="AH590" s="2"/>
      <c r="AI590">
        <v>20</v>
      </c>
      <c r="AJ590" s="55">
        <f t="shared" ref="AJ590" si="143">T590*U590*V590</f>
        <v>0</v>
      </c>
      <c r="AK590" s="57">
        <v>242.1279024923125</v>
      </c>
      <c r="AL590" s="55">
        <v>227.970829547178</v>
      </c>
      <c r="AM590" s="55">
        <v>0</v>
      </c>
      <c r="AN590" s="52"/>
      <c r="AO590" s="51">
        <v>8.2600971611006269E-2</v>
      </c>
      <c r="AP590" s="52">
        <v>8.7730522539775438E-2</v>
      </c>
      <c r="AQ590" s="52"/>
      <c r="AR590" s="28">
        <v>1.9375</v>
      </c>
      <c r="AS590" s="28">
        <v>2.5</v>
      </c>
      <c r="AT590" s="28">
        <v>0.5625</v>
      </c>
      <c r="AU590" s="28">
        <v>2.625</v>
      </c>
      <c r="AV590" s="28">
        <v>0.25409836065573771</v>
      </c>
      <c r="AW590" s="28">
        <v>0.32786885245901642</v>
      </c>
      <c r="AX590" s="28">
        <v>7.3770491803278687E-2</v>
      </c>
      <c r="AY590" s="28">
        <v>0.34426229508196721</v>
      </c>
      <c r="AZ590" s="25">
        <v>0.79</v>
      </c>
      <c r="BA590" s="25">
        <v>3.44</v>
      </c>
      <c r="BB590" s="25">
        <v>2.65</v>
      </c>
      <c r="BC590" s="25">
        <v>2.6056249999999999</v>
      </c>
      <c r="BD590">
        <v>2.6056249999999999</v>
      </c>
      <c r="BE590">
        <v>5.9703320286696879</v>
      </c>
      <c r="BF590" s="75">
        <v>0.52453741991489755</v>
      </c>
      <c r="BG590" s="75">
        <v>0.55711138795694093</v>
      </c>
      <c r="BH590" s="75"/>
      <c r="BJ590">
        <v>4.1300485805503127E-2</v>
      </c>
      <c r="BK590">
        <v>4.3865261269887712E-2</v>
      </c>
      <c r="BM590">
        <v>8.5165747075390846E-2</v>
      </c>
      <c r="BN590">
        <v>4.2582873537695423E-2</v>
      </c>
      <c r="BO590">
        <v>0.54082440393591924</v>
      </c>
      <c r="BP590" s="79" t="s">
        <v>1264</v>
      </c>
      <c r="BQ590" s="79">
        <f>1273</f>
        <v>1273</v>
      </c>
      <c r="BR590" s="79">
        <v>10</v>
      </c>
      <c r="BS590" s="79" t="s">
        <v>1307</v>
      </c>
      <c r="BT590" s="79" t="s">
        <v>1268</v>
      </c>
      <c r="BU590" s="79" t="s">
        <v>890</v>
      </c>
      <c r="BV590" s="79">
        <v>0.15</v>
      </c>
      <c r="BW590" s="81">
        <v>112</v>
      </c>
      <c r="BX590" s="79">
        <v>1</v>
      </c>
      <c r="BY590" s="79">
        <v>20</v>
      </c>
      <c r="BZ590" s="79" t="s">
        <v>464</v>
      </c>
      <c r="CA590" s="79" t="s">
        <v>464</v>
      </c>
      <c r="CB590" s="79" t="s">
        <v>1271</v>
      </c>
      <c r="CC590" s="79">
        <v>500</v>
      </c>
      <c r="CD590" s="79">
        <v>400</v>
      </c>
      <c r="CE590" s="79" t="s">
        <v>1287</v>
      </c>
      <c r="CG590" s="81">
        <v>10</v>
      </c>
    </row>
    <row r="591" spans="1:85" x14ac:dyDescent="0.3">
      <c r="A591" s="2" t="s">
        <v>4</v>
      </c>
      <c r="B591" s="13" t="s">
        <v>689</v>
      </c>
      <c r="C591" s="13"/>
      <c r="D591" s="2">
        <v>3.35</v>
      </c>
      <c r="E591" s="2" t="s">
        <v>260</v>
      </c>
      <c r="F591" s="9" t="s">
        <v>527</v>
      </c>
      <c r="G591" t="s">
        <v>609</v>
      </c>
      <c r="L591" t="b">
        <v>1</v>
      </c>
      <c r="M591" t="b">
        <v>1</v>
      </c>
      <c r="N591" t="b">
        <v>0</v>
      </c>
      <c r="O591" t="b">
        <v>0</v>
      </c>
      <c r="P591" s="2"/>
      <c r="Q591" s="25">
        <v>4</v>
      </c>
      <c r="R591">
        <v>4</v>
      </c>
      <c r="S591">
        <v>0</v>
      </c>
      <c r="T591" s="2"/>
      <c r="U591" s="2"/>
      <c r="V591" s="2"/>
      <c r="W591" s="2"/>
      <c r="X591" s="2"/>
      <c r="Y591" s="25">
        <v>7.8084429999999996</v>
      </c>
      <c r="Z591" s="25">
        <v>7.8548809999999998</v>
      </c>
      <c r="AA591" s="25">
        <v>15.19056011</v>
      </c>
      <c r="AB591">
        <v>3.8801999999999999</v>
      </c>
      <c r="AC591">
        <v>29.507999999999999</v>
      </c>
      <c r="AD591">
        <v>7.7140000000000004</v>
      </c>
      <c r="AE591">
        <v>0</v>
      </c>
      <c r="AH591" s="2"/>
      <c r="AI591">
        <v>20</v>
      </c>
      <c r="AJ591" s="55">
        <f t="shared" si="132"/>
        <v>0</v>
      </c>
      <c r="AK591" s="57">
        <v>924.74694800021894</v>
      </c>
      <c r="AL591" s="55">
        <v>883.22940750240002</v>
      </c>
      <c r="AM591" s="55">
        <v>0</v>
      </c>
      <c r="AN591" s="52"/>
      <c r="AO591" s="51">
        <v>8.6510153045653584E-2</v>
      </c>
      <c r="AP591" s="52">
        <v>9.0576694254581439E-2</v>
      </c>
      <c r="AQ591" s="52"/>
      <c r="AR591" s="28">
        <v>1.75</v>
      </c>
      <c r="AS591" s="28">
        <v>2.5</v>
      </c>
      <c r="AT591" s="28">
        <v>0.75</v>
      </c>
      <c r="AU591" s="28">
        <v>0</v>
      </c>
      <c r="AV591" s="28">
        <v>0.35</v>
      </c>
      <c r="AW591" s="28">
        <v>0.5</v>
      </c>
      <c r="AX591" s="28">
        <v>0.15</v>
      </c>
      <c r="AY591" s="28">
        <v>0</v>
      </c>
      <c r="AZ591" s="25">
        <v>0.82</v>
      </c>
      <c r="BA591" s="25">
        <v>3.44</v>
      </c>
      <c r="BB591" s="25">
        <v>2.62</v>
      </c>
      <c r="BC591" s="25">
        <v>2.6262500000000002</v>
      </c>
      <c r="BD591">
        <v>2.6262500000000002</v>
      </c>
      <c r="BE591">
        <v>5.96680968125</v>
      </c>
      <c r="BF591" s="75">
        <v>0.50555206026575039</v>
      </c>
      <c r="BG591" s="75">
        <v>0</v>
      </c>
      <c r="BH591" s="75"/>
      <c r="BJ591">
        <v>4.3255076522826792E-2</v>
      </c>
      <c r="BK591">
        <v>4.5288347127290719E-2</v>
      </c>
      <c r="BM591">
        <v>8.8543423650117511E-2</v>
      </c>
      <c r="BN591">
        <v>4.4271711825058763E-2</v>
      </c>
      <c r="BO591">
        <v>0.2527760301328752</v>
      </c>
      <c r="BP591" s="79" t="s">
        <v>1264</v>
      </c>
      <c r="BQ591" s="79">
        <f>1250+273</f>
        <v>1523</v>
      </c>
      <c r="BR591" s="79">
        <v>120</v>
      </c>
      <c r="BT591" s="79" t="s">
        <v>1268</v>
      </c>
      <c r="BU591" s="79" t="s">
        <v>863</v>
      </c>
      <c r="BV591" s="79">
        <v>3</v>
      </c>
      <c r="BW591" s="81">
        <v>208</v>
      </c>
      <c r="BX591" s="79">
        <v>2</v>
      </c>
      <c r="BY591" s="79">
        <v>0</v>
      </c>
      <c r="BZ591" s="79" t="s">
        <v>464</v>
      </c>
      <c r="CA591" s="79" t="s">
        <v>464</v>
      </c>
      <c r="CB591" s="79" t="s">
        <v>1266</v>
      </c>
      <c r="CC591" s="79">
        <v>175</v>
      </c>
      <c r="CE591" s="79" t="s">
        <v>1287</v>
      </c>
      <c r="CG591" s="81">
        <v>22.8</v>
      </c>
    </row>
    <row r="592" spans="1:85" x14ac:dyDescent="0.3">
      <c r="A592" s="2" t="s">
        <v>4</v>
      </c>
      <c r="B592" s="13" t="s">
        <v>689</v>
      </c>
      <c r="C592" s="13"/>
      <c r="D592" s="2">
        <v>3.35</v>
      </c>
      <c r="E592" s="2" t="s">
        <v>260</v>
      </c>
      <c r="F592" s="9" t="s">
        <v>527</v>
      </c>
      <c r="G592" t="s">
        <v>609</v>
      </c>
      <c r="L592" t="b">
        <v>1</v>
      </c>
      <c r="M592" t="b">
        <v>1</v>
      </c>
      <c r="N592" t="b">
        <v>0</v>
      </c>
      <c r="O592" t="b">
        <v>0</v>
      </c>
      <c r="P592" s="2"/>
      <c r="Q592" s="25">
        <v>4</v>
      </c>
      <c r="R592">
        <v>4</v>
      </c>
      <c r="S592">
        <v>0</v>
      </c>
      <c r="T592" s="2"/>
      <c r="U592" s="2"/>
      <c r="V592" s="2"/>
      <c r="W592" s="2"/>
      <c r="X592" s="2"/>
      <c r="Y592" s="25">
        <v>7.8084429999999996</v>
      </c>
      <c r="Z592" s="25">
        <v>7.8548809999999998</v>
      </c>
      <c r="AA592" s="25">
        <v>15.19056011</v>
      </c>
      <c r="AB592">
        <v>3.8801999999999999</v>
      </c>
      <c r="AC592">
        <v>29.507999999999999</v>
      </c>
      <c r="AD592">
        <v>7.7140000000000004</v>
      </c>
      <c r="AE592">
        <v>0</v>
      </c>
      <c r="AH592" s="2"/>
      <c r="AI592">
        <v>20</v>
      </c>
      <c r="AJ592" s="55">
        <f t="shared" ref="AJ592" si="144">T592*U592*V592</f>
        <v>0</v>
      </c>
      <c r="AK592" s="57">
        <v>924.74694800021894</v>
      </c>
      <c r="AL592" s="55">
        <v>883.22940750240002</v>
      </c>
      <c r="AM592" s="55">
        <v>0</v>
      </c>
      <c r="AN592" s="52"/>
      <c r="AO592" s="51">
        <v>8.6510153045653584E-2</v>
      </c>
      <c r="AP592" s="52">
        <v>9.0576694254581439E-2</v>
      </c>
      <c r="AQ592" s="52"/>
      <c r="AR592" s="28">
        <v>1.75</v>
      </c>
      <c r="AS592" s="28">
        <v>2.5</v>
      </c>
      <c r="AT592" s="28">
        <v>0.75</v>
      </c>
      <c r="AU592" s="28">
        <v>0</v>
      </c>
      <c r="AV592" s="28">
        <v>0.35</v>
      </c>
      <c r="AW592" s="28">
        <v>0.5</v>
      </c>
      <c r="AX592" s="28">
        <v>0.15</v>
      </c>
      <c r="AY592" s="28">
        <v>0</v>
      </c>
      <c r="AZ592" s="25">
        <v>0.82</v>
      </c>
      <c r="BA592" s="25">
        <v>3.44</v>
      </c>
      <c r="BB592" s="25">
        <v>2.62</v>
      </c>
      <c r="BC592" s="25">
        <v>2.6262500000000002</v>
      </c>
      <c r="BD592">
        <v>2.6262500000000002</v>
      </c>
      <c r="BE592">
        <v>5.96680968125</v>
      </c>
      <c r="BF592" s="75">
        <v>0.50555206026575039</v>
      </c>
      <c r="BG592" s="75">
        <v>0</v>
      </c>
      <c r="BH592" s="75"/>
      <c r="BJ592">
        <v>4.3255076522826792E-2</v>
      </c>
      <c r="BK592">
        <v>4.5288347127290719E-2</v>
      </c>
      <c r="BM592">
        <v>8.8543423650117511E-2</v>
      </c>
      <c r="BN592">
        <v>4.4271711825058763E-2</v>
      </c>
      <c r="BO592">
        <v>0.2527760301328752</v>
      </c>
      <c r="BP592" s="79" t="s">
        <v>1264</v>
      </c>
      <c r="BQ592" s="79">
        <f>1250+273</f>
        <v>1523</v>
      </c>
      <c r="BR592" s="79">
        <v>120</v>
      </c>
      <c r="BT592" s="79" t="s">
        <v>1268</v>
      </c>
      <c r="BU592" s="79" t="s">
        <v>863</v>
      </c>
      <c r="BV592" s="79">
        <v>3</v>
      </c>
      <c r="BW592" s="81">
        <v>208</v>
      </c>
      <c r="BX592" s="79">
        <v>2</v>
      </c>
      <c r="BY592" s="79">
        <v>0</v>
      </c>
      <c r="BZ592" s="79" t="s">
        <v>464</v>
      </c>
      <c r="CA592" s="79" t="s">
        <v>464</v>
      </c>
      <c r="CB592" s="79" t="s">
        <v>1266</v>
      </c>
      <c r="CC592" s="79">
        <v>175</v>
      </c>
      <c r="CE592" s="79" t="s">
        <v>1287</v>
      </c>
      <c r="CG592" s="81">
        <v>784</v>
      </c>
    </row>
    <row r="593" spans="1:87" x14ac:dyDescent="0.3">
      <c r="A593" s="2" t="s">
        <v>38</v>
      </c>
      <c r="B593" s="2"/>
      <c r="C593" s="2"/>
      <c r="D593" s="2">
        <v>3.92</v>
      </c>
      <c r="E593" s="2" t="s">
        <v>261</v>
      </c>
      <c r="F593" s="9" t="s">
        <v>545</v>
      </c>
      <c r="G593" t="s">
        <v>626</v>
      </c>
      <c r="L593" t="b">
        <v>1</v>
      </c>
      <c r="M593" t="b">
        <v>1</v>
      </c>
      <c r="N593" t="b">
        <v>0</v>
      </c>
      <c r="O593" t="b">
        <v>0</v>
      </c>
      <c r="P593" s="2"/>
      <c r="Q593" s="25">
        <v>1</v>
      </c>
      <c r="R593">
        <v>1</v>
      </c>
      <c r="S593">
        <v>0</v>
      </c>
      <c r="T593" s="2"/>
      <c r="U593" s="2"/>
      <c r="V593" s="2"/>
      <c r="W593" s="2"/>
      <c r="X593" s="2"/>
      <c r="Y593" s="25">
        <v>5.8532381300000003</v>
      </c>
      <c r="Z593" s="25">
        <v>5.8532371599999999</v>
      </c>
      <c r="AA593" s="25">
        <v>11.912811489999999</v>
      </c>
      <c r="AB593">
        <v>5.7946</v>
      </c>
      <c r="AC593">
        <v>5.7946</v>
      </c>
      <c r="AD593">
        <v>11.787599999999999</v>
      </c>
      <c r="AE593">
        <v>0</v>
      </c>
      <c r="AH593" s="2"/>
      <c r="AI593">
        <v>30</v>
      </c>
      <c r="AJ593" s="55">
        <f t="shared" si="132"/>
        <v>0</v>
      </c>
      <c r="AK593" s="57">
        <v>353.45760058531442</v>
      </c>
      <c r="AL593" s="55">
        <v>342.77011164986573</v>
      </c>
      <c r="AM593" s="55">
        <v>0</v>
      </c>
      <c r="AN593" s="52"/>
      <c r="AO593" s="51">
        <v>8.487580957467307E-2</v>
      </c>
      <c r="AP593" s="52">
        <v>8.752221672887435E-2</v>
      </c>
      <c r="AQ593" s="52"/>
      <c r="AR593" s="28">
        <v>1.833333333333333</v>
      </c>
      <c r="AS593" s="28">
        <v>2.5</v>
      </c>
      <c r="AT593" s="28">
        <v>0.66666666666666663</v>
      </c>
      <c r="AU593" s="28">
        <v>0</v>
      </c>
      <c r="AV593" s="28">
        <v>0.36666666666666659</v>
      </c>
      <c r="AW593" s="28">
        <v>0.5</v>
      </c>
      <c r="AX593" s="28">
        <v>0.1333333333333333</v>
      </c>
      <c r="AY593" s="28">
        <v>0</v>
      </c>
      <c r="AZ593" s="25">
        <v>0.89</v>
      </c>
      <c r="BA593" s="25">
        <v>3.44</v>
      </c>
      <c r="BB593" s="25">
        <v>2.5499999999999998</v>
      </c>
      <c r="BC593" s="25">
        <v>2.6020833333333329</v>
      </c>
      <c r="BD593">
        <v>2.6020833333333329</v>
      </c>
      <c r="BE593">
        <v>5.9098726145833336</v>
      </c>
      <c r="BF593" s="75">
        <v>0.57410011132036598</v>
      </c>
      <c r="BG593" s="75">
        <v>0.59200041353179045</v>
      </c>
      <c r="BH593" s="75"/>
      <c r="BJ593">
        <v>4.2437904787336528E-2</v>
      </c>
      <c r="BK593">
        <v>4.3761108364437168E-2</v>
      </c>
      <c r="BM593">
        <v>8.619901315177371E-2</v>
      </c>
      <c r="BN593">
        <v>4.3099506575886848E-2</v>
      </c>
      <c r="BO593">
        <v>0.58305026242607827</v>
      </c>
      <c r="BP593" s="79" t="s">
        <v>1407</v>
      </c>
      <c r="BQ593" s="79">
        <v>473</v>
      </c>
      <c r="BR593" s="79">
        <v>12</v>
      </c>
      <c r="BT593" s="79" t="s">
        <v>464</v>
      </c>
      <c r="BU593" s="79" t="s">
        <v>464</v>
      </c>
      <c r="BV593" s="79">
        <v>0</v>
      </c>
      <c r="BW593" s="79">
        <v>1.6</v>
      </c>
      <c r="BX593" s="79">
        <v>0.83</v>
      </c>
      <c r="BY593" s="79">
        <v>0</v>
      </c>
      <c r="BZ593" s="79" t="s">
        <v>464</v>
      </c>
      <c r="CA593" s="79" t="s">
        <v>464</v>
      </c>
      <c r="CB593" s="79" t="s">
        <v>1266</v>
      </c>
      <c r="CC593" s="79">
        <v>450</v>
      </c>
      <c r="CE593" s="79" t="s">
        <v>1287</v>
      </c>
      <c r="CF593" s="79">
        <v>298</v>
      </c>
      <c r="CG593" s="81">
        <v>15</v>
      </c>
    </row>
    <row r="594" spans="1:87" x14ac:dyDescent="0.3">
      <c r="A594" s="2" t="s">
        <v>38</v>
      </c>
      <c r="B594" s="2"/>
      <c r="C594" s="2"/>
      <c r="D594" s="2">
        <v>3.84</v>
      </c>
      <c r="E594" s="2" t="s">
        <v>261</v>
      </c>
      <c r="F594" s="9" t="s">
        <v>545</v>
      </c>
      <c r="G594" t="s">
        <v>626</v>
      </c>
      <c r="L594" t="b">
        <v>1</v>
      </c>
      <c r="M594" t="b">
        <v>1</v>
      </c>
      <c r="N594" t="b">
        <v>0</v>
      </c>
      <c r="O594" t="b">
        <v>0</v>
      </c>
      <c r="P594" s="2"/>
      <c r="Q594" s="25">
        <v>1</v>
      </c>
      <c r="R594">
        <v>1</v>
      </c>
      <c r="S594">
        <v>0</v>
      </c>
      <c r="T594" s="2"/>
      <c r="U594" s="2"/>
      <c r="V594" s="2"/>
      <c r="W594" s="2"/>
      <c r="X594" s="2"/>
      <c r="Y594" s="25">
        <v>5.8532381300000003</v>
      </c>
      <c r="Z594" s="25">
        <v>5.8532371599999999</v>
      </c>
      <c r="AA594" s="25">
        <v>11.912811489999999</v>
      </c>
      <c r="AB594">
        <v>5.7946</v>
      </c>
      <c r="AC594">
        <v>5.7946</v>
      </c>
      <c r="AD594">
        <v>11.787599999999999</v>
      </c>
      <c r="AE594">
        <v>0</v>
      </c>
      <c r="AH594" s="2"/>
      <c r="AI594">
        <v>30</v>
      </c>
      <c r="AJ594" s="55">
        <f t="shared" ref="AJ594:AJ595" si="145">T594*U594*V594</f>
        <v>0</v>
      </c>
      <c r="AK594" s="57">
        <v>353.45760058531442</v>
      </c>
      <c r="AL594" s="55">
        <v>342.77011164986573</v>
      </c>
      <c r="AM594" s="55">
        <v>0</v>
      </c>
      <c r="AN594" s="52"/>
      <c r="AO594" s="51">
        <v>8.487580957467307E-2</v>
      </c>
      <c r="AP594" s="52">
        <v>8.752221672887435E-2</v>
      </c>
      <c r="AQ594" s="52"/>
      <c r="AR594" s="28">
        <v>1.833333333333333</v>
      </c>
      <c r="AS594" s="28">
        <v>2.5</v>
      </c>
      <c r="AT594" s="28">
        <v>0.66666666666666663</v>
      </c>
      <c r="AU594" s="28">
        <v>0</v>
      </c>
      <c r="AV594" s="28">
        <v>0.36666666666666659</v>
      </c>
      <c r="AW594" s="28">
        <v>0.5</v>
      </c>
      <c r="AX594" s="28">
        <v>0.1333333333333333</v>
      </c>
      <c r="AY594" s="28">
        <v>0</v>
      </c>
      <c r="AZ594" s="25">
        <v>0.89</v>
      </c>
      <c r="BA594" s="25">
        <v>3.44</v>
      </c>
      <c r="BB594" s="25">
        <v>2.5499999999999998</v>
      </c>
      <c r="BC594" s="25">
        <v>2.6020833333333329</v>
      </c>
      <c r="BD594">
        <v>2.6020833333333329</v>
      </c>
      <c r="BE594">
        <v>5.9098726145833336</v>
      </c>
      <c r="BF594" s="75">
        <v>0.57410011132036598</v>
      </c>
      <c r="BG594" s="75">
        <v>0.59200041353179045</v>
      </c>
      <c r="BH594" s="75"/>
      <c r="BJ594">
        <v>4.2437904787336528E-2</v>
      </c>
      <c r="BK594">
        <v>4.3761108364437168E-2</v>
      </c>
      <c r="BM594">
        <v>8.619901315177371E-2</v>
      </c>
      <c r="BN594">
        <v>4.3099506575886848E-2</v>
      </c>
      <c r="BO594">
        <v>0.58305026242607827</v>
      </c>
      <c r="BP594" s="79" t="s">
        <v>1407</v>
      </c>
      <c r="BQ594" s="79">
        <v>473</v>
      </c>
      <c r="BR594" s="79">
        <v>12</v>
      </c>
      <c r="BT594" s="79" t="s">
        <v>464</v>
      </c>
      <c r="BU594" s="79" t="s">
        <v>464</v>
      </c>
      <c r="BV594" s="79">
        <v>0</v>
      </c>
      <c r="BW594" s="79">
        <v>10.9</v>
      </c>
      <c r="BX594" s="79">
        <v>0.83</v>
      </c>
      <c r="BY594" s="79">
        <v>0</v>
      </c>
      <c r="BZ594" s="79" t="s">
        <v>464</v>
      </c>
      <c r="CA594" s="79" t="s">
        <v>464</v>
      </c>
      <c r="CB594" s="79" t="s">
        <v>1266</v>
      </c>
      <c r="CC594" s="79">
        <v>450</v>
      </c>
      <c r="CE594" s="79" t="s">
        <v>1287</v>
      </c>
      <c r="CF594" s="79">
        <v>298</v>
      </c>
      <c r="CG594" s="81">
        <v>35.200000000000003</v>
      </c>
    </row>
    <row r="595" spans="1:87" x14ac:dyDescent="0.3">
      <c r="A595" s="2" t="s">
        <v>38</v>
      </c>
      <c r="B595" s="2"/>
      <c r="C595" s="2"/>
      <c r="D595" s="2">
        <v>3.92</v>
      </c>
      <c r="E595" s="2" t="s">
        <v>261</v>
      </c>
      <c r="F595" s="9" t="s">
        <v>545</v>
      </c>
      <c r="G595" t="s">
        <v>626</v>
      </c>
      <c r="L595" t="b">
        <v>1</v>
      </c>
      <c r="M595" t="b">
        <v>1</v>
      </c>
      <c r="N595" t="b">
        <v>0</v>
      </c>
      <c r="O595" t="b">
        <v>0</v>
      </c>
      <c r="P595" s="2"/>
      <c r="Q595" s="25">
        <v>1</v>
      </c>
      <c r="R595">
        <v>1</v>
      </c>
      <c r="S595">
        <v>0</v>
      </c>
      <c r="T595" s="2"/>
      <c r="U595" s="2"/>
      <c r="V595" s="2"/>
      <c r="W595" s="2"/>
      <c r="X595" s="2"/>
      <c r="Y595" s="25">
        <v>5.8532381300000003</v>
      </c>
      <c r="Z595" s="25">
        <v>5.8532371599999999</v>
      </c>
      <c r="AA595" s="25">
        <v>11.912811489999999</v>
      </c>
      <c r="AB595">
        <v>5.7946</v>
      </c>
      <c r="AC595">
        <v>5.7946</v>
      </c>
      <c r="AD595">
        <v>11.787599999999999</v>
      </c>
      <c r="AE595">
        <v>0</v>
      </c>
      <c r="AH595" s="2"/>
      <c r="AI595">
        <v>30</v>
      </c>
      <c r="AJ595" s="55">
        <f t="shared" si="145"/>
        <v>0</v>
      </c>
      <c r="AK595" s="57">
        <v>353.45760058531442</v>
      </c>
      <c r="AL595" s="55">
        <v>342.77011164986573</v>
      </c>
      <c r="AM595" s="55">
        <v>0</v>
      </c>
      <c r="AN595" s="52"/>
      <c r="AO595" s="51">
        <v>8.487580957467307E-2</v>
      </c>
      <c r="AP595" s="52">
        <v>8.752221672887435E-2</v>
      </c>
      <c r="AQ595" s="52"/>
      <c r="AR595" s="28">
        <v>1.833333333333333</v>
      </c>
      <c r="AS595" s="28">
        <v>2.5</v>
      </c>
      <c r="AT595" s="28">
        <v>0.66666666666666663</v>
      </c>
      <c r="AU595" s="28">
        <v>0</v>
      </c>
      <c r="AV595" s="28">
        <v>0.36666666666666659</v>
      </c>
      <c r="AW595" s="28">
        <v>0.5</v>
      </c>
      <c r="AX595" s="28">
        <v>0.1333333333333333</v>
      </c>
      <c r="AY595" s="28">
        <v>0</v>
      </c>
      <c r="AZ595" s="25">
        <v>0.89</v>
      </c>
      <c r="BA595" s="25">
        <v>3.44</v>
      </c>
      <c r="BB595" s="25">
        <v>2.5499999999999998</v>
      </c>
      <c r="BC595" s="25">
        <v>2.6020833333333329</v>
      </c>
      <c r="BD595">
        <v>2.6020833333333329</v>
      </c>
      <c r="BE595">
        <v>5.9098726145833336</v>
      </c>
      <c r="BF595" s="75">
        <v>0.57410011132036598</v>
      </c>
      <c r="BG595" s="75">
        <v>0.59200041353179045</v>
      </c>
      <c r="BH595" s="75"/>
      <c r="BJ595">
        <v>4.2437904787336528E-2</v>
      </c>
      <c r="BK595">
        <v>4.3761108364437168E-2</v>
      </c>
      <c r="BM595">
        <v>8.619901315177371E-2</v>
      </c>
      <c r="BN595">
        <v>4.3099506575886848E-2</v>
      </c>
      <c r="BO595">
        <v>0.58305026242607827</v>
      </c>
      <c r="BP595" s="79" t="s">
        <v>1407</v>
      </c>
      <c r="BQ595" s="79">
        <v>473</v>
      </c>
      <c r="BR595" s="79">
        <v>12</v>
      </c>
      <c r="BT595" s="79" t="s">
        <v>1275</v>
      </c>
      <c r="BU595" s="79" t="s">
        <v>56</v>
      </c>
      <c r="BW595" s="79">
        <v>1.6</v>
      </c>
      <c r="BX595" s="79">
        <v>0.83</v>
      </c>
      <c r="BY595" s="79">
        <v>0</v>
      </c>
      <c r="BZ595" s="79" t="s">
        <v>464</v>
      </c>
      <c r="CA595" s="79" t="s">
        <v>464</v>
      </c>
      <c r="CB595" s="79" t="s">
        <v>1266</v>
      </c>
      <c r="CC595" s="79">
        <v>450</v>
      </c>
      <c r="CE595" s="79" t="s">
        <v>1287</v>
      </c>
      <c r="CF595" s="79">
        <v>298</v>
      </c>
      <c r="CG595" s="81">
        <v>94.5</v>
      </c>
    </row>
    <row r="596" spans="1:87" x14ac:dyDescent="0.3">
      <c r="A596" s="2" t="s">
        <v>38</v>
      </c>
      <c r="B596" s="2"/>
      <c r="C596" s="2"/>
      <c r="D596" s="2">
        <v>3.84</v>
      </c>
      <c r="E596" s="2" t="s">
        <v>261</v>
      </c>
      <c r="F596" s="9" t="s">
        <v>545</v>
      </c>
      <c r="G596" t="s">
        <v>626</v>
      </c>
      <c r="L596" t="b">
        <v>1</v>
      </c>
      <c r="M596" t="b">
        <v>1</v>
      </c>
      <c r="N596" t="b">
        <v>0</v>
      </c>
      <c r="O596" t="b">
        <v>0</v>
      </c>
      <c r="P596" s="2"/>
      <c r="Q596" s="25">
        <v>1</v>
      </c>
      <c r="R596">
        <v>1</v>
      </c>
      <c r="S596">
        <v>0</v>
      </c>
      <c r="T596" s="2"/>
      <c r="U596" s="2"/>
      <c r="V596" s="2"/>
      <c r="W596" s="2"/>
      <c r="X596" s="2"/>
      <c r="Y596" s="25">
        <v>5.8532381300000003</v>
      </c>
      <c r="Z596" s="25">
        <v>5.8532371599999999</v>
      </c>
      <c r="AA596" s="25">
        <v>11.912811489999999</v>
      </c>
      <c r="AB596">
        <v>5.7946</v>
      </c>
      <c r="AC596">
        <v>5.7946</v>
      </c>
      <c r="AD596">
        <v>11.787599999999999</v>
      </c>
      <c r="AE596">
        <v>0</v>
      </c>
      <c r="AH596" s="2"/>
      <c r="AI596">
        <v>30</v>
      </c>
      <c r="AJ596" s="55">
        <f t="shared" ref="AJ596:AJ597" si="146">T596*U596*V596</f>
        <v>0</v>
      </c>
      <c r="AK596" s="57">
        <v>353.45760058531442</v>
      </c>
      <c r="AL596" s="55">
        <v>342.77011164986573</v>
      </c>
      <c r="AM596" s="55">
        <v>0</v>
      </c>
      <c r="AN596" s="52"/>
      <c r="AO596" s="51">
        <v>8.487580957467307E-2</v>
      </c>
      <c r="AP596" s="52">
        <v>8.752221672887435E-2</v>
      </c>
      <c r="AQ596" s="52"/>
      <c r="AR596" s="28">
        <v>1.833333333333333</v>
      </c>
      <c r="AS596" s="28">
        <v>2.5</v>
      </c>
      <c r="AT596" s="28">
        <v>0.66666666666666663</v>
      </c>
      <c r="AU596" s="28">
        <v>0</v>
      </c>
      <c r="AV596" s="28">
        <v>0.36666666666666659</v>
      </c>
      <c r="AW596" s="28">
        <v>0.5</v>
      </c>
      <c r="AX596" s="28">
        <v>0.1333333333333333</v>
      </c>
      <c r="AY596" s="28">
        <v>0</v>
      </c>
      <c r="AZ596" s="25">
        <v>0.89</v>
      </c>
      <c r="BA596" s="25">
        <v>3.44</v>
      </c>
      <c r="BB596" s="25">
        <v>2.5499999999999998</v>
      </c>
      <c r="BC596" s="25">
        <v>2.6020833333333329</v>
      </c>
      <c r="BD596">
        <v>2.6020833333333329</v>
      </c>
      <c r="BE596">
        <v>5.9098726145833336</v>
      </c>
      <c r="BF596" s="75">
        <v>0.57410011132036598</v>
      </c>
      <c r="BG596" s="75">
        <v>0.59200041353179045</v>
      </c>
      <c r="BH596" s="75"/>
      <c r="BJ596">
        <v>4.2437904787336528E-2</v>
      </c>
      <c r="BK596">
        <v>4.3761108364437168E-2</v>
      </c>
      <c r="BM596">
        <v>8.619901315177371E-2</v>
      </c>
      <c r="BN596">
        <v>4.3099506575886848E-2</v>
      </c>
      <c r="BO596">
        <v>0.58305026242607827</v>
      </c>
      <c r="BP596" s="79" t="s">
        <v>1407</v>
      </c>
      <c r="BQ596" s="79">
        <v>473</v>
      </c>
      <c r="BR596" s="79">
        <v>12</v>
      </c>
      <c r="BT596" s="79" t="s">
        <v>1275</v>
      </c>
      <c r="BU596" s="79" t="s">
        <v>56</v>
      </c>
      <c r="BW596" s="79">
        <v>10.9</v>
      </c>
      <c r="BX596" s="79">
        <v>0.83</v>
      </c>
      <c r="BY596" s="79">
        <v>0</v>
      </c>
      <c r="BZ596" s="79" t="s">
        <v>464</v>
      </c>
      <c r="CA596" s="79" t="s">
        <v>464</v>
      </c>
      <c r="CB596" s="79" t="s">
        <v>1266</v>
      </c>
      <c r="CC596" s="79">
        <v>450</v>
      </c>
      <c r="CE596" s="79" t="s">
        <v>1287</v>
      </c>
      <c r="CF596" s="79">
        <v>298</v>
      </c>
      <c r="CG596" s="81">
        <v>321.60000000000002</v>
      </c>
    </row>
    <row r="597" spans="1:87" x14ac:dyDescent="0.3">
      <c r="A597" s="2" t="s">
        <v>38</v>
      </c>
      <c r="B597" s="2"/>
      <c r="C597" s="2"/>
      <c r="D597" s="2">
        <v>3.84</v>
      </c>
      <c r="E597" s="2" t="s">
        <v>261</v>
      </c>
      <c r="F597" s="9" t="s">
        <v>545</v>
      </c>
      <c r="G597" t="s">
        <v>626</v>
      </c>
      <c r="L597" t="b">
        <v>1</v>
      </c>
      <c r="M597" t="b">
        <v>1</v>
      </c>
      <c r="N597" t="b">
        <v>0</v>
      </c>
      <c r="O597" t="b">
        <v>0</v>
      </c>
      <c r="P597" s="2"/>
      <c r="Q597" s="25">
        <v>1</v>
      </c>
      <c r="R597">
        <v>1</v>
      </c>
      <c r="S597">
        <v>0</v>
      </c>
      <c r="T597" s="2"/>
      <c r="U597" s="2"/>
      <c r="V597" s="2"/>
      <c r="W597" s="2"/>
      <c r="X597" s="2"/>
      <c r="Y597" s="25">
        <v>5.8532381300000003</v>
      </c>
      <c r="Z597" s="25">
        <v>5.8532371599999999</v>
      </c>
      <c r="AA597" s="25">
        <v>11.912811489999999</v>
      </c>
      <c r="AB597">
        <v>5.7946</v>
      </c>
      <c r="AC597">
        <v>5.7946</v>
      </c>
      <c r="AD597">
        <v>11.787599999999999</v>
      </c>
      <c r="AE597">
        <v>0</v>
      </c>
      <c r="AH597" s="2"/>
      <c r="AI597">
        <v>30</v>
      </c>
      <c r="AJ597" s="55">
        <f t="shared" si="146"/>
        <v>0</v>
      </c>
      <c r="AK597" s="57">
        <v>353.45760058531442</v>
      </c>
      <c r="AL597" s="55">
        <v>342.77011164986573</v>
      </c>
      <c r="AM597" s="55">
        <v>0</v>
      </c>
      <c r="AN597" s="52"/>
      <c r="AO597" s="51">
        <v>8.487580957467307E-2</v>
      </c>
      <c r="AP597" s="52">
        <v>8.752221672887435E-2</v>
      </c>
      <c r="AQ597" s="52"/>
      <c r="AR597" s="28">
        <v>1.833333333333333</v>
      </c>
      <c r="AS597" s="28">
        <v>2.5</v>
      </c>
      <c r="AT597" s="28">
        <v>0.66666666666666663</v>
      </c>
      <c r="AU597" s="28">
        <v>0</v>
      </c>
      <c r="AV597" s="28">
        <v>0.36666666666666659</v>
      </c>
      <c r="AW597" s="28">
        <v>0.5</v>
      </c>
      <c r="AX597" s="28">
        <v>0.1333333333333333</v>
      </c>
      <c r="AY597" s="28">
        <v>0</v>
      </c>
      <c r="AZ597" s="25">
        <v>0.89</v>
      </c>
      <c r="BA597" s="25">
        <v>3.44</v>
      </c>
      <c r="BB597" s="25">
        <v>2.5499999999999998</v>
      </c>
      <c r="BC597" s="25">
        <v>2.6020833333333329</v>
      </c>
      <c r="BD597">
        <v>2.6020833333333329</v>
      </c>
      <c r="BE597">
        <v>5.9098726145833336</v>
      </c>
      <c r="BF597" s="75">
        <v>0.57410011132036598</v>
      </c>
      <c r="BG597" s="75">
        <v>0.59200041353179045</v>
      </c>
      <c r="BH597" s="75"/>
      <c r="BJ597">
        <v>4.2437904787336528E-2</v>
      </c>
      <c r="BK597">
        <v>4.3761108364437168E-2</v>
      </c>
      <c r="BM597">
        <v>8.619901315177371E-2</v>
      </c>
      <c r="BN597">
        <v>4.3099506575886848E-2</v>
      </c>
      <c r="BO597">
        <v>0.58305026242607827</v>
      </c>
      <c r="BP597" s="79" t="s">
        <v>1407</v>
      </c>
      <c r="BQ597" s="79">
        <v>473</v>
      </c>
      <c r="BR597" s="79">
        <v>12</v>
      </c>
      <c r="BT597" s="79" t="s">
        <v>464</v>
      </c>
      <c r="BU597" s="79" t="s">
        <v>464</v>
      </c>
      <c r="BV597" s="79">
        <v>0</v>
      </c>
      <c r="BW597" s="79">
        <v>10.9</v>
      </c>
      <c r="BX597" s="79">
        <v>0.83</v>
      </c>
      <c r="BY597" s="79">
        <v>0</v>
      </c>
      <c r="BZ597" s="79" t="s">
        <v>464</v>
      </c>
      <c r="CA597" s="79" t="s">
        <v>464</v>
      </c>
      <c r="CB597" s="79" t="s">
        <v>1266</v>
      </c>
      <c r="CC597" s="79">
        <v>450</v>
      </c>
      <c r="CD597" s="79">
        <v>420</v>
      </c>
      <c r="CE597" s="79" t="s">
        <v>1287</v>
      </c>
      <c r="CF597" s="79">
        <v>298</v>
      </c>
      <c r="CG597" s="81">
        <v>0</v>
      </c>
    </row>
    <row r="598" spans="1:87" x14ac:dyDescent="0.3">
      <c r="A598" s="2" t="s">
        <v>4</v>
      </c>
      <c r="B598" s="20" t="s">
        <v>689</v>
      </c>
      <c r="C598" s="13"/>
      <c r="D598" s="69">
        <v>3.46</v>
      </c>
      <c r="E598" s="2" t="s">
        <v>263</v>
      </c>
      <c r="F598" s="9" t="s">
        <v>527</v>
      </c>
      <c r="G598" t="s">
        <v>609</v>
      </c>
      <c r="L598" t="b">
        <v>1</v>
      </c>
      <c r="M598" t="b">
        <v>1</v>
      </c>
      <c r="N598" t="b">
        <v>0</v>
      </c>
      <c r="O598" t="b">
        <v>0</v>
      </c>
      <c r="P598" s="2">
        <v>4</v>
      </c>
      <c r="Q598" s="25">
        <v>0</v>
      </c>
      <c r="R598">
        <v>0</v>
      </c>
      <c r="S598">
        <v>0</v>
      </c>
      <c r="T598" s="2">
        <v>3.8490000000000002</v>
      </c>
      <c r="U598" s="2">
        <v>7.6680000000000001</v>
      </c>
      <c r="V598" s="2">
        <v>29.42</v>
      </c>
      <c r="W598" s="2" t="s">
        <v>472</v>
      </c>
      <c r="X598" s="2">
        <v>14.71</v>
      </c>
      <c r="Y598" s="25">
        <v>0</v>
      </c>
      <c r="Z598" s="25"/>
      <c r="AA598" s="25"/>
      <c r="AB598">
        <v>0</v>
      </c>
      <c r="AE598">
        <v>0</v>
      </c>
      <c r="AH598" s="2"/>
      <c r="AI598">
        <v>20</v>
      </c>
      <c r="AJ598" s="55">
        <f t="shared" si="132"/>
        <v>868.30576344000019</v>
      </c>
      <c r="AK598" s="57">
        <v>0</v>
      </c>
      <c r="AL598" s="55">
        <v>0</v>
      </c>
      <c r="AM598" s="55">
        <v>0</v>
      </c>
      <c r="AN598" s="52">
        <f t="shared" ref="AN598:AN599" si="147">P598*AI598/AJ598</f>
        <v>9.2133443503888468E-2</v>
      </c>
      <c r="AO598" s="51"/>
      <c r="AP598" s="52"/>
      <c r="AQ598" s="52"/>
      <c r="AR598" s="28">
        <v>1.75</v>
      </c>
      <c r="AS598" s="28">
        <v>2.5</v>
      </c>
      <c r="AT598" s="28">
        <v>0.75</v>
      </c>
      <c r="AU598" s="28">
        <v>0</v>
      </c>
      <c r="AV598" s="28">
        <v>0.35</v>
      </c>
      <c r="AW598" s="28">
        <v>0.5</v>
      </c>
      <c r="AX598" s="28">
        <v>0.15</v>
      </c>
      <c r="AY598" s="28">
        <v>0</v>
      </c>
      <c r="AZ598" s="25">
        <v>0.82</v>
      </c>
      <c r="BA598" s="25">
        <v>3.44</v>
      </c>
      <c r="BB598" s="25">
        <v>2.62</v>
      </c>
      <c r="BC598" s="25">
        <v>2.6262500000000002</v>
      </c>
      <c r="BD598">
        <v>2.7466666666666661</v>
      </c>
      <c r="BE598">
        <v>6.2031928980000002</v>
      </c>
      <c r="BF598" s="75"/>
      <c r="BG598" s="75"/>
      <c r="BH598" s="75"/>
      <c r="BI598">
        <v>4.6066721751944241E-2</v>
      </c>
      <c r="BM598">
        <v>9.2133443503888482E-2</v>
      </c>
      <c r="BN598">
        <v>4.6066721751944241E-2</v>
      </c>
      <c r="BO598">
        <v>0</v>
      </c>
      <c r="BP598" s="79" t="s">
        <v>1428</v>
      </c>
      <c r="BQ598" s="79">
        <v>1473</v>
      </c>
      <c r="BR598" s="79">
        <v>10</v>
      </c>
      <c r="BT598" s="79" t="s">
        <v>1268</v>
      </c>
      <c r="BU598" s="79" t="s">
        <v>890</v>
      </c>
      <c r="BV598" s="79">
        <v>1</v>
      </c>
      <c r="BX598" s="79">
        <v>0.5</v>
      </c>
      <c r="BY598" s="79">
        <v>20</v>
      </c>
      <c r="BZ598" s="79" t="s">
        <v>464</v>
      </c>
      <c r="CA598" s="79" t="s">
        <v>464</v>
      </c>
      <c r="CB598" s="79" t="s">
        <v>1271</v>
      </c>
      <c r="CC598" s="79">
        <v>500</v>
      </c>
      <c r="CD598" s="79">
        <v>400</v>
      </c>
      <c r="CE598" s="79" t="s">
        <v>1287</v>
      </c>
      <c r="CG598" s="81">
        <v>6.7000000000000004E-2</v>
      </c>
    </row>
    <row r="599" spans="1:87" x14ac:dyDescent="0.3">
      <c r="A599" s="2" t="s">
        <v>63</v>
      </c>
      <c r="B599" s="20" t="s">
        <v>689</v>
      </c>
      <c r="C599" s="13"/>
      <c r="D599" s="69">
        <v>3.512</v>
      </c>
      <c r="E599" s="2" t="s">
        <v>263</v>
      </c>
      <c r="F599" s="9" t="s">
        <v>527</v>
      </c>
      <c r="G599" t="s">
        <v>609</v>
      </c>
      <c r="L599" t="b">
        <v>0</v>
      </c>
      <c r="M599" t="b">
        <v>0</v>
      </c>
      <c r="N599" t="b">
        <v>0</v>
      </c>
      <c r="O599" s="5" t="b">
        <v>1</v>
      </c>
      <c r="P599" s="2">
        <v>4</v>
      </c>
      <c r="Q599" s="25">
        <v>0</v>
      </c>
      <c r="R599">
        <v>0</v>
      </c>
      <c r="S599">
        <v>0</v>
      </c>
      <c r="T599" s="2">
        <v>3.8490000000000002</v>
      </c>
      <c r="U599" s="2">
        <v>7.6680000000000001</v>
      </c>
      <c r="V599" s="2">
        <v>29.42</v>
      </c>
      <c r="W599" s="2" t="s">
        <v>472</v>
      </c>
      <c r="X599" s="2">
        <v>14.71</v>
      </c>
      <c r="Y599" s="25">
        <v>0</v>
      </c>
      <c r="Z599" s="25"/>
      <c r="AA599" s="25"/>
      <c r="AB599">
        <v>0</v>
      </c>
      <c r="AE599">
        <v>0</v>
      </c>
      <c r="AH599" s="2"/>
      <c r="AI599">
        <v>20</v>
      </c>
      <c r="AJ599" s="55">
        <f t="shared" si="132"/>
        <v>868.30576344000019</v>
      </c>
      <c r="AK599" s="57">
        <v>0</v>
      </c>
      <c r="AL599" s="55">
        <v>0</v>
      </c>
      <c r="AM599" s="55">
        <v>0</v>
      </c>
      <c r="AN599" s="52">
        <f t="shared" si="147"/>
        <v>9.2133443503888468E-2</v>
      </c>
      <c r="AO599" s="51"/>
      <c r="AP599" s="52"/>
      <c r="AQ599" s="52"/>
      <c r="AR599" s="28">
        <v>1.75</v>
      </c>
      <c r="AS599" s="28">
        <v>2.5</v>
      </c>
      <c r="AT599" s="28">
        <v>0.75</v>
      </c>
      <c r="AU599" s="28">
        <v>0</v>
      </c>
      <c r="AV599" s="28">
        <v>0.35</v>
      </c>
      <c r="AW599" s="28">
        <v>0.5</v>
      </c>
      <c r="AX599" s="28">
        <v>0.15</v>
      </c>
      <c r="AY599" s="28">
        <v>0</v>
      </c>
      <c r="AZ599" s="25">
        <v>0.82</v>
      </c>
      <c r="BA599" s="25">
        <v>3.44</v>
      </c>
      <c r="BB599" s="25">
        <v>2.62</v>
      </c>
      <c r="BC599" s="25">
        <v>2.6262500000000002</v>
      </c>
      <c r="BD599">
        <v>2.7466666666666661</v>
      </c>
      <c r="BE599">
        <v>6.2031928980000002</v>
      </c>
      <c r="BF599" s="75"/>
      <c r="BG599" s="75"/>
      <c r="BH599" s="75"/>
      <c r="BI599">
        <v>4.6066721751944241E-2</v>
      </c>
      <c r="BM599">
        <v>9.2133443503888482E-2</v>
      </c>
      <c r="BN599">
        <v>4.6066721751944241E-2</v>
      </c>
      <c r="BO599">
        <v>0</v>
      </c>
      <c r="BP599" s="79" t="s">
        <v>1428</v>
      </c>
      <c r="BQ599" s="79">
        <v>1473</v>
      </c>
      <c r="BR599" s="79">
        <v>10</v>
      </c>
      <c r="BT599" s="79" t="s">
        <v>1268</v>
      </c>
      <c r="BU599" s="79" t="s">
        <v>890</v>
      </c>
      <c r="BV599" s="79">
        <v>1</v>
      </c>
      <c r="BX599" s="79">
        <v>0.5</v>
      </c>
      <c r="BY599" s="79">
        <v>20</v>
      </c>
      <c r="BZ599" s="79" t="s">
        <v>464</v>
      </c>
      <c r="CA599" s="79" t="s">
        <v>464</v>
      </c>
      <c r="CB599" s="79" t="s">
        <v>1271</v>
      </c>
      <c r="CC599" s="79">
        <v>500</v>
      </c>
      <c r="CD599" s="79">
        <v>400</v>
      </c>
      <c r="CE599" s="79" t="s">
        <v>1287</v>
      </c>
      <c r="CG599" s="81">
        <v>0.183</v>
      </c>
    </row>
    <row r="600" spans="1:87" x14ac:dyDescent="0.3">
      <c r="A600" s="2" t="s">
        <v>63</v>
      </c>
      <c r="B600" s="20" t="s">
        <v>689</v>
      </c>
      <c r="C600" s="13"/>
      <c r="D600" s="69">
        <v>3.512</v>
      </c>
      <c r="E600" s="2" t="s">
        <v>263</v>
      </c>
      <c r="F600" s="9" t="s">
        <v>527</v>
      </c>
      <c r="G600" t="s">
        <v>609</v>
      </c>
      <c r="L600" t="b">
        <v>0</v>
      </c>
      <c r="M600" t="b">
        <v>0</v>
      </c>
      <c r="N600" t="b">
        <v>0</v>
      </c>
      <c r="O600" s="5" t="b">
        <v>1</v>
      </c>
      <c r="P600" s="2">
        <v>4</v>
      </c>
      <c r="Q600" s="25">
        <v>0</v>
      </c>
      <c r="R600">
        <v>0</v>
      </c>
      <c r="S600">
        <v>0</v>
      </c>
      <c r="T600" s="2">
        <v>3.8490000000000002</v>
      </c>
      <c r="U600" s="2">
        <v>7.6680000000000001</v>
      </c>
      <c r="V600" s="2">
        <v>29.42</v>
      </c>
      <c r="W600" s="2" t="s">
        <v>472</v>
      </c>
      <c r="X600" s="2">
        <v>14.71</v>
      </c>
      <c r="Y600" s="25">
        <v>0</v>
      </c>
      <c r="Z600" s="25"/>
      <c r="AA600" s="25"/>
      <c r="AB600">
        <v>0</v>
      </c>
      <c r="AE600">
        <v>0</v>
      </c>
      <c r="AH600" s="2"/>
      <c r="AI600">
        <v>20</v>
      </c>
      <c r="AJ600" s="55">
        <f t="shared" ref="AJ600" si="148">T600*U600*V600</f>
        <v>868.30576344000019</v>
      </c>
      <c r="AK600" s="57">
        <v>0</v>
      </c>
      <c r="AL600" s="55">
        <v>0</v>
      </c>
      <c r="AM600" s="55">
        <v>0</v>
      </c>
      <c r="AN600" s="52">
        <f t="shared" ref="AN600" si="149">P600*AI600/AJ600</f>
        <v>9.2133443503888468E-2</v>
      </c>
      <c r="AO600" s="51"/>
      <c r="AP600" s="52"/>
      <c r="AQ600" s="52"/>
      <c r="AR600" s="28">
        <v>1.75</v>
      </c>
      <c r="AS600" s="28">
        <v>2.5</v>
      </c>
      <c r="AT600" s="28">
        <v>0.75</v>
      </c>
      <c r="AU600" s="28">
        <v>0</v>
      </c>
      <c r="AV600" s="28">
        <v>0.35</v>
      </c>
      <c r="AW600" s="28">
        <v>0.5</v>
      </c>
      <c r="AX600" s="28">
        <v>0.15</v>
      </c>
      <c r="AY600" s="28">
        <v>0</v>
      </c>
      <c r="AZ600" s="25">
        <v>0.82</v>
      </c>
      <c r="BA600" s="25">
        <v>3.44</v>
      </c>
      <c r="BB600" s="25">
        <v>2.62</v>
      </c>
      <c r="BC600" s="25">
        <v>2.6262500000000002</v>
      </c>
      <c r="BD600">
        <v>2.7466666666666661</v>
      </c>
      <c r="BE600">
        <v>6.2031928980000002</v>
      </c>
      <c r="BF600" s="75"/>
      <c r="BG600" s="75"/>
      <c r="BH600" s="75"/>
      <c r="BI600">
        <v>4.6066721751944241E-2</v>
      </c>
      <c r="BM600">
        <v>9.2133443503888482E-2</v>
      </c>
      <c r="BN600">
        <v>4.6066721751944241E-2</v>
      </c>
      <c r="BO600">
        <v>0</v>
      </c>
      <c r="BP600" s="79" t="s">
        <v>1428</v>
      </c>
      <c r="BQ600" s="79">
        <v>1473</v>
      </c>
      <c r="BR600" s="79">
        <v>10</v>
      </c>
      <c r="BT600" s="79" t="s">
        <v>1268</v>
      </c>
      <c r="BU600" s="79" t="s">
        <v>890</v>
      </c>
      <c r="BV600" s="79">
        <v>1</v>
      </c>
      <c r="BW600" s="81">
        <v>112</v>
      </c>
      <c r="BX600" s="79">
        <v>0.5</v>
      </c>
      <c r="BY600" s="79">
        <v>20</v>
      </c>
      <c r="BZ600" s="79" t="s">
        <v>464</v>
      </c>
      <c r="CA600" s="79" t="s">
        <v>464</v>
      </c>
      <c r="CB600" s="79" t="s">
        <v>1271</v>
      </c>
      <c r="CC600" s="79">
        <v>500</v>
      </c>
      <c r="CD600" s="79">
        <v>400</v>
      </c>
      <c r="CE600" s="79" t="s">
        <v>1287</v>
      </c>
      <c r="CG600" s="81">
        <v>0.4</v>
      </c>
    </row>
    <row r="601" spans="1:87" s="1" customFormat="1" x14ac:dyDescent="0.3">
      <c r="A601" s="1" t="s">
        <v>889</v>
      </c>
      <c r="B601" s="92" t="s">
        <v>945</v>
      </c>
      <c r="C601" s="15"/>
      <c r="D601" s="1">
        <v>2.92</v>
      </c>
      <c r="E601" s="1" t="s">
        <v>264</v>
      </c>
      <c r="F601" s="32"/>
      <c r="H601" s="1" t="s">
        <v>1174</v>
      </c>
      <c r="K601" s="1" t="s">
        <v>1657</v>
      </c>
      <c r="L601" t="b">
        <v>0</v>
      </c>
      <c r="M601" t="b">
        <v>0</v>
      </c>
      <c r="N601" t="b">
        <v>0</v>
      </c>
      <c r="O601" s="5" t="b">
        <v>1</v>
      </c>
      <c r="Q601" s="36">
        <v>4</v>
      </c>
      <c r="R601" s="1">
        <v>4</v>
      </c>
      <c r="S601" s="1">
        <v>0</v>
      </c>
      <c r="Y601" s="36">
        <v>7.8084429999999996</v>
      </c>
      <c r="Z601" s="36">
        <v>7.8548809999999998</v>
      </c>
      <c r="AA601" s="36">
        <v>15.19056011</v>
      </c>
      <c r="AB601" s="1">
        <v>3.8801999999999999</v>
      </c>
      <c r="AC601" s="1">
        <v>29.507999999999999</v>
      </c>
      <c r="AD601" s="1">
        <v>7.7140000000000004</v>
      </c>
      <c r="AE601" s="1">
        <v>0</v>
      </c>
      <c r="AI601" s="1">
        <v>20</v>
      </c>
      <c r="AJ601" s="1">
        <f t="shared" si="132"/>
        <v>0</v>
      </c>
      <c r="AK601" s="36">
        <v>924.74694800021894</v>
      </c>
      <c r="AL601" s="1">
        <v>883.22940750240002</v>
      </c>
      <c r="AM601" s="1">
        <v>0</v>
      </c>
      <c r="AO601" s="36">
        <v>8.6510153045653584E-2</v>
      </c>
      <c r="AP601" s="1">
        <v>9.0576694254581439E-2</v>
      </c>
      <c r="AR601" s="1">
        <v>1.75</v>
      </c>
      <c r="AS601" s="1">
        <v>2.5</v>
      </c>
      <c r="AT601" s="1">
        <v>0.75</v>
      </c>
      <c r="AU601" s="1">
        <v>0</v>
      </c>
      <c r="AV601" s="1">
        <v>0.35</v>
      </c>
      <c r="AW601" s="1">
        <v>0.5</v>
      </c>
      <c r="AX601" s="1">
        <v>0.15</v>
      </c>
      <c r="AY601" s="1">
        <v>0</v>
      </c>
      <c r="AZ601" s="36">
        <v>0.82</v>
      </c>
      <c r="BA601" s="36">
        <v>3.44</v>
      </c>
      <c r="BB601" s="36">
        <v>2.62</v>
      </c>
      <c r="BC601" s="36">
        <v>2.6262500000000002</v>
      </c>
      <c r="BD601" s="1">
        <v>2.6262500000000002</v>
      </c>
      <c r="BE601" s="1">
        <v>5.96680968125</v>
      </c>
      <c r="BF601" s="1">
        <v>0.50555206026575039</v>
      </c>
      <c r="BG601" s="1">
        <v>0</v>
      </c>
      <c r="BJ601" s="1">
        <v>4.3255076522826792E-2</v>
      </c>
      <c r="BK601" s="1">
        <v>4.5288347127290719E-2</v>
      </c>
      <c r="BM601" s="1">
        <v>8.8543423650117511E-2</v>
      </c>
      <c r="BN601" s="1">
        <v>4.4271711825058763E-2</v>
      </c>
      <c r="BO601" s="1">
        <v>0.2527760301328752</v>
      </c>
      <c r="BP601" s="81" t="s">
        <v>1264</v>
      </c>
      <c r="BQ601" s="81">
        <v>1273</v>
      </c>
      <c r="BR601" s="81">
        <v>10</v>
      </c>
      <c r="BS601" s="81"/>
      <c r="BT601" s="81" t="s">
        <v>1268</v>
      </c>
      <c r="BU601" s="81" t="s">
        <v>890</v>
      </c>
      <c r="BV601" s="81">
        <v>0.15</v>
      </c>
      <c r="BW601" s="81"/>
      <c r="BX601" s="81">
        <v>1</v>
      </c>
      <c r="BY601" s="81">
        <v>20</v>
      </c>
      <c r="BZ601" s="81" t="s">
        <v>464</v>
      </c>
      <c r="CA601" s="81" t="s">
        <v>464</v>
      </c>
      <c r="CB601" s="81" t="s">
        <v>1271</v>
      </c>
      <c r="CC601" s="81">
        <v>500</v>
      </c>
      <c r="CD601" s="81"/>
      <c r="CE601" s="81" t="s">
        <v>1287</v>
      </c>
      <c r="CF601" s="81"/>
      <c r="CG601" s="81">
        <f>3.31*5</f>
        <v>16.55</v>
      </c>
      <c r="CH601"/>
    </row>
    <row r="602" spans="1:87" s="1" customFormat="1" x14ac:dyDescent="0.3">
      <c r="A602" s="1" t="s">
        <v>1427</v>
      </c>
      <c r="B602" s="92" t="s">
        <v>945</v>
      </c>
      <c r="C602" s="15"/>
      <c r="E602" s="1" t="s">
        <v>264</v>
      </c>
      <c r="F602" s="32"/>
      <c r="H602" s="1" t="s">
        <v>1174</v>
      </c>
      <c r="K602" s="1" t="s">
        <v>1658</v>
      </c>
      <c r="L602" t="b">
        <v>0</v>
      </c>
      <c r="M602" t="b">
        <v>0</v>
      </c>
      <c r="N602" t="b">
        <v>0</v>
      </c>
      <c r="O602" s="5" t="b">
        <v>1</v>
      </c>
      <c r="Q602" s="36">
        <v>4</v>
      </c>
      <c r="R602" s="1">
        <v>4</v>
      </c>
      <c r="S602" s="1">
        <v>0</v>
      </c>
      <c r="Y602" s="36">
        <v>7.8084429999999996</v>
      </c>
      <c r="Z602" s="36">
        <v>7.8548809999999998</v>
      </c>
      <c r="AA602" s="36">
        <v>15.19056011</v>
      </c>
      <c r="AB602" s="1">
        <v>3.8801999999999999</v>
      </c>
      <c r="AC602" s="1">
        <v>29.507999999999999</v>
      </c>
      <c r="AD602" s="1">
        <v>7.7140000000000004</v>
      </c>
      <c r="AE602" s="1">
        <v>0</v>
      </c>
      <c r="AI602" s="1">
        <v>20</v>
      </c>
      <c r="AJ602" s="1">
        <f t="shared" ref="AJ602" si="150">T602*U602*V602</f>
        <v>0</v>
      </c>
      <c r="AK602" s="36">
        <v>924.74694800021894</v>
      </c>
      <c r="AL602" s="1">
        <v>883.22940750240002</v>
      </c>
      <c r="AM602" s="1">
        <v>0</v>
      </c>
      <c r="AO602" s="36">
        <v>8.6510153045653584E-2</v>
      </c>
      <c r="AP602" s="1">
        <v>9.0576694254581439E-2</v>
      </c>
      <c r="AR602" s="1">
        <v>1.75</v>
      </c>
      <c r="AS602" s="1">
        <v>2.5</v>
      </c>
      <c r="AT602" s="1">
        <v>0.75</v>
      </c>
      <c r="AU602" s="1">
        <v>0</v>
      </c>
      <c r="AV602" s="1">
        <v>0.35</v>
      </c>
      <c r="AW602" s="1">
        <v>0.5</v>
      </c>
      <c r="AX602" s="1">
        <v>0.15</v>
      </c>
      <c r="AY602" s="1">
        <v>0</v>
      </c>
      <c r="AZ602" s="36">
        <v>0.82</v>
      </c>
      <c r="BA602" s="36">
        <v>3.44</v>
      </c>
      <c r="BB602" s="36">
        <v>2.62</v>
      </c>
      <c r="BC602" s="36">
        <v>2.6262500000000002</v>
      </c>
      <c r="BD602" s="1">
        <v>2.6262500000000002</v>
      </c>
      <c r="BE602" s="1">
        <v>5.96680968125</v>
      </c>
      <c r="BF602" s="1">
        <v>0.50555206026575039</v>
      </c>
      <c r="BG602" s="1">
        <v>0</v>
      </c>
      <c r="BJ602" s="1">
        <v>4.3255076522826792E-2</v>
      </c>
      <c r="BK602" s="1">
        <v>4.5288347127290719E-2</v>
      </c>
      <c r="BM602" s="1">
        <v>8.8543423650117511E-2</v>
      </c>
      <c r="BN602" s="1">
        <v>4.4271711825058763E-2</v>
      </c>
      <c r="BO602" s="1">
        <v>0.2527760301328752</v>
      </c>
      <c r="BP602" s="81" t="s">
        <v>1264</v>
      </c>
      <c r="BQ602" s="81">
        <v>1273</v>
      </c>
      <c r="BR602" s="81">
        <v>10</v>
      </c>
      <c r="BS602" s="81"/>
      <c r="BT602" s="81" t="s">
        <v>1268</v>
      </c>
      <c r="BU602" s="81" t="s">
        <v>890</v>
      </c>
      <c r="BV602" s="81">
        <v>0.15</v>
      </c>
      <c r="BW602" s="81"/>
      <c r="BX602" s="81">
        <v>1</v>
      </c>
      <c r="BY602" s="81">
        <v>20</v>
      </c>
      <c r="BZ602" s="81" t="s">
        <v>464</v>
      </c>
      <c r="CA602" s="81" t="s">
        <v>464</v>
      </c>
      <c r="CB602" s="81" t="s">
        <v>1271</v>
      </c>
      <c r="CC602" s="81">
        <v>500</v>
      </c>
      <c r="CD602" s="81"/>
      <c r="CE602" s="81" t="s">
        <v>1287</v>
      </c>
      <c r="CF602" s="81"/>
      <c r="CG602" s="81">
        <f>2.6*5</f>
        <v>13</v>
      </c>
      <c r="CH602"/>
    </row>
    <row r="603" spans="1:87" x14ac:dyDescent="0.3">
      <c r="A603" s="2" t="s">
        <v>1429</v>
      </c>
      <c r="B603" s="13"/>
      <c r="C603" s="13"/>
      <c r="D603" s="2"/>
      <c r="E603" s="2" t="s">
        <v>265</v>
      </c>
      <c r="F603" s="32" t="s">
        <v>527</v>
      </c>
      <c r="G603" s="1" t="s">
        <v>609</v>
      </c>
      <c r="I603" t="s">
        <v>1660</v>
      </c>
      <c r="J603" t="s">
        <v>1660</v>
      </c>
      <c r="L603" t="b">
        <v>1</v>
      </c>
      <c r="M603" t="b">
        <v>1</v>
      </c>
      <c r="N603" t="b">
        <v>0</v>
      </c>
      <c r="O603" t="b">
        <v>0</v>
      </c>
      <c r="P603" s="2"/>
      <c r="Q603" s="25">
        <v>4</v>
      </c>
      <c r="R603">
        <v>4</v>
      </c>
      <c r="S603">
        <v>0</v>
      </c>
      <c r="T603" s="2"/>
      <c r="U603" s="2"/>
      <c r="V603" s="2"/>
      <c r="W603" s="2"/>
      <c r="X603" s="2"/>
      <c r="Y603" s="25">
        <v>7.8084429999999996</v>
      </c>
      <c r="Z603" s="25">
        <v>7.8548809999999998</v>
      </c>
      <c r="AA603" s="25">
        <v>15.19056011</v>
      </c>
      <c r="AB603">
        <v>3.8801999999999999</v>
      </c>
      <c r="AC603">
        <v>29.507999999999999</v>
      </c>
      <c r="AD603">
        <v>7.7140000000000004</v>
      </c>
      <c r="AE603">
        <v>0</v>
      </c>
      <c r="AH603" s="2"/>
      <c r="AI603">
        <v>20</v>
      </c>
      <c r="AJ603" s="55">
        <f t="shared" si="132"/>
        <v>0</v>
      </c>
      <c r="AK603" s="57">
        <v>924.74694800021894</v>
      </c>
      <c r="AL603" s="55">
        <v>883.22940750240002</v>
      </c>
      <c r="AM603" s="55">
        <v>0</v>
      </c>
      <c r="AN603" s="52"/>
      <c r="AO603" s="51">
        <v>8.6510153045653584E-2</v>
      </c>
      <c r="AP603" s="52">
        <v>9.0576694254581439E-2</v>
      </c>
      <c r="AQ603" s="52"/>
      <c r="AR603" s="28">
        <v>1.75</v>
      </c>
      <c r="AS603" s="28">
        <v>2.5</v>
      </c>
      <c r="AT603" s="28">
        <v>0.75</v>
      </c>
      <c r="AU603" s="28">
        <v>0</v>
      </c>
      <c r="AV603" s="28">
        <v>0.35</v>
      </c>
      <c r="AW603" s="28">
        <v>0.5</v>
      </c>
      <c r="AX603" s="28">
        <v>0.15</v>
      </c>
      <c r="AY603" s="28">
        <v>0</v>
      </c>
      <c r="AZ603" s="25">
        <v>0.82</v>
      </c>
      <c r="BA603" s="25">
        <v>3.44</v>
      </c>
      <c r="BB603" s="25">
        <v>2.62</v>
      </c>
      <c r="BC603" s="25">
        <v>2.6262500000000002</v>
      </c>
      <c r="BD603">
        <v>2.6262500000000002</v>
      </c>
      <c r="BE603">
        <v>5.96680968125</v>
      </c>
      <c r="BF603" s="75">
        <v>0.50555206026575039</v>
      </c>
      <c r="BG603" s="75">
        <v>0</v>
      </c>
      <c r="BH603" s="75"/>
      <c r="BJ603">
        <v>4.3255076522826792E-2</v>
      </c>
      <c r="BK603">
        <v>4.5288347127290719E-2</v>
      </c>
      <c r="BM603">
        <v>8.8543423650117511E-2</v>
      </c>
      <c r="BN603">
        <v>4.4271711825058763E-2</v>
      </c>
      <c r="BO603">
        <v>0.2527760301328752</v>
      </c>
      <c r="BP603" s="79" t="s">
        <v>1428</v>
      </c>
      <c r="BQ603" s="79">
        <v>1473</v>
      </c>
      <c r="BR603" s="79">
        <v>10</v>
      </c>
      <c r="BT603" s="79" t="s">
        <v>464</v>
      </c>
      <c r="BU603" s="79" t="s">
        <v>464</v>
      </c>
      <c r="BV603" s="79">
        <v>0</v>
      </c>
      <c r="BW603" s="81">
        <v>84</v>
      </c>
      <c r="BX603" s="79">
        <v>3.3300000000000003E-2</v>
      </c>
      <c r="BY603" s="79">
        <v>10</v>
      </c>
      <c r="BZ603" s="79" t="s">
        <v>464</v>
      </c>
      <c r="CA603" s="79" t="s">
        <v>464</v>
      </c>
      <c r="CB603" s="79" t="s">
        <v>1271</v>
      </c>
      <c r="CC603" s="79">
        <v>500</v>
      </c>
      <c r="CE603" s="79" t="s">
        <v>1287</v>
      </c>
      <c r="CG603" s="81">
        <v>46</v>
      </c>
    </row>
    <row r="604" spans="1:87" x14ac:dyDescent="0.3">
      <c r="A604" s="2" t="s">
        <v>1430</v>
      </c>
      <c r="B604" s="13"/>
      <c r="C604" s="13"/>
      <c r="D604" s="2"/>
      <c r="E604" s="2" t="s">
        <v>265</v>
      </c>
      <c r="F604" s="32" t="s">
        <v>527</v>
      </c>
      <c r="G604" s="1" t="s">
        <v>609</v>
      </c>
      <c r="I604" t="s">
        <v>1659</v>
      </c>
      <c r="J604" t="s">
        <v>1659</v>
      </c>
      <c r="L604" t="b">
        <v>0</v>
      </c>
      <c r="M604" t="b">
        <v>0</v>
      </c>
      <c r="N604" t="b">
        <v>0</v>
      </c>
      <c r="O604" s="5" t="b">
        <v>1</v>
      </c>
      <c r="P604" s="2"/>
      <c r="Q604" s="25">
        <v>4</v>
      </c>
      <c r="R604">
        <v>4</v>
      </c>
      <c r="S604">
        <v>0</v>
      </c>
      <c r="T604" s="2"/>
      <c r="U604" s="2"/>
      <c r="V604" s="2"/>
      <c r="W604" s="2"/>
      <c r="X604" s="2"/>
      <c r="Y604" s="25">
        <v>7.8084429999999996</v>
      </c>
      <c r="Z604" s="25">
        <v>7.8548809999999998</v>
      </c>
      <c r="AA604" s="25">
        <v>15.19056011</v>
      </c>
      <c r="AB604">
        <v>3.8801999999999999</v>
      </c>
      <c r="AC604">
        <v>29.507999999999999</v>
      </c>
      <c r="AD604">
        <v>7.7140000000000004</v>
      </c>
      <c r="AE604">
        <v>0</v>
      </c>
      <c r="AH604" s="2"/>
      <c r="AI604">
        <v>20</v>
      </c>
      <c r="AJ604" s="55">
        <f t="shared" ref="AJ604" si="151">T604*U604*V604</f>
        <v>0</v>
      </c>
      <c r="AK604" s="57">
        <v>924.74694800021894</v>
      </c>
      <c r="AL604" s="55">
        <v>883.22940750240002</v>
      </c>
      <c r="AM604" s="55">
        <v>0</v>
      </c>
      <c r="AN604" s="52"/>
      <c r="AO604" s="51">
        <v>8.6510153045653584E-2</v>
      </c>
      <c r="AP604" s="52">
        <v>9.0576694254581439E-2</v>
      </c>
      <c r="AQ604" s="52"/>
      <c r="AR604" s="28">
        <v>1.75</v>
      </c>
      <c r="AS604" s="28">
        <v>2.5</v>
      </c>
      <c r="AT604" s="28">
        <v>0.75</v>
      </c>
      <c r="AU604" s="28">
        <v>0</v>
      </c>
      <c r="AV604" s="28">
        <v>0.35</v>
      </c>
      <c r="AW604" s="28">
        <v>0.5</v>
      </c>
      <c r="AX604" s="28">
        <v>0.15</v>
      </c>
      <c r="AY604" s="28">
        <v>0</v>
      </c>
      <c r="AZ604" s="25">
        <v>0.82</v>
      </c>
      <c r="BA604" s="25">
        <v>3.44</v>
      </c>
      <c r="BB604" s="25">
        <v>2.62</v>
      </c>
      <c r="BC604" s="25">
        <v>2.6262500000000002</v>
      </c>
      <c r="BD604">
        <v>2.6262500000000002</v>
      </c>
      <c r="BE604">
        <v>5.96680968125</v>
      </c>
      <c r="BF604" s="75">
        <v>0.50555206026575039</v>
      </c>
      <c r="BG604" s="75">
        <v>0</v>
      </c>
      <c r="BH604" s="75"/>
      <c r="BJ604">
        <v>4.3255076522826792E-2</v>
      </c>
      <c r="BK604">
        <v>4.5288347127290719E-2</v>
      </c>
      <c r="BM604">
        <v>8.8543423650117511E-2</v>
      </c>
      <c r="BN604">
        <v>4.4271711825058763E-2</v>
      </c>
      <c r="BO604">
        <v>0.2527760301328752</v>
      </c>
      <c r="BP604" s="79" t="s">
        <v>1428</v>
      </c>
      <c r="BQ604" s="79">
        <v>1473</v>
      </c>
      <c r="BR604" s="79">
        <v>10</v>
      </c>
      <c r="BT604" s="79" t="s">
        <v>464</v>
      </c>
      <c r="BU604" s="79" t="s">
        <v>464</v>
      </c>
      <c r="BV604" s="79">
        <v>0</v>
      </c>
      <c r="BW604" s="81">
        <v>84</v>
      </c>
      <c r="BX604" s="79">
        <v>3.3300000000000003E-2</v>
      </c>
      <c r="BY604" s="79">
        <v>10</v>
      </c>
      <c r="BZ604" s="79" t="s">
        <v>464</v>
      </c>
      <c r="CA604" s="79" t="s">
        <v>464</v>
      </c>
      <c r="CB604" s="79" t="s">
        <v>1271</v>
      </c>
      <c r="CC604" s="79">
        <v>500</v>
      </c>
      <c r="CE604" s="79" t="s">
        <v>1287</v>
      </c>
      <c r="CG604" s="81">
        <v>6976</v>
      </c>
    </row>
    <row r="605" spans="1:87" x14ac:dyDescent="0.3">
      <c r="A605" s="2" t="s">
        <v>63</v>
      </c>
      <c r="B605" s="13"/>
      <c r="C605" s="13"/>
      <c r="D605" s="69">
        <v>3.512</v>
      </c>
      <c r="E605" s="2" t="s">
        <v>265</v>
      </c>
      <c r="F605" s="32" t="s">
        <v>527</v>
      </c>
      <c r="G605" s="1" t="s">
        <v>609</v>
      </c>
      <c r="L605" t="b">
        <v>0</v>
      </c>
      <c r="M605" t="b">
        <v>0</v>
      </c>
      <c r="N605" t="b">
        <v>0</v>
      </c>
      <c r="O605" s="5" t="b">
        <v>1</v>
      </c>
      <c r="P605" s="2"/>
      <c r="Q605" s="25">
        <v>4</v>
      </c>
      <c r="R605">
        <v>4</v>
      </c>
      <c r="S605">
        <v>0</v>
      </c>
      <c r="T605" s="2"/>
      <c r="U605" s="2"/>
      <c r="V605" s="2"/>
      <c r="W605" s="2"/>
      <c r="X605" s="2"/>
      <c r="Y605" s="25">
        <v>7.8084429999999996</v>
      </c>
      <c r="Z605" s="25">
        <v>7.8548809999999998</v>
      </c>
      <c r="AA605" s="25">
        <v>15.19056011</v>
      </c>
      <c r="AB605">
        <v>3.8801999999999999</v>
      </c>
      <c r="AC605">
        <v>29.507999999999999</v>
      </c>
      <c r="AD605">
        <v>7.7140000000000004</v>
      </c>
      <c r="AE605">
        <v>0</v>
      </c>
      <c r="AH605" s="2"/>
      <c r="AI605">
        <v>20</v>
      </c>
      <c r="AJ605" s="55">
        <f t="shared" ref="AJ605:AJ606" si="152">T605*U605*V605</f>
        <v>0</v>
      </c>
      <c r="AK605" s="57">
        <v>924.74694800021894</v>
      </c>
      <c r="AL605" s="55">
        <v>883.22940750240002</v>
      </c>
      <c r="AM605" s="55">
        <v>0</v>
      </c>
      <c r="AN605" s="52"/>
      <c r="AO605" s="51">
        <v>8.6510153045653584E-2</v>
      </c>
      <c r="AP605" s="52">
        <v>9.0576694254581439E-2</v>
      </c>
      <c r="AQ605" s="52"/>
      <c r="AR605" s="28">
        <v>1.75</v>
      </c>
      <c r="AS605" s="28">
        <v>2.5</v>
      </c>
      <c r="AT605" s="28">
        <v>0.75</v>
      </c>
      <c r="AU605" s="28">
        <v>0</v>
      </c>
      <c r="AV605" s="28">
        <v>0.35</v>
      </c>
      <c r="AW605" s="28">
        <v>0.5</v>
      </c>
      <c r="AX605" s="28">
        <v>0.15</v>
      </c>
      <c r="AY605" s="28">
        <v>0</v>
      </c>
      <c r="AZ605" s="25">
        <v>0.82</v>
      </c>
      <c r="BA605" s="25">
        <v>3.44</v>
      </c>
      <c r="BB605" s="25">
        <v>2.62</v>
      </c>
      <c r="BC605" s="25">
        <v>2.6262500000000002</v>
      </c>
      <c r="BD605">
        <v>2.6262500000000002</v>
      </c>
      <c r="BE605">
        <v>5.96680968125</v>
      </c>
      <c r="BF605" s="75">
        <v>0.50555206026575039</v>
      </c>
      <c r="BG605" s="75">
        <v>0</v>
      </c>
      <c r="BH605" s="75"/>
      <c r="BJ605">
        <v>4.3255076522826792E-2</v>
      </c>
      <c r="BK605">
        <v>4.5288347127290719E-2</v>
      </c>
      <c r="BM605">
        <v>8.8543423650117511E-2</v>
      </c>
      <c r="BN605">
        <v>4.4271711825058763E-2</v>
      </c>
      <c r="BO605">
        <v>0.2527760301328752</v>
      </c>
      <c r="BP605" s="79" t="s">
        <v>1428</v>
      </c>
      <c r="BQ605" s="79">
        <v>1473</v>
      </c>
      <c r="BR605" s="79">
        <v>10</v>
      </c>
      <c r="BT605" s="79" t="s">
        <v>1268</v>
      </c>
      <c r="BU605" s="79" t="s">
        <v>890</v>
      </c>
      <c r="BV605" s="79">
        <v>1</v>
      </c>
      <c r="BW605" s="81">
        <v>84</v>
      </c>
      <c r="BX605" s="79">
        <v>3.3300000000000003E-2</v>
      </c>
      <c r="BY605" s="79">
        <v>10</v>
      </c>
      <c r="BZ605" s="79" t="s">
        <v>464</v>
      </c>
      <c r="CA605" s="79" t="s">
        <v>464</v>
      </c>
      <c r="CB605" s="79" t="s">
        <v>1271</v>
      </c>
      <c r="CC605" s="79">
        <v>500</v>
      </c>
      <c r="CE605" s="79" t="s">
        <v>1287</v>
      </c>
      <c r="CG605" s="81">
        <v>4984</v>
      </c>
    </row>
    <row r="606" spans="1:87" x14ac:dyDescent="0.3">
      <c r="A606" s="2" t="s">
        <v>63</v>
      </c>
      <c r="B606" s="13"/>
      <c r="C606" s="13"/>
      <c r="D606" s="69">
        <v>3.512</v>
      </c>
      <c r="E606" s="2" t="s">
        <v>265</v>
      </c>
      <c r="F606" s="32" t="s">
        <v>527</v>
      </c>
      <c r="G606" s="1" t="s">
        <v>609</v>
      </c>
      <c r="L606" t="b">
        <v>0</v>
      </c>
      <c r="M606" t="b">
        <v>0</v>
      </c>
      <c r="N606" t="b">
        <v>0</v>
      </c>
      <c r="O606" s="5" t="b">
        <v>1</v>
      </c>
      <c r="P606" s="2"/>
      <c r="Q606" s="25">
        <v>4</v>
      </c>
      <c r="R606">
        <v>4</v>
      </c>
      <c r="S606">
        <v>0</v>
      </c>
      <c r="T606" s="2"/>
      <c r="U606" s="2"/>
      <c r="V606" s="2"/>
      <c r="W606" s="2"/>
      <c r="X606" s="2"/>
      <c r="Y606" s="25">
        <v>7.8084429999999996</v>
      </c>
      <c r="Z606" s="25">
        <v>7.8548809999999998</v>
      </c>
      <c r="AA606" s="25">
        <v>15.19056011</v>
      </c>
      <c r="AB606">
        <v>3.8801999999999999</v>
      </c>
      <c r="AC606">
        <v>29.507999999999999</v>
      </c>
      <c r="AD606">
        <v>7.7140000000000004</v>
      </c>
      <c r="AE606">
        <v>0</v>
      </c>
      <c r="AH606" s="2"/>
      <c r="AI606">
        <v>20</v>
      </c>
      <c r="AJ606" s="55">
        <f t="shared" si="152"/>
        <v>0</v>
      </c>
      <c r="AK606" s="57">
        <v>924.74694800021894</v>
      </c>
      <c r="AL606" s="55">
        <v>883.22940750240002</v>
      </c>
      <c r="AM606" s="55">
        <v>0</v>
      </c>
      <c r="AN606" s="52"/>
      <c r="AO606" s="51">
        <v>8.6510153045653584E-2</v>
      </c>
      <c r="AP606" s="52">
        <v>9.0576694254581439E-2</v>
      </c>
      <c r="AQ606" s="52"/>
      <c r="AR606" s="28">
        <v>1.75</v>
      </c>
      <c r="AS606" s="28">
        <v>2.5</v>
      </c>
      <c r="AT606" s="28">
        <v>0.75</v>
      </c>
      <c r="AU606" s="28">
        <v>0</v>
      </c>
      <c r="AV606" s="28">
        <v>0.35</v>
      </c>
      <c r="AW606" s="28">
        <v>0.5</v>
      </c>
      <c r="AX606" s="28">
        <v>0.15</v>
      </c>
      <c r="AY606" s="28">
        <v>0</v>
      </c>
      <c r="AZ606" s="25">
        <v>0.82</v>
      </c>
      <c r="BA606" s="25">
        <v>3.44</v>
      </c>
      <c r="BB606" s="25">
        <v>2.62</v>
      </c>
      <c r="BC606" s="25">
        <v>2.6262500000000002</v>
      </c>
      <c r="BD606">
        <v>2.6262500000000002</v>
      </c>
      <c r="BE606">
        <v>5.96680968125</v>
      </c>
      <c r="BF606" s="75">
        <v>0.50555206026575039</v>
      </c>
      <c r="BG606" s="75">
        <v>0</v>
      </c>
      <c r="BH606" s="75"/>
      <c r="BJ606">
        <v>4.3255076522826792E-2</v>
      </c>
      <c r="BK606">
        <v>4.5288347127290719E-2</v>
      </c>
      <c r="BM606">
        <v>8.8543423650117511E-2</v>
      </c>
      <c r="BN606">
        <v>4.4271711825058763E-2</v>
      </c>
      <c r="BO606">
        <v>0.2527760301328752</v>
      </c>
      <c r="BP606" s="79" t="s">
        <v>1428</v>
      </c>
      <c r="BQ606" s="79">
        <v>1473</v>
      </c>
      <c r="BR606" s="79">
        <v>10</v>
      </c>
      <c r="BT606" s="79" t="s">
        <v>464</v>
      </c>
      <c r="BU606" s="79" t="s">
        <v>464</v>
      </c>
      <c r="BV606" s="79">
        <v>0</v>
      </c>
      <c r="BW606" s="81">
        <v>84</v>
      </c>
      <c r="BX606" s="79">
        <v>3.3300000000000003E-2</v>
      </c>
      <c r="BY606" s="79">
        <v>10</v>
      </c>
      <c r="BZ606" s="79" t="s">
        <v>464</v>
      </c>
      <c r="CA606" s="79" t="s">
        <v>464</v>
      </c>
      <c r="CB606" s="79" t="s">
        <v>1271</v>
      </c>
      <c r="CC606" s="79">
        <v>500</v>
      </c>
      <c r="CE606" s="79" t="s">
        <v>1287</v>
      </c>
      <c r="CG606" s="81">
        <v>400</v>
      </c>
      <c r="CI606" s="2"/>
    </row>
    <row r="607" spans="1:87" x14ac:dyDescent="0.3">
      <c r="A607" s="2" t="s">
        <v>1431</v>
      </c>
      <c r="B607" s="13"/>
      <c r="C607" s="13"/>
      <c r="D607" s="2"/>
      <c r="E607" s="2" t="s">
        <v>265</v>
      </c>
      <c r="F607" s="116" t="s">
        <v>527</v>
      </c>
      <c r="G607" s="1" t="s">
        <v>609</v>
      </c>
      <c r="I607" t="s">
        <v>1661</v>
      </c>
      <c r="J607" t="s">
        <v>1661</v>
      </c>
      <c r="L607" t="b">
        <v>0</v>
      </c>
      <c r="M607" t="b">
        <v>0</v>
      </c>
      <c r="N607" t="b">
        <v>0</v>
      </c>
      <c r="O607" s="5" t="b">
        <v>1</v>
      </c>
      <c r="P607" s="2"/>
      <c r="Q607" s="25">
        <v>4</v>
      </c>
      <c r="R607">
        <v>4</v>
      </c>
      <c r="S607">
        <v>0</v>
      </c>
      <c r="T607" s="2"/>
      <c r="U607" s="2"/>
      <c r="V607" s="2"/>
      <c r="W607" s="2"/>
      <c r="X607" s="2"/>
      <c r="Y607" s="25">
        <v>7.8084429999999996</v>
      </c>
      <c r="Z607" s="25">
        <v>7.8548809999999998</v>
      </c>
      <c r="AA607" s="25">
        <v>15.19056011</v>
      </c>
      <c r="AB607">
        <v>3.8801999999999999</v>
      </c>
      <c r="AC607">
        <v>29.507999999999999</v>
      </c>
      <c r="AD607">
        <v>7.7140000000000004</v>
      </c>
      <c r="AE607">
        <v>0</v>
      </c>
      <c r="AH607" s="2"/>
      <c r="AI607">
        <v>20</v>
      </c>
      <c r="AJ607" s="55">
        <f t="shared" ref="AJ607:AJ608" si="153">T607*U607*V607</f>
        <v>0</v>
      </c>
      <c r="AK607" s="57">
        <v>924.74694800021894</v>
      </c>
      <c r="AL607" s="55">
        <v>883.22940750240002</v>
      </c>
      <c r="AM607" s="55">
        <v>0</v>
      </c>
      <c r="AN607" s="52"/>
      <c r="AO607" s="51">
        <v>8.6510153045653584E-2</v>
      </c>
      <c r="AP607" s="52">
        <v>9.0576694254581439E-2</v>
      </c>
      <c r="AQ607" s="52"/>
      <c r="AR607" s="28">
        <v>1.75</v>
      </c>
      <c r="AS607" s="28">
        <v>2.5</v>
      </c>
      <c r="AT607" s="28">
        <v>0.75</v>
      </c>
      <c r="AU607" s="28">
        <v>0</v>
      </c>
      <c r="AV607" s="28">
        <v>0.35</v>
      </c>
      <c r="AW607" s="28">
        <v>0.5</v>
      </c>
      <c r="AX607" s="28">
        <v>0.15</v>
      </c>
      <c r="AY607" s="28">
        <v>0</v>
      </c>
      <c r="AZ607" s="25">
        <v>0.82</v>
      </c>
      <c r="BA607" s="25">
        <v>3.44</v>
      </c>
      <c r="BB607" s="25">
        <v>2.62</v>
      </c>
      <c r="BC607" s="25">
        <v>2.6262500000000002</v>
      </c>
      <c r="BD607">
        <v>2.6262500000000002</v>
      </c>
      <c r="BE607">
        <v>5.96680968125</v>
      </c>
      <c r="BF607" s="75">
        <v>0.50555206026575039</v>
      </c>
      <c r="BG607" s="75">
        <v>0</v>
      </c>
      <c r="BH607" s="75"/>
      <c r="BJ607">
        <v>4.3255076522826792E-2</v>
      </c>
      <c r="BK607">
        <v>4.5288347127290719E-2</v>
      </c>
      <c r="BM607">
        <v>8.8543423650117511E-2</v>
      </c>
      <c r="BN607">
        <v>4.4271711825058763E-2</v>
      </c>
      <c r="BO607">
        <v>0.2527760301328752</v>
      </c>
      <c r="BP607" s="79" t="s">
        <v>1428</v>
      </c>
      <c r="BQ607" s="79">
        <v>1473</v>
      </c>
      <c r="BR607" s="79">
        <v>10</v>
      </c>
      <c r="BT607" s="79" t="s">
        <v>464</v>
      </c>
      <c r="BU607" s="79" t="s">
        <v>464</v>
      </c>
      <c r="BV607" s="79">
        <v>0</v>
      </c>
      <c r="BW607" s="81">
        <v>84</v>
      </c>
      <c r="BX607" s="79">
        <v>3.3300000000000003E-2</v>
      </c>
      <c r="BY607" s="79">
        <v>10</v>
      </c>
      <c r="BZ607" s="79" t="s">
        <v>464</v>
      </c>
      <c r="CA607" s="79" t="s">
        <v>464</v>
      </c>
      <c r="CB607" s="79" t="s">
        <v>1271</v>
      </c>
      <c r="CC607" s="79">
        <v>500</v>
      </c>
      <c r="CE607" s="79" t="s">
        <v>1287</v>
      </c>
      <c r="CG607" s="81">
        <v>3800</v>
      </c>
      <c r="CI607" s="2"/>
    </row>
    <row r="608" spans="1:87" x14ac:dyDescent="0.3">
      <c r="A608" s="2" t="s">
        <v>1432</v>
      </c>
      <c r="B608" s="13"/>
      <c r="C608" s="13"/>
      <c r="D608" s="2"/>
      <c r="E608" s="2" t="s">
        <v>265</v>
      </c>
      <c r="F608" s="32" t="s">
        <v>527</v>
      </c>
      <c r="G608" s="1" t="s">
        <v>609</v>
      </c>
      <c r="I608" t="s">
        <v>1662</v>
      </c>
      <c r="J608" t="s">
        <v>1662</v>
      </c>
      <c r="L608" t="b">
        <v>0</v>
      </c>
      <c r="M608" t="b">
        <v>0</v>
      </c>
      <c r="N608" t="b">
        <v>0</v>
      </c>
      <c r="O608" s="5" t="b">
        <v>1</v>
      </c>
      <c r="P608" s="2"/>
      <c r="Q608" s="25">
        <v>4</v>
      </c>
      <c r="R608">
        <v>4</v>
      </c>
      <c r="S608">
        <v>0</v>
      </c>
      <c r="T608" s="2"/>
      <c r="U608" s="2"/>
      <c r="V608" s="2"/>
      <c r="W608" s="2"/>
      <c r="X608" s="2"/>
      <c r="Y608" s="25">
        <v>7.8084429999999996</v>
      </c>
      <c r="Z608" s="25">
        <v>7.8548809999999998</v>
      </c>
      <c r="AA608" s="25">
        <v>15.19056011</v>
      </c>
      <c r="AB608">
        <v>3.8801999999999999</v>
      </c>
      <c r="AC608">
        <v>29.507999999999999</v>
      </c>
      <c r="AD608">
        <v>7.7140000000000004</v>
      </c>
      <c r="AE608">
        <v>0</v>
      </c>
      <c r="AH608" s="2"/>
      <c r="AI608">
        <v>20</v>
      </c>
      <c r="AJ608" s="55">
        <f t="shared" si="153"/>
        <v>0</v>
      </c>
      <c r="AK608" s="57">
        <v>924.74694800021894</v>
      </c>
      <c r="AL608" s="55">
        <v>883.22940750240002</v>
      </c>
      <c r="AM608" s="55">
        <v>0</v>
      </c>
      <c r="AN608" s="52"/>
      <c r="AO608" s="51">
        <v>8.6510153045653584E-2</v>
      </c>
      <c r="AP608" s="52">
        <v>9.0576694254581439E-2</v>
      </c>
      <c r="AQ608" s="52"/>
      <c r="AR608" s="28">
        <v>1.75</v>
      </c>
      <c r="AS608" s="28">
        <v>2.5</v>
      </c>
      <c r="AT608" s="28">
        <v>0.75</v>
      </c>
      <c r="AU608" s="28">
        <v>0</v>
      </c>
      <c r="AV608" s="28">
        <v>0.35</v>
      </c>
      <c r="AW608" s="28">
        <v>0.5</v>
      </c>
      <c r="AX608" s="28">
        <v>0.15</v>
      </c>
      <c r="AY608" s="28">
        <v>0</v>
      </c>
      <c r="AZ608" s="25">
        <v>0.82</v>
      </c>
      <c r="BA608" s="25">
        <v>3.44</v>
      </c>
      <c r="BB608" s="25">
        <v>2.62</v>
      </c>
      <c r="BC608" s="25">
        <v>2.6262500000000002</v>
      </c>
      <c r="BD608">
        <v>2.6262500000000002</v>
      </c>
      <c r="BE608">
        <v>5.96680968125</v>
      </c>
      <c r="BF608" s="75">
        <v>0.50555206026575039</v>
      </c>
      <c r="BG608" s="75">
        <v>0</v>
      </c>
      <c r="BH608" s="75"/>
      <c r="BJ608">
        <v>4.3255076522826792E-2</v>
      </c>
      <c r="BK608">
        <v>4.5288347127290719E-2</v>
      </c>
      <c r="BM608">
        <v>8.8543423650117511E-2</v>
      </c>
      <c r="BN608">
        <v>4.4271711825058763E-2</v>
      </c>
      <c r="BO608">
        <v>0.2527760301328752</v>
      </c>
      <c r="BP608" s="79" t="s">
        <v>1428</v>
      </c>
      <c r="BQ608" s="79">
        <v>1473</v>
      </c>
      <c r="BR608" s="79">
        <v>10</v>
      </c>
      <c r="BT608" s="79" t="s">
        <v>464</v>
      </c>
      <c r="BU608" s="79" t="s">
        <v>464</v>
      </c>
      <c r="BV608" s="79">
        <v>0</v>
      </c>
      <c r="BW608" s="81">
        <v>84</v>
      </c>
      <c r="BX608" s="79">
        <v>3.3300000000000003E-2</v>
      </c>
      <c r="BY608" s="79">
        <v>10</v>
      </c>
      <c r="BZ608" s="79" t="s">
        <v>464</v>
      </c>
      <c r="CA608" s="79" t="s">
        <v>464</v>
      </c>
      <c r="CB608" s="79" t="s">
        <v>1271</v>
      </c>
      <c r="CC608" s="79">
        <v>500</v>
      </c>
      <c r="CE608" s="79" t="s">
        <v>1287</v>
      </c>
      <c r="CG608" s="81">
        <v>7400</v>
      </c>
      <c r="CI608" s="2"/>
    </row>
    <row r="609" spans="1:87" x14ac:dyDescent="0.3">
      <c r="A609" s="2" t="s">
        <v>1433</v>
      </c>
      <c r="B609" s="13"/>
      <c r="C609" s="13"/>
      <c r="D609" s="2"/>
      <c r="E609" s="2" t="s">
        <v>265</v>
      </c>
      <c r="F609" s="32" t="s">
        <v>527</v>
      </c>
      <c r="G609" s="1" t="s">
        <v>609</v>
      </c>
      <c r="I609" t="s">
        <v>1663</v>
      </c>
      <c r="J609" t="s">
        <v>1663</v>
      </c>
      <c r="L609" t="b">
        <v>0</v>
      </c>
      <c r="M609" t="b">
        <v>0</v>
      </c>
      <c r="N609" t="b">
        <v>0</v>
      </c>
      <c r="O609" s="5" t="b">
        <v>1</v>
      </c>
      <c r="P609" s="2"/>
      <c r="Q609" s="25">
        <v>4</v>
      </c>
      <c r="R609">
        <v>4</v>
      </c>
      <c r="S609">
        <v>0</v>
      </c>
      <c r="T609" s="2"/>
      <c r="U609" s="2"/>
      <c r="V609" s="2"/>
      <c r="W609" s="2"/>
      <c r="X609" s="2"/>
      <c r="Y609" s="25">
        <v>7.8084429999999996</v>
      </c>
      <c r="Z609" s="25">
        <v>7.8548809999999998</v>
      </c>
      <c r="AA609" s="25">
        <v>15.19056011</v>
      </c>
      <c r="AB609">
        <v>3.8801999999999999</v>
      </c>
      <c r="AC609">
        <v>29.507999999999999</v>
      </c>
      <c r="AD609">
        <v>7.7140000000000004</v>
      </c>
      <c r="AE609">
        <v>0</v>
      </c>
      <c r="AH609" s="2"/>
      <c r="AI609">
        <v>20</v>
      </c>
      <c r="AJ609" s="55">
        <f t="shared" ref="AJ609" si="154">T609*U609*V609</f>
        <v>0</v>
      </c>
      <c r="AK609" s="57">
        <v>924.74694800021894</v>
      </c>
      <c r="AL609" s="55">
        <v>883.22940750240002</v>
      </c>
      <c r="AM609" s="55">
        <v>0</v>
      </c>
      <c r="AN609" s="52"/>
      <c r="AO609" s="51">
        <v>8.6510153045653584E-2</v>
      </c>
      <c r="AP609" s="52">
        <v>9.0576694254581439E-2</v>
      </c>
      <c r="AQ609" s="52"/>
      <c r="AR609" s="28">
        <v>1.75</v>
      </c>
      <c r="AS609" s="28">
        <v>2.5</v>
      </c>
      <c r="AT609" s="28">
        <v>0.75</v>
      </c>
      <c r="AU609" s="28">
        <v>0</v>
      </c>
      <c r="AV609" s="28">
        <v>0.35</v>
      </c>
      <c r="AW609" s="28">
        <v>0.5</v>
      </c>
      <c r="AX609" s="28">
        <v>0.15</v>
      </c>
      <c r="AY609" s="28">
        <v>0</v>
      </c>
      <c r="AZ609" s="25">
        <v>0.82</v>
      </c>
      <c r="BA609" s="25">
        <v>3.44</v>
      </c>
      <c r="BB609" s="25">
        <v>2.62</v>
      </c>
      <c r="BC609" s="25">
        <v>2.6262500000000002</v>
      </c>
      <c r="BD609">
        <v>2.6262500000000002</v>
      </c>
      <c r="BE609">
        <v>5.96680968125</v>
      </c>
      <c r="BF609" s="75">
        <v>0.50555206026575039</v>
      </c>
      <c r="BG609" s="75">
        <v>0</v>
      </c>
      <c r="BH609" s="75"/>
      <c r="BJ609">
        <v>4.3255076522826792E-2</v>
      </c>
      <c r="BK609">
        <v>4.5288347127290719E-2</v>
      </c>
      <c r="BM609">
        <v>8.8543423650117511E-2</v>
      </c>
      <c r="BN609">
        <v>4.4271711825058763E-2</v>
      </c>
      <c r="BO609">
        <v>0.2527760301328752</v>
      </c>
      <c r="BP609" s="79" t="s">
        <v>1428</v>
      </c>
      <c r="BQ609" s="79">
        <v>1473</v>
      </c>
      <c r="BR609" s="79">
        <v>10</v>
      </c>
      <c r="BT609" s="79" t="s">
        <v>464</v>
      </c>
      <c r="BU609" s="79" t="s">
        <v>464</v>
      </c>
      <c r="BV609" s="79">
        <v>0</v>
      </c>
      <c r="BW609" s="81">
        <v>84</v>
      </c>
      <c r="BX609" s="79">
        <v>3.3300000000000003E-2</v>
      </c>
      <c r="BY609" s="79">
        <v>10</v>
      </c>
      <c r="BZ609" s="79" t="s">
        <v>464</v>
      </c>
      <c r="CA609" s="79" t="s">
        <v>464</v>
      </c>
      <c r="CB609" s="79" t="s">
        <v>1271</v>
      </c>
      <c r="CC609" s="79">
        <v>500</v>
      </c>
      <c r="CE609" s="79" t="s">
        <v>1287</v>
      </c>
      <c r="CG609" s="81">
        <v>3000</v>
      </c>
      <c r="CI609" s="2"/>
    </row>
    <row r="610" spans="1:87" x14ac:dyDescent="0.3">
      <c r="A610" s="2" t="s">
        <v>1434</v>
      </c>
      <c r="B610" s="13"/>
      <c r="C610" s="13"/>
      <c r="D610" s="2"/>
      <c r="E610" s="2" t="s">
        <v>265</v>
      </c>
      <c r="F610" s="32" t="s">
        <v>527</v>
      </c>
      <c r="G610" s="1" t="s">
        <v>609</v>
      </c>
      <c r="I610" t="s">
        <v>1664</v>
      </c>
      <c r="J610" t="s">
        <v>1664</v>
      </c>
      <c r="L610" t="b">
        <v>0</v>
      </c>
      <c r="M610" t="b">
        <v>0</v>
      </c>
      <c r="N610" t="b">
        <v>0</v>
      </c>
      <c r="O610" s="5" t="b">
        <v>1</v>
      </c>
      <c r="P610" s="2"/>
      <c r="Q610" s="25">
        <v>4</v>
      </c>
      <c r="R610">
        <v>4</v>
      </c>
      <c r="S610">
        <v>0</v>
      </c>
      <c r="T610" s="2"/>
      <c r="U610" s="2"/>
      <c r="V610" s="2"/>
      <c r="W610" s="2"/>
      <c r="X610" s="2"/>
      <c r="Y610" s="25">
        <v>7.8084429999999996</v>
      </c>
      <c r="Z610" s="25">
        <v>7.8548809999999998</v>
      </c>
      <c r="AA610" s="25">
        <v>15.19056011</v>
      </c>
      <c r="AB610">
        <v>3.8801999999999999</v>
      </c>
      <c r="AC610">
        <v>29.507999999999999</v>
      </c>
      <c r="AD610">
        <v>7.7140000000000004</v>
      </c>
      <c r="AE610">
        <v>0</v>
      </c>
      <c r="AH610" s="2"/>
      <c r="AI610">
        <v>20</v>
      </c>
      <c r="AJ610" s="55">
        <f t="shared" ref="AJ610" si="155">T610*U610*V610</f>
        <v>0</v>
      </c>
      <c r="AK610" s="57">
        <v>924.74694800021894</v>
      </c>
      <c r="AL610" s="55">
        <v>883.22940750240002</v>
      </c>
      <c r="AM610" s="55">
        <v>0</v>
      </c>
      <c r="AN610" s="52"/>
      <c r="AO610" s="51">
        <v>8.6510153045653584E-2</v>
      </c>
      <c r="AP610" s="52">
        <v>9.0576694254581439E-2</v>
      </c>
      <c r="AQ610" s="52"/>
      <c r="AR610" s="28">
        <v>1.75</v>
      </c>
      <c r="AS610" s="28">
        <v>2.5</v>
      </c>
      <c r="AT610" s="28">
        <v>0.75</v>
      </c>
      <c r="AU610" s="28">
        <v>0</v>
      </c>
      <c r="AV610" s="28">
        <v>0.35</v>
      </c>
      <c r="AW610" s="28">
        <v>0.5</v>
      </c>
      <c r="AX610" s="28">
        <v>0.15</v>
      </c>
      <c r="AY610" s="28">
        <v>0</v>
      </c>
      <c r="AZ610" s="25">
        <v>0.82</v>
      </c>
      <c r="BA610" s="25">
        <v>3.44</v>
      </c>
      <c r="BB610" s="25">
        <v>2.62</v>
      </c>
      <c r="BC610" s="25">
        <v>2.6262500000000002</v>
      </c>
      <c r="BD610">
        <v>2.6262500000000002</v>
      </c>
      <c r="BE610">
        <v>5.96680968125</v>
      </c>
      <c r="BF610" s="75">
        <v>0.50555206026575039</v>
      </c>
      <c r="BG610" s="75">
        <v>0</v>
      </c>
      <c r="BH610" s="75"/>
      <c r="BJ610">
        <v>4.3255076522826792E-2</v>
      </c>
      <c r="BK610">
        <v>4.5288347127290719E-2</v>
      </c>
      <c r="BM610">
        <v>8.8543423650117511E-2</v>
      </c>
      <c r="BN610">
        <v>4.4271711825058763E-2</v>
      </c>
      <c r="BO610">
        <v>0.2527760301328752</v>
      </c>
      <c r="BP610" s="79" t="s">
        <v>1428</v>
      </c>
      <c r="BQ610" s="79">
        <v>1473</v>
      </c>
      <c r="BR610" s="79">
        <v>10</v>
      </c>
      <c r="BT610" s="79" t="s">
        <v>464</v>
      </c>
      <c r="BU610" s="79" t="s">
        <v>464</v>
      </c>
      <c r="BV610" s="79">
        <v>0</v>
      </c>
      <c r="BW610" s="81">
        <v>84</v>
      </c>
      <c r="BX610" s="79">
        <v>3.3300000000000003E-2</v>
      </c>
      <c r="BY610" s="79">
        <v>10</v>
      </c>
      <c r="BZ610" s="79" t="s">
        <v>464</v>
      </c>
      <c r="CA610" s="79" t="s">
        <v>464</v>
      </c>
      <c r="CB610" s="79" t="s">
        <v>1271</v>
      </c>
      <c r="CC610" s="79">
        <v>500</v>
      </c>
      <c r="CE610" s="79" t="s">
        <v>1287</v>
      </c>
      <c r="CG610" s="81">
        <v>1000</v>
      </c>
      <c r="CI610" s="2"/>
    </row>
    <row r="611" spans="1:87" x14ac:dyDescent="0.3">
      <c r="A611" s="2" t="s">
        <v>63</v>
      </c>
      <c r="B611" s="13"/>
      <c r="C611" s="13"/>
      <c r="D611" s="69">
        <v>3.512</v>
      </c>
      <c r="E611" s="2" t="s">
        <v>265</v>
      </c>
      <c r="F611" s="32" t="s">
        <v>527</v>
      </c>
      <c r="G611" s="1" t="s">
        <v>609</v>
      </c>
      <c r="L611" t="b">
        <v>0</v>
      </c>
      <c r="M611" t="b">
        <v>0</v>
      </c>
      <c r="N611" t="b">
        <v>0</v>
      </c>
      <c r="O611" s="5" t="b">
        <v>1</v>
      </c>
      <c r="P611" s="2"/>
      <c r="Q611" s="25">
        <v>4</v>
      </c>
      <c r="R611">
        <v>4</v>
      </c>
      <c r="S611">
        <v>0</v>
      </c>
      <c r="T611" s="2"/>
      <c r="U611" s="2"/>
      <c r="V611" s="2"/>
      <c r="W611" s="2"/>
      <c r="X611" s="2"/>
      <c r="Y611" s="25">
        <v>7.8084429999999996</v>
      </c>
      <c r="Z611" s="25">
        <v>7.8548809999999998</v>
      </c>
      <c r="AA611" s="25">
        <v>15.19056011</v>
      </c>
      <c r="AB611">
        <v>3.8801999999999999</v>
      </c>
      <c r="AC611">
        <v>29.507999999999999</v>
      </c>
      <c r="AD611">
        <v>7.7140000000000004</v>
      </c>
      <c r="AE611">
        <v>0</v>
      </c>
      <c r="AH611" s="2"/>
      <c r="AI611">
        <v>20</v>
      </c>
      <c r="AJ611" s="55">
        <f t="shared" ref="AJ611:AJ612" si="156">T611*U611*V611</f>
        <v>0</v>
      </c>
      <c r="AK611" s="57">
        <v>924.74694800021894</v>
      </c>
      <c r="AL611" s="55">
        <v>883.22940750240002</v>
      </c>
      <c r="AM611" s="55">
        <v>0</v>
      </c>
      <c r="AN611" s="52"/>
      <c r="AO611" s="51">
        <v>8.6510153045653584E-2</v>
      </c>
      <c r="AP611" s="52">
        <v>9.0576694254581439E-2</v>
      </c>
      <c r="AQ611" s="52"/>
      <c r="AR611" s="28">
        <v>1.75</v>
      </c>
      <c r="AS611" s="28">
        <v>2.5</v>
      </c>
      <c r="AT611" s="28">
        <v>0.75</v>
      </c>
      <c r="AU611" s="28">
        <v>0</v>
      </c>
      <c r="AV611" s="28">
        <v>0.35</v>
      </c>
      <c r="AW611" s="28">
        <v>0.5</v>
      </c>
      <c r="AX611" s="28">
        <v>0.15</v>
      </c>
      <c r="AY611" s="28">
        <v>0</v>
      </c>
      <c r="AZ611" s="25">
        <v>0.82</v>
      </c>
      <c r="BA611" s="25">
        <v>3.44</v>
      </c>
      <c r="BB611" s="25">
        <v>2.62</v>
      </c>
      <c r="BC611" s="25">
        <v>2.6262500000000002</v>
      </c>
      <c r="BD611">
        <v>2.6262500000000002</v>
      </c>
      <c r="BE611">
        <v>5.96680968125</v>
      </c>
      <c r="BF611" s="75">
        <v>0.50555206026575039</v>
      </c>
      <c r="BG611" s="75">
        <v>0</v>
      </c>
      <c r="BH611" s="75"/>
      <c r="BJ611">
        <v>4.3255076522826792E-2</v>
      </c>
      <c r="BK611">
        <v>4.5288347127290719E-2</v>
      </c>
      <c r="BM611">
        <v>8.8543423650117511E-2</v>
      </c>
      <c r="BN611">
        <v>4.4271711825058763E-2</v>
      </c>
      <c r="BO611">
        <v>0.2527760301328752</v>
      </c>
      <c r="BP611" s="79" t="s">
        <v>1428</v>
      </c>
      <c r="BQ611" s="79">
        <v>1473</v>
      </c>
      <c r="BR611" s="79">
        <v>10</v>
      </c>
      <c r="BT611" s="79" t="s">
        <v>464</v>
      </c>
      <c r="BU611" s="79" t="s">
        <v>464</v>
      </c>
      <c r="BV611" s="79">
        <v>0</v>
      </c>
      <c r="BX611" s="79">
        <v>3.3300000000000003E-2</v>
      </c>
      <c r="BY611" s="79">
        <v>10</v>
      </c>
      <c r="BZ611" s="79" t="s">
        <v>464</v>
      </c>
      <c r="CA611" s="79" t="s">
        <v>464</v>
      </c>
      <c r="CB611" s="79" t="s">
        <v>1271</v>
      </c>
      <c r="CC611" s="79">
        <v>500</v>
      </c>
      <c r="CE611" s="79" t="s">
        <v>1287</v>
      </c>
      <c r="CG611" s="81">
        <f>1.6*20</f>
        <v>32</v>
      </c>
      <c r="CI611" s="2"/>
    </row>
    <row r="612" spans="1:87" x14ac:dyDescent="0.3">
      <c r="A612" s="2" t="s">
        <v>266</v>
      </c>
      <c r="B612" s="13" t="s">
        <v>819</v>
      </c>
      <c r="C612" s="13"/>
      <c r="D612" s="2">
        <v>2.8</v>
      </c>
      <c r="E612" s="2" t="s">
        <v>267</v>
      </c>
      <c r="F612" s="118" t="s">
        <v>596</v>
      </c>
      <c r="G612" s="2">
        <v>1526807</v>
      </c>
      <c r="L612" t="b">
        <v>1</v>
      </c>
      <c r="M612" t="b">
        <v>1</v>
      </c>
      <c r="N612" t="b">
        <v>0</v>
      </c>
      <c r="O612" t="b">
        <v>0</v>
      </c>
      <c r="P612" s="2">
        <v>1</v>
      </c>
      <c r="Q612" s="25">
        <v>0</v>
      </c>
      <c r="R612">
        <v>0</v>
      </c>
      <c r="S612">
        <v>0</v>
      </c>
      <c r="T612" s="2">
        <v>3.97</v>
      </c>
      <c r="U612" s="2">
        <v>3.97</v>
      </c>
      <c r="V612" s="2">
        <v>15.56</v>
      </c>
      <c r="W612" s="2" t="s">
        <v>519</v>
      </c>
      <c r="X612" s="2">
        <v>15.56</v>
      </c>
      <c r="Y612" s="25">
        <v>0</v>
      </c>
      <c r="Z612" s="25"/>
      <c r="AA612" s="25"/>
      <c r="AB612">
        <v>0</v>
      </c>
      <c r="AE612">
        <v>0</v>
      </c>
      <c r="AH612" s="2"/>
      <c r="AI612">
        <v>20</v>
      </c>
      <c r="AJ612" s="55">
        <f t="shared" si="156"/>
        <v>245.23960400000001</v>
      </c>
      <c r="AK612" s="57">
        <v>0</v>
      </c>
      <c r="AL612" s="55">
        <v>0</v>
      </c>
      <c r="AM612" s="55">
        <v>0</v>
      </c>
      <c r="AN612" s="52">
        <f t="shared" ref="AN612" si="157">P612*AI612/AJ612</f>
        <v>8.1552896325831611E-2</v>
      </c>
      <c r="AO612" s="51"/>
      <c r="AP612" s="52"/>
      <c r="AQ612" s="52"/>
      <c r="AR612" s="28">
        <v>1.75</v>
      </c>
      <c r="AS612" s="28">
        <v>2.5</v>
      </c>
      <c r="AT612" s="28">
        <v>0.75</v>
      </c>
      <c r="AU612" s="28">
        <v>0</v>
      </c>
      <c r="AV612" s="28">
        <v>0.35</v>
      </c>
      <c r="AW612" s="28">
        <v>0.5</v>
      </c>
      <c r="AX612" s="28">
        <v>0.15</v>
      </c>
      <c r="AY612" s="28">
        <v>0</v>
      </c>
      <c r="AZ612" s="25">
        <v>0.89</v>
      </c>
      <c r="BA612" s="25">
        <v>3.44</v>
      </c>
      <c r="BB612" s="25">
        <v>2.5499999999999998</v>
      </c>
      <c r="BC612" s="25">
        <v>2.69875</v>
      </c>
      <c r="BD612">
        <v>2.69875</v>
      </c>
      <c r="BE612">
        <v>6.2151871187406877</v>
      </c>
      <c r="BF612" s="75"/>
      <c r="BG612" s="75"/>
      <c r="BH612" s="75"/>
      <c r="BI612">
        <v>4.0776448162915813E-2</v>
      </c>
      <c r="BM612">
        <v>8.1552896325831611E-2</v>
      </c>
      <c r="BN612">
        <v>4.0776448162915813E-2</v>
      </c>
      <c r="BO612">
        <v>0</v>
      </c>
      <c r="BP612" s="79" t="s">
        <v>1264</v>
      </c>
      <c r="BT612" s="79" t="s">
        <v>464</v>
      </c>
      <c r="BU612" s="79" t="s">
        <v>464</v>
      </c>
      <c r="BV612" s="79">
        <v>0</v>
      </c>
      <c r="BX612" s="79">
        <v>0.5</v>
      </c>
      <c r="BY612" s="79">
        <v>1</v>
      </c>
      <c r="BZ612" s="79" t="s">
        <v>464</v>
      </c>
      <c r="CA612" s="79" t="s">
        <v>464</v>
      </c>
      <c r="CB612" s="79" t="s">
        <v>1266</v>
      </c>
      <c r="CC612" s="79">
        <v>125</v>
      </c>
      <c r="CD612" s="79">
        <v>220</v>
      </c>
      <c r="CE612" s="79" t="s">
        <v>1287</v>
      </c>
      <c r="CG612" s="81">
        <v>40</v>
      </c>
    </row>
    <row r="613" spans="1:87" x14ac:dyDescent="0.3">
      <c r="A613" s="2" t="s">
        <v>266</v>
      </c>
      <c r="B613" s="13" t="s">
        <v>819</v>
      </c>
      <c r="C613" s="13"/>
      <c r="D613" s="2">
        <v>2.8</v>
      </c>
      <c r="E613" s="2" t="s">
        <v>267</v>
      </c>
      <c r="F613" s="35" t="s">
        <v>596</v>
      </c>
      <c r="G613" s="2" t="s">
        <v>669</v>
      </c>
      <c r="L613" t="b">
        <v>1</v>
      </c>
      <c r="M613" t="b">
        <v>1</v>
      </c>
      <c r="N613" t="b">
        <v>0</v>
      </c>
      <c r="O613" t="b">
        <v>0</v>
      </c>
      <c r="P613" s="2">
        <v>1</v>
      </c>
      <c r="Q613" s="25">
        <v>0</v>
      </c>
      <c r="R613">
        <v>0</v>
      </c>
      <c r="S613">
        <v>0</v>
      </c>
      <c r="T613" s="2">
        <v>3.97</v>
      </c>
      <c r="U613" s="2">
        <v>3.97</v>
      </c>
      <c r="V613" s="2">
        <v>15.56</v>
      </c>
      <c r="W613" s="2" t="s">
        <v>519</v>
      </c>
      <c r="X613" s="2">
        <v>15.56</v>
      </c>
      <c r="Y613" s="25">
        <v>0</v>
      </c>
      <c r="Z613" s="25"/>
      <c r="AA613" s="25"/>
      <c r="AB613">
        <v>0</v>
      </c>
      <c r="AE613">
        <v>0</v>
      </c>
      <c r="AH613" s="2"/>
      <c r="AI613">
        <v>20</v>
      </c>
      <c r="AJ613" s="55">
        <f t="shared" ref="AJ613:AJ614" si="158">T613*U613*V613</f>
        <v>245.23960400000001</v>
      </c>
      <c r="AK613" s="57">
        <v>0</v>
      </c>
      <c r="AL613" s="55">
        <v>0</v>
      </c>
      <c r="AM613" s="55">
        <v>0</v>
      </c>
      <c r="AN613" s="52">
        <f t="shared" ref="AN613:AN614" si="159">P613*AI613/AJ613</f>
        <v>8.1552896325831611E-2</v>
      </c>
      <c r="AO613" s="51"/>
      <c r="AP613" s="52"/>
      <c r="AQ613" s="52"/>
      <c r="AR613" s="28">
        <v>1.75</v>
      </c>
      <c r="AS613" s="28">
        <v>2.5</v>
      </c>
      <c r="AT613" s="28">
        <v>0.75</v>
      </c>
      <c r="AU613" s="28">
        <v>0</v>
      </c>
      <c r="AV613" s="28">
        <v>0.35</v>
      </c>
      <c r="AW613" s="28">
        <v>0.5</v>
      </c>
      <c r="AX613" s="28">
        <v>0.15</v>
      </c>
      <c r="AY613" s="28">
        <v>0</v>
      </c>
      <c r="AZ613" s="25">
        <v>0.89</v>
      </c>
      <c r="BA613" s="25">
        <v>3.44</v>
      </c>
      <c r="BB613" s="25">
        <v>2.5499999999999998</v>
      </c>
      <c r="BC613" s="25">
        <v>2.69875</v>
      </c>
      <c r="BD613">
        <v>2.69875</v>
      </c>
      <c r="BE613">
        <v>6.2151871187406877</v>
      </c>
      <c r="BF613" s="75"/>
      <c r="BG613" s="75"/>
      <c r="BH613" s="75"/>
      <c r="BI613">
        <v>4.0776448162915813E-2</v>
      </c>
      <c r="BM613">
        <v>8.1552896325831611E-2</v>
      </c>
      <c r="BN613">
        <v>4.0776448162915813E-2</v>
      </c>
      <c r="BO613">
        <v>0</v>
      </c>
      <c r="BP613" s="79" t="s">
        <v>1264</v>
      </c>
      <c r="BT613" s="79" t="s">
        <v>1268</v>
      </c>
      <c r="BU613" s="79" t="s">
        <v>863</v>
      </c>
      <c r="BV613" s="79">
        <v>1</v>
      </c>
      <c r="BX613" s="79">
        <v>0.5</v>
      </c>
      <c r="BY613" s="79">
        <v>1</v>
      </c>
      <c r="BZ613" s="79" t="s">
        <v>464</v>
      </c>
      <c r="CA613" s="79" t="s">
        <v>464</v>
      </c>
      <c r="CB613" s="79" t="s">
        <v>1266</v>
      </c>
      <c r="CC613" s="79">
        <v>125</v>
      </c>
      <c r="CD613" s="79">
        <v>220</v>
      </c>
      <c r="CE613" s="79" t="s">
        <v>1287</v>
      </c>
      <c r="CG613" s="81">
        <v>270</v>
      </c>
    </row>
    <row r="614" spans="1:87" x14ac:dyDescent="0.3">
      <c r="A614" s="2" t="s">
        <v>266</v>
      </c>
      <c r="B614" s="13" t="s">
        <v>819</v>
      </c>
      <c r="C614" s="13"/>
      <c r="D614" s="2">
        <v>2.8</v>
      </c>
      <c r="E614" s="2" t="s">
        <v>267</v>
      </c>
      <c r="F614" s="35" t="s">
        <v>596</v>
      </c>
      <c r="G614" s="2" t="s">
        <v>669</v>
      </c>
      <c r="L614" t="b">
        <v>1</v>
      </c>
      <c r="M614" t="b">
        <v>1</v>
      </c>
      <c r="N614" t="b">
        <v>0</v>
      </c>
      <c r="O614" t="b">
        <v>0</v>
      </c>
      <c r="P614" s="2">
        <v>1</v>
      </c>
      <c r="Q614" s="25">
        <v>0</v>
      </c>
      <c r="R614">
        <v>0</v>
      </c>
      <c r="S614">
        <v>0</v>
      </c>
      <c r="T614" s="2">
        <v>3.97</v>
      </c>
      <c r="U614" s="2">
        <v>3.97</v>
      </c>
      <c r="V614" s="2">
        <v>15.56</v>
      </c>
      <c r="W614" s="2" t="s">
        <v>519</v>
      </c>
      <c r="X614" s="2">
        <v>15.56</v>
      </c>
      <c r="Y614" s="25">
        <v>0</v>
      </c>
      <c r="Z614" s="25"/>
      <c r="AA614" s="25"/>
      <c r="AB614">
        <v>0</v>
      </c>
      <c r="AE614">
        <v>0</v>
      </c>
      <c r="AH614" s="2"/>
      <c r="AI614">
        <v>20</v>
      </c>
      <c r="AJ614" s="55">
        <f t="shared" si="158"/>
        <v>245.23960400000001</v>
      </c>
      <c r="AK614" s="57">
        <v>0</v>
      </c>
      <c r="AL614" s="55">
        <v>0</v>
      </c>
      <c r="AM614" s="55">
        <v>0</v>
      </c>
      <c r="AN614" s="52">
        <f t="shared" si="159"/>
        <v>8.1552896325831611E-2</v>
      </c>
      <c r="AO614" s="51"/>
      <c r="AP614" s="52"/>
      <c r="AQ614" s="52"/>
      <c r="AR614" s="28">
        <v>1.75</v>
      </c>
      <c r="AS614" s="28">
        <v>2.5</v>
      </c>
      <c r="AT614" s="28">
        <v>0.75</v>
      </c>
      <c r="AU614" s="28">
        <v>0</v>
      </c>
      <c r="AV614" s="28">
        <v>0.35</v>
      </c>
      <c r="AW614" s="28">
        <v>0.5</v>
      </c>
      <c r="AX614" s="28">
        <v>0.15</v>
      </c>
      <c r="AY614" s="28">
        <v>0</v>
      </c>
      <c r="AZ614" s="25">
        <v>0.89</v>
      </c>
      <c r="BA614" s="25">
        <v>3.44</v>
      </c>
      <c r="BB614" s="25">
        <v>2.5499999999999998</v>
      </c>
      <c r="BC614" s="25">
        <v>2.69875</v>
      </c>
      <c r="BD614">
        <v>2.69875</v>
      </c>
      <c r="BE614">
        <v>6.2151871187406877</v>
      </c>
      <c r="BF614" s="75"/>
      <c r="BG614" s="75"/>
      <c r="BH614" s="75"/>
      <c r="BI614">
        <v>4.0776448162915813E-2</v>
      </c>
      <c r="BM614">
        <v>8.1552896325831611E-2</v>
      </c>
      <c r="BN614">
        <v>4.0776448162915813E-2</v>
      </c>
      <c r="BO614">
        <v>0</v>
      </c>
      <c r="BP614" s="79" t="s">
        <v>1264</v>
      </c>
      <c r="BT614" s="79" t="s">
        <v>464</v>
      </c>
      <c r="BU614" s="79" t="s">
        <v>464</v>
      </c>
      <c r="BV614" s="79">
        <v>0</v>
      </c>
      <c r="BX614" s="79">
        <v>0.5</v>
      </c>
      <c r="BY614" s="79">
        <v>1</v>
      </c>
      <c r="BZ614" s="79" t="s">
        <v>464</v>
      </c>
      <c r="CA614" s="79" t="s">
        <v>464</v>
      </c>
      <c r="CB614" s="79" t="s">
        <v>1435</v>
      </c>
      <c r="CC614" s="79">
        <v>100</v>
      </c>
      <c r="CD614" s="79">
        <v>425</v>
      </c>
      <c r="CE614" s="79" t="s">
        <v>1287</v>
      </c>
      <c r="CG614" s="81">
        <v>0.4</v>
      </c>
    </row>
    <row r="615" spans="1:87" x14ac:dyDescent="0.3">
      <c r="A615" s="2" t="s">
        <v>266</v>
      </c>
      <c r="B615" s="13" t="s">
        <v>819</v>
      </c>
      <c r="C615" s="13"/>
      <c r="D615" s="2">
        <v>2.8</v>
      </c>
      <c r="E615" s="2" t="s">
        <v>267</v>
      </c>
      <c r="F615" s="35" t="s">
        <v>596</v>
      </c>
      <c r="G615" s="2" t="s">
        <v>669</v>
      </c>
      <c r="L615" t="b">
        <v>1</v>
      </c>
      <c r="M615" t="b">
        <v>1</v>
      </c>
      <c r="N615" t="b">
        <v>0</v>
      </c>
      <c r="O615" t="b">
        <v>0</v>
      </c>
      <c r="P615" s="2">
        <v>1</v>
      </c>
      <c r="Q615" s="25">
        <v>0</v>
      </c>
      <c r="R615">
        <v>0</v>
      </c>
      <c r="S615">
        <v>0</v>
      </c>
      <c r="T615" s="2">
        <v>3.97</v>
      </c>
      <c r="U615" s="2">
        <v>3.97</v>
      </c>
      <c r="V615" s="2">
        <v>15.56</v>
      </c>
      <c r="W615" s="2" t="s">
        <v>519</v>
      </c>
      <c r="X615" s="2">
        <v>15.56</v>
      </c>
      <c r="Y615" s="25">
        <v>0</v>
      </c>
      <c r="Z615" s="25"/>
      <c r="AA615" s="25"/>
      <c r="AB615">
        <v>0</v>
      </c>
      <c r="AE615">
        <v>0</v>
      </c>
      <c r="AH615" s="2"/>
      <c r="AI615">
        <v>20</v>
      </c>
      <c r="AJ615" s="55">
        <f t="shared" ref="AJ615" si="160">T615*U615*V615</f>
        <v>245.23960400000001</v>
      </c>
      <c r="AK615" s="57">
        <v>0</v>
      </c>
      <c r="AL615" s="55">
        <v>0</v>
      </c>
      <c r="AM615" s="55">
        <v>0</v>
      </c>
      <c r="AN615" s="52">
        <f t="shared" ref="AN615" si="161">P615*AI615/AJ615</f>
        <v>8.1552896325831611E-2</v>
      </c>
      <c r="AO615" s="51"/>
      <c r="AP615" s="52"/>
      <c r="AQ615" s="52"/>
      <c r="AR615" s="28">
        <v>1.75</v>
      </c>
      <c r="AS615" s="28">
        <v>2.5</v>
      </c>
      <c r="AT615" s="28">
        <v>0.75</v>
      </c>
      <c r="AU615" s="28">
        <v>0</v>
      </c>
      <c r="AV615" s="28">
        <v>0.35</v>
      </c>
      <c r="AW615" s="28">
        <v>0.5</v>
      </c>
      <c r="AX615" s="28">
        <v>0.15</v>
      </c>
      <c r="AY615" s="28">
        <v>0</v>
      </c>
      <c r="AZ615" s="25">
        <v>0.89</v>
      </c>
      <c r="BA615" s="25">
        <v>3.44</v>
      </c>
      <c r="BB615" s="25">
        <v>2.5499999999999998</v>
      </c>
      <c r="BC615" s="25">
        <v>2.69875</v>
      </c>
      <c r="BD615">
        <v>2.69875</v>
      </c>
      <c r="BE615">
        <v>6.2151871187406877</v>
      </c>
      <c r="BF615" s="75"/>
      <c r="BG615" s="75"/>
      <c r="BH615" s="75"/>
      <c r="BI615">
        <v>4.0776448162915813E-2</v>
      </c>
      <c r="BM615">
        <v>8.1552896325831611E-2</v>
      </c>
      <c r="BN615">
        <v>4.0776448162915813E-2</v>
      </c>
      <c r="BO615">
        <v>0</v>
      </c>
      <c r="BP615" s="79" t="s">
        <v>1264</v>
      </c>
      <c r="BT615" s="79" t="s">
        <v>1268</v>
      </c>
      <c r="BU615" s="79" t="s">
        <v>863</v>
      </c>
      <c r="BV615" s="79">
        <v>1</v>
      </c>
      <c r="BX615" s="79">
        <v>0.5</v>
      </c>
      <c r="BY615" s="79">
        <v>1</v>
      </c>
      <c r="BZ615" s="79" t="s">
        <v>464</v>
      </c>
      <c r="CA615" s="79" t="s">
        <v>464</v>
      </c>
      <c r="CB615" s="79" t="s">
        <v>1435</v>
      </c>
      <c r="CC615" s="79">
        <v>100</v>
      </c>
      <c r="CD615" s="79">
        <v>425</v>
      </c>
      <c r="CE615" s="79" t="s">
        <v>1287</v>
      </c>
      <c r="CG615" s="81">
        <v>0.8</v>
      </c>
    </row>
    <row r="616" spans="1:87" x14ac:dyDescent="0.3">
      <c r="A616" s="2" t="s">
        <v>268</v>
      </c>
      <c r="B616" s="13" t="s">
        <v>820</v>
      </c>
      <c r="C616" s="13"/>
      <c r="D616" s="2">
        <v>3.29</v>
      </c>
      <c r="E616" s="2" t="s">
        <v>269</v>
      </c>
      <c r="F616" s="9">
        <v>-1</v>
      </c>
      <c r="G616">
        <v>-1</v>
      </c>
      <c r="L616" t="b">
        <v>0</v>
      </c>
      <c r="M616" t="b">
        <v>0</v>
      </c>
      <c r="N616" t="b">
        <v>0</v>
      </c>
      <c r="O616" s="5" t="b">
        <v>1</v>
      </c>
      <c r="P616" s="2">
        <v>1</v>
      </c>
      <c r="Q616" s="25">
        <v>0</v>
      </c>
      <c r="R616">
        <v>0</v>
      </c>
      <c r="S616">
        <v>0</v>
      </c>
      <c r="T616" s="2">
        <v>3.89</v>
      </c>
      <c r="U616" s="2">
        <v>3.89</v>
      </c>
      <c r="V616" s="2">
        <v>16.43</v>
      </c>
      <c r="W616" s="2" t="s">
        <v>519</v>
      </c>
      <c r="X616" s="2">
        <v>16.43</v>
      </c>
      <c r="Y616" s="25">
        <v>0</v>
      </c>
      <c r="Z616" s="25"/>
      <c r="AA616" s="25"/>
      <c r="AB616">
        <v>0</v>
      </c>
      <c r="AE616">
        <v>0</v>
      </c>
      <c r="AH616" s="2"/>
      <c r="AI616">
        <v>38</v>
      </c>
      <c r="AJ616" s="55">
        <f t="shared" si="132"/>
        <v>248.62040300000001</v>
      </c>
      <c r="AK616" s="57">
        <v>0</v>
      </c>
      <c r="AL616" s="55">
        <v>0</v>
      </c>
      <c r="AM616" s="55">
        <v>0</v>
      </c>
      <c r="AN616" s="52">
        <f t="shared" ref="AN616:AN628" si="162">P616*AI616/AJ616</f>
        <v>0.15284344945736411</v>
      </c>
      <c r="AO616" s="51"/>
      <c r="AP616" s="52"/>
      <c r="AQ616" s="52"/>
      <c r="AR616" s="28">
        <v>1.84</v>
      </c>
      <c r="AS616" s="28">
        <v>3.04</v>
      </c>
      <c r="AT616" s="28">
        <v>0.48</v>
      </c>
      <c r="AU616" s="28">
        <v>0</v>
      </c>
      <c r="AV616" s="28">
        <v>0.34328358208955218</v>
      </c>
      <c r="AW616" s="28">
        <v>0.56716417910447758</v>
      </c>
      <c r="AX616" s="28">
        <v>8.9552238805970144E-2</v>
      </c>
      <c r="AY616" s="28">
        <v>0</v>
      </c>
      <c r="AZ616" s="25">
        <v>0.95</v>
      </c>
      <c r="BA616" s="25">
        <v>3.44</v>
      </c>
      <c r="BB616" s="25">
        <v>2.4900000000000002</v>
      </c>
      <c r="BC616" s="25">
        <v>2.9704000000000002</v>
      </c>
      <c r="BD616">
        <v>2.9704000000000002</v>
      </c>
      <c r="BE616">
        <v>6.7075943239940399</v>
      </c>
      <c r="BF616" s="75"/>
      <c r="BG616" s="75"/>
      <c r="BH616" s="75"/>
      <c r="BI616">
        <v>7.6421724728682056E-2</v>
      </c>
      <c r="BM616">
        <v>0.15284344945736411</v>
      </c>
      <c r="BN616">
        <v>7.6421724728682056E-2</v>
      </c>
      <c r="BO616">
        <v>0</v>
      </c>
      <c r="BP616" s="79" t="s">
        <v>1264</v>
      </c>
      <c r="BQ616" s="79">
        <v>1573</v>
      </c>
      <c r="BR616" s="79">
        <v>10</v>
      </c>
      <c r="BZ616" s="79" t="s">
        <v>464</v>
      </c>
      <c r="CA616" s="79" t="s">
        <v>464</v>
      </c>
      <c r="CI616" s="2"/>
    </row>
    <row r="617" spans="1:87" x14ac:dyDescent="0.3">
      <c r="A617" s="2" t="s">
        <v>1564</v>
      </c>
      <c r="B617" s="18" t="s">
        <v>977</v>
      </c>
      <c r="C617" s="13"/>
      <c r="D617" s="2">
        <v>3.29</v>
      </c>
      <c r="E617" s="2" t="s">
        <v>269</v>
      </c>
      <c r="F617" s="9">
        <v>-1</v>
      </c>
      <c r="G617">
        <v>-1</v>
      </c>
      <c r="L617" t="b">
        <v>0</v>
      </c>
      <c r="M617" t="b">
        <v>0</v>
      </c>
      <c r="N617" t="b">
        <v>0</v>
      </c>
      <c r="O617" s="5" t="b">
        <v>1</v>
      </c>
      <c r="P617" s="2">
        <v>1</v>
      </c>
      <c r="Q617" s="25">
        <v>0</v>
      </c>
      <c r="R617">
        <v>0</v>
      </c>
      <c r="S617">
        <v>0</v>
      </c>
      <c r="T617" s="2">
        <v>3.9</v>
      </c>
      <c r="U617" s="2">
        <v>3.9</v>
      </c>
      <c r="V617" s="2">
        <v>16.54</v>
      </c>
      <c r="W617" s="2" t="s">
        <v>519</v>
      </c>
      <c r="X617" s="2">
        <v>16.54</v>
      </c>
      <c r="Y617" s="25">
        <v>0</v>
      </c>
      <c r="Z617" s="25"/>
      <c r="AA617" s="25"/>
      <c r="AB617">
        <v>0</v>
      </c>
      <c r="AE617">
        <v>0</v>
      </c>
      <c r="AH617" s="2"/>
      <c r="AI617">
        <v>38</v>
      </c>
      <c r="AJ617" s="55">
        <f t="shared" si="132"/>
        <v>251.57339999999996</v>
      </c>
      <c r="AK617" s="57">
        <v>0</v>
      </c>
      <c r="AL617" s="55">
        <v>0</v>
      </c>
      <c r="AM617" s="55">
        <v>0</v>
      </c>
      <c r="AN617" s="52">
        <f t="shared" si="162"/>
        <v>0.15104935577449766</v>
      </c>
      <c r="AO617" s="51"/>
      <c r="AP617" s="52"/>
      <c r="AQ617" s="52"/>
      <c r="AR617" s="28">
        <v>1.71875</v>
      </c>
      <c r="AS617" s="28">
        <v>2.53125</v>
      </c>
      <c r="AT617" s="28">
        <v>0.375</v>
      </c>
      <c r="AU617" s="28">
        <v>0</v>
      </c>
      <c r="AV617" s="28">
        <v>0.3716216216216216</v>
      </c>
      <c r="AW617" s="28">
        <v>0.54729729729729726</v>
      </c>
      <c r="AX617" s="28">
        <v>8.1081081081081086E-2</v>
      </c>
      <c r="AY617" s="28">
        <v>0</v>
      </c>
      <c r="AZ617" s="25">
        <v>0.95</v>
      </c>
      <c r="BA617" s="25">
        <v>3.44</v>
      </c>
      <c r="BB617" s="25">
        <v>2.4900000000000002</v>
      </c>
      <c r="BC617" s="25">
        <v>2.8390624999999998</v>
      </c>
      <c r="BD617">
        <v>2.8390624999999998</v>
      </c>
      <c r="BE617">
        <v>6.7833032939095634</v>
      </c>
      <c r="BF617" s="75"/>
      <c r="BG617" s="75"/>
      <c r="BH617" s="75"/>
      <c r="BI617">
        <v>7.5524677887248828E-2</v>
      </c>
      <c r="BM617">
        <v>0.15104935577449771</v>
      </c>
      <c r="BN617">
        <v>7.5524677887248828E-2</v>
      </c>
      <c r="BO617">
        <v>0</v>
      </c>
      <c r="BP617" s="79" t="s">
        <v>1264</v>
      </c>
      <c r="BQ617" s="79">
        <v>1573</v>
      </c>
      <c r="BR617" s="79">
        <v>10</v>
      </c>
      <c r="BZ617" s="79" t="s">
        <v>464</v>
      </c>
      <c r="CA617" s="79" t="s">
        <v>464</v>
      </c>
      <c r="CI617" s="2"/>
    </row>
    <row r="618" spans="1:87" x14ac:dyDescent="0.3">
      <c r="A618" s="2" t="s">
        <v>1559</v>
      </c>
      <c r="B618" s="18" t="s">
        <v>978</v>
      </c>
      <c r="C618" s="13"/>
      <c r="D618" s="2">
        <v>3.3</v>
      </c>
      <c r="E618" s="2" t="s">
        <v>269</v>
      </c>
      <c r="F618" s="9">
        <v>-1</v>
      </c>
      <c r="G618">
        <v>-1</v>
      </c>
      <c r="L618" t="b">
        <v>0</v>
      </c>
      <c r="M618" t="b">
        <v>0</v>
      </c>
      <c r="N618" t="b">
        <v>0</v>
      </c>
      <c r="O618" s="5" t="b">
        <v>1</v>
      </c>
      <c r="P618" s="2">
        <v>1</v>
      </c>
      <c r="Q618" s="25">
        <v>0</v>
      </c>
      <c r="R618">
        <v>0</v>
      </c>
      <c r="S618">
        <v>0</v>
      </c>
      <c r="T618" s="2">
        <v>3.9</v>
      </c>
      <c r="U618" s="2">
        <v>3.9</v>
      </c>
      <c r="V618" s="2">
        <v>20.78</v>
      </c>
      <c r="W618" s="2" t="s">
        <v>519</v>
      </c>
      <c r="X618" s="2">
        <v>20.78</v>
      </c>
      <c r="Y618" s="25">
        <v>0</v>
      </c>
      <c r="Z618" s="25"/>
      <c r="AA618" s="25"/>
      <c r="AB618">
        <v>0</v>
      </c>
      <c r="AE618">
        <v>0</v>
      </c>
      <c r="AH618" s="2"/>
      <c r="AI618">
        <v>38</v>
      </c>
      <c r="AJ618" s="55">
        <f t="shared" si="132"/>
        <v>316.06380000000001</v>
      </c>
      <c r="AK618" s="57">
        <v>0</v>
      </c>
      <c r="AL618" s="55">
        <v>0</v>
      </c>
      <c r="AM618" s="55">
        <v>0</v>
      </c>
      <c r="AN618" s="52">
        <f t="shared" si="162"/>
        <v>0.12022889049615931</v>
      </c>
      <c r="AO618" s="51"/>
      <c r="AP618" s="52"/>
      <c r="AQ618" s="52"/>
      <c r="AR618" s="28">
        <v>1.6857142857142859</v>
      </c>
      <c r="AS618" s="28">
        <v>2.371428571428571</v>
      </c>
      <c r="AT618" s="28">
        <v>0.34285714285714292</v>
      </c>
      <c r="AU618" s="28">
        <v>0</v>
      </c>
      <c r="AV618" s="28">
        <v>0.38311688311688308</v>
      </c>
      <c r="AW618" s="28">
        <v>0.53896103896103897</v>
      </c>
      <c r="AX618" s="28">
        <v>7.792207792207792E-2</v>
      </c>
      <c r="AY618" s="28">
        <v>0</v>
      </c>
      <c r="AZ618" s="25">
        <v>0.95</v>
      </c>
      <c r="BA618" s="25">
        <v>3.44</v>
      </c>
      <c r="BB618" s="25">
        <v>2.4900000000000002</v>
      </c>
      <c r="BC618" s="25">
        <v>2.794285714285714</v>
      </c>
      <c r="BD618">
        <v>2.794285714285714</v>
      </c>
      <c r="BE618">
        <v>6.7908553945945132</v>
      </c>
      <c r="BF618" s="75"/>
      <c r="BG618" s="75"/>
      <c r="BH618" s="75"/>
      <c r="BI618">
        <v>6.0114445248079663E-2</v>
      </c>
      <c r="BM618">
        <v>0.1202288904961593</v>
      </c>
      <c r="BN618">
        <v>6.0114445248079663E-2</v>
      </c>
      <c r="BO618">
        <v>0</v>
      </c>
      <c r="BP618" s="79" t="s">
        <v>1264</v>
      </c>
      <c r="BQ618" s="79">
        <v>1573</v>
      </c>
      <c r="BR618" s="79">
        <v>10</v>
      </c>
      <c r="BZ618" s="79" t="s">
        <v>464</v>
      </c>
      <c r="CA618" s="79" t="s">
        <v>464</v>
      </c>
      <c r="CI618" s="2"/>
    </row>
    <row r="619" spans="1:87" x14ac:dyDescent="0.3">
      <c r="A619" s="2" t="s">
        <v>1555</v>
      </c>
      <c r="B619" s="18" t="s">
        <v>983</v>
      </c>
      <c r="C619" s="13"/>
      <c r="D619" s="2">
        <v>3.31</v>
      </c>
      <c r="E619" s="2" t="s">
        <v>269</v>
      </c>
      <c r="F619" s="9">
        <v>-1</v>
      </c>
      <c r="G619">
        <v>-1</v>
      </c>
      <c r="L619" t="b">
        <v>0</v>
      </c>
      <c r="M619" t="b">
        <v>0</v>
      </c>
      <c r="N619" t="b">
        <v>0</v>
      </c>
      <c r="O619" s="5" t="b">
        <v>1</v>
      </c>
      <c r="P619" s="2">
        <v>1</v>
      </c>
      <c r="Q619" s="25">
        <v>0</v>
      </c>
      <c r="R619">
        <v>0</v>
      </c>
      <c r="S619">
        <v>0</v>
      </c>
      <c r="T619" s="2">
        <v>3.89</v>
      </c>
      <c r="U619" s="2">
        <v>3.89</v>
      </c>
      <c r="V619" s="2">
        <v>22.41</v>
      </c>
      <c r="W619" s="2" t="s">
        <v>519</v>
      </c>
      <c r="X619" s="2">
        <v>22.41</v>
      </c>
      <c r="Y619" s="25">
        <v>0</v>
      </c>
      <c r="Z619" s="25"/>
      <c r="AA619" s="25"/>
      <c r="AB619">
        <v>0</v>
      </c>
      <c r="AE619">
        <v>0</v>
      </c>
      <c r="AH619" s="2"/>
      <c r="AI619">
        <v>38</v>
      </c>
      <c r="AJ619" s="55">
        <f t="shared" si="132"/>
        <v>339.11036100000001</v>
      </c>
      <c r="AK619" s="57">
        <v>0</v>
      </c>
      <c r="AL619" s="55">
        <v>0</v>
      </c>
      <c r="AM619" s="55">
        <v>0</v>
      </c>
      <c r="AN619" s="52">
        <f t="shared" si="162"/>
        <v>0.11205791497476539</v>
      </c>
      <c r="AO619" s="51"/>
      <c r="AP619" s="52"/>
      <c r="AQ619" s="52"/>
      <c r="AR619" s="28">
        <v>1.6578947368421051</v>
      </c>
      <c r="AS619" s="28">
        <v>2.236842105263158</v>
      </c>
      <c r="AT619" s="28">
        <v>0.31578947368421051</v>
      </c>
      <c r="AU619" s="28">
        <v>0</v>
      </c>
      <c r="AV619" s="28">
        <v>0.39374999999999999</v>
      </c>
      <c r="AW619" s="28">
        <v>0.53125</v>
      </c>
      <c r="AX619" s="28">
        <v>7.4999999999999997E-2</v>
      </c>
      <c r="AY619" s="28">
        <v>0</v>
      </c>
      <c r="AZ619" s="25">
        <v>0.95</v>
      </c>
      <c r="BA619" s="25">
        <v>3.44</v>
      </c>
      <c r="BB619" s="25">
        <v>2.4900000000000002</v>
      </c>
      <c r="BC619" s="25">
        <v>2.7565789473684208</v>
      </c>
      <c r="BD619">
        <v>2.7565789473684208</v>
      </c>
      <c r="BE619">
        <v>6.7972150583292086</v>
      </c>
      <c r="BF619" s="75"/>
      <c r="BG619" s="75"/>
      <c r="BH619" s="75"/>
      <c r="BI619">
        <v>5.6028957487382687E-2</v>
      </c>
      <c r="BM619">
        <v>0.1120579149747654</v>
      </c>
      <c r="BN619">
        <v>5.6028957487382687E-2</v>
      </c>
      <c r="BO619">
        <v>0</v>
      </c>
      <c r="BP619" s="79" t="s">
        <v>1264</v>
      </c>
      <c r="BQ619" s="79">
        <v>1573</v>
      </c>
      <c r="BR619" s="79">
        <v>10</v>
      </c>
      <c r="BZ619" s="79" t="s">
        <v>464</v>
      </c>
      <c r="CA619" s="79" t="s">
        <v>464</v>
      </c>
      <c r="CI619" s="2"/>
    </row>
    <row r="620" spans="1:87" x14ac:dyDescent="0.3">
      <c r="A620" s="2" t="s">
        <v>1562</v>
      </c>
      <c r="B620" s="18" t="s">
        <v>982</v>
      </c>
      <c r="C620" s="13"/>
      <c r="D620" s="2">
        <v>3.32</v>
      </c>
      <c r="E620" s="2" t="s">
        <v>269</v>
      </c>
      <c r="F620" s="9">
        <v>-1</v>
      </c>
      <c r="G620">
        <v>-1</v>
      </c>
      <c r="L620" t="b">
        <v>0</v>
      </c>
      <c r="M620" t="b">
        <v>0</v>
      </c>
      <c r="N620" t="b">
        <v>0</v>
      </c>
      <c r="O620" s="5" t="b">
        <v>1</v>
      </c>
      <c r="P620" s="2">
        <v>1</v>
      </c>
      <c r="Q620" s="25">
        <v>0</v>
      </c>
      <c r="R620">
        <v>0</v>
      </c>
      <c r="S620">
        <v>0</v>
      </c>
      <c r="T620" s="2">
        <v>3.9</v>
      </c>
      <c r="U620" s="2">
        <v>3.9</v>
      </c>
      <c r="V620" s="2">
        <v>25.55</v>
      </c>
      <c r="W620" s="2" t="s">
        <v>519</v>
      </c>
      <c r="X620" s="2">
        <v>25.55</v>
      </c>
      <c r="Y620" s="25">
        <v>0</v>
      </c>
      <c r="Z620" s="25"/>
      <c r="AA620" s="25"/>
      <c r="AB620">
        <v>0</v>
      </c>
      <c r="AE620">
        <v>0</v>
      </c>
      <c r="AH620" s="2"/>
      <c r="AI620">
        <v>38</v>
      </c>
      <c r="AJ620" s="55">
        <f t="shared" si="132"/>
        <v>388.6155</v>
      </c>
      <c r="AK620" s="57">
        <v>0</v>
      </c>
      <c r="AL620" s="55">
        <v>0</v>
      </c>
      <c r="AM620" s="55">
        <v>0</v>
      </c>
      <c r="AN620" s="52">
        <f t="shared" si="162"/>
        <v>9.7783027182394941E-2</v>
      </c>
      <c r="AO620" s="51"/>
      <c r="AP620" s="52"/>
      <c r="AQ620" s="52"/>
      <c r="AR620" s="28">
        <v>1.634146341463415</v>
      </c>
      <c r="AS620" s="28">
        <v>2.1219512195121948</v>
      </c>
      <c r="AT620" s="28">
        <v>0.29268292682926828</v>
      </c>
      <c r="AU620" s="28">
        <v>0</v>
      </c>
      <c r="AV620" s="28">
        <v>0.40361445783132532</v>
      </c>
      <c r="AW620" s="28">
        <v>0.52409638554216864</v>
      </c>
      <c r="AX620" s="28">
        <v>7.2289156626506021E-2</v>
      </c>
      <c r="AY620" s="28">
        <v>0</v>
      </c>
      <c r="AZ620" s="25">
        <v>0.95</v>
      </c>
      <c r="BA620" s="25">
        <v>3.44</v>
      </c>
      <c r="BB620" s="25">
        <v>2.4900000000000002</v>
      </c>
      <c r="BC620" s="25">
        <v>2.7243902439024388</v>
      </c>
      <c r="BD620">
        <v>2.7243902439024388</v>
      </c>
      <c r="BE620">
        <v>6.8026440395661458</v>
      </c>
      <c r="BF620" s="75"/>
      <c r="BG620" s="75"/>
      <c r="BH620" s="75"/>
      <c r="BI620">
        <v>4.889151359119747E-2</v>
      </c>
      <c r="BM620">
        <v>9.7783027182394941E-2</v>
      </c>
      <c r="BN620">
        <v>4.889151359119747E-2</v>
      </c>
      <c r="BO620">
        <v>0</v>
      </c>
      <c r="BP620" s="79" t="s">
        <v>1264</v>
      </c>
      <c r="BQ620" s="79">
        <v>1573</v>
      </c>
      <c r="BR620" s="79">
        <v>10</v>
      </c>
      <c r="BZ620" s="79" t="s">
        <v>464</v>
      </c>
      <c r="CA620" s="79" t="s">
        <v>464</v>
      </c>
      <c r="CI620" s="2"/>
    </row>
    <row r="621" spans="1:87" x14ac:dyDescent="0.3">
      <c r="A621" s="2" t="s">
        <v>1553</v>
      </c>
      <c r="B621" s="18" t="s">
        <v>981</v>
      </c>
      <c r="C621" s="13"/>
      <c r="D621" s="2">
        <v>3.32</v>
      </c>
      <c r="E621" s="2" t="s">
        <v>269</v>
      </c>
      <c r="F621" s="9">
        <v>-1</v>
      </c>
      <c r="G621">
        <v>-1</v>
      </c>
      <c r="L621" t="b">
        <v>0</v>
      </c>
      <c r="M621" t="b">
        <v>0</v>
      </c>
      <c r="N621" t="b">
        <v>0</v>
      </c>
      <c r="O621" s="5" t="b">
        <v>1</v>
      </c>
      <c r="P621" s="2">
        <v>1</v>
      </c>
      <c r="Q621" s="25">
        <v>0</v>
      </c>
      <c r="R621">
        <v>0</v>
      </c>
      <c r="S621">
        <v>0</v>
      </c>
      <c r="T621" s="2">
        <v>3.93</v>
      </c>
      <c r="U621" s="2">
        <v>3.93</v>
      </c>
      <c r="V621" s="2">
        <v>29.52</v>
      </c>
      <c r="W621" s="2" t="s">
        <v>519</v>
      </c>
      <c r="X621" s="2">
        <v>29.52</v>
      </c>
      <c r="Y621" s="25">
        <v>0</v>
      </c>
      <c r="Z621" s="25"/>
      <c r="AA621" s="25"/>
      <c r="AB621">
        <v>0</v>
      </c>
      <c r="AE621">
        <v>0</v>
      </c>
      <c r="AH621" s="2"/>
      <c r="AI621">
        <v>38</v>
      </c>
      <c r="AJ621" s="55">
        <f t="shared" si="132"/>
        <v>455.933448</v>
      </c>
      <c r="AK621" s="57">
        <v>0</v>
      </c>
      <c r="AL621" s="55">
        <v>0</v>
      </c>
      <c r="AM621" s="55">
        <v>0</v>
      </c>
      <c r="AN621" s="52">
        <f t="shared" si="162"/>
        <v>8.3345497389347059E-2</v>
      </c>
      <c r="AO621" s="51"/>
      <c r="AP621" s="52"/>
      <c r="AQ621" s="52"/>
      <c r="AR621" s="28">
        <v>1.595744680851064</v>
      </c>
      <c r="AS621" s="28">
        <v>1.936170212765957</v>
      </c>
      <c r="AT621" s="28">
        <v>0.25531914893617019</v>
      </c>
      <c r="AU621" s="28">
        <v>0</v>
      </c>
      <c r="AV621" s="28">
        <v>0.42134831460674149</v>
      </c>
      <c r="AW621" s="28">
        <v>0.5112359550561798</v>
      </c>
      <c r="AX621" s="28">
        <v>6.741573033707865E-2</v>
      </c>
      <c r="AY621" s="28">
        <v>0</v>
      </c>
      <c r="AZ621" s="25">
        <v>0.95</v>
      </c>
      <c r="BA621" s="25">
        <v>3.44</v>
      </c>
      <c r="BB621" s="25">
        <v>2.4900000000000002</v>
      </c>
      <c r="BC621" s="25">
        <v>2.6723404255319152</v>
      </c>
      <c r="BD621">
        <v>2.6723404255319152</v>
      </c>
      <c r="BE621">
        <v>6.8114228177365099</v>
      </c>
      <c r="BF621" s="75"/>
      <c r="BG621" s="75"/>
      <c r="BH621" s="75"/>
      <c r="BI621">
        <v>4.167274869467353E-2</v>
      </c>
      <c r="BM621">
        <v>8.3345497389347059E-2</v>
      </c>
      <c r="BN621">
        <v>4.167274869467353E-2</v>
      </c>
      <c r="BO621">
        <v>0</v>
      </c>
      <c r="BP621" s="79" t="s">
        <v>1264</v>
      </c>
      <c r="BQ621" s="79">
        <v>1573</v>
      </c>
      <c r="BR621" s="79">
        <v>10</v>
      </c>
      <c r="BZ621" s="79" t="s">
        <v>464</v>
      </c>
      <c r="CA621" s="79" t="s">
        <v>464</v>
      </c>
      <c r="CI621" s="2"/>
    </row>
    <row r="622" spans="1:87" x14ac:dyDescent="0.3">
      <c r="A622" s="2" t="s">
        <v>1557</v>
      </c>
      <c r="B622" s="18" t="s">
        <v>980</v>
      </c>
      <c r="C622" s="13"/>
      <c r="D622" s="2">
        <v>3.32</v>
      </c>
      <c r="E622" s="2" t="s">
        <v>269</v>
      </c>
      <c r="F622" s="9">
        <v>-1</v>
      </c>
      <c r="G622">
        <v>-1</v>
      </c>
      <c r="L622" t="b">
        <v>0</v>
      </c>
      <c r="M622" t="b">
        <v>0</v>
      </c>
      <c r="N622" t="b">
        <v>0</v>
      </c>
      <c r="O622" s="5" t="b">
        <v>1</v>
      </c>
      <c r="P622" s="2">
        <v>1</v>
      </c>
      <c r="Q622" s="25">
        <v>0</v>
      </c>
      <c r="R622">
        <v>0</v>
      </c>
      <c r="S622">
        <v>0</v>
      </c>
      <c r="T622" s="2">
        <v>3.9</v>
      </c>
      <c r="U622" s="2">
        <v>3.9</v>
      </c>
      <c r="V622" s="2">
        <v>33.729999999999997</v>
      </c>
      <c r="W622" s="2" t="s">
        <v>519</v>
      </c>
      <c r="X622" s="2">
        <v>33.729999999999997</v>
      </c>
      <c r="Y622" s="25">
        <v>0</v>
      </c>
      <c r="Z622" s="25"/>
      <c r="AA622" s="25"/>
      <c r="AB622">
        <v>0</v>
      </c>
      <c r="AE622">
        <v>0</v>
      </c>
      <c r="AH622" s="2"/>
      <c r="AI622">
        <v>38</v>
      </c>
      <c r="AJ622" s="55">
        <f t="shared" si="132"/>
        <v>513.03329999999994</v>
      </c>
      <c r="AK622" s="57">
        <v>0</v>
      </c>
      <c r="AL622" s="55">
        <v>0</v>
      </c>
      <c r="AM622" s="55">
        <v>0</v>
      </c>
      <c r="AN622" s="52">
        <f t="shared" si="162"/>
        <v>7.4069266069083636E-2</v>
      </c>
      <c r="AO622" s="51"/>
      <c r="AP622" s="52"/>
      <c r="AQ622" s="52"/>
      <c r="AR622" s="28">
        <v>1.5660377358490569</v>
      </c>
      <c r="AS622" s="28">
        <v>1.7924528301886791</v>
      </c>
      <c r="AT622" s="28">
        <v>0.22641509433962259</v>
      </c>
      <c r="AU622" s="28">
        <v>0</v>
      </c>
      <c r="AV622" s="28">
        <v>0.43684210526315792</v>
      </c>
      <c r="AW622" s="28">
        <v>0.5</v>
      </c>
      <c r="AX622" s="28">
        <v>6.3157894736842107E-2</v>
      </c>
      <c r="AY622" s="28">
        <v>0</v>
      </c>
      <c r="AZ622" s="25">
        <v>0.95</v>
      </c>
      <c r="BA622" s="25">
        <v>3.44</v>
      </c>
      <c r="BB622" s="25">
        <v>2.4900000000000002</v>
      </c>
      <c r="BC622" s="25">
        <v>2.6320754716981138</v>
      </c>
      <c r="BD622">
        <v>2.632075471698113</v>
      </c>
      <c r="BE622">
        <v>6.8182139480192454</v>
      </c>
      <c r="BF622" s="75"/>
      <c r="BG622" s="75"/>
      <c r="BH622" s="75"/>
      <c r="BI622">
        <v>3.7034633034541818E-2</v>
      </c>
      <c r="BM622">
        <v>7.4069266069083636E-2</v>
      </c>
      <c r="BN622">
        <v>3.7034633034541818E-2</v>
      </c>
      <c r="BO622">
        <v>0</v>
      </c>
      <c r="BP622" s="79" t="s">
        <v>1264</v>
      </c>
      <c r="BQ622" s="79">
        <v>1573</v>
      </c>
      <c r="BR622" s="79">
        <v>10</v>
      </c>
      <c r="BZ622" s="79" t="s">
        <v>464</v>
      </c>
      <c r="CA622" s="79" t="s">
        <v>464</v>
      </c>
      <c r="CI622" s="2"/>
    </row>
    <row r="623" spans="1:87" x14ac:dyDescent="0.3">
      <c r="A623" s="2" t="s">
        <v>1561</v>
      </c>
      <c r="B623" s="18" t="s">
        <v>979</v>
      </c>
      <c r="C623" s="13"/>
      <c r="D623" s="2">
        <v>3.22</v>
      </c>
      <c r="E623" s="2" t="s">
        <v>269</v>
      </c>
      <c r="F623" s="9">
        <v>-1</v>
      </c>
      <c r="G623">
        <v>-1</v>
      </c>
      <c r="L623" t="b">
        <v>0</v>
      </c>
      <c r="M623" t="b">
        <v>0</v>
      </c>
      <c r="N623" t="b">
        <v>0</v>
      </c>
      <c r="O623" s="5" t="b">
        <v>1</v>
      </c>
      <c r="P623" s="2">
        <v>2</v>
      </c>
      <c r="Q623" s="25">
        <v>0</v>
      </c>
      <c r="R623">
        <v>0</v>
      </c>
      <c r="S623">
        <v>0</v>
      </c>
      <c r="T623" s="2">
        <v>3.9</v>
      </c>
      <c r="U623" s="2">
        <v>3.9</v>
      </c>
      <c r="V623" s="2">
        <v>31.44</v>
      </c>
      <c r="W623" s="2" t="s">
        <v>519</v>
      </c>
      <c r="X623" s="2">
        <v>31.44</v>
      </c>
      <c r="Y623" s="25">
        <v>0</v>
      </c>
      <c r="Z623" s="25"/>
      <c r="AA623" s="25"/>
      <c r="AB623">
        <v>0</v>
      </c>
      <c r="AE623">
        <v>0</v>
      </c>
      <c r="AH623" s="2"/>
      <c r="AI623">
        <v>40</v>
      </c>
      <c r="AJ623" s="55">
        <f t="shared" si="132"/>
        <v>478.20240000000001</v>
      </c>
      <c r="AK623" s="57">
        <v>0</v>
      </c>
      <c r="AL623" s="55">
        <v>0</v>
      </c>
      <c r="AM623" s="55">
        <v>0</v>
      </c>
      <c r="AN623" s="52">
        <f t="shared" si="162"/>
        <v>0.16729317962435988</v>
      </c>
      <c r="AO623" s="51"/>
      <c r="AP623" s="52"/>
      <c r="AQ623" s="52"/>
      <c r="AR623" s="28">
        <v>1.75</v>
      </c>
      <c r="AS623" s="28">
        <v>2.65625</v>
      </c>
      <c r="AT623" s="28">
        <v>0.375</v>
      </c>
      <c r="AU623" s="28">
        <v>0</v>
      </c>
      <c r="AV623" s="28">
        <v>0.36601307189542481</v>
      </c>
      <c r="AW623" s="28">
        <v>0.55555555555555558</v>
      </c>
      <c r="AX623" s="28">
        <v>7.8431372549019607E-2</v>
      </c>
      <c r="AY623" s="28">
        <v>0</v>
      </c>
      <c r="AZ623" s="25">
        <v>0.95</v>
      </c>
      <c r="BA623" s="25">
        <v>3.44</v>
      </c>
      <c r="BB623" s="25">
        <v>2.4900000000000002</v>
      </c>
      <c r="BC623" s="25">
        <v>2.8778125000000001</v>
      </c>
      <c r="BD623">
        <v>2.8778125000000001</v>
      </c>
      <c r="BE623">
        <v>6.7946490392267176</v>
      </c>
      <c r="BF623" s="75"/>
      <c r="BG623" s="75"/>
      <c r="BH623" s="75"/>
      <c r="BI623">
        <v>8.3646589812179942E-2</v>
      </c>
      <c r="BM623">
        <v>0.16729317962435991</v>
      </c>
      <c r="BN623">
        <v>8.3646589812179942E-2</v>
      </c>
      <c r="BO623">
        <v>0</v>
      </c>
      <c r="BP623" s="79" t="s">
        <v>1264</v>
      </c>
      <c r="BQ623" s="79">
        <v>1573</v>
      </c>
      <c r="BR623" s="79">
        <v>10</v>
      </c>
      <c r="BZ623" s="79" t="s">
        <v>464</v>
      </c>
      <c r="CA623" s="79" t="s">
        <v>464</v>
      </c>
      <c r="CI623" s="2"/>
    </row>
    <row r="624" spans="1:87" x14ac:dyDescent="0.3">
      <c r="A624" s="2" t="s">
        <v>1560</v>
      </c>
      <c r="B624" s="18" t="s">
        <v>976</v>
      </c>
      <c r="C624" s="13"/>
      <c r="D624" s="2">
        <v>3.25</v>
      </c>
      <c r="E624" s="2" t="s">
        <v>269</v>
      </c>
      <c r="F624" s="9">
        <v>-1</v>
      </c>
      <c r="G624">
        <v>-1</v>
      </c>
      <c r="L624" t="b">
        <v>0</v>
      </c>
      <c r="M624" t="b">
        <v>0</v>
      </c>
      <c r="N624" t="b">
        <v>0</v>
      </c>
      <c r="O624" s="5" t="b">
        <v>1</v>
      </c>
      <c r="P624" s="2">
        <v>1</v>
      </c>
      <c r="Q624" s="25">
        <v>0</v>
      </c>
      <c r="R624">
        <v>0</v>
      </c>
      <c r="S624">
        <v>0</v>
      </c>
      <c r="T624" s="2">
        <v>3.91</v>
      </c>
      <c r="U624" s="2">
        <v>3.91</v>
      </c>
      <c r="V624" s="2">
        <v>18.2</v>
      </c>
      <c r="W624" s="2" t="s">
        <v>519</v>
      </c>
      <c r="X624" s="2">
        <v>18.2</v>
      </c>
      <c r="Y624" s="25">
        <v>0</v>
      </c>
      <c r="Z624" s="25"/>
      <c r="AA624" s="25"/>
      <c r="AB624">
        <v>0</v>
      </c>
      <c r="AE624">
        <v>0</v>
      </c>
      <c r="AH624" s="2"/>
      <c r="AI624">
        <v>40</v>
      </c>
      <c r="AJ624" s="55">
        <f t="shared" si="132"/>
        <v>278.24342000000001</v>
      </c>
      <c r="AK624" s="57">
        <v>0</v>
      </c>
      <c r="AL624" s="55">
        <v>0</v>
      </c>
      <c r="AM624" s="55">
        <v>0</v>
      </c>
      <c r="AN624" s="52">
        <f t="shared" si="162"/>
        <v>0.14375901503798363</v>
      </c>
      <c r="AO624" s="51"/>
      <c r="AP624" s="52"/>
      <c r="AQ624" s="52"/>
      <c r="AR624" s="28">
        <v>1.714285714285714</v>
      </c>
      <c r="AS624" s="28">
        <v>2.4857142857142862</v>
      </c>
      <c r="AT624" s="28">
        <v>0.34285714285714292</v>
      </c>
      <c r="AU624" s="28">
        <v>0</v>
      </c>
      <c r="AV624" s="28">
        <v>0.37735849056603771</v>
      </c>
      <c r="AW624" s="28">
        <v>0.54716981132075471</v>
      </c>
      <c r="AX624" s="28">
        <v>7.5471698113207544E-2</v>
      </c>
      <c r="AY624" s="28">
        <v>0</v>
      </c>
      <c r="AZ624" s="25">
        <v>0.95</v>
      </c>
      <c r="BA624" s="25">
        <v>3.44</v>
      </c>
      <c r="BB624" s="25">
        <v>2.4900000000000002</v>
      </c>
      <c r="BC624" s="25">
        <v>2.8297142857142861</v>
      </c>
      <c r="BD624">
        <v>2.8297142857142861</v>
      </c>
      <c r="BE624">
        <v>6.8012286474559138</v>
      </c>
      <c r="BF624" s="75"/>
      <c r="BG624" s="75"/>
      <c r="BH624" s="75"/>
      <c r="BI624">
        <v>7.1879507518991817E-2</v>
      </c>
      <c r="BM624">
        <v>0.14375901503798361</v>
      </c>
      <c r="BN624">
        <v>7.1879507518991817E-2</v>
      </c>
      <c r="BO624">
        <v>0</v>
      </c>
      <c r="BP624" s="79" t="s">
        <v>1264</v>
      </c>
      <c r="BQ624" s="79">
        <v>1573</v>
      </c>
      <c r="BR624" s="79">
        <v>10</v>
      </c>
      <c r="BZ624" s="79" t="s">
        <v>464</v>
      </c>
      <c r="CA624" s="79" t="s">
        <v>464</v>
      </c>
      <c r="CI624" s="2"/>
    </row>
    <row r="625" spans="1:87" x14ac:dyDescent="0.3">
      <c r="A625" s="2" t="s">
        <v>1556</v>
      </c>
      <c r="B625" s="18" t="s">
        <v>984</v>
      </c>
      <c r="C625" s="13"/>
      <c r="D625" s="2">
        <v>3.27</v>
      </c>
      <c r="E625" s="2" t="s">
        <v>269</v>
      </c>
      <c r="F625" s="9">
        <v>-1</v>
      </c>
      <c r="G625">
        <v>-1</v>
      </c>
      <c r="L625" t="b">
        <v>0</v>
      </c>
      <c r="M625" t="b">
        <v>0</v>
      </c>
      <c r="N625" t="b">
        <v>0</v>
      </c>
      <c r="O625" s="5" t="b">
        <v>1</v>
      </c>
      <c r="P625" s="2">
        <v>1</v>
      </c>
      <c r="Q625" s="25">
        <v>0</v>
      </c>
      <c r="R625">
        <v>0</v>
      </c>
      <c r="S625">
        <v>0</v>
      </c>
      <c r="T625" s="2">
        <v>3.9</v>
      </c>
      <c r="U625" s="2">
        <v>3.9</v>
      </c>
      <c r="V625" s="2">
        <v>20.25</v>
      </c>
      <c r="W625" s="2" t="s">
        <v>519</v>
      </c>
      <c r="X625" s="2">
        <v>20.25</v>
      </c>
      <c r="Y625" s="25">
        <v>0</v>
      </c>
      <c r="Z625" s="25"/>
      <c r="AA625" s="25"/>
      <c r="AB625">
        <v>0</v>
      </c>
      <c r="AE625">
        <v>0</v>
      </c>
      <c r="AH625" s="2"/>
      <c r="AI625">
        <v>40</v>
      </c>
      <c r="AJ625" s="55">
        <f t="shared" si="132"/>
        <v>308.0025</v>
      </c>
      <c r="AK625" s="57">
        <v>0</v>
      </c>
      <c r="AL625" s="55">
        <v>0</v>
      </c>
      <c r="AM625" s="55">
        <v>0</v>
      </c>
      <c r="AN625" s="52">
        <f t="shared" si="162"/>
        <v>0.12986907573802162</v>
      </c>
      <c r="AO625" s="51"/>
      <c r="AP625" s="52"/>
      <c r="AQ625" s="52"/>
      <c r="AR625" s="28">
        <v>1.6842105263157889</v>
      </c>
      <c r="AS625" s="28">
        <v>2.3421052631578951</v>
      </c>
      <c r="AT625" s="28">
        <v>0.31578947368421051</v>
      </c>
      <c r="AU625" s="28">
        <v>0</v>
      </c>
      <c r="AV625" s="28">
        <v>0.38787878787878788</v>
      </c>
      <c r="AW625" s="28">
        <v>0.53939393939393943</v>
      </c>
      <c r="AX625" s="28">
        <v>7.2727272727272724E-2</v>
      </c>
      <c r="AY625" s="28">
        <v>0</v>
      </c>
      <c r="AZ625" s="25">
        <v>0.95</v>
      </c>
      <c r="BA625" s="25">
        <v>3.44</v>
      </c>
      <c r="BB625" s="25">
        <v>2.4900000000000002</v>
      </c>
      <c r="BC625" s="25">
        <v>2.7892105263157898</v>
      </c>
      <c r="BD625">
        <v>2.7892105263157889</v>
      </c>
      <c r="BE625">
        <v>6.8067693701752354</v>
      </c>
      <c r="BF625" s="75"/>
      <c r="BG625" s="75"/>
      <c r="BH625" s="75"/>
      <c r="BI625">
        <v>6.4934537869010808E-2</v>
      </c>
      <c r="BM625">
        <v>0.12986907573802159</v>
      </c>
      <c r="BN625">
        <v>6.4934537869010808E-2</v>
      </c>
      <c r="BO625">
        <v>0</v>
      </c>
      <c r="BP625" s="79" t="s">
        <v>1264</v>
      </c>
      <c r="BQ625" s="79">
        <v>1573</v>
      </c>
      <c r="BR625" s="79">
        <v>10</v>
      </c>
      <c r="BZ625" s="79" t="s">
        <v>464</v>
      </c>
      <c r="CA625" s="79" t="s">
        <v>464</v>
      </c>
      <c r="CI625" s="2"/>
    </row>
    <row r="626" spans="1:87" x14ac:dyDescent="0.3">
      <c r="A626" s="2" t="s">
        <v>1563</v>
      </c>
      <c r="B626" s="18" t="s">
        <v>985</v>
      </c>
      <c r="C626" s="13"/>
      <c r="D626" s="2">
        <v>3.3</v>
      </c>
      <c r="E626" s="2" t="s">
        <v>269</v>
      </c>
      <c r="F626" s="9">
        <v>-1</v>
      </c>
      <c r="G626">
        <v>-1</v>
      </c>
      <c r="L626" t="b">
        <v>0</v>
      </c>
      <c r="M626" t="b">
        <v>0</v>
      </c>
      <c r="N626" t="b">
        <v>0</v>
      </c>
      <c r="O626" s="5" t="b">
        <v>1</v>
      </c>
      <c r="P626" s="2">
        <v>1</v>
      </c>
      <c r="Q626" s="25">
        <v>0</v>
      </c>
      <c r="R626">
        <v>0</v>
      </c>
      <c r="S626">
        <v>0</v>
      </c>
      <c r="T626" s="2">
        <v>3.9</v>
      </c>
      <c r="U626" s="2">
        <v>3.9</v>
      </c>
      <c r="V626" s="2">
        <v>22.01</v>
      </c>
      <c r="W626" s="2" t="s">
        <v>519</v>
      </c>
      <c r="X626" s="2">
        <v>22.01</v>
      </c>
      <c r="Y626" s="25">
        <v>0</v>
      </c>
      <c r="Z626" s="25"/>
      <c r="AA626" s="25"/>
      <c r="AB626">
        <v>0</v>
      </c>
      <c r="AE626">
        <v>0</v>
      </c>
      <c r="AH626" s="2"/>
      <c r="AI626">
        <v>40</v>
      </c>
      <c r="AJ626" s="55">
        <f t="shared" si="132"/>
        <v>334.77210000000002</v>
      </c>
      <c r="AK626" s="57">
        <v>0</v>
      </c>
      <c r="AL626" s="55">
        <v>0</v>
      </c>
      <c r="AM626" s="55">
        <v>0</v>
      </c>
      <c r="AN626" s="52">
        <f t="shared" si="162"/>
        <v>0.11948427004520387</v>
      </c>
      <c r="AO626" s="51"/>
      <c r="AP626" s="52"/>
      <c r="AQ626" s="52"/>
      <c r="AR626" s="28">
        <v>1.658536585365854</v>
      </c>
      <c r="AS626" s="28">
        <v>2.219512195121951</v>
      </c>
      <c r="AT626" s="28">
        <v>0.29268292682926828</v>
      </c>
      <c r="AU626" s="28">
        <v>0</v>
      </c>
      <c r="AV626" s="28">
        <v>0.39766081871345033</v>
      </c>
      <c r="AW626" s="28">
        <v>0.53216374269005851</v>
      </c>
      <c r="AX626" s="28">
        <v>7.0175438596491224E-2</v>
      </c>
      <c r="AY626" s="28">
        <v>0</v>
      </c>
      <c r="AZ626" s="25">
        <v>0.95</v>
      </c>
      <c r="BA626" s="25">
        <v>3.44</v>
      </c>
      <c r="BB626" s="25">
        <v>2.4900000000000002</v>
      </c>
      <c r="BC626" s="25">
        <v>2.7546341463414641</v>
      </c>
      <c r="BD626">
        <v>2.7546341463414632</v>
      </c>
      <c r="BE626">
        <v>6.8114992554234393</v>
      </c>
      <c r="BF626" s="75"/>
      <c r="BG626" s="75"/>
      <c r="BH626" s="75"/>
      <c r="BI626">
        <v>5.9742135022601943E-2</v>
      </c>
      <c r="BM626">
        <v>0.1194842700452039</v>
      </c>
      <c r="BN626">
        <v>5.9742135022601943E-2</v>
      </c>
      <c r="BO626">
        <v>0</v>
      </c>
      <c r="BP626" s="79" t="s">
        <v>1264</v>
      </c>
      <c r="BQ626" s="79">
        <v>1573</v>
      </c>
      <c r="BR626" s="79">
        <v>10</v>
      </c>
      <c r="BZ626" s="79" t="s">
        <v>464</v>
      </c>
      <c r="CA626" s="79" t="s">
        <v>464</v>
      </c>
      <c r="CI626" s="2"/>
    </row>
    <row r="627" spans="1:87" x14ac:dyDescent="0.3">
      <c r="A627" s="2" t="s">
        <v>1554</v>
      </c>
      <c r="B627" s="18" t="s">
        <v>986</v>
      </c>
      <c r="C627" s="13"/>
      <c r="D627" s="2">
        <v>3.3</v>
      </c>
      <c r="E627" s="2" t="s">
        <v>269</v>
      </c>
      <c r="F627" s="9">
        <v>-1</v>
      </c>
      <c r="G627">
        <v>-1</v>
      </c>
      <c r="L627" t="b">
        <v>0</v>
      </c>
      <c r="M627" t="b">
        <v>0</v>
      </c>
      <c r="N627" t="b">
        <v>0</v>
      </c>
      <c r="O627" s="5" t="b">
        <v>1</v>
      </c>
      <c r="P627" s="2">
        <v>1</v>
      </c>
      <c r="Q627" s="25">
        <v>0</v>
      </c>
      <c r="R627">
        <v>0</v>
      </c>
      <c r="S627">
        <v>0</v>
      </c>
      <c r="T627" s="2">
        <v>3.9</v>
      </c>
      <c r="U627" s="2">
        <v>3.9</v>
      </c>
      <c r="V627" s="2">
        <v>25.65</v>
      </c>
      <c r="W627" s="2" t="s">
        <v>519</v>
      </c>
      <c r="X627" s="2">
        <v>25.65</v>
      </c>
      <c r="Y627" s="25">
        <v>0</v>
      </c>
      <c r="Z627" s="25"/>
      <c r="AA627" s="25"/>
      <c r="AB627">
        <v>0</v>
      </c>
      <c r="AE627">
        <v>0</v>
      </c>
      <c r="AH627" s="2"/>
      <c r="AI627">
        <v>40</v>
      </c>
      <c r="AJ627" s="55">
        <f t="shared" si="132"/>
        <v>390.13649999999996</v>
      </c>
      <c r="AK627" s="57">
        <v>0</v>
      </c>
      <c r="AL627" s="55">
        <v>0</v>
      </c>
      <c r="AM627" s="55">
        <v>0</v>
      </c>
      <c r="AN627" s="52">
        <f t="shared" si="162"/>
        <v>0.1025282176879118</v>
      </c>
      <c r="AO627" s="51"/>
      <c r="AP627" s="52"/>
      <c r="AQ627" s="52"/>
      <c r="AR627" s="28">
        <v>1.617021276595745</v>
      </c>
      <c r="AS627" s="28">
        <v>2.021276595744681</v>
      </c>
      <c r="AT627" s="28">
        <v>0.25531914893617019</v>
      </c>
      <c r="AU627" s="28">
        <v>0</v>
      </c>
      <c r="AV627" s="28">
        <v>0.41530054644808739</v>
      </c>
      <c r="AW627" s="28">
        <v>0.51912568306010931</v>
      </c>
      <c r="AX627" s="28">
        <v>6.5573770491803268E-2</v>
      </c>
      <c r="AY627" s="28">
        <v>0</v>
      </c>
      <c r="AZ627" s="25">
        <v>0.95</v>
      </c>
      <c r="BA627" s="25">
        <v>3.44</v>
      </c>
      <c r="BB627" s="25">
        <v>2.4900000000000002</v>
      </c>
      <c r="BC627" s="25">
        <v>2.6987234042553192</v>
      </c>
      <c r="BD627">
        <v>2.6987234042553192</v>
      </c>
      <c r="BE627">
        <v>6.8191475805056392</v>
      </c>
      <c r="BF627" s="75"/>
      <c r="BG627" s="75"/>
      <c r="BH627" s="75"/>
      <c r="BI627">
        <v>5.1264108843955901E-2</v>
      </c>
      <c r="BM627">
        <v>0.1025282176879118</v>
      </c>
      <c r="BN627">
        <v>5.1264108843955901E-2</v>
      </c>
      <c r="BO627">
        <v>0</v>
      </c>
      <c r="BP627" s="79" t="s">
        <v>1264</v>
      </c>
      <c r="BQ627" s="79">
        <v>1573</v>
      </c>
      <c r="BR627" s="79">
        <v>10</v>
      </c>
      <c r="BZ627" s="79" t="s">
        <v>464</v>
      </c>
      <c r="CA627" s="79" t="s">
        <v>464</v>
      </c>
      <c r="CI627" s="2"/>
    </row>
    <row r="628" spans="1:87" x14ac:dyDescent="0.3">
      <c r="A628" s="2" t="s">
        <v>1558</v>
      </c>
      <c r="B628" s="18" t="s">
        <v>987</v>
      </c>
      <c r="C628" s="13"/>
      <c r="D628" s="2">
        <v>3.34</v>
      </c>
      <c r="E628" s="2" t="s">
        <v>269</v>
      </c>
      <c r="F628" s="9">
        <v>-1</v>
      </c>
      <c r="G628">
        <v>-1</v>
      </c>
      <c r="L628" t="b">
        <v>0</v>
      </c>
      <c r="M628" t="b">
        <v>0</v>
      </c>
      <c r="N628" t="b">
        <v>0</v>
      </c>
      <c r="O628" s="5" t="b">
        <v>1</v>
      </c>
      <c r="P628" s="2">
        <v>1</v>
      </c>
      <c r="Q628" s="25">
        <v>0</v>
      </c>
      <c r="R628">
        <v>0</v>
      </c>
      <c r="S628">
        <v>0</v>
      </c>
      <c r="T628" s="2">
        <v>3.89</v>
      </c>
      <c r="U628" s="2">
        <v>3.89</v>
      </c>
      <c r="V628" s="2">
        <v>33.799999999999997</v>
      </c>
      <c r="W628" s="2" t="s">
        <v>519</v>
      </c>
      <c r="X628" s="2">
        <v>33.799999999999997</v>
      </c>
      <c r="Y628" s="25">
        <v>0</v>
      </c>
      <c r="Z628" s="25"/>
      <c r="AA628" s="25"/>
      <c r="AB628">
        <v>0</v>
      </c>
      <c r="AE628">
        <v>0</v>
      </c>
      <c r="AH628" s="2"/>
      <c r="AI628">
        <v>40</v>
      </c>
      <c r="AJ628" s="55">
        <f t="shared" si="132"/>
        <v>511.46498000000003</v>
      </c>
      <c r="AK628" s="57">
        <v>0</v>
      </c>
      <c r="AL628" s="55">
        <v>0</v>
      </c>
      <c r="AM628" s="55">
        <v>0</v>
      </c>
      <c r="AN628" s="52">
        <f t="shared" si="162"/>
        <v>7.8206722970554116E-2</v>
      </c>
      <c r="AO628" s="51"/>
      <c r="AP628" s="52"/>
      <c r="AQ628" s="52"/>
      <c r="AR628" s="28">
        <v>1.584905660377359</v>
      </c>
      <c r="AS628" s="28">
        <v>1.867924528301887</v>
      </c>
      <c r="AT628" s="28">
        <v>0.22641509433962259</v>
      </c>
      <c r="AU628" s="28">
        <v>0</v>
      </c>
      <c r="AV628" s="28">
        <v>0.43076923076923079</v>
      </c>
      <c r="AW628" s="28">
        <v>0.50769230769230778</v>
      </c>
      <c r="AX628" s="28">
        <v>6.1538461538461542E-2</v>
      </c>
      <c r="AY628" s="28">
        <v>0</v>
      </c>
      <c r="AZ628" s="25">
        <v>0.95</v>
      </c>
      <c r="BA628" s="25">
        <v>3.44</v>
      </c>
      <c r="BB628" s="25">
        <v>2.4900000000000002</v>
      </c>
      <c r="BC628" s="25">
        <v>2.655471698113208</v>
      </c>
      <c r="BD628">
        <v>2.655471698113208</v>
      </c>
      <c r="BE628">
        <v>6.8250642093428109</v>
      </c>
      <c r="BF628" s="75"/>
      <c r="BG628" s="75"/>
      <c r="BH628" s="75"/>
      <c r="BI628">
        <v>3.9103361485277058E-2</v>
      </c>
      <c r="BM628">
        <v>7.8206722970554116E-2</v>
      </c>
      <c r="BN628">
        <v>3.9103361485277058E-2</v>
      </c>
      <c r="BO628">
        <v>0</v>
      </c>
      <c r="BP628" s="79" t="s">
        <v>1264</v>
      </c>
      <c r="BQ628" s="79">
        <v>1573</v>
      </c>
      <c r="BR628" s="79">
        <v>10</v>
      </c>
      <c r="BZ628" s="79" t="s">
        <v>464</v>
      </c>
      <c r="CA628" s="79" t="s">
        <v>464</v>
      </c>
      <c r="CI628" s="2"/>
    </row>
    <row r="629" spans="1:87" x14ac:dyDescent="0.3">
      <c r="A629" s="2" t="s">
        <v>282</v>
      </c>
      <c r="B629" s="18"/>
      <c r="C629" s="13"/>
      <c r="D629" s="2">
        <v>3.5</v>
      </c>
      <c r="E629" s="2" t="s">
        <v>283</v>
      </c>
      <c r="F629" s="113" t="s">
        <v>597</v>
      </c>
      <c r="G629">
        <v>-1</v>
      </c>
      <c r="L629" t="b">
        <v>1</v>
      </c>
      <c r="M629" t="b">
        <v>0</v>
      </c>
      <c r="N629" t="b">
        <v>0</v>
      </c>
      <c r="O629" t="b">
        <v>0</v>
      </c>
      <c r="P629" s="2"/>
      <c r="Q629" s="25">
        <v>1</v>
      </c>
      <c r="R629">
        <v>0</v>
      </c>
      <c r="S629">
        <v>0</v>
      </c>
      <c r="T629" s="2"/>
      <c r="U629" s="2"/>
      <c r="V629" s="2"/>
      <c r="W629" s="2"/>
      <c r="X629" s="2"/>
      <c r="Y629" s="25">
        <v>13.656835900000001</v>
      </c>
      <c r="Z629" s="25">
        <v>13.656835900000001</v>
      </c>
      <c r="AA629" s="25">
        <v>13.656835900000001</v>
      </c>
      <c r="AB629">
        <v>0</v>
      </c>
      <c r="AE629">
        <v>0</v>
      </c>
      <c r="AH629" s="2"/>
      <c r="AI629">
        <v>20</v>
      </c>
      <c r="AJ629" s="55">
        <f t="shared" si="132"/>
        <v>0</v>
      </c>
      <c r="AK629" s="57">
        <v>201.0880346354428</v>
      </c>
      <c r="AL629" s="55">
        <v>0</v>
      </c>
      <c r="AM629" s="55">
        <v>0</v>
      </c>
      <c r="AN629" s="52"/>
      <c r="AO629" s="51">
        <v>9.9458926217357829E-2</v>
      </c>
      <c r="AP629" s="52"/>
      <c r="AQ629" s="52"/>
      <c r="AR629" s="28">
        <v>1.882352941176471</v>
      </c>
      <c r="AS629" s="28">
        <v>2.3529411764705879</v>
      </c>
      <c r="AT629" s="28">
        <v>0.47058823529411759</v>
      </c>
      <c r="AU629" s="28">
        <v>0</v>
      </c>
      <c r="AV629" s="28">
        <v>0.4</v>
      </c>
      <c r="AW629" s="28">
        <v>0.5</v>
      </c>
      <c r="AX629" s="28">
        <v>9.9999999999999992E-2</v>
      </c>
      <c r="AY629" s="28">
        <v>0</v>
      </c>
      <c r="AZ629" s="25">
        <v>0.98</v>
      </c>
      <c r="BA629" s="25">
        <v>3.44</v>
      </c>
      <c r="BB629" s="25">
        <v>2.46</v>
      </c>
      <c r="BC629" s="25">
        <v>2.54</v>
      </c>
      <c r="BD629">
        <v>2.54</v>
      </c>
      <c r="BE629">
        <v>5.758559377411764</v>
      </c>
      <c r="BF629" s="75">
        <v>0.53996993008785332</v>
      </c>
      <c r="BG629" s="75"/>
      <c r="BH629" s="75"/>
      <c r="BJ629">
        <v>4.9729463108678908E-2</v>
      </c>
      <c r="BM629">
        <v>9.9458926217357829E-2</v>
      </c>
      <c r="BN629">
        <v>4.9729463108678908E-2</v>
      </c>
      <c r="BO629">
        <v>0.53996993008785332</v>
      </c>
      <c r="BP629" s="79" t="s">
        <v>1264</v>
      </c>
      <c r="BQ629" s="79">
        <f>1173</f>
        <v>1173</v>
      </c>
      <c r="BR629" s="79">
        <v>6</v>
      </c>
      <c r="BT629" s="79" t="s">
        <v>464</v>
      </c>
      <c r="BU629" s="79" t="s">
        <v>464</v>
      </c>
      <c r="BV629" s="79">
        <v>0</v>
      </c>
      <c r="BX629" s="79">
        <v>1</v>
      </c>
      <c r="BY629" s="79">
        <v>1</v>
      </c>
      <c r="BZ629" s="79" t="s">
        <v>464</v>
      </c>
      <c r="CA629" s="79" t="s">
        <v>464</v>
      </c>
      <c r="CB629" s="79" t="s">
        <v>1266</v>
      </c>
      <c r="CC629" s="79">
        <v>125</v>
      </c>
      <c r="CD629" s="79">
        <v>220</v>
      </c>
      <c r="CE629" s="79" t="s">
        <v>1287</v>
      </c>
      <c r="CF629" s="79">
        <f t="shared" ref="CF629:CF634" si="163">273+15</f>
        <v>288</v>
      </c>
      <c r="CG629" s="81">
        <v>20</v>
      </c>
      <c r="CI629" s="2"/>
    </row>
    <row r="630" spans="1:87" x14ac:dyDescent="0.3">
      <c r="A630" s="2" t="s">
        <v>284</v>
      </c>
      <c r="B630" s="13"/>
      <c r="C630" s="13"/>
      <c r="D630" s="2">
        <v>3.3</v>
      </c>
      <c r="E630" s="2" t="s">
        <v>283</v>
      </c>
      <c r="F630" s="9" t="s">
        <v>598</v>
      </c>
      <c r="G630" t="s">
        <v>670</v>
      </c>
      <c r="H630" t="s">
        <v>1511</v>
      </c>
      <c r="L630" t="b">
        <v>1</v>
      </c>
      <c r="M630" t="b">
        <v>1</v>
      </c>
      <c r="N630" t="b">
        <v>0</v>
      </c>
      <c r="O630" t="b">
        <v>0</v>
      </c>
      <c r="P630" s="2">
        <v>2</v>
      </c>
      <c r="Q630" s="25">
        <v>1</v>
      </c>
      <c r="R630">
        <v>2</v>
      </c>
      <c r="S630">
        <v>0</v>
      </c>
      <c r="T630">
        <v>3.8</v>
      </c>
      <c r="U630">
        <v>3.8</v>
      </c>
      <c r="V630">
        <v>28.5</v>
      </c>
      <c r="W630" s="2"/>
      <c r="X630" s="2">
        <v>14.25</v>
      </c>
      <c r="Y630" s="25">
        <v>14.696413339999999</v>
      </c>
      <c r="Z630" s="25">
        <v>14.696413339999999</v>
      </c>
      <c r="AA630" s="25">
        <v>14.696413339999999</v>
      </c>
      <c r="AB630">
        <v>3.83528</v>
      </c>
      <c r="AC630">
        <v>3.83528</v>
      </c>
      <c r="AD630">
        <v>28.573699999999999</v>
      </c>
      <c r="AE630">
        <v>0</v>
      </c>
      <c r="AH630" s="2"/>
      <c r="AI630">
        <v>20</v>
      </c>
      <c r="AJ630" s="55">
        <f t="shared" si="132"/>
        <v>411.53999999999996</v>
      </c>
      <c r="AK630" s="57">
        <v>216.40687730768099</v>
      </c>
      <c r="AL630" s="55">
        <v>420.30120210079798</v>
      </c>
      <c r="AM630" s="55">
        <v>0</v>
      </c>
      <c r="AN630" s="52"/>
      <c r="AO630" s="51">
        <v>9.2418504665009241E-2</v>
      </c>
      <c r="AP630" s="52">
        <v>9.516984438794697E-2</v>
      </c>
      <c r="AQ630" s="52"/>
      <c r="AR630" s="28">
        <v>1.882352941176471</v>
      </c>
      <c r="AS630" s="28">
        <v>2.3529411764705879</v>
      </c>
      <c r="AT630" s="28">
        <v>0.47058823529411759</v>
      </c>
      <c r="AU630" s="28">
        <v>0</v>
      </c>
      <c r="AV630" s="28">
        <v>0.4</v>
      </c>
      <c r="AW630" s="28">
        <v>0.5</v>
      </c>
      <c r="AX630" s="28">
        <v>9.9999999999999992E-2</v>
      </c>
      <c r="AY630" s="28">
        <v>0</v>
      </c>
      <c r="AZ630" s="25">
        <v>0.93</v>
      </c>
      <c r="BA630" s="25">
        <v>3.44</v>
      </c>
      <c r="BB630" s="25">
        <v>2.5099999999999998</v>
      </c>
      <c r="BC630" s="25">
        <v>2.534117647058824</v>
      </c>
      <c r="BD630">
        <v>2.534117647058824</v>
      </c>
      <c r="BE630">
        <v>5.7395734358823516</v>
      </c>
      <c r="BF630" s="75">
        <v>0.5339514578906801</v>
      </c>
      <c r="BG630" s="75">
        <v>0.54984742874132453</v>
      </c>
      <c r="BH630" s="75"/>
      <c r="BJ630">
        <v>4.6209252332504627E-2</v>
      </c>
      <c r="BK630">
        <v>4.7584922193973492E-2</v>
      </c>
      <c r="BM630">
        <v>9.3794174526478105E-2</v>
      </c>
      <c r="BN630">
        <v>4.689708726323906E-2</v>
      </c>
      <c r="BO630">
        <v>0.54189944331600226</v>
      </c>
      <c r="BP630" s="79" t="s">
        <v>1264</v>
      </c>
      <c r="BQ630" s="79">
        <f>1173</f>
        <v>1173</v>
      </c>
      <c r="BR630" s="79">
        <v>6</v>
      </c>
      <c r="BT630" s="79" t="s">
        <v>464</v>
      </c>
      <c r="BU630" s="79" t="s">
        <v>464</v>
      </c>
      <c r="BV630" s="79">
        <v>0</v>
      </c>
      <c r="BX630" s="79">
        <v>1</v>
      </c>
      <c r="BY630" s="79">
        <v>1</v>
      </c>
      <c r="BZ630" s="79" t="s">
        <v>464</v>
      </c>
      <c r="CA630" s="79" t="s">
        <v>464</v>
      </c>
      <c r="CB630" s="79" t="s">
        <v>1266</v>
      </c>
      <c r="CC630" s="79">
        <v>125</v>
      </c>
      <c r="CD630" s="79">
        <v>220</v>
      </c>
      <c r="CE630" s="79" t="s">
        <v>1287</v>
      </c>
      <c r="CF630" s="79">
        <f t="shared" si="163"/>
        <v>288</v>
      </c>
      <c r="CG630" s="81">
        <v>100</v>
      </c>
      <c r="CI630" s="2"/>
    </row>
    <row r="631" spans="1:87" x14ac:dyDescent="0.3">
      <c r="A631" s="2" t="s">
        <v>44</v>
      </c>
      <c r="B631" s="13"/>
      <c r="C631" s="13"/>
      <c r="D631" s="2">
        <v>3.2</v>
      </c>
      <c r="E631" s="2" t="s">
        <v>283</v>
      </c>
      <c r="F631" s="9" t="s">
        <v>549</v>
      </c>
      <c r="G631">
        <v>-1</v>
      </c>
      <c r="H631" t="s">
        <v>1510</v>
      </c>
      <c r="L631" t="b">
        <v>1</v>
      </c>
      <c r="M631" t="b">
        <v>0</v>
      </c>
      <c r="N631" t="b">
        <v>0</v>
      </c>
      <c r="O631" t="b">
        <v>0</v>
      </c>
      <c r="P631" s="2"/>
      <c r="Q631" s="25">
        <v>1</v>
      </c>
      <c r="R631">
        <v>0</v>
      </c>
      <c r="S631">
        <v>0</v>
      </c>
      <c r="T631" s="2"/>
      <c r="U631" s="2"/>
      <c r="V631" s="2"/>
      <c r="W631" s="2"/>
      <c r="X631" s="2"/>
      <c r="Y631" s="25">
        <v>15.28115725</v>
      </c>
      <c r="Z631" s="25">
        <v>15.28115725</v>
      </c>
      <c r="AA631" s="25">
        <v>15.28115725</v>
      </c>
      <c r="AB631">
        <v>0</v>
      </c>
      <c r="AE631">
        <v>0</v>
      </c>
      <c r="AH631" s="2"/>
      <c r="AI631">
        <v>20</v>
      </c>
      <c r="AJ631" s="55">
        <f t="shared" si="132"/>
        <v>0</v>
      </c>
      <c r="AK631" s="57">
        <v>229.90248606119221</v>
      </c>
      <c r="AL631" s="55">
        <v>0</v>
      </c>
      <c r="AM631" s="55">
        <v>0</v>
      </c>
      <c r="AN631" s="52"/>
      <c r="AO631" s="51">
        <v>8.6993404650164072E-2</v>
      </c>
      <c r="AP631" s="52"/>
      <c r="AQ631" s="52"/>
      <c r="AR631" s="28">
        <v>1.882352941176471</v>
      </c>
      <c r="AS631" s="28">
        <v>2.3529411764705879</v>
      </c>
      <c r="AT631" s="28">
        <v>0.47058823529411759</v>
      </c>
      <c r="AU631" s="28">
        <v>0</v>
      </c>
      <c r="AV631" s="28">
        <v>0.4</v>
      </c>
      <c r="AW631" s="28">
        <v>0.5</v>
      </c>
      <c r="AX631" s="28">
        <v>9.9999999999999992E-2</v>
      </c>
      <c r="AY631" s="28">
        <v>0</v>
      </c>
      <c r="AZ631" s="25">
        <v>0.82</v>
      </c>
      <c r="BA631" s="25">
        <v>3.44</v>
      </c>
      <c r="BB631" s="25">
        <v>2.62</v>
      </c>
      <c r="BC631" s="25">
        <v>2.5211764705882351</v>
      </c>
      <c r="BD631">
        <v>2.521176470588236</v>
      </c>
      <c r="BE631">
        <v>5.6898745917647062</v>
      </c>
      <c r="BF631" s="75">
        <v>0.57369840599679445</v>
      </c>
      <c r="BG631" s="75"/>
      <c r="BH631" s="75"/>
      <c r="BJ631">
        <v>4.3496702325082043E-2</v>
      </c>
      <c r="BM631">
        <v>8.6993404650164072E-2</v>
      </c>
      <c r="BN631">
        <v>4.3496702325082043E-2</v>
      </c>
      <c r="BO631">
        <v>0.57369840599679445</v>
      </c>
      <c r="BP631" s="79" t="s">
        <v>1264</v>
      </c>
      <c r="BQ631" s="79">
        <f>1173</f>
        <v>1173</v>
      </c>
      <c r="BR631" s="79">
        <v>6</v>
      </c>
      <c r="BT631" s="79" t="s">
        <v>464</v>
      </c>
      <c r="BU631" s="79" t="s">
        <v>464</v>
      </c>
      <c r="BV631" s="79">
        <v>0</v>
      </c>
      <c r="BX631" s="79">
        <v>1</v>
      </c>
      <c r="BY631" s="79">
        <v>1</v>
      </c>
      <c r="BZ631" s="79" t="s">
        <v>464</v>
      </c>
      <c r="CA631" s="79" t="s">
        <v>464</v>
      </c>
      <c r="CB631" s="79" t="s">
        <v>1266</v>
      </c>
      <c r="CC631" s="79">
        <v>125</v>
      </c>
      <c r="CD631" s="79">
        <v>220</v>
      </c>
      <c r="CE631" s="79" t="s">
        <v>1287</v>
      </c>
      <c r="CF631" s="79">
        <f t="shared" si="163"/>
        <v>288</v>
      </c>
      <c r="CG631" s="81">
        <v>3500</v>
      </c>
      <c r="CI631" s="2"/>
    </row>
    <row r="632" spans="1:87" x14ac:dyDescent="0.3">
      <c r="A632" s="5" t="s">
        <v>285</v>
      </c>
      <c r="B632" s="13"/>
      <c r="C632" s="13"/>
      <c r="D632" s="5">
        <v>3.6</v>
      </c>
      <c r="E632" s="5" t="s">
        <v>283</v>
      </c>
      <c r="F632" s="113" t="s">
        <v>597</v>
      </c>
      <c r="G632" s="5">
        <v>-1</v>
      </c>
      <c r="H632" s="5"/>
      <c r="I632" s="5" t="s">
        <v>1545</v>
      </c>
      <c r="J632" s="5"/>
      <c r="K632" s="5"/>
      <c r="L632" t="b">
        <v>0</v>
      </c>
      <c r="M632" t="b">
        <v>0</v>
      </c>
      <c r="N632" t="b">
        <v>0</v>
      </c>
      <c r="O632" s="5" t="b">
        <v>1</v>
      </c>
      <c r="P632" s="5"/>
      <c r="Q632" s="41">
        <v>0</v>
      </c>
      <c r="R632">
        <v>0</v>
      </c>
      <c r="S632">
        <v>0</v>
      </c>
      <c r="T632" s="5">
        <v>-1</v>
      </c>
      <c r="U632" s="5"/>
      <c r="V632" s="5"/>
      <c r="W632" s="5"/>
      <c r="X632" s="5"/>
      <c r="Y632" s="41">
        <v>0</v>
      </c>
      <c r="Z632" s="41"/>
      <c r="AA632" s="41"/>
      <c r="AB632">
        <v>0</v>
      </c>
      <c r="AE632">
        <v>0</v>
      </c>
      <c r="AH632" s="5"/>
      <c r="AI632" s="5">
        <v>20</v>
      </c>
      <c r="AJ632" s="55">
        <f t="shared" si="132"/>
        <v>0</v>
      </c>
      <c r="AK632" s="57">
        <v>0</v>
      </c>
      <c r="AL632" s="55">
        <v>0</v>
      </c>
      <c r="AM632" s="55">
        <v>0</v>
      </c>
      <c r="AN632" s="52"/>
      <c r="AO632" s="51"/>
      <c r="AP632" s="52"/>
      <c r="AQ632" s="52"/>
      <c r="AR632" s="5">
        <v>1.882352941176471</v>
      </c>
      <c r="AS632" s="5">
        <v>2.3529411764705879</v>
      </c>
      <c r="AT632" s="5">
        <v>0.35294117647058831</v>
      </c>
      <c r="AU632" s="5">
        <v>0.47058823529411759</v>
      </c>
      <c r="AV632" s="5">
        <v>0.37209302325581389</v>
      </c>
      <c r="AW632" s="5">
        <v>0.46511627906976749</v>
      </c>
      <c r="AX632" s="5">
        <v>6.9767441860465129E-2</v>
      </c>
      <c r="AY632" s="5">
        <v>9.3023255813953487E-2</v>
      </c>
      <c r="AZ632" s="41">
        <v>0.98</v>
      </c>
      <c r="BA632" s="41">
        <v>3.44</v>
      </c>
      <c r="BB632" s="41">
        <v>2.46</v>
      </c>
      <c r="BC632" s="41">
        <v>2.5447058823529409</v>
      </c>
      <c r="BD632" s="5">
        <v>2.5447058823529409</v>
      </c>
      <c r="BE632" s="5">
        <v>5.7284445009411762</v>
      </c>
      <c r="BF632" s="75"/>
      <c r="BG632" s="75"/>
      <c r="BH632" s="75"/>
      <c r="BM632">
        <v>0</v>
      </c>
      <c r="BN632">
        <v>0</v>
      </c>
      <c r="BO632">
        <v>0</v>
      </c>
      <c r="BP632" s="79" t="s">
        <v>1264</v>
      </c>
      <c r="BQ632" s="79">
        <f>1173</f>
        <v>1173</v>
      </c>
      <c r="BR632" s="79">
        <v>6</v>
      </c>
      <c r="BT632" s="79" t="s">
        <v>464</v>
      </c>
      <c r="BU632" s="79" t="s">
        <v>464</v>
      </c>
      <c r="BV632" s="79">
        <v>0</v>
      </c>
      <c r="BX632" s="79">
        <v>1</v>
      </c>
      <c r="BY632" s="79">
        <v>1</v>
      </c>
      <c r="BZ632" s="79" t="s">
        <v>464</v>
      </c>
      <c r="CA632" s="79" t="s">
        <v>464</v>
      </c>
      <c r="CB632" s="79" t="s">
        <v>1266</v>
      </c>
      <c r="CC632" s="79">
        <v>125</v>
      </c>
      <c r="CD632" s="79">
        <v>220</v>
      </c>
      <c r="CE632" s="79" t="s">
        <v>1287</v>
      </c>
      <c r="CF632" s="79">
        <f t="shared" si="163"/>
        <v>288</v>
      </c>
      <c r="CG632" s="81">
        <v>20</v>
      </c>
      <c r="CI632" s="2"/>
    </row>
    <row r="633" spans="1:87" x14ac:dyDescent="0.3">
      <c r="A633" s="2" t="s">
        <v>286</v>
      </c>
      <c r="B633" s="39"/>
      <c r="C633" s="39"/>
      <c r="D633" s="2">
        <v>3.4</v>
      </c>
      <c r="E633" s="2" t="s">
        <v>283</v>
      </c>
      <c r="F633" s="9" t="s">
        <v>599</v>
      </c>
      <c r="G633">
        <v>-1</v>
      </c>
      <c r="L633" t="b">
        <v>1</v>
      </c>
      <c r="M633" t="b">
        <v>0</v>
      </c>
      <c r="N633" t="b">
        <v>0</v>
      </c>
      <c r="O633" t="b">
        <v>0</v>
      </c>
      <c r="P633" s="2"/>
      <c r="Q633" s="25">
        <v>1</v>
      </c>
      <c r="R633">
        <v>0</v>
      </c>
      <c r="S633">
        <v>0</v>
      </c>
      <c r="T633" s="2"/>
      <c r="U633" s="2"/>
      <c r="V633" s="2"/>
      <c r="W633" s="2"/>
      <c r="X633" s="2"/>
      <c r="Y633" s="25">
        <v>14.64115209</v>
      </c>
      <c r="Z633" s="25">
        <v>14.64115209</v>
      </c>
      <c r="AA633" s="25">
        <v>14.64115209</v>
      </c>
      <c r="AB633">
        <v>0</v>
      </c>
      <c r="AE633">
        <v>0</v>
      </c>
      <c r="AH633" s="2"/>
      <c r="AI633">
        <v>20</v>
      </c>
      <c r="AJ633" s="55">
        <f t="shared" si="132"/>
        <v>0</v>
      </c>
      <c r="AK633" s="57">
        <v>213.3423200442661</v>
      </c>
      <c r="AL633" s="55">
        <v>0</v>
      </c>
      <c r="AM633" s="55">
        <v>0</v>
      </c>
      <c r="AN633" s="52"/>
      <c r="AO633" s="51">
        <v>9.374605092815258E-2</v>
      </c>
      <c r="AP633" s="52"/>
      <c r="AQ633" s="52"/>
      <c r="AR633" s="28">
        <v>1.882352941176471</v>
      </c>
      <c r="AS633" s="28">
        <v>2.3529411764705879</v>
      </c>
      <c r="AT633" s="28">
        <v>0.35294117647058831</v>
      </c>
      <c r="AU633" s="28">
        <v>0.47058823529411759</v>
      </c>
      <c r="AV633" s="28">
        <v>0.37209302325581389</v>
      </c>
      <c r="AW633" s="28">
        <v>0.46511627906976749</v>
      </c>
      <c r="AX633" s="28">
        <v>6.9767441860465129E-2</v>
      </c>
      <c r="AY633" s="28">
        <v>9.3023255813953487E-2</v>
      </c>
      <c r="AZ633" s="25">
        <v>0.93</v>
      </c>
      <c r="BA633" s="25">
        <v>3.44</v>
      </c>
      <c r="BB633" s="25">
        <v>2.5099999999999998</v>
      </c>
      <c r="BC633" s="25">
        <v>2.538823529411764</v>
      </c>
      <c r="BD633">
        <v>2.5388235294117649</v>
      </c>
      <c r="BE633">
        <v>5.7094585594117646</v>
      </c>
      <c r="BF633" s="75">
        <v>0.53401936473899148</v>
      </c>
      <c r="BG633" s="75"/>
      <c r="BH633" s="75"/>
      <c r="BJ633">
        <v>4.6873025464076297E-2</v>
      </c>
      <c r="BM633">
        <v>9.374605092815258E-2</v>
      </c>
      <c r="BN633">
        <v>4.6873025464076297E-2</v>
      </c>
      <c r="BO633">
        <v>0.53401936473899148</v>
      </c>
      <c r="BP633" s="79" t="s">
        <v>1264</v>
      </c>
      <c r="BQ633" s="79">
        <f>1173</f>
        <v>1173</v>
      </c>
      <c r="BR633" s="79">
        <v>6</v>
      </c>
      <c r="BT633" s="79" t="s">
        <v>464</v>
      </c>
      <c r="BU633" s="79" t="s">
        <v>464</v>
      </c>
      <c r="BV633" s="79">
        <v>0</v>
      </c>
      <c r="BX633" s="79">
        <v>1</v>
      </c>
      <c r="BY633" s="79">
        <v>1</v>
      </c>
      <c r="BZ633" s="79" t="s">
        <v>464</v>
      </c>
      <c r="CA633" s="79" t="s">
        <v>464</v>
      </c>
      <c r="CB633" s="79" t="s">
        <v>1266</v>
      </c>
      <c r="CC633" s="79">
        <v>125</v>
      </c>
      <c r="CD633" s="79">
        <v>220</v>
      </c>
      <c r="CE633" s="79" t="s">
        <v>1287</v>
      </c>
      <c r="CF633" s="79">
        <f t="shared" si="163"/>
        <v>288</v>
      </c>
      <c r="CG633" s="81">
        <v>180</v>
      </c>
      <c r="CI633" s="2"/>
    </row>
    <row r="634" spans="1:87" x14ac:dyDescent="0.3">
      <c r="A634" s="2" t="s">
        <v>287</v>
      </c>
      <c r="B634" s="13"/>
      <c r="C634" s="13"/>
      <c r="D634" s="2">
        <v>3.3</v>
      </c>
      <c r="E634" s="2" t="s">
        <v>283</v>
      </c>
      <c r="F634" s="113" t="s">
        <v>600</v>
      </c>
      <c r="G634" t="s">
        <v>671</v>
      </c>
      <c r="L634" t="b">
        <v>1</v>
      </c>
      <c r="M634" t="b">
        <v>1</v>
      </c>
      <c r="N634" t="b">
        <v>0</v>
      </c>
      <c r="O634" t="b">
        <v>0</v>
      </c>
      <c r="P634" s="2"/>
      <c r="Q634" s="25">
        <v>1</v>
      </c>
      <c r="R634">
        <v>2</v>
      </c>
      <c r="S634">
        <v>0</v>
      </c>
      <c r="T634" s="2"/>
      <c r="U634" s="2"/>
      <c r="V634" s="2"/>
      <c r="W634" s="2"/>
      <c r="X634" s="2"/>
      <c r="Y634" s="25">
        <v>15.19820412</v>
      </c>
      <c r="Z634" s="25">
        <v>15.194836840000001</v>
      </c>
      <c r="AA634" s="25">
        <v>3.9043439100000001</v>
      </c>
      <c r="AB634">
        <v>3.8588</v>
      </c>
      <c r="AC634">
        <v>3.8588</v>
      </c>
      <c r="AD634">
        <v>29.656099999999999</v>
      </c>
      <c r="AE634">
        <v>0</v>
      </c>
      <c r="AH634" s="2"/>
      <c r="AI634">
        <v>20</v>
      </c>
      <c r="AJ634" s="55">
        <f t="shared" si="132"/>
        <v>0</v>
      </c>
      <c r="AK634" s="57">
        <v>227.79419475650769</v>
      </c>
      <c r="AL634" s="55">
        <v>441.58933615438389</v>
      </c>
      <c r="AM634" s="55">
        <v>0</v>
      </c>
      <c r="AN634" s="52"/>
      <c r="AO634" s="51">
        <v>8.7798550008608742E-2</v>
      </c>
      <c r="AP634" s="52">
        <v>9.0581897534807332E-2</v>
      </c>
      <c r="AQ634" s="52"/>
      <c r="AR634" s="28">
        <v>1.882352941176471</v>
      </c>
      <c r="AS634" s="28">
        <v>2.3529411764705879</v>
      </c>
      <c r="AT634" s="28">
        <v>0.35294117647058831</v>
      </c>
      <c r="AU634" s="28">
        <v>0.47058823529411759</v>
      </c>
      <c r="AV634" s="28">
        <v>0.37209302325581389</v>
      </c>
      <c r="AW634" s="28">
        <v>0.46511627906976749</v>
      </c>
      <c r="AX634" s="28">
        <v>6.9767441860465129E-2</v>
      </c>
      <c r="AY634" s="28">
        <v>9.3023255813953487E-2</v>
      </c>
      <c r="AZ634" s="25">
        <v>0.82</v>
      </c>
      <c r="BA634" s="25">
        <v>3.44</v>
      </c>
      <c r="BB634" s="25">
        <v>2.62</v>
      </c>
      <c r="BC634" s="25">
        <v>2.525882352941176</v>
      </c>
      <c r="BD634">
        <v>2.525882352941176</v>
      </c>
      <c r="BE634">
        <v>5.6597597152941184</v>
      </c>
      <c r="BF634" s="75">
        <v>0.57188837719605823</v>
      </c>
      <c r="BG634" s="75">
        <v>0</v>
      </c>
      <c r="BH634" s="75"/>
      <c r="BJ634">
        <v>4.3899275004304371E-2</v>
      </c>
      <c r="BK634">
        <v>4.5290948767403673E-2</v>
      </c>
      <c r="BM634">
        <v>8.9190223771708044E-2</v>
      </c>
      <c r="BN634">
        <v>4.4595111885854022E-2</v>
      </c>
      <c r="BO634">
        <v>0.28594418859802911</v>
      </c>
      <c r="BP634" s="79" t="s">
        <v>1264</v>
      </c>
      <c r="BQ634" s="79">
        <f>1173</f>
        <v>1173</v>
      </c>
      <c r="BR634" s="79">
        <v>6</v>
      </c>
      <c r="BT634" s="79" t="s">
        <v>464</v>
      </c>
      <c r="BU634" s="79" t="s">
        <v>464</v>
      </c>
      <c r="BV634" s="79">
        <v>0</v>
      </c>
      <c r="BX634" s="79">
        <v>1</v>
      </c>
      <c r="BY634" s="79">
        <v>1</v>
      </c>
      <c r="BZ634" s="79" t="s">
        <v>464</v>
      </c>
      <c r="CA634" s="79" t="s">
        <v>464</v>
      </c>
      <c r="CB634" s="79" t="s">
        <v>1266</v>
      </c>
      <c r="CC634" s="79">
        <v>125</v>
      </c>
      <c r="CD634" s="79">
        <v>220</v>
      </c>
      <c r="CE634" s="79" t="s">
        <v>1287</v>
      </c>
      <c r="CF634" s="79">
        <f t="shared" si="163"/>
        <v>288</v>
      </c>
      <c r="CG634" s="81">
        <v>2260</v>
      </c>
      <c r="CI634" s="2"/>
    </row>
    <row r="635" spans="1:87" x14ac:dyDescent="0.3">
      <c r="A635" s="2" t="s">
        <v>4</v>
      </c>
      <c r="B635" s="13"/>
      <c r="C635" s="13"/>
      <c r="D635" s="2">
        <v>3.26</v>
      </c>
      <c r="E635" s="2" t="s">
        <v>290</v>
      </c>
      <c r="F635" s="9" t="s">
        <v>527</v>
      </c>
      <c r="G635" t="s">
        <v>609</v>
      </c>
      <c r="L635" t="b">
        <v>1</v>
      </c>
      <c r="M635" t="b">
        <v>1</v>
      </c>
      <c r="N635" t="b">
        <v>0</v>
      </c>
      <c r="O635" t="b">
        <v>0</v>
      </c>
      <c r="P635" s="2"/>
      <c r="Q635" s="25">
        <v>4</v>
      </c>
      <c r="R635">
        <v>4</v>
      </c>
      <c r="S635">
        <v>0</v>
      </c>
      <c r="T635" s="2"/>
      <c r="U635" s="2"/>
      <c r="V635" s="2"/>
      <c r="W635" s="2"/>
      <c r="X635" s="2"/>
      <c r="Y635" s="25">
        <v>7.8084429999999996</v>
      </c>
      <c r="Z635" s="25">
        <v>7.8548809999999998</v>
      </c>
      <c r="AA635" s="25">
        <v>15.19056011</v>
      </c>
      <c r="AB635">
        <v>3.8801999999999999</v>
      </c>
      <c r="AC635">
        <v>29.507999999999999</v>
      </c>
      <c r="AD635">
        <v>7.7140000000000004</v>
      </c>
      <c r="AE635">
        <v>0</v>
      </c>
      <c r="AH635" s="2"/>
      <c r="AI635">
        <v>20</v>
      </c>
      <c r="AJ635" s="55">
        <f t="shared" si="132"/>
        <v>0</v>
      </c>
      <c r="AK635" s="57">
        <v>924.74694800021894</v>
      </c>
      <c r="AL635" s="55">
        <v>883.22940750240002</v>
      </c>
      <c r="AM635" s="55">
        <v>0</v>
      </c>
      <c r="AN635" s="52"/>
      <c r="AO635" s="51">
        <v>8.6510153045653584E-2</v>
      </c>
      <c r="AP635" s="52">
        <v>9.0576694254581439E-2</v>
      </c>
      <c r="AQ635" s="52"/>
      <c r="AR635" s="28">
        <v>1.75</v>
      </c>
      <c r="AS635" s="28">
        <v>2.5</v>
      </c>
      <c r="AT635" s="28">
        <v>0.75</v>
      </c>
      <c r="AU635" s="28">
        <v>0</v>
      </c>
      <c r="AV635" s="28">
        <v>0.35</v>
      </c>
      <c r="AW635" s="28">
        <v>0.5</v>
      </c>
      <c r="AX635" s="28">
        <v>0.15</v>
      </c>
      <c r="AY635" s="28">
        <v>0</v>
      </c>
      <c r="AZ635" s="25">
        <v>0.82</v>
      </c>
      <c r="BA635" s="25">
        <v>3.44</v>
      </c>
      <c r="BB635" s="25">
        <v>2.62</v>
      </c>
      <c r="BC635" s="25">
        <v>2.6262500000000002</v>
      </c>
      <c r="BD635">
        <v>2.6262500000000002</v>
      </c>
      <c r="BE635">
        <v>5.96680968125</v>
      </c>
      <c r="BF635" s="75">
        <v>0.50555206026575039</v>
      </c>
      <c r="BG635" s="75">
        <v>0</v>
      </c>
      <c r="BH635" s="75"/>
      <c r="BJ635">
        <v>4.3255076522826792E-2</v>
      </c>
      <c r="BK635">
        <v>4.5288347127290719E-2</v>
      </c>
      <c r="BM635">
        <v>8.8543423650117511E-2</v>
      </c>
      <c r="BN635">
        <v>4.4271711825058763E-2</v>
      </c>
      <c r="BO635">
        <v>0.2527760301328752</v>
      </c>
      <c r="BP635" s="79" t="s">
        <v>1264</v>
      </c>
      <c r="BQ635" s="79">
        <f>1473</f>
        <v>1473</v>
      </c>
      <c r="BR635" s="79">
        <v>12</v>
      </c>
      <c r="BT635" s="79" t="s">
        <v>464</v>
      </c>
      <c r="BU635" s="79" t="s">
        <v>464</v>
      </c>
      <c r="BV635" s="79">
        <v>0</v>
      </c>
      <c r="BX635" s="79">
        <v>1</v>
      </c>
      <c r="BY635" s="79">
        <v>20</v>
      </c>
      <c r="BZ635" s="79" t="s">
        <v>464</v>
      </c>
      <c r="CA635" s="79" t="s">
        <v>464</v>
      </c>
      <c r="CB635" s="79" t="s">
        <v>1271</v>
      </c>
      <c r="CC635" s="79">
        <v>300</v>
      </c>
      <c r="CD635" s="79">
        <v>420</v>
      </c>
      <c r="CE635" s="79" t="s">
        <v>1287</v>
      </c>
      <c r="CF635" s="79">
        <v>298</v>
      </c>
      <c r="CG635" s="81">
        <f>11.4/0.1</f>
        <v>114</v>
      </c>
    </row>
    <row r="636" spans="1:87" x14ac:dyDescent="0.3">
      <c r="A636" s="2" t="s">
        <v>1436</v>
      </c>
      <c r="B636" s="13"/>
      <c r="C636" s="13"/>
      <c r="D636" s="1">
        <v>2.4700000000000002</v>
      </c>
      <c r="E636" s="1" t="s">
        <v>290</v>
      </c>
      <c r="F636" s="32" t="s">
        <v>527</v>
      </c>
      <c r="G636" s="1" t="s">
        <v>609</v>
      </c>
      <c r="L636" t="b">
        <v>1</v>
      </c>
      <c r="M636" t="b">
        <v>1</v>
      </c>
      <c r="N636" t="b">
        <v>0</v>
      </c>
      <c r="O636" t="b">
        <v>0</v>
      </c>
      <c r="P636" s="1"/>
      <c r="Q636" s="25">
        <v>4</v>
      </c>
      <c r="R636">
        <v>4</v>
      </c>
      <c r="S636">
        <v>0</v>
      </c>
      <c r="T636" s="1"/>
      <c r="U636" s="1"/>
      <c r="V636" s="1"/>
      <c r="W636" s="1"/>
      <c r="X636" s="1"/>
      <c r="Y636" s="25">
        <v>7.8084429999999996</v>
      </c>
      <c r="Z636" s="25">
        <v>7.8548809999999998</v>
      </c>
      <c r="AA636" s="25">
        <v>15.19056011</v>
      </c>
      <c r="AB636">
        <v>3.8801999999999999</v>
      </c>
      <c r="AC636">
        <v>29.507999999999999</v>
      </c>
      <c r="AD636">
        <v>7.7140000000000004</v>
      </c>
      <c r="AE636">
        <v>0</v>
      </c>
      <c r="AH636" s="1"/>
      <c r="AI636">
        <v>20</v>
      </c>
      <c r="AJ636" s="55">
        <f t="shared" si="132"/>
        <v>0</v>
      </c>
      <c r="AK636" s="57">
        <v>924.74694800021894</v>
      </c>
      <c r="AL636" s="55">
        <v>883.22940750240002</v>
      </c>
      <c r="AM636" s="55">
        <v>0</v>
      </c>
      <c r="AN636" s="52"/>
      <c r="AO636" s="51">
        <v>8.6510153045653584E-2</v>
      </c>
      <c r="AP636" s="52">
        <v>9.0576694254581439E-2</v>
      </c>
      <c r="AQ636" s="52"/>
      <c r="AR636" s="28">
        <v>1.75</v>
      </c>
      <c r="AS636" s="28">
        <v>2.5</v>
      </c>
      <c r="AT636" s="28">
        <v>0.75</v>
      </c>
      <c r="AU636" s="28">
        <v>0</v>
      </c>
      <c r="AV636" s="28">
        <v>0.35</v>
      </c>
      <c r="AW636" s="28">
        <v>0.5</v>
      </c>
      <c r="AX636" s="28">
        <v>0.15</v>
      </c>
      <c r="AY636" s="28">
        <v>0</v>
      </c>
      <c r="AZ636" s="25">
        <v>0.82</v>
      </c>
      <c r="BA636" s="25">
        <v>3.44</v>
      </c>
      <c r="BB636" s="25">
        <v>2.62</v>
      </c>
      <c r="BC636" s="25">
        <v>2.6262500000000002</v>
      </c>
      <c r="BD636">
        <v>2.6262500000000002</v>
      </c>
      <c r="BE636">
        <v>5.96680968125</v>
      </c>
      <c r="BF636" s="75">
        <v>0.50555206026575039</v>
      </c>
      <c r="BG636" s="75">
        <v>0</v>
      </c>
      <c r="BH636" s="75"/>
      <c r="BJ636">
        <v>4.3255076522826792E-2</v>
      </c>
      <c r="BK636">
        <v>4.5288347127290719E-2</v>
      </c>
      <c r="BM636">
        <v>8.8543423650117511E-2</v>
      </c>
      <c r="BN636">
        <v>4.4271711825058763E-2</v>
      </c>
      <c r="BO636">
        <v>0.2527760301328752</v>
      </c>
      <c r="BP636" s="79" t="s">
        <v>1264</v>
      </c>
      <c r="BQ636" s="79">
        <f>1473</f>
        <v>1473</v>
      </c>
      <c r="BR636" s="79">
        <v>12</v>
      </c>
      <c r="BS636" s="79" t="s">
        <v>1307</v>
      </c>
      <c r="BT636" s="79" t="s">
        <v>464</v>
      </c>
      <c r="BU636" s="79" t="s">
        <v>464</v>
      </c>
      <c r="BV636" s="79">
        <v>0</v>
      </c>
      <c r="BX636" s="79">
        <v>1</v>
      </c>
      <c r="BY636" s="79">
        <v>20</v>
      </c>
      <c r="BZ636" s="79" t="s">
        <v>464</v>
      </c>
      <c r="CA636" s="79" t="s">
        <v>464</v>
      </c>
      <c r="CB636" s="79" t="s">
        <v>1271</v>
      </c>
      <c r="CC636" s="79">
        <v>300</v>
      </c>
      <c r="CD636" s="79">
        <v>420</v>
      </c>
      <c r="CE636" s="79" t="s">
        <v>1287</v>
      </c>
      <c r="CF636" s="79">
        <v>298</v>
      </c>
      <c r="CG636" s="81">
        <f>42.9/0.1</f>
        <v>428.99999999999994</v>
      </c>
    </row>
    <row r="637" spans="1:87" x14ac:dyDescent="0.3">
      <c r="A637" s="2" t="s">
        <v>1437</v>
      </c>
      <c r="B637" s="13" t="s">
        <v>689</v>
      </c>
      <c r="C637" s="15"/>
      <c r="D637" s="1">
        <v>2.4700000000000002</v>
      </c>
      <c r="E637" s="1" t="s">
        <v>290</v>
      </c>
      <c r="F637" s="32" t="s">
        <v>527</v>
      </c>
      <c r="G637" s="1" t="s">
        <v>609</v>
      </c>
      <c r="L637" t="b">
        <v>1</v>
      </c>
      <c r="M637" t="b">
        <v>1</v>
      </c>
      <c r="N637" t="b">
        <v>0</v>
      </c>
      <c r="O637" t="b">
        <v>0</v>
      </c>
      <c r="P637" s="1"/>
      <c r="Q637" s="25">
        <v>4</v>
      </c>
      <c r="R637">
        <v>4</v>
      </c>
      <c r="S637">
        <v>0</v>
      </c>
      <c r="T637" s="1"/>
      <c r="U637" s="1"/>
      <c r="V637" s="1"/>
      <c r="W637" s="1"/>
      <c r="X637" s="1"/>
      <c r="Y637" s="25">
        <v>7.8084429999999996</v>
      </c>
      <c r="Z637" s="25">
        <v>7.8548809999999998</v>
      </c>
      <c r="AA637" s="25">
        <v>15.19056011</v>
      </c>
      <c r="AB637">
        <v>3.8801999999999999</v>
      </c>
      <c r="AC637">
        <v>29.507999999999999</v>
      </c>
      <c r="AD637">
        <v>7.7140000000000004</v>
      </c>
      <c r="AE637">
        <v>0</v>
      </c>
      <c r="AH637" s="1"/>
      <c r="AI637">
        <v>20</v>
      </c>
      <c r="AJ637" s="55">
        <f t="shared" si="132"/>
        <v>0</v>
      </c>
      <c r="AK637" s="57">
        <v>924.74694800021894</v>
      </c>
      <c r="AL637" s="55">
        <v>883.22940750240002</v>
      </c>
      <c r="AM637" s="55">
        <v>0</v>
      </c>
      <c r="AN637" s="52"/>
      <c r="AO637" s="51">
        <v>8.6510153045653584E-2</v>
      </c>
      <c r="AP637" s="52">
        <v>9.0576694254581439E-2</v>
      </c>
      <c r="AQ637" s="52"/>
      <c r="AR637" s="28">
        <v>1.75</v>
      </c>
      <c r="AS637" s="28">
        <v>2.5</v>
      </c>
      <c r="AT637" s="28">
        <v>0.75</v>
      </c>
      <c r="AU637" s="28">
        <v>0</v>
      </c>
      <c r="AV637" s="28">
        <v>0.35</v>
      </c>
      <c r="AW637" s="28">
        <v>0.5</v>
      </c>
      <c r="AX637" s="28">
        <v>0.15</v>
      </c>
      <c r="AY637" s="28">
        <v>0</v>
      </c>
      <c r="AZ637" s="25">
        <v>0.82</v>
      </c>
      <c r="BA637" s="25">
        <v>3.44</v>
      </c>
      <c r="BB637" s="25">
        <v>2.62</v>
      </c>
      <c r="BC637" s="25">
        <v>2.6262500000000002</v>
      </c>
      <c r="BD637">
        <v>2.6262500000000002</v>
      </c>
      <c r="BE637">
        <v>5.96680968125</v>
      </c>
      <c r="BF637" s="75">
        <v>0.50555206026575039</v>
      </c>
      <c r="BG637" s="75">
        <v>0</v>
      </c>
      <c r="BH637" s="75"/>
      <c r="BJ637">
        <v>4.3255076522826792E-2</v>
      </c>
      <c r="BK637">
        <v>4.5288347127290719E-2</v>
      </c>
      <c r="BM637">
        <v>8.8543423650117511E-2</v>
      </c>
      <c r="BN637">
        <v>4.4271711825058763E-2</v>
      </c>
      <c r="BO637">
        <v>0.2527760301328752</v>
      </c>
      <c r="BP637" s="79" t="s">
        <v>1264</v>
      </c>
      <c r="BQ637" s="79">
        <f>1473</f>
        <v>1473</v>
      </c>
      <c r="BR637" s="79">
        <v>12</v>
      </c>
      <c r="BS637" s="79" t="s">
        <v>1307</v>
      </c>
      <c r="BT637" s="79" t="s">
        <v>464</v>
      </c>
      <c r="BU637" s="79" t="s">
        <v>464</v>
      </c>
      <c r="BV637" s="79">
        <v>0</v>
      </c>
      <c r="BX637" s="79">
        <v>1</v>
      </c>
      <c r="BY637" s="79">
        <v>20</v>
      </c>
      <c r="BZ637" s="79" t="s">
        <v>464</v>
      </c>
      <c r="CA637" s="79" t="s">
        <v>464</v>
      </c>
      <c r="CB637" s="79" t="s">
        <v>1271</v>
      </c>
      <c r="CC637" s="79">
        <v>300</v>
      </c>
      <c r="CD637" s="79">
        <v>420</v>
      </c>
      <c r="CE637" s="79" t="s">
        <v>1287</v>
      </c>
      <c r="CF637" s="79">
        <v>298</v>
      </c>
      <c r="CG637" s="81">
        <f>154.7/0.1</f>
        <v>1546.9999999999998</v>
      </c>
    </row>
    <row r="638" spans="1:87" x14ac:dyDescent="0.3">
      <c r="A638" s="2" t="s">
        <v>1436</v>
      </c>
      <c r="B638" s="13"/>
      <c r="C638" s="13"/>
      <c r="D638" s="1">
        <v>2.4700000000000002</v>
      </c>
      <c r="E638" s="1" t="s">
        <v>290</v>
      </c>
      <c r="F638" s="32" t="s">
        <v>527</v>
      </c>
      <c r="G638" s="1" t="s">
        <v>609</v>
      </c>
      <c r="L638" t="b">
        <v>1</v>
      </c>
      <c r="M638" t="b">
        <v>1</v>
      </c>
      <c r="N638" t="b">
        <v>0</v>
      </c>
      <c r="O638" t="b">
        <v>0</v>
      </c>
      <c r="P638" s="1"/>
      <c r="Q638" s="25">
        <v>4</v>
      </c>
      <c r="R638">
        <v>4</v>
      </c>
      <c r="S638">
        <v>0</v>
      </c>
      <c r="T638" s="1"/>
      <c r="U638" s="1"/>
      <c r="V638" s="1"/>
      <c r="W638" s="1"/>
      <c r="X638" s="1"/>
      <c r="Y638" s="25">
        <v>7.8084429999999996</v>
      </c>
      <c r="Z638" s="25">
        <v>7.8548809999999998</v>
      </c>
      <c r="AA638" s="25">
        <v>15.19056011</v>
      </c>
      <c r="AB638">
        <v>3.8801999999999999</v>
      </c>
      <c r="AC638">
        <v>29.507999999999999</v>
      </c>
      <c r="AD638">
        <v>7.7140000000000004</v>
      </c>
      <c r="AE638">
        <v>0</v>
      </c>
      <c r="AH638" s="1"/>
      <c r="AI638">
        <v>20</v>
      </c>
      <c r="AJ638" s="55">
        <f t="shared" ref="AJ638:AJ639" si="164">T638*U638*V638</f>
        <v>0</v>
      </c>
      <c r="AK638" s="57">
        <v>924.74694800021894</v>
      </c>
      <c r="AL638" s="55">
        <v>883.22940750240002</v>
      </c>
      <c r="AM638" s="55">
        <v>0</v>
      </c>
      <c r="AN638" s="52"/>
      <c r="AO638" s="51">
        <v>8.6510153045653584E-2</v>
      </c>
      <c r="AP638" s="52">
        <v>9.0576694254581439E-2</v>
      </c>
      <c r="AQ638" s="52"/>
      <c r="AR638" s="28">
        <v>1.75</v>
      </c>
      <c r="AS638" s="28">
        <v>2.5</v>
      </c>
      <c r="AT638" s="28">
        <v>0.75</v>
      </c>
      <c r="AU638" s="28">
        <v>0</v>
      </c>
      <c r="AV638" s="28">
        <v>0.35</v>
      </c>
      <c r="AW638" s="28">
        <v>0.5</v>
      </c>
      <c r="AX638" s="28">
        <v>0.15</v>
      </c>
      <c r="AY638" s="28">
        <v>0</v>
      </c>
      <c r="AZ638" s="25">
        <v>0.82</v>
      </c>
      <c r="BA638" s="25">
        <v>3.44</v>
      </c>
      <c r="BB638" s="25">
        <v>2.62</v>
      </c>
      <c r="BC638" s="25">
        <v>2.6262500000000002</v>
      </c>
      <c r="BD638">
        <v>2.6262500000000002</v>
      </c>
      <c r="BE638">
        <v>5.96680968125</v>
      </c>
      <c r="BF638" s="75">
        <v>0.50555206026575039</v>
      </c>
      <c r="BG638" s="75">
        <v>0</v>
      </c>
      <c r="BH638" s="75"/>
      <c r="BJ638">
        <v>4.3255076522826792E-2</v>
      </c>
      <c r="BK638">
        <v>4.5288347127290719E-2</v>
      </c>
      <c r="BM638">
        <v>8.8543423650117511E-2</v>
      </c>
      <c r="BN638">
        <v>4.4271711825058763E-2</v>
      </c>
      <c r="BO638">
        <v>0.2527760301328752</v>
      </c>
      <c r="BP638" s="79" t="s">
        <v>1264</v>
      </c>
      <c r="BQ638" s="79">
        <f>1473</f>
        <v>1473</v>
      </c>
      <c r="BR638" s="79">
        <v>12</v>
      </c>
      <c r="BS638" s="79" t="s">
        <v>1307</v>
      </c>
      <c r="BT638" s="79" t="s">
        <v>1268</v>
      </c>
      <c r="BU638" s="79" t="s">
        <v>863</v>
      </c>
      <c r="BV638" s="79">
        <v>0.5</v>
      </c>
      <c r="BX638" s="79">
        <v>1</v>
      </c>
      <c r="BY638" s="79">
        <v>20</v>
      </c>
      <c r="BZ638" s="79" t="s">
        <v>464</v>
      </c>
      <c r="CA638" s="79" t="s">
        <v>464</v>
      </c>
      <c r="CB638" s="79" t="s">
        <v>1271</v>
      </c>
      <c r="CC638" s="79">
        <v>300</v>
      </c>
      <c r="CD638" s="79">
        <v>420</v>
      </c>
      <c r="CE638" s="79" t="s">
        <v>1287</v>
      </c>
      <c r="CF638" s="79">
        <v>298</v>
      </c>
      <c r="CG638" s="81">
        <f>190.1/0.1</f>
        <v>1900.9999999999998</v>
      </c>
    </row>
    <row r="639" spans="1:87" x14ac:dyDescent="0.3">
      <c r="A639" s="2" t="s">
        <v>1437</v>
      </c>
      <c r="B639" s="13" t="s">
        <v>689</v>
      </c>
      <c r="C639" s="15"/>
      <c r="D639" s="1">
        <v>2.4700000000000002</v>
      </c>
      <c r="E639" s="1" t="s">
        <v>290</v>
      </c>
      <c r="F639" s="32" t="s">
        <v>527</v>
      </c>
      <c r="G639" s="1" t="s">
        <v>609</v>
      </c>
      <c r="L639" t="b">
        <v>1</v>
      </c>
      <c r="M639" t="b">
        <v>1</v>
      </c>
      <c r="N639" t="b">
        <v>0</v>
      </c>
      <c r="O639" t="b">
        <v>0</v>
      </c>
      <c r="P639" s="1"/>
      <c r="Q639" s="25">
        <v>4</v>
      </c>
      <c r="R639">
        <v>4</v>
      </c>
      <c r="S639">
        <v>0</v>
      </c>
      <c r="T639" s="1"/>
      <c r="U639" s="1"/>
      <c r="V639" s="1"/>
      <c r="W639" s="1"/>
      <c r="X639" s="1"/>
      <c r="Y639" s="25">
        <v>7.8084429999999996</v>
      </c>
      <c r="Z639" s="25">
        <v>7.8548809999999998</v>
      </c>
      <c r="AA639" s="25">
        <v>15.19056011</v>
      </c>
      <c r="AB639">
        <v>3.8801999999999999</v>
      </c>
      <c r="AC639">
        <v>29.507999999999999</v>
      </c>
      <c r="AD639">
        <v>7.7140000000000004</v>
      </c>
      <c r="AE639">
        <v>0</v>
      </c>
      <c r="AH639" s="1"/>
      <c r="AI639">
        <v>20</v>
      </c>
      <c r="AJ639" s="55">
        <f t="shared" si="164"/>
        <v>0</v>
      </c>
      <c r="AK639" s="57">
        <v>924.74694800021894</v>
      </c>
      <c r="AL639" s="55">
        <v>883.22940750240002</v>
      </c>
      <c r="AM639" s="55">
        <v>0</v>
      </c>
      <c r="AN639" s="52"/>
      <c r="AO639" s="51">
        <v>8.6510153045653584E-2</v>
      </c>
      <c r="AP639" s="52">
        <v>9.0576694254581439E-2</v>
      </c>
      <c r="AQ639" s="52"/>
      <c r="AR639" s="28">
        <v>1.75</v>
      </c>
      <c r="AS639" s="28">
        <v>2.5</v>
      </c>
      <c r="AT639" s="28">
        <v>0.75</v>
      </c>
      <c r="AU639" s="28">
        <v>0</v>
      </c>
      <c r="AV639" s="28">
        <v>0.35</v>
      </c>
      <c r="AW639" s="28">
        <v>0.5</v>
      </c>
      <c r="AX639" s="28">
        <v>0.15</v>
      </c>
      <c r="AY639" s="28">
        <v>0</v>
      </c>
      <c r="AZ639" s="25">
        <v>0.82</v>
      </c>
      <c r="BA639" s="25">
        <v>3.44</v>
      </c>
      <c r="BB639" s="25">
        <v>2.62</v>
      </c>
      <c r="BC639" s="25">
        <v>2.6262500000000002</v>
      </c>
      <c r="BD639">
        <v>2.6262500000000002</v>
      </c>
      <c r="BE639">
        <v>5.96680968125</v>
      </c>
      <c r="BF639" s="75">
        <v>0.50555206026575039</v>
      </c>
      <c r="BG639" s="75">
        <v>0</v>
      </c>
      <c r="BH639" s="75"/>
      <c r="BJ639">
        <v>4.3255076522826792E-2</v>
      </c>
      <c r="BK639">
        <v>4.5288347127290719E-2</v>
      </c>
      <c r="BM639">
        <v>8.8543423650117511E-2</v>
      </c>
      <c r="BN639">
        <v>4.4271711825058763E-2</v>
      </c>
      <c r="BO639">
        <v>0.2527760301328752</v>
      </c>
      <c r="BP639" s="79" t="s">
        <v>1264</v>
      </c>
      <c r="BQ639" s="79">
        <f>1473</f>
        <v>1473</v>
      </c>
      <c r="BR639" s="79">
        <v>12</v>
      </c>
      <c r="BS639" s="79" t="s">
        <v>1307</v>
      </c>
      <c r="BT639" s="79" t="s">
        <v>1268</v>
      </c>
      <c r="BU639" s="79" t="s">
        <v>863</v>
      </c>
      <c r="BV639" s="79">
        <v>0.5</v>
      </c>
      <c r="BX639" s="79">
        <v>1</v>
      </c>
      <c r="BY639" s="79">
        <v>20</v>
      </c>
      <c r="BZ639" s="79" t="s">
        <v>464</v>
      </c>
      <c r="CA639" s="79" t="s">
        <v>464</v>
      </c>
      <c r="CB639" s="79" t="s">
        <v>1271</v>
      </c>
      <c r="CC639" s="79">
        <v>300</v>
      </c>
      <c r="CD639" s="79">
        <v>420</v>
      </c>
      <c r="CE639" s="79" t="s">
        <v>1287</v>
      </c>
      <c r="CF639" s="79">
        <v>298</v>
      </c>
      <c r="CG639" s="81">
        <f>429.5/0.1</f>
        <v>4295</v>
      </c>
    </row>
    <row r="640" spans="1:87" x14ac:dyDescent="0.3">
      <c r="A640" s="2" t="s">
        <v>1438</v>
      </c>
      <c r="B640" s="13"/>
      <c r="C640" s="13"/>
      <c r="D640" s="2">
        <v>2.09</v>
      </c>
      <c r="E640" s="2" t="s">
        <v>291</v>
      </c>
      <c r="F640" s="32" t="s">
        <v>531</v>
      </c>
      <c r="G640">
        <v>-1</v>
      </c>
      <c r="L640" t="b">
        <v>1</v>
      </c>
      <c r="M640" t="b">
        <v>0</v>
      </c>
      <c r="N640" t="b">
        <v>0</v>
      </c>
      <c r="O640" t="b">
        <v>0</v>
      </c>
      <c r="P640" s="2"/>
      <c r="Q640" s="25">
        <v>1</v>
      </c>
      <c r="R640">
        <v>0</v>
      </c>
      <c r="S640">
        <v>0</v>
      </c>
      <c r="T640" s="2"/>
      <c r="U640" s="2"/>
      <c r="V640" s="2"/>
      <c r="W640" s="2"/>
      <c r="X640" s="2"/>
      <c r="Y640" s="25">
        <v>3.9103940000000001</v>
      </c>
      <c r="Z640" s="25">
        <v>3.9103940000000001</v>
      </c>
      <c r="AA640" s="25">
        <v>11.314458</v>
      </c>
      <c r="AB640">
        <v>0</v>
      </c>
      <c r="AE640">
        <v>0</v>
      </c>
      <c r="AH640" s="2"/>
      <c r="AI640">
        <v>14</v>
      </c>
      <c r="AJ640" s="55">
        <f t="shared" si="132"/>
        <v>0</v>
      </c>
      <c r="AK640" s="57">
        <v>173.0114278564659</v>
      </c>
      <c r="AL640" s="55">
        <v>0</v>
      </c>
      <c r="AM640" s="55">
        <v>0</v>
      </c>
      <c r="AN640" s="52"/>
      <c r="AO640" s="51">
        <v>8.0919510193365449E-2</v>
      </c>
      <c r="AP640" s="52"/>
      <c r="AQ640" s="52"/>
      <c r="AR640" s="28">
        <v>1.9090909090909089</v>
      </c>
      <c r="AS640" s="28">
        <v>2.545454545454545</v>
      </c>
      <c r="AT640" s="28">
        <v>0.63636363636363635</v>
      </c>
      <c r="AU640" s="28">
        <v>2.545454545454545</v>
      </c>
      <c r="AV640" s="28">
        <v>0.25</v>
      </c>
      <c r="AW640" s="28">
        <v>0.33333333333333331</v>
      </c>
      <c r="AX640" s="28">
        <v>8.3333333333333329E-2</v>
      </c>
      <c r="AY640" s="28">
        <v>0.33333333333333331</v>
      </c>
      <c r="AZ640" s="25">
        <v>0.82</v>
      </c>
      <c r="BA640" s="25">
        <v>3.44</v>
      </c>
      <c r="BB640" s="25">
        <v>2.62</v>
      </c>
      <c r="BC640" s="25">
        <v>2.6363636363636358</v>
      </c>
      <c r="BD640">
        <v>2.6363636363636371</v>
      </c>
      <c r="BE640">
        <v>6.0044088459090901</v>
      </c>
      <c r="BF640" s="75">
        <v>0.5117218936152963</v>
      </c>
      <c r="BG640" s="75"/>
      <c r="BH640" s="75"/>
      <c r="BJ640">
        <v>4.0459755096682717E-2</v>
      </c>
      <c r="BM640">
        <v>8.0919510193365449E-2</v>
      </c>
      <c r="BN640">
        <v>4.0459755096682717E-2</v>
      </c>
      <c r="BO640">
        <v>0.5117218936152963</v>
      </c>
      <c r="BP640" s="79" t="s">
        <v>1264</v>
      </c>
      <c r="BQ640" s="79">
        <v>773</v>
      </c>
      <c r="BR640" s="79">
        <v>5</v>
      </c>
      <c r="BS640" s="79" t="s">
        <v>1307</v>
      </c>
      <c r="BT640" s="79" t="s">
        <v>1268</v>
      </c>
      <c r="BU640" s="79" t="s">
        <v>863</v>
      </c>
      <c r="BV640" s="79">
        <v>1</v>
      </c>
      <c r="BW640" s="81">
        <v>84</v>
      </c>
      <c r="BX640" s="79">
        <v>0.5</v>
      </c>
      <c r="BY640" s="79">
        <v>0</v>
      </c>
      <c r="BZ640" s="79" t="s">
        <v>1439</v>
      </c>
      <c r="CA640" s="79" t="s">
        <v>464</v>
      </c>
      <c r="CB640" s="79" t="s">
        <v>1266</v>
      </c>
      <c r="CC640" s="79">
        <v>500</v>
      </c>
      <c r="CD640" s="79">
        <v>250</v>
      </c>
      <c r="CF640" s="79">
        <v>293</v>
      </c>
      <c r="CG640" s="81">
        <v>1000</v>
      </c>
    </row>
    <row r="641" spans="1:85" x14ac:dyDescent="0.3">
      <c r="A641" s="2" t="s">
        <v>1438</v>
      </c>
      <c r="B641" s="13"/>
      <c r="C641" s="13"/>
      <c r="D641" s="2">
        <v>2.09</v>
      </c>
      <c r="E641" s="2" t="s">
        <v>291</v>
      </c>
      <c r="F641" s="32" t="s">
        <v>531</v>
      </c>
      <c r="G641">
        <v>-1</v>
      </c>
      <c r="L641" t="b">
        <v>1</v>
      </c>
      <c r="M641" t="b">
        <v>0</v>
      </c>
      <c r="N641" t="b">
        <v>0</v>
      </c>
      <c r="O641" t="b">
        <v>0</v>
      </c>
      <c r="P641" s="2"/>
      <c r="Q641" s="25">
        <v>1</v>
      </c>
      <c r="R641">
        <v>0</v>
      </c>
      <c r="S641">
        <v>0</v>
      </c>
      <c r="T641" s="2"/>
      <c r="U641" s="2"/>
      <c r="V641" s="2"/>
      <c r="W641" s="2"/>
      <c r="X641" s="2"/>
      <c r="Y641" s="25">
        <v>3.9103940000000001</v>
      </c>
      <c r="Z641" s="25">
        <v>3.9103940000000001</v>
      </c>
      <c r="AA641" s="25">
        <v>11.314458</v>
      </c>
      <c r="AB641">
        <v>0</v>
      </c>
      <c r="AE641">
        <v>0</v>
      </c>
      <c r="AH641" s="2"/>
      <c r="AI641">
        <v>14</v>
      </c>
      <c r="AJ641" s="55">
        <f t="shared" ref="AJ641" si="165">T641*U641*V641</f>
        <v>0</v>
      </c>
      <c r="AK641" s="57">
        <v>173.0114278564659</v>
      </c>
      <c r="AL641" s="55">
        <v>0</v>
      </c>
      <c r="AM641" s="55">
        <v>0</v>
      </c>
      <c r="AN641" s="52"/>
      <c r="AO641" s="51">
        <v>8.0919510193365449E-2</v>
      </c>
      <c r="AP641" s="52"/>
      <c r="AQ641" s="52"/>
      <c r="AR641" s="28">
        <v>1.9090909090909089</v>
      </c>
      <c r="AS641" s="28">
        <v>2.545454545454545</v>
      </c>
      <c r="AT641" s="28">
        <v>0.63636363636363635</v>
      </c>
      <c r="AU641" s="28">
        <v>2.545454545454545</v>
      </c>
      <c r="AV641" s="28">
        <v>0.25</v>
      </c>
      <c r="AW641" s="28">
        <v>0.33333333333333331</v>
      </c>
      <c r="AX641" s="28">
        <v>8.3333333333333329E-2</v>
      </c>
      <c r="AY641" s="28">
        <v>0.33333333333333331</v>
      </c>
      <c r="AZ641" s="25">
        <v>0.82</v>
      </c>
      <c r="BA641" s="25">
        <v>3.44</v>
      </c>
      <c r="BB641" s="25">
        <v>2.62</v>
      </c>
      <c r="BC641" s="25">
        <v>2.6363636363636358</v>
      </c>
      <c r="BD641">
        <v>2.6363636363636371</v>
      </c>
      <c r="BE641">
        <v>6.0044088459090901</v>
      </c>
      <c r="BF641" s="75">
        <v>0.5117218936152963</v>
      </c>
      <c r="BG641" s="75"/>
      <c r="BH641" s="75"/>
      <c r="BJ641">
        <v>4.0459755096682717E-2</v>
      </c>
      <c r="BM641">
        <v>8.0919510193365449E-2</v>
      </c>
      <c r="BN641">
        <v>4.0459755096682717E-2</v>
      </c>
      <c r="BO641">
        <v>0.5117218936152963</v>
      </c>
      <c r="BP641" s="79" t="s">
        <v>1264</v>
      </c>
      <c r="BQ641" s="79">
        <v>773</v>
      </c>
      <c r="BR641" s="79">
        <v>5</v>
      </c>
      <c r="BS641" s="79" t="s">
        <v>1307</v>
      </c>
      <c r="BT641" s="79" t="s">
        <v>1268</v>
      </c>
      <c r="BU641" s="79" t="s">
        <v>863</v>
      </c>
      <c r="BV641" s="79">
        <v>1</v>
      </c>
      <c r="BW641" s="81">
        <v>84</v>
      </c>
      <c r="BX641" s="79">
        <v>0.5</v>
      </c>
      <c r="BY641" s="79">
        <v>0</v>
      </c>
      <c r="BZ641" s="79" t="s">
        <v>1439</v>
      </c>
      <c r="CA641" s="79" t="s">
        <v>464</v>
      </c>
      <c r="CB641" s="79" t="s">
        <v>1266</v>
      </c>
      <c r="CC641" s="79">
        <v>500</v>
      </c>
      <c r="CD641" s="79">
        <v>420</v>
      </c>
      <c r="CF641" s="79">
        <v>293</v>
      </c>
      <c r="CG641" s="81">
        <v>100</v>
      </c>
    </row>
    <row r="642" spans="1:85" x14ac:dyDescent="0.3">
      <c r="A642" s="2" t="s">
        <v>1438</v>
      </c>
      <c r="B642" s="13"/>
      <c r="C642" s="13"/>
      <c r="D642" s="2">
        <v>2.09</v>
      </c>
      <c r="E642" s="2" t="s">
        <v>291</v>
      </c>
      <c r="F642" s="32" t="s">
        <v>531</v>
      </c>
      <c r="G642">
        <v>-1</v>
      </c>
      <c r="L642" t="b">
        <v>1</v>
      </c>
      <c r="M642" t="b">
        <v>0</v>
      </c>
      <c r="N642" t="b">
        <v>0</v>
      </c>
      <c r="O642" t="b">
        <v>0</v>
      </c>
      <c r="P642" s="2"/>
      <c r="Q642" s="25">
        <v>1</v>
      </c>
      <c r="R642">
        <v>0</v>
      </c>
      <c r="S642">
        <v>0</v>
      </c>
      <c r="T642" s="2"/>
      <c r="U642" s="2"/>
      <c r="V642" s="2"/>
      <c r="W642" s="2"/>
      <c r="X642" s="2"/>
      <c r="Y642" s="25">
        <v>3.9103940000000001</v>
      </c>
      <c r="Z642" s="25">
        <v>3.9103940000000001</v>
      </c>
      <c r="AA642" s="25">
        <v>11.314458</v>
      </c>
      <c r="AB642">
        <v>0</v>
      </c>
      <c r="AE642">
        <v>0</v>
      </c>
      <c r="AH642" s="2"/>
      <c r="AI642">
        <v>14</v>
      </c>
      <c r="AJ642" s="55">
        <f t="shared" ref="AJ642" si="166">T642*U642*V642</f>
        <v>0</v>
      </c>
      <c r="AK642" s="57">
        <v>173.0114278564659</v>
      </c>
      <c r="AL642" s="55">
        <v>0</v>
      </c>
      <c r="AM642" s="55">
        <v>0</v>
      </c>
      <c r="AN642" s="52"/>
      <c r="AO642" s="51">
        <v>8.0919510193365449E-2</v>
      </c>
      <c r="AP642" s="52"/>
      <c r="AQ642" s="52"/>
      <c r="AR642" s="28">
        <v>1.9090909090909089</v>
      </c>
      <c r="AS642" s="28">
        <v>2.545454545454545</v>
      </c>
      <c r="AT642" s="28">
        <v>0.63636363636363635</v>
      </c>
      <c r="AU642" s="28">
        <v>2.545454545454545</v>
      </c>
      <c r="AV642" s="28">
        <v>0.25</v>
      </c>
      <c r="AW642" s="28">
        <v>0.33333333333333331</v>
      </c>
      <c r="AX642" s="28">
        <v>8.3333333333333329E-2</v>
      </c>
      <c r="AY642" s="28">
        <v>0.33333333333333331</v>
      </c>
      <c r="AZ642" s="25">
        <v>0.82</v>
      </c>
      <c r="BA642" s="25">
        <v>3.44</v>
      </c>
      <c r="BB642" s="25">
        <v>2.62</v>
      </c>
      <c r="BC642" s="25">
        <v>2.6363636363636358</v>
      </c>
      <c r="BD642">
        <v>2.6363636363636371</v>
      </c>
      <c r="BE642">
        <v>6.0044088459090901</v>
      </c>
      <c r="BF642" s="75">
        <v>0.5117218936152963</v>
      </c>
      <c r="BG642" s="75"/>
      <c r="BH642" s="75"/>
      <c r="BJ642">
        <v>4.0459755096682717E-2</v>
      </c>
      <c r="BM642">
        <v>8.0919510193365449E-2</v>
      </c>
      <c r="BN642">
        <v>4.0459755096682717E-2</v>
      </c>
      <c r="BO642">
        <v>0.5117218936152963</v>
      </c>
      <c r="BP642" s="79" t="s">
        <v>1264</v>
      </c>
      <c r="BQ642" s="79">
        <v>773</v>
      </c>
      <c r="BR642" s="79">
        <v>5</v>
      </c>
      <c r="BS642" s="79" t="s">
        <v>1307</v>
      </c>
      <c r="BT642" s="79" t="s">
        <v>1268</v>
      </c>
      <c r="BU642" s="79" t="s">
        <v>863</v>
      </c>
      <c r="BV642" s="79">
        <v>1</v>
      </c>
      <c r="BW642" s="81">
        <v>84</v>
      </c>
      <c r="BX642" s="79">
        <v>0.5</v>
      </c>
      <c r="BY642" s="79">
        <v>0</v>
      </c>
      <c r="BZ642" s="79" t="s">
        <v>1439</v>
      </c>
      <c r="CA642" s="79" t="s">
        <v>464</v>
      </c>
      <c r="CB642" s="79" t="s">
        <v>1266</v>
      </c>
      <c r="CC642" s="79">
        <v>500</v>
      </c>
      <c r="CD642" s="79">
        <v>500</v>
      </c>
      <c r="CF642" s="79">
        <v>293</v>
      </c>
      <c r="CG642" s="81">
        <v>75</v>
      </c>
    </row>
    <row r="643" spans="1:85" x14ac:dyDescent="0.3">
      <c r="A643" s="2" t="s">
        <v>1438</v>
      </c>
      <c r="B643" s="13"/>
      <c r="C643" s="13"/>
      <c r="D643" s="2">
        <v>2.09</v>
      </c>
      <c r="E643" s="2" t="s">
        <v>291</v>
      </c>
      <c r="F643" s="32" t="s">
        <v>531</v>
      </c>
      <c r="G643">
        <v>-1</v>
      </c>
      <c r="L643" t="b">
        <v>1</v>
      </c>
      <c r="M643" t="b">
        <v>0</v>
      </c>
      <c r="N643" t="b">
        <v>0</v>
      </c>
      <c r="O643" t="b">
        <v>0</v>
      </c>
      <c r="P643" s="2"/>
      <c r="Q643" s="25">
        <v>1</v>
      </c>
      <c r="R643">
        <v>0</v>
      </c>
      <c r="S643">
        <v>0</v>
      </c>
      <c r="T643" s="2"/>
      <c r="U643" s="2"/>
      <c r="V643" s="2"/>
      <c r="W643" s="2"/>
      <c r="X643" s="2"/>
      <c r="Y643" s="25">
        <v>3.9103940000000001</v>
      </c>
      <c r="Z643" s="25">
        <v>3.9103940000000001</v>
      </c>
      <c r="AA643" s="25">
        <v>11.314458</v>
      </c>
      <c r="AB643">
        <v>0</v>
      </c>
      <c r="AE643">
        <v>0</v>
      </c>
      <c r="AH643" s="2"/>
      <c r="AI643">
        <v>14</v>
      </c>
      <c r="AJ643" s="55">
        <f t="shared" ref="AJ643" si="167">T643*U643*V643</f>
        <v>0</v>
      </c>
      <c r="AK643" s="57">
        <v>173.0114278564659</v>
      </c>
      <c r="AL643" s="55">
        <v>0</v>
      </c>
      <c r="AM643" s="55">
        <v>0</v>
      </c>
      <c r="AN643" s="52"/>
      <c r="AO643" s="51">
        <v>8.0919510193365449E-2</v>
      </c>
      <c r="AP643" s="52"/>
      <c r="AQ643" s="52"/>
      <c r="AR643" s="28">
        <v>1.9090909090909089</v>
      </c>
      <c r="AS643" s="28">
        <v>2.545454545454545</v>
      </c>
      <c r="AT643" s="28">
        <v>0.63636363636363635</v>
      </c>
      <c r="AU643" s="28">
        <v>2.545454545454545</v>
      </c>
      <c r="AV643" s="28">
        <v>0.25</v>
      </c>
      <c r="AW643" s="28">
        <v>0.33333333333333331</v>
      </c>
      <c r="AX643" s="28">
        <v>8.3333333333333329E-2</v>
      </c>
      <c r="AY643" s="28">
        <v>0.33333333333333331</v>
      </c>
      <c r="AZ643" s="25">
        <v>0.82</v>
      </c>
      <c r="BA643" s="25">
        <v>3.44</v>
      </c>
      <c r="BB643" s="25">
        <v>2.62</v>
      </c>
      <c r="BC643" s="25">
        <v>2.6363636363636358</v>
      </c>
      <c r="BD643">
        <v>2.6363636363636371</v>
      </c>
      <c r="BE643">
        <v>6.0044088459090901</v>
      </c>
      <c r="BF643" s="75">
        <v>0.5117218936152963</v>
      </c>
      <c r="BG643" s="75"/>
      <c r="BH643" s="75"/>
      <c r="BJ643">
        <v>4.0459755096682717E-2</v>
      </c>
      <c r="BM643">
        <v>8.0919510193365449E-2</v>
      </c>
      <c r="BN643">
        <v>4.0459755096682717E-2</v>
      </c>
      <c r="BO643">
        <v>0.5117218936152963</v>
      </c>
      <c r="BP643" s="79" t="s">
        <v>1264</v>
      </c>
      <c r="BQ643" s="79">
        <v>773</v>
      </c>
      <c r="BR643" s="79">
        <v>5</v>
      </c>
      <c r="BS643" s="79" t="s">
        <v>1307</v>
      </c>
      <c r="BT643" s="79" t="s">
        <v>1268</v>
      </c>
      <c r="BU643" s="79" t="s">
        <v>863</v>
      </c>
      <c r="BV643" s="79">
        <v>1</v>
      </c>
      <c r="BW643" s="81">
        <v>84</v>
      </c>
      <c r="BX643" s="79">
        <v>0.5</v>
      </c>
      <c r="BY643" s="79">
        <v>0</v>
      </c>
      <c r="BZ643" s="79" t="s">
        <v>1439</v>
      </c>
      <c r="CA643" s="79" t="s">
        <v>464</v>
      </c>
      <c r="CB643" s="79" t="s">
        <v>1266</v>
      </c>
      <c r="CC643" s="79">
        <v>500</v>
      </c>
      <c r="CD643" s="79">
        <v>550</v>
      </c>
      <c r="CF643" s="79">
        <v>293</v>
      </c>
      <c r="CG643" s="81">
        <v>40</v>
      </c>
    </row>
    <row r="644" spans="1:85" x14ac:dyDescent="0.3">
      <c r="A644" s="2" t="s">
        <v>1438</v>
      </c>
      <c r="B644" s="13"/>
      <c r="C644" s="13"/>
      <c r="D644" s="2">
        <v>2.09</v>
      </c>
      <c r="E644" s="2" t="s">
        <v>291</v>
      </c>
      <c r="F644" s="32" t="s">
        <v>531</v>
      </c>
      <c r="G644">
        <v>-1</v>
      </c>
      <c r="L644" t="b">
        <v>1</v>
      </c>
      <c r="M644" t="b">
        <v>0</v>
      </c>
      <c r="N644" t="b">
        <v>0</v>
      </c>
      <c r="O644" t="b">
        <v>0</v>
      </c>
      <c r="P644" s="2"/>
      <c r="Q644" s="25">
        <v>1</v>
      </c>
      <c r="R644">
        <v>0</v>
      </c>
      <c r="S644">
        <v>0</v>
      </c>
      <c r="T644" s="2"/>
      <c r="U644" s="2"/>
      <c r="V644" s="2"/>
      <c r="W644" s="2"/>
      <c r="X644" s="2"/>
      <c r="Y644" s="25">
        <v>3.9103940000000001</v>
      </c>
      <c r="Z644" s="25">
        <v>3.9103940000000001</v>
      </c>
      <c r="AA644" s="25">
        <v>11.314458</v>
      </c>
      <c r="AB644">
        <v>0</v>
      </c>
      <c r="AE644">
        <v>0</v>
      </c>
      <c r="AH644" s="2"/>
      <c r="AI644">
        <v>14</v>
      </c>
      <c r="AJ644" s="55">
        <f t="shared" ref="AJ644" si="168">T644*U644*V644</f>
        <v>0</v>
      </c>
      <c r="AK644" s="57">
        <v>173.0114278564659</v>
      </c>
      <c r="AL644" s="55">
        <v>0</v>
      </c>
      <c r="AM644" s="55">
        <v>0</v>
      </c>
      <c r="AN644" s="52"/>
      <c r="AO644" s="51">
        <v>8.0919510193365449E-2</v>
      </c>
      <c r="AP644" s="52"/>
      <c r="AQ644" s="52"/>
      <c r="AR644" s="28">
        <v>1.9090909090909089</v>
      </c>
      <c r="AS644" s="28">
        <v>2.545454545454545</v>
      </c>
      <c r="AT644" s="28">
        <v>0.63636363636363635</v>
      </c>
      <c r="AU644" s="28">
        <v>2.545454545454545</v>
      </c>
      <c r="AV644" s="28">
        <v>0.25</v>
      </c>
      <c r="AW644" s="28">
        <v>0.33333333333333331</v>
      </c>
      <c r="AX644" s="28">
        <v>8.3333333333333329E-2</v>
      </c>
      <c r="AY644" s="28">
        <v>0.33333333333333331</v>
      </c>
      <c r="AZ644" s="25">
        <v>0.82</v>
      </c>
      <c r="BA644" s="25">
        <v>3.44</v>
      </c>
      <c r="BB644" s="25">
        <v>2.62</v>
      </c>
      <c r="BC644" s="25">
        <v>2.6363636363636358</v>
      </c>
      <c r="BD644">
        <v>2.6363636363636371</v>
      </c>
      <c r="BE644">
        <v>6.0044088459090901</v>
      </c>
      <c r="BF644" s="75">
        <v>0.5117218936152963</v>
      </c>
      <c r="BG644" s="75"/>
      <c r="BH644" s="75"/>
      <c r="BJ644">
        <v>4.0459755096682717E-2</v>
      </c>
      <c r="BM644">
        <v>8.0919510193365449E-2</v>
      </c>
      <c r="BN644">
        <v>4.0459755096682717E-2</v>
      </c>
      <c r="BO644">
        <v>0.5117218936152963</v>
      </c>
      <c r="BP644" s="79" t="s">
        <v>1264</v>
      </c>
      <c r="BQ644" s="79">
        <v>773</v>
      </c>
      <c r="BR644" s="79">
        <v>5</v>
      </c>
      <c r="BS644" s="79" t="s">
        <v>1307</v>
      </c>
      <c r="BT644" s="79" t="s">
        <v>1268</v>
      </c>
      <c r="BU644" s="79" t="s">
        <v>863</v>
      </c>
      <c r="BV644" s="79">
        <v>1</v>
      </c>
      <c r="BW644" s="81">
        <v>84</v>
      </c>
      <c r="BX644" s="79">
        <v>0.5</v>
      </c>
      <c r="BY644" s="79">
        <v>0</v>
      </c>
      <c r="BZ644" s="79" t="s">
        <v>1439</v>
      </c>
      <c r="CA644" s="79" t="s">
        <v>464</v>
      </c>
      <c r="CB644" s="79" t="s">
        <v>1266</v>
      </c>
      <c r="CC644" s="79">
        <v>500</v>
      </c>
      <c r="CD644" s="79">
        <v>600</v>
      </c>
      <c r="CF644" s="79">
        <v>293</v>
      </c>
      <c r="CG644" s="81">
        <v>5</v>
      </c>
    </row>
    <row r="645" spans="1:85" x14ac:dyDescent="0.3">
      <c r="A645" s="2" t="s">
        <v>1438</v>
      </c>
      <c r="B645" s="13"/>
      <c r="C645" s="13"/>
      <c r="D645" s="2">
        <v>2.09</v>
      </c>
      <c r="E645" s="2" t="s">
        <v>291</v>
      </c>
      <c r="F645" s="32" t="s">
        <v>531</v>
      </c>
      <c r="G645">
        <v>-1</v>
      </c>
      <c r="L645" t="b">
        <v>1</v>
      </c>
      <c r="M645" t="b">
        <v>0</v>
      </c>
      <c r="N645" t="b">
        <v>0</v>
      </c>
      <c r="O645" t="b">
        <v>0</v>
      </c>
      <c r="P645" s="2"/>
      <c r="Q645" s="25">
        <v>1</v>
      </c>
      <c r="R645">
        <v>0</v>
      </c>
      <c r="S645">
        <v>0</v>
      </c>
      <c r="T645" s="2"/>
      <c r="U645" s="2"/>
      <c r="V645" s="2"/>
      <c r="W645" s="2"/>
      <c r="X645" s="2"/>
      <c r="Y645" s="25">
        <v>3.9103940000000001</v>
      </c>
      <c r="Z645" s="25">
        <v>3.9103940000000001</v>
      </c>
      <c r="AA645" s="25">
        <v>11.314458</v>
      </c>
      <c r="AB645">
        <v>0</v>
      </c>
      <c r="AE645">
        <v>0</v>
      </c>
      <c r="AH645" s="2"/>
      <c r="AI645">
        <v>14</v>
      </c>
      <c r="AJ645" s="55">
        <f t="shared" ref="AJ645" si="169">T645*U645*V645</f>
        <v>0</v>
      </c>
      <c r="AK645" s="57">
        <v>173.0114278564659</v>
      </c>
      <c r="AL645" s="55">
        <v>0</v>
      </c>
      <c r="AM645" s="55">
        <v>0</v>
      </c>
      <c r="AN645" s="52"/>
      <c r="AO645" s="51">
        <v>8.0919510193365449E-2</v>
      </c>
      <c r="AP645" s="52"/>
      <c r="AQ645" s="52"/>
      <c r="AR645" s="28">
        <v>1.9090909090909089</v>
      </c>
      <c r="AS645" s="28">
        <v>2.545454545454545</v>
      </c>
      <c r="AT645" s="28">
        <v>0.63636363636363635</v>
      </c>
      <c r="AU645" s="28">
        <v>2.545454545454545</v>
      </c>
      <c r="AV645" s="28">
        <v>0.25</v>
      </c>
      <c r="AW645" s="28">
        <v>0.33333333333333331</v>
      </c>
      <c r="AX645" s="28">
        <v>8.3333333333333329E-2</v>
      </c>
      <c r="AY645" s="28">
        <v>0.33333333333333331</v>
      </c>
      <c r="AZ645" s="25">
        <v>0.82</v>
      </c>
      <c r="BA645" s="25">
        <v>3.44</v>
      </c>
      <c r="BB645" s="25">
        <v>2.62</v>
      </c>
      <c r="BC645" s="25">
        <v>2.6363636363636358</v>
      </c>
      <c r="BD645">
        <v>2.6363636363636371</v>
      </c>
      <c r="BE645">
        <v>6.0044088459090901</v>
      </c>
      <c r="BF645" s="75">
        <v>0.5117218936152963</v>
      </c>
      <c r="BG645" s="75"/>
      <c r="BH645" s="75"/>
      <c r="BJ645">
        <v>4.0459755096682717E-2</v>
      </c>
      <c r="BM645">
        <v>8.0919510193365449E-2</v>
      </c>
      <c r="BN645">
        <v>4.0459755096682717E-2</v>
      </c>
      <c r="BO645">
        <v>0.5117218936152963</v>
      </c>
      <c r="BP645" s="79" t="s">
        <v>1264</v>
      </c>
      <c r="BQ645" s="79">
        <v>773</v>
      </c>
      <c r="BR645" s="79">
        <v>5</v>
      </c>
      <c r="BS645" s="79" t="s">
        <v>1307</v>
      </c>
      <c r="BT645" s="79" t="s">
        <v>1268</v>
      </c>
      <c r="BU645" s="79" t="s">
        <v>863</v>
      </c>
      <c r="BV645" s="79">
        <v>1</v>
      </c>
      <c r="BW645" s="81">
        <v>84</v>
      </c>
      <c r="BX645" s="79">
        <v>0.5</v>
      </c>
      <c r="BY645" s="79">
        <v>0</v>
      </c>
      <c r="BZ645" s="79" t="s">
        <v>1439</v>
      </c>
      <c r="CA645" s="79" t="s">
        <v>464</v>
      </c>
      <c r="CB645" s="79" t="s">
        <v>1266</v>
      </c>
      <c r="CC645" s="79">
        <v>500</v>
      </c>
      <c r="CD645" s="79">
        <v>650</v>
      </c>
      <c r="CF645" s="79">
        <v>293</v>
      </c>
      <c r="CG645" s="81">
        <v>0</v>
      </c>
    </row>
    <row r="646" spans="1:85" x14ac:dyDescent="0.3">
      <c r="A646" s="2" t="s">
        <v>1438</v>
      </c>
      <c r="B646" s="13"/>
      <c r="C646" s="13"/>
      <c r="D646" s="2">
        <v>2.09</v>
      </c>
      <c r="E646" s="2" t="s">
        <v>291</v>
      </c>
      <c r="F646" s="32" t="s">
        <v>531</v>
      </c>
      <c r="G646">
        <v>-1</v>
      </c>
      <c r="L646" t="b">
        <v>1</v>
      </c>
      <c r="M646" t="b">
        <v>0</v>
      </c>
      <c r="N646" t="b">
        <v>0</v>
      </c>
      <c r="O646" t="b">
        <v>0</v>
      </c>
      <c r="P646" s="2"/>
      <c r="Q646" s="25">
        <v>1</v>
      </c>
      <c r="R646">
        <v>0</v>
      </c>
      <c r="S646">
        <v>0</v>
      </c>
      <c r="T646" s="2"/>
      <c r="U646" s="2"/>
      <c r="V646" s="2"/>
      <c r="W646" s="2"/>
      <c r="X646" s="2"/>
      <c r="Y646" s="25">
        <v>3.9103940000000001</v>
      </c>
      <c r="Z646" s="25">
        <v>3.9103940000000001</v>
      </c>
      <c r="AA646" s="25">
        <v>11.314458</v>
      </c>
      <c r="AB646">
        <v>0</v>
      </c>
      <c r="AE646">
        <v>0</v>
      </c>
      <c r="AH646" s="2"/>
      <c r="AI646">
        <v>14</v>
      </c>
      <c r="AJ646" s="55">
        <f t="shared" ref="AJ646" si="170">T646*U646*V646</f>
        <v>0</v>
      </c>
      <c r="AK646" s="57">
        <v>173.0114278564659</v>
      </c>
      <c r="AL646" s="55">
        <v>0</v>
      </c>
      <c r="AM646" s="55">
        <v>0</v>
      </c>
      <c r="AN646" s="52"/>
      <c r="AO646" s="51">
        <v>8.0919510193365449E-2</v>
      </c>
      <c r="AP646" s="52"/>
      <c r="AQ646" s="52"/>
      <c r="AR646" s="28">
        <v>1.9090909090909089</v>
      </c>
      <c r="AS646" s="28">
        <v>2.545454545454545</v>
      </c>
      <c r="AT646" s="28">
        <v>0.63636363636363635</v>
      </c>
      <c r="AU646" s="28">
        <v>2.545454545454545</v>
      </c>
      <c r="AV646" s="28">
        <v>0.25</v>
      </c>
      <c r="AW646" s="28">
        <v>0.33333333333333331</v>
      </c>
      <c r="AX646" s="28">
        <v>8.3333333333333329E-2</v>
      </c>
      <c r="AY646" s="28">
        <v>0.33333333333333331</v>
      </c>
      <c r="AZ646" s="25">
        <v>0.82</v>
      </c>
      <c r="BA646" s="25">
        <v>3.44</v>
      </c>
      <c r="BB646" s="25">
        <v>2.62</v>
      </c>
      <c r="BC646" s="25">
        <v>2.6363636363636358</v>
      </c>
      <c r="BD646">
        <v>2.6363636363636371</v>
      </c>
      <c r="BE646">
        <v>6.0044088459090901</v>
      </c>
      <c r="BF646" s="75">
        <v>0.5117218936152963</v>
      </c>
      <c r="BG646" s="75"/>
      <c r="BH646" s="75"/>
      <c r="BJ646">
        <v>4.0459755096682717E-2</v>
      </c>
      <c r="BM646">
        <v>8.0919510193365449E-2</v>
      </c>
      <c r="BN646">
        <v>4.0459755096682717E-2</v>
      </c>
      <c r="BO646">
        <v>0.5117218936152963</v>
      </c>
      <c r="BP646" s="79" t="s">
        <v>1264</v>
      </c>
      <c r="BQ646" s="79">
        <v>773</v>
      </c>
      <c r="BR646" s="79">
        <v>5</v>
      </c>
      <c r="BS646" s="79" t="s">
        <v>1307</v>
      </c>
      <c r="BT646" s="79" t="s">
        <v>1268</v>
      </c>
      <c r="BU646" s="79" t="s">
        <v>863</v>
      </c>
      <c r="BV646" s="79">
        <v>1</v>
      </c>
      <c r="BW646" s="81">
        <v>84</v>
      </c>
      <c r="BX646" s="79">
        <v>0.5</v>
      </c>
      <c r="BY646" s="79">
        <v>0</v>
      </c>
      <c r="BZ646" s="79" t="s">
        <v>1439</v>
      </c>
      <c r="CA646" s="79" t="s">
        <v>464</v>
      </c>
      <c r="CB646" s="79" t="s">
        <v>1266</v>
      </c>
      <c r="CC646" s="79">
        <v>500</v>
      </c>
      <c r="CD646" s="79">
        <v>400</v>
      </c>
      <c r="CF646" s="79">
        <v>293</v>
      </c>
      <c r="CG646" s="81">
        <v>250</v>
      </c>
    </row>
    <row r="647" spans="1:85" x14ac:dyDescent="0.3">
      <c r="A647" s="2" t="s">
        <v>1438</v>
      </c>
      <c r="B647" s="13"/>
      <c r="C647" s="13"/>
      <c r="D647" s="2">
        <v>2.09</v>
      </c>
      <c r="E647" s="2" t="s">
        <v>291</v>
      </c>
      <c r="F647" s="32" t="s">
        <v>531</v>
      </c>
      <c r="G647">
        <v>-1</v>
      </c>
      <c r="L647" t="b">
        <v>1</v>
      </c>
      <c r="M647" t="b">
        <v>0</v>
      </c>
      <c r="N647" t="b">
        <v>0</v>
      </c>
      <c r="O647" t="b">
        <v>0</v>
      </c>
      <c r="P647" s="2"/>
      <c r="Q647" s="25">
        <v>1</v>
      </c>
      <c r="R647">
        <v>0</v>
      </c>
      <c r="S647">
        <v>0</v>
      </c>
      <c r="T647" s="2"/>
      <c r="U647" s="2"/>
      <c r="V647" s="2"/>
      <c r="W647" s="2"/>
      <c r="X647" s="2"/>
      <c r="Y647" s="25">
        <v>3.9103940000000001</v>
      </c>
      <c r="Z647" s="25">
        <v>3.9103940000000001</v>
      </c>
      <c r="AA647" s="25">
        <v>11.314458</v>
      </c>
      <c r="AB647">
        <v>0</v>
      </c>
      <c r="AE647">
        <v>0</v>
      </c>
      <c r="AH647" s="2"/>
      <c r="AI647">
        <v>14</v>
      </c>
      <c r="AJ647" s="55">
        <f t="shared" ref="AJ647" si="171">T647*U647*V647</f>
        <v>0</v>
      </c>
      <c r="AK647" s="57">
        <v>173.0114278564659</v>
      </c>
      <c r="AL647" s="55">
        <v>0</v>
      </c>
      <c r="AM647" s="55">
        <v>0</v>
      </c>
      <c r="AN647" s="52"/>
      <c r="AO647" s="51">
        <v>8.0919510193365449E-2</v>
      </c>
      <c r="AP647" s="52"/>
      <c r="AQ647" s="52"/>
      <c r="AR647" s="28">
        <v>1.9090909090909089</v>
      </c>
      <c r="AS647" s="28">
        <v>2.545454545454545</v>
      </c>
      <c r="AT647" s="28">
        <v>0.63636363636363635</v>
      </c>
      <c r="AU647" s="28">
        <v>2.545454545454545</v>
      </c>
      <c r="AV647" s="28">
        <v>0.25</v>
      </c>
      <c r="AW647" s="28">
        <v>0.33333333333333331</v>
      </c>
      <c r="AX647" s="28">
        <v>8.3333333333333329E-2</v>
      </c>
      <c r="AY647" s="28">
        <v>0.33333333333333331</v>
      </c>
      <c r="AZ647" s="25">
        <v>0.82</v>
      </c>
      <c r="BA647" s="25">
        <v>3.44</v>
      </c>
      <c r="BB647" s="25">
        <v>2.62</v>
      </c>
      <c r="BC647" s="25">
        <v>2.6363636363636358</v>
      </c>
      <c r="BD647">
        <v>2.6363636363636371</v>
      </c>
      <c r="BE647">
        <v>6.0044088459090901</v>
      </c>
      <c r="BF647" s="75">
        <v>0.5117218936152963</v>
      </c>
      <c r="BG647" s="75"/>
      <c r="BH647" s="75"/>
      <c r="BJ647">
        <v>4.0459755096682717E-2</v>
      </c>
      <c r="BM647">
        <v>8.0919510193365449E-2</v>
      </c>
      <c r="BN647">
        <v>4.0459755096682717E-2</v>
      </c>
      <c r="BO647">
        <v>0.5117218936152963</v>
      </c>
      <c r="BP647" s="79" t="s">
        <v>1264</v>
      </c>
      <c r="BQ647" s="79">
        <v>773</v>
      </c>
      <c r="BR647" s="79">
        <v>5</v>
      </c>
      <c r="BS647" s="79" t="s">
        <v>1307</v>
      </c>
      <c r="BT647" s="79" t="s">
        <v>1268</v>
      </c>
      <c r="BU647" s="79" t="s">
        <v>863</v>
      </c>
      <c r="BV647" s="79">
        <v>2</v>
      </c>
      <c r="BW647" s="81">
        <v>84</v>
      </c>
      <c r="BX647" s="79">
        <v>0.5</v>
      </c>
      <c r="BY647" s="79">
        <v>0</v>
      </c>
      <c r="BZ647" s="79" t="s">
        <v>1439</v>
      </c>
      <c r="CA647" s="79" t="s">
        <v>464</v>
      </c>
      <c r="CB647" s="79" t="s">
        <v>1266</v>
      </c>
      <c r="CC647" s="79">
        <v>500</v>
      </c>
      <c r="CD647" s="79">
        <v>400</v>
      </c>
      <c r="CF647" s="79">
        <v>293</v>
      </c>
      <c r="CG647" s="81">
        <v>750</v>
      </c>
    </row>
    <row r="648" spans="1:85" x14ac:dyDescent="0.3">
      <c r="A648" s="2" t="s">
        <v>1438</v>
      </c>
      <c r="B648" s="13"/>
      <c r="C648" s="13"/>
      <c r="D648" s="2">
        <v>2.09</v>
      </c>
      <c r="E648" s="2" t="s">
        <v>291</v>
      </c>
      <c r="F648" s="32" t="s">
        <v>531</v>
      </c>
      <c r="G648">
        <v>-1</v>
      </c>
      <c r="L648" t="b">
        <v>1</v>
      </c>
      <c r="M648" t="b">
        <v>0</v>
      </c>
      <c r="N648" t="b">
        <v>0</v>
      </c>
      <c r="O648" t="b">
        <v>0</v>
      </c>
      <c r="P648" s="2"/>
      <c r="Q648" s="25">
        <v>1</v>
      </c>
      <c r="R648">
        <v>0</v>
      </c>
      <c r="S648">
        <v>0</v>
      </c>
      <c r="T648" s="2"/>
      <c r="U648" s="2"/>
      <c r="V648" s="2"/>
      <c r="W648" s="2"/>
      <c r="X648" s="2"/>
      <c r="Y648" s="25">
        <v>3.9103940000000001</v>
      </c>
      <c r="Z648" s="25">
        <v>3.9103940000000001</v>
      </c>
      <c r="AA648" s="25">
        <v>11.314458</v>
      </c>
      <c r="AB648">
        <v>0</v>
      </c>
      <c r="AE648">
        <v>0</v>
      </c>
      <c r="AH648" s="2"/>
      <c r="AI648">
        <v>14</v>
      </c>
      <c r="AJ648" s="55">
        <f t="shared" ref="AJ648:AJ650" si="172">T648*U648*V648</f>
        <v>0</v>
      </c>
      <c r="AK648" s="57">
        <v>173.0114278564659</v>
      </c>
      <c r="AL648" s="55">
        <v>0</v>
      </c>
      <c r="AM648" s="55">
        <v>0</v>
      </c>
      <c r="AN648" s="52"/>
      <c r="AO648" s="51">
        <v>8.0919510193365449E-2</v>
      </c>
      <c r="AP648" s="52"/>
      <c r="AQ648" s="52"/>
      <c r="AR648" s="28">
        <v>1.9090909090909089</v>
      </c>
      <c r="AS648" s="28">
        <v>2.545454545454545</v>
      </c>
      <c r="AT648" s="28">
        <v>0.63636363636363635</v>
      </c>
      <c r="AU648" s="28">
        <v>2.545454545454545</v>
      </c>
      <c r="AV648" s="28">
        <v>0.25</v>
      </c>
      <c r="AW648" s="28">
        <v>0.33333333333333331</v>
      </c>
      <c r="AX648" s="28">
        <v>8.3333333333333329E-2</v>
      </c>
      <c r="AY648" s="28">
        <v>0.33333333333333331</v>
      </c>
      <c r="AZ648" s="25">
        <v>0.82</v>
      </c>
      <c r="BA648" s="25">
        <v>3.44</v>
      </c>
      <c r="BB648" s="25">
        <v>2.62</v>
      </c>
      <c r="BC648" s="25">
        <v>2.6363636363636358</v>
      </c>
      <c r="BD648">
        <v>2.6363636363636371</v>
      </c>
      <c r="BE648">
        <v>6.0044088459090901</v>
      </c>
      <c r="BF648" s="75">
        <v>0.5117218936152963</v>
      </c>
      <c r="BG648" s="75"/>
      <c r="BH648" s="75"/>
      <c r="BJ648">
        <v>4.0459755096682717E-2</v>
      </c>
      <c r="BM648">
        <v>8.0919510193365449E-2</v>
      </c>
      <c r="BN648">
        <v>4.0459755096682717E-2</v>
      </c>
      <c r="BO648">
        <v>0.5117218936152963</v>
      </c>
      <c r="BP648" s="79" t="s">
        <v>1264</v>
      </c>
      <c r="BQ648" s="79">
        <v>773</v>
      </c>
      <c r="BR648" s="79">
        <v>5</v>
      </c>
      <c r="BS648" s="79" t="s">
        <v>1307</v>
      </c>
      <c r="BT648" s="79" t="s">
        <v>1268</v>
      </c>
      <c r="BU648" s="79" t="s">
        <v>863</v>
      </c>
      <c r="BV648" s="79">
        <v>3</v>
      </c>
      <c r="BW648" s="81">
        <v>84</v>
      </c>
      <c r="BX648" s="79">
        <v>0.5</v>
      </c>
      <c r="BY648" s="79">
        <v>0</v>
      </c>
      <c r="BZ648" s="79" t="s">
        <v>1439</v>
      </c>
      <c r="CA648" s="79" t="s">
        <v>464</v>
      </c>
      <c r="CB648" s="79" t="s">
        <v>1266</v>
      </c>
      <c r="CC648" s="79">
        <v>500</v>
      </c>
      <c r="CD648" s="79">
        <v>400</v>
      </c>
      <c r="CF648" s="79">
        <v>293</v>
      </c>
      <c r="CG648" s="81">
        <v>600</v>
      </c>
    </row>
    <row r="649" spans="1:85" x14ac:dyDescent="0.3">
      <c r="A649" s="2" t="s">
        <v>1438</v>
      </c>
      <c r="B649" s="13"/>
      <c r="C649" s="13"/>
      <c r="D649" s="2">
        <v>2.09</v>
      </c>
      <c r="E649" s="2" t="s">
        <v>291</v>
      </c>
      <c r="F649" s="32" t="s">
        <v>531</v>
      </c>
      <c r="G649">
        <v>-1</v>
      </c>
      <c r="L649" t="b">
        <v>1</v>
      </c>
      <c r="M649" t="b">
        <v>0</v>
      </c>
      <c r="N649" t="b">
        <v>0</v>
      </c>
      <c r="O649" t="b">
        <v>0</v>
      </c>
      <c r="P649" s="2"/>
      <c r="Q649" s="25">
        <v>1</v>
      </c>
      <c r="R649">
        <v>0</v>
      </c>
      <c r="S649">
        <v>0</v>
      </c>
      <c r="T649" s="2"/>
      <c r="U649" s="2"/>
      <c r="V649" s="2"/>
      <c r="W649" s="2"/>
      <c r="X649" s="2"/>
      <c r="Y649" s="25">
        <v>3.9103940000000001</v>
      </c>
      <c r="Z649" s="25">
        <v>3.9103940000000001</v>
      </c>
      <c r="AA649" s="25">
        <v>11.314458</v>
      </c>
      <c r="AB649">
        <v>0</v>
      </c>
      <c r="AE649">
        <v>0</v>
      </c>
      <c r="AH649" s="2"/>
      <c r="AI649">
        <v>14</v>
      </c>
      <c r="AJ649" s="55">
        <f t="shared" si="172"/>
        <v>0</v>
      </c>
      <c r="AK649" s="57">
        <v>173.0114278564659</v>
      </c>
      <c r="AL649" s="55">
        <v>0</v>
      </c>
      <c r="AM649" s="55">
        <v>0</v>
      </c>
      <c r="AN649" s="52"/>
      <c r="AO649" s="51">
        <v>8.0919510193365449E-2</v>
      </c>
      <c r="AP649" s="52"/>
      <c r="AQ649" s="52"/>
      <c r="AR649" s="28">
        <v>1.9090909090909089</v>
      </c>
      <c r="AS649" s="28">
        <v>2.545454545454545</v>
      </c>
      <c r="AT649" s="28">
        <v>0.63636363636363635</v>
      </c>
      <c r="AU649" s="28">
        <v>2.545454545454545</v>
      </c>
      <c r="AV649" s="28">
        <v>0.25</v>
      </c>
      <c r="AW649" s="28">
        <v>0.33333333333333331</v>
      </c>
      <c r="AX649" s="28">
        <v>8.3333333333333329E-2</v>
      </c>
      <c r="AY649" s="28">
        <v>0.33333333333333331</v>
      </c>
      <c r="AZ649" s="25">
        <v>0.82</v>
      </c>
      <c r="BA649" s="25">
        <v>3.44</v>
      </c>
      <c r="BB649" s="25">
        <v>2.62</v>
      </c>
      <c r="BC649" s="25">
        <v>2.6363636363636358</v>
      </c>
      <c r="BD649">
        <v>2.6363636363636371</v>
      </c>
      <c r="BE649">
        <v>6.0044088459090901</v>
      </c>
      <c r="BF649" s="75">
        <v>0.5117218936152963</v>
      </c>
      <c r="BG649" s="75"/>
      <c r="BH649" s="75"/>
      <c r="BJ649">
        <v>4.0459755096682717E-2</v>
      </c>
      <c r="BM649">
        <v>8.0919510193365449E-2</v>
      </c>
      <c r="BN649">
        <v>4.0459755096682717E-2</v>
      </c>
      <c r="BO649">
        <v>0.5117218936152963</v>
      </c>
      <c r="BP649" s="79" t="s">
        <v>1264</v>
      </c>
      <c r="BQ649" s="79">
        <v>773</v>
      </c>
      <c r="BR649" s="79">
        <v>5</v>
      </c>
      <c r="BS649" s="79" t="s">
        <v>1307</v>
      </c>
      <c r="BT649" s="79" t="s">
        <v>1268</v>
      </c>
      <c r="BU649" s="79" t="s">
        <v>863</v>
      </c>
      <c r="BV649" s="79">
        <v>1</v>
      </c>
      <c r="BW649" s="81">
        <v>84</v>
      </c>
      <c r="BX649" s="79">
        <v>0.5</v>
      </c>
      <c r="BY649" s="79">
        <v>0</v>
      </c>
      <c r="BZ649" s="79" t="s">
        <v>1439</v>
      </c>
      <c r="CA649" s="79" t="s">
        <v>464</v>
      </c>
      <c r="CB649" s="79" t="s">
        <v>1266</v>
      </c>
      <c r="CC649" s="79">
        <v>500</v>
      </c>
      <c r="CD649" s="79">
        <v>250</v>
      </c>
      <c r="CF649" s="79">
        <v>293</v>
      </c>
      <c r="CG649" s="81">
        <v>2250</v>
      </c>
    </row>
    <row r="650" spans="1:85" x14ac:dyDescent="0.3">
      <c r="A650" s="2" t="s">
        <v>1438</v>
      </c>
      <c r="B650" s="13"/>
      <c r="C650" s="13"/>
      <c r="D650" s="2">
        <v>2.09</v>
      </c>
      <c r="E650" s="2" t="s">
        <v>291</v>
      </c>
      <c r="F650" s="32" t="s">
        <v>531</v>
      </c>
      <c r="G650">
        <v>-1</v>
      </c>
      <c r="L650" t="b">
        <v>1</v>
      </c>
      <c r="M650" t="b">
        <v>0</v>
      </c>
      <c r="N650" t="b">
        <v>0</v>
      </c>
      <c r="O650" t="b">
        <v>0</v>
      </c>
      <c r="P650" s="2"/>
      <c r="Q650" s="25">
        <v>1</v>
      </c>
      <c r="R650">
        <v>0</v>
      </c>
      <c r="S650">
        <v>0</v>
      </c>
      <c r="T650" s="2"/>
      <c r="U650" s="2"/>
      <c r="V650" s="2"/>
      <c r="W650" s="2"/>
      <c r="X650" s="2"/>
      <c r="Y650" s="25">
        <v>3.9103940000000001</v>
      </c>
      <c r="Z650" s="25">
        <v>3.9103940000000001</v>
      </c>
      <c r="AA650" s="25">
        <v>11.314458</v>
      </c>
      <c r="AB650">
        <v>0</v>
      </c>
      <c r="AE650">
        <v>0</v>
      </c>
      <c r="AH650" s="2"/>
      <c r="AI650">
        <v>14</v>
      </c>
      <c r="AJ650" s="55">
        <f t="shared" si="172"/>
        <v>0</v>
      </c>
      <c r="AK650" s="57">
        <v>173.0114278564659</v>
      </c>
      <c r="AL650" s="55">
        <v>0</v>
      </c>
      <c r="AM650" s="55">
        <v>0</v>
      </c>
      <c r="AN650" s="52"/>
      <c r="AO650" s="51">
        <v>8.0919510193365449E-2</v>
      </c>
      <c r="AP650" s="52"/>
      <c r="AQ650" s="52"/>
      <c r="AR650" s="28">
        <v>1.9090909090909089</v>
      </c>
      <c r="AS650" s="28">
        <v>2.545454545454545</v>
      </c>
      <c r="AT650" s="28">
        <v>0.63636363636363635</v>
      </c>
      <c r="AU650" s="28">
        <v>2.545454545454545</v>
      </c>
      <c r="AV650" s="28">
        <v>0.25</v>
      </c>
      <c r="AW650" s="28">
        <v>0.33333333333333331</v>
      </c>
      <c r="AX650" s="28">
        <v>8.3333333333333329E-2</v>
      </c>
      <c r="AY650" s="28">
        <v>0.33333333333333331</v>
      </c>
      <c r="AZ650" s="25">
        <v>0.82</v>
      </c>
      <c r="BA650" s="25">
        <v>3.44</v>
      </c>
      <c r="BB650" s="25">
        <v>2.62</v>
      </c>
      <c r="BC650" s="25">
        <v>2.6363636363636358</v>
      </c>
      <c r="BD650">
        <v>2.6363636363636371</v>
      </c>
      <c r="BE650">
        <v>6.0044088459090901</v>
      </c>
      <c r="BF650" s="75">
        <v>0.5117218936152963</v>
      </c>
      <c r="BG650" s="75"/>
      <c r="BH650" s="75"/>
      <c r="BJ650">
        <v>4.0459755096682717E-2</v>
      </c>
      <c r="BM650">
        <v>8.0919510193365449E-2</v>
      </c>
      <c r="BN650">
        <v>4.0459755096682717E-2</v>
      </c>
      <c r="BO650">
        <v>0.5117218936152963</v>
      </c>
      <c r="BP650" s="79" t="s">
        <v>1264</v>
      </c>
      <c r="BQ650" s="79">
        <v>773</v>
      </c>
      <c r="BR650" s="79">
        <v>5</v>
      </c>
      <c r="BS650" s="79" t="s">
        <v>1307</v>
      </c>
      <c r="BT650" s="79" t="s">
        <v>1268</v>
      </c>
      <c r="BU650" s="79" t="s">
        <v>863</v>
      </c>
      <c r="BV650" s="79">
        <v>2</v>
      </c>
      <c r="BW650" s="81">
        <v>84</v>
      </c>
      <c r="BX650" s="79">
        <v>0.5</v>
      </c>
      <c r="BY650" s="79">
        <v>0</v>
      </c>
      <c r="BZ650" s="79" t="s">
        <v>1439</v>
      </c>
      <c r="CA650" s="79" t="s">
        <v>464</v>
      </c>
      <c r="CB650" s="79" t="s">
        <v>1266</v>
      </c>
      <c r="CC650" s="79">
        <v>500</v>
      </c>
      <c r="CD650" s="79">
        <v>250</v>
      </c>
      <c r="CF650" s="79">
        <v>293</v>
      </c>
      <c r="CG650" s="81">
        <v>4250</v>
      </c>
    </row>
    <row r="651" spans="1:85" x14ac:dyDescent="0.3">
      <c r="A651" s="2" t="s">
        <v>1438</v>
      </c>
      <c r="B651" s="13"/>
      <c r="C651" s="13"/>
      <c r="D651" s="2">
        <v>2.09</v>
      </c>
      <c r="E651" s="2" t="s">
        <v>291</v>
      </c>
      <c r="F651" s="32" t="s">
        <v>531</v>
      </c>
      <c r="G651">
        <v>-1</v>
      </c>
      <c r="L651" t="b">
        <v>1</v>
      </c>
      <c r="M651" t="b">
        <v>0</v>
      </c>
      <c r="N651" t="b">
        <v>0</v>
      </c>
      <c r="O651" t="b">
        <v>0</v>
      </c>
      <c r="P651" s="2"/>
      <c r="Q651" s="25">
        <v>1</v>
      </c>
      <c r="R651">
        <v>0</v>
      </c>
      <c r="S651">
        <v>0</v>
      </c>
      <c r="T651" s="2"/>
      <c r="U651" s="2"/>
      <c r="V651" s="2"/>
      <c r="W651" s="2"/>
      <c r="X651" s="2"/>
      <c r="Y651" s="25">
        <v>3.9103940000000001</v>
      </c>
      <c r="Z651" s="25">
        <v>3.9103940000000001</v>
      </c>
      <c r="AA651" s="25">
        <v>11.314458</v>
      </c>
      <c r="AB651">
        <v>0</v>
      </c>
      <c r="AE651">
        <v>0</v>
      </c>
      <c r="AH651" s="2"/>
      <c r="AI651">
        <v>14</v>
      </c>
      <c r="AJ651" s="55">
        <f t="shared" ref="AJ651" si="173">T651*U651*V651</f>
        <v>0</v>
      </c>
      <c r="AK651" s="57">
        <v>173.0114278564659</v>
      </c>
      <c r="AL651" s="55">
        <v>0</v>
      </c>
      <c r="AM651" s="55">
        <v>0</v>
      </c>
      <c r="AN651" s="52"/>
      <c r="AO651" s="51">
        <v>8.0919510193365449E-2</v>
      </c>
      <c r="AP651" s="52"/>
      <c r="AQ651" s="52"/>
      <c r="AR651" s="28">
        <v>1.9090909090909089</v>
      </c>
      <c r="AS651" s="28">
        <v>2.545454545454545</v>
      </c>
      <c r="AT651" s="28">
        <v>0.63636363636363635</v>
      </c>
      <c r="AU651" s="28">
        <v>2.545454545454545</v>
      </c>
      <c r="AV651" s="28">
        <v>0.25</v>
      </c>
      <c r="AW651" s="28">
        <v>0.33333333333333331</v>
      </c>
      <c r="AX651" s="28">
        <v>8.3333333333333329E-2</v>
      </c>
      <c r="AY651" s="28">
        <v>0.33333333333333331</v>
      </c>
      <c r="AZ651" s="25">
        <v>0.82</v>
      </c>
      <c r="BA651" s="25">
        <v>3.44</v>
      </c>
      <c r="BB651" s="25">
        <v>2.62</v>
      </c>
      <c r="BC651" s="25">
        <v>2.6363636363636358</v>
      </c>
      <c r="BD651">
        <v>2.6363636363636371</v>
      </c>
      <c r="BE651">
        <v>6.0044088459090901</v>
      </c>
      <c r="BF651" s="75">
        <v>0.5117218936152963</v>
      </c>
      <c r="BG651" s="75"/>
      <c r="BH651" s="75"/>
      <c r="BJ651">
        <v>4.0459755096682717E-2</v>
      </c>
      <c r="BM651">
        <v>8.0919510193365449E-2</v>
      </c>
      <c r="BN651">
        <v>4.0459755096682717E-2</v>
      </c>
      <c r="BO651">
        <v>0.5117218936152963</v>
      </c>
      <c r="BP651" s="79" t="s">
        <v>1264</v>
      </c>
      <c r="BQ651" s="79">
        <v>773</v>
      </c>
      <c r="BR651" s="79">
        <v>5</v>
      </c>
      <c r="BS651" s="79" t="s">
        <v>1307</v>
      </c>
      <c r="BT651" s="79" t="s">
        <v>1268</v>
      </c>
      <c r="BU651" s="79" t="s">
        <v>863</v>
      </c>
      <c r="BV651" s="79">
        <v>3</v>
      </c>
      <c r="BW651" s="81">
        <v>84</v>
      </c>
      <c r="BX651" s="79">
        <v>0.5</v>
      </c>
      <c r="BY651" s="79">
        <v>0</v>
      </c>
      <c r="BZ651" s="79" t="s">
        <v>1439</v>
      </c>
      <c r="CA651" s="79" t="s">
        <v>464</v>
      </c>
      <c r="CB651" s="79" t="s">
        <v>1266</v>
      </c>
      <c r="CC651" s="79">
        <v>500</v>
      </c>
      <c r="CD651" s="79">
        <v>250</v>
      </c>
      <c r="CF651" s="79">
        <v>293</v>
      </c>
      <c r="CG651" s="81">
        <v>2100</v>
      </c>
    </row>
    <row r="652" spans="1:85" x14ac:dyDescent="0.3">
      <c r="A652" s="2" t="s">
        <v>4</v>
      </c>
      <c r="B652" s="13" t="s">
        <v>689</v>
      </c>
      <c r="C652" s="13"/>
      <c r="D652" s="2">
        <v>3.22</v>
      </c>
      <c r="E652" s="2" t="s">
        <v>292</v>
      </c>
      <c r="F652" s="113" t="s">
        <v>527</v>
      </c>
      <c r="G652" t="s">
        <v>609</v>
      </c>
      <c r="L652" t="b">
        <v>1</v>
      </c>
      <c r="M652" t="b">
        <v>1</v>
      </c>
      <c r="N652" t="b">
        <v>0</v>
      </c>
      <c r="O652" t="b">
        <v>0</v>
      </c>
      <c r="P652" s="2"/>
      <c r="Q652" s="25">
        <v>4</v>
      </c>
      <c r="R652">
        <v>0</v>
      </c>
      <c r="S652">
        <v>0</v>
      </c>
      <c r="T652" s="2"/>
      <c r="U652" s="2"/>
      <c r="V652" s="2"/>
      <c r="W652" s="2"/>
      <c r="X652" s="2"/>
      <c r="Y652" s="25">
        <v>7.8084429999999996</v>
      </c>
      <c r="Z652" s="25">
        <v>7.8548809999999998</v>
      </c>
      <c r="AA652" s="25">
        <v>15.19056011</v>
      </c>
      <c r="AB652">
        <v>0</v>
      </c>
      <c r="AE652">
        <v>0</v>
      </c>
      <c r="AH652" s="2"/>
      <c r="AI652">
        <v>20</v>
      </c>
      <c r="AJ652" s="55">
        <v>850</v>
      </c>
      <c r="AK652" s="57">
        <v>924.74694795000005</v>
      </c>
      <c r="AL652" s="55">
        <v>0</v>
      </c>
      <c r="AM652" s="55">
        <v>0</v>
      </c>
      <c r="AN652" s="52">
        <f t="shared" ref="AN652:AN663" si="174">P652*AI652/AJ652</f>
        <v>0</v>
      </c>
      <c r="AO652" s="51">
        <f>Q652*AI652/AK652</f>
        <v>8.6510153050351563E-2</v>
      </c>
      <c r="AP652" s="52"/>
      <c r="AQ652" s="52"/>
      <c r="AR652" s="28">
        <v>1.75</v>
      </c>
      <c r="AS652" s="28">
        <v>2.5</v>
      </c>
      <c r="AT652" s="28">
        <v>0.75</v>
      </c>
      <c r="AU652" s="28">
        <v>0</v>
      </c>
      <c r="AV652" s="28">
        <v>0.35</v>
      </c>
      <c r="AW652" s="28">
        <v>0.5</v>
      </c>
      <c r="AX652" s="28">
        <v>0.15</v>
      </c>
      <c r="AY652" s="28">
        <v>0</v>
      </c>
      <c r="AZ652" s="25">
        <v>0.82</v>
      </c>
      <c r="BA652" s="25">
        <v>3.44</v>
      </c>
      <c r="BB652" s="25">
        <v>2.62</v>
      </c>
      <c r="BC652" s="25">
        <v>2.6262500000000002</v>
      </c>
      <c r="BD652">
        <v>2.6262500000000002</v>
      </c>
      <c r="BE652">
        <v>5.96680968125</v>
      </c>
      <c r="BF652" s="75">
        <v>0.50555206026575039</v>
      </c>
      <c r="BG652" s="75"/>
      <c r="BH652" s="75"/>
      <c r="BI652">
        <v>4.7058823529411757E-2</v>
      </c>
      <c r="BJ652">
        <v>4.3255076525175781E-2</v>
      </c>
      <c r="BM652">
        <v>9.0313900054587545E-2</v>
      </c>
      <c r="BN652">
        <v>4.5156950027293773E-2</v>
      </c>
      <c r="BO652">
        <v>0.50555206026575039</v>
      </c>
      <c r="BP652" s="79" t="s">
        <v>1264</v>
      </c>
      <c r="BQ652" s="79">
        <v>1473</v>
      </c>
      <c r="BR652" s="79">
        <v>12</v>
      </c>
      <c r="BT652" s="79" t="s">
        <v>464</v>
      </c>
      <c r="BU652" s="79" t="s">
        <v>464</v>
      </c>
      <c r="BV652" s="79">
        <v>0</v>
      </c>
      <c r="BX652" s="79">
        <v>1</v>
      </c>
      <c r="BY652" s="79">
        <v>20</v>
      </c>
      <c r="BZ652" s="79" t="s">
        <v>464</v>
      </c>
      <c r="CA652" s="79" t="s">
        <v>464</v>
      </c>
      <c r="CB652" s="79" t="s">
        <v>1271</v>
      </c>
      <c r="CC652" s="79">
        <v>300</v>
      </c>
      <c r="CD652" s="79">
        <v>300</v>
      </c>
      <c r="CF652" s="79">
        <v>298</v>
      </c>
    </row>
    <row r="653" spans="1:85" x14ac:dyDescent="0.3">
      <c r="A653" s="42" t="s">
        <v>991</v>
      </c>
      <c r="B653" s="18" t="s">
        <v>693</v>
      </c>
      <c r="C653" s="13"/>
      <c r="D653" s="2">
        <v>3.1</v>
      </c>
      <c r="E653" s="2" t="s">
        <v>292</v>
      </c>
      <c r="F653" s="9">
        <v>-1</v>
      </c>
      <c r="G653">
        <v>-1</v>
      </c>
      <c r="L653" t="b">
        <v>0</v>
      </c>
      <c r="M653" t="b">
        <v>0</v>
      </c>
      <c r="N653" t="b">
        <v>0</v>
      </c>
      <c r="O653" s="5" t="b">
        <v>1</v>
      </c>
      <c r="P653" s="2">
        <v>4</v>
      </c>
      <c r="Q653" s="25">
        <v>0</v>
      </c>
      <c r="R653">
        <v>0</v>
      </c>
      <c r="S653">
        <v>0</v>
      </c>
      <c r="T653" s="2">
        <v>3.8759999999999999</v>
      </c>
      <c r="U653" s="2">
        <v>3.8849999999999998</v>
      </c>
      <c r="V653" s="2">
        <v>37.359000000000002</v>
      </c>
      <c r="W653" s="2" t="s">
        <v>1175</v>
      </c>
      <c r="X653" s="2">
        <v>18.679500000000001</v>
      </c>
      <c r="Y653" s="25">
        <v>0</v>
      </c>
      <c r="Z653" s="25"/>
      <c r="AA653" s="25"/>
      <c r="AB653">
        <v>0</v>
      </c>
      <c r="AE653">
        <v>0</v>
      </c>
      <c r="AH653" s="2"/>
      <c r="AI653">
        <v>26</v>
      </c>
      <c r="AJ653" s="55">
        <v>1100</v>
      </c>
      <c r="AK653" s="57">
        <v>0</v>
      </c>
      <c r="AL653" s="55">
        <v>0</v>
      </c>
      <c r="AM653" s="55">
        <v>0</v>
      </c>
      <c r="AN653" s="52">
        <f t="shared" si="174"/>
        <v>9.4545454545454544E-2</v>
      </c>
      <c r="AO653" s="51"/>
      <c r="AP653" s="52"/>
      <c r="AQ653" s="52"/>
      <c r="AR653" s="28">
        <v>1.714285714285714</v>
      </c>
      <c r="AS653" s="28">
        <v>2.4761904761904758</v>
      </c>
      <c r="AT653" s="28">
        <v>0.76190476190476186</v>
      </c>
      <c r="AU653" s="28">
        <v>0</v>
      </c>
      <c r="AV653" s="28">
        <v>0.34615384615384609</v>
      </c>
      <c r="AW653" s="28">
        <v>0.5</v>
      </c>
      <c r="AX653" s="28">
        <v>0.1538461538461538</v>
      </c>
      <c r="AY653" s="28">
        <v>0</v>
      </c>
      <c r="AZ653" s="25">
        <v>0.82</v>
      </c>
      <c r="BA653" s="25">
        <v>3.44</v>
      </c>
      <c r="BB653" s="25">
        <v>2.62</v>
      </c>
      <c r="BC653" s="25">
        <v>2.612857142857143</v>
      </c>
      <c r="BD653">
        <v>2.612857142857143</v>
      </c>
      <c r="BE653">
        <v>5.9413964502380949</v>
      </c>
      <c r="BF653" s="75"/>
      <c r="BG653" s="75"/>
      <c r="BH653" s="75"/>
      <c r="BI653">
        <v>4.7272727272727272E-2</v>
      </c>
      <c r="BM653">
        <v>9.4545454545454544E-2</v>
      </c>
      <c r="BN653">
        <v>4.7272727272727272E-2</v>
      </c>
      <c r="BO653">
        <v>0</v>
      </c>
      <c r="BP653" s="79" t="s">
        <v>1264</v>
      </c>
      <c r="BQ653" s="79">
        <v>1473</v>
      </c>
      <c r="BR653" s="79">
        <v>12</v>
      </c>
      <c r="BT653" s="79" t="s">
        <v>464</v>
      </c>
      <c r="BU653" s="79" t="s">
        <v>464</v>
      </c>
      <c r="BV653" s="79">
        <v>0</v>
      </c>
      <c r="BX653" s="79">
        <v>1</v>
      </c>
      <c r="BY653" s="79">
        <v>20</v>
      </c>
      <c r="BZ653" s="79" t="s">
        <v>464</v>
      </c>
      <c r="CA653" s="79" t="s">
        <v>464</v>
      </c>
      <c r="CB653" s="79" t="s">
        <v>1271</v>
      </c>
      <c r="CC653" s="79">
        <v>300</v>
      </c>
      <c r="CD653" s="79">
        <v>300</v>
      </c>
      <c r="CF653" s="79">
        <v>298</v>
      </c>
      <c r="CG653" s="81">
        <v>6750</v>
      </c>
    </row>
    <row r="654" spans="1:85" x14ac:dyDescent="0.3">
      <c r="A654" s="5" t="s">
        <v>992</v>
      </c>
      <c r="B654" s="43" t="s">
        <v>989</v>
      </c>
      <c r="C654" s="39"/>
      <c r="D654" s="5">
        <v>3.08</v>
      </c>
      <c r="E654" s="5" t="s">
        <v>292</v>
      </c>
      <c r="F654" s="40">
        <v>-2</v>
      </c>
      <c r="G654" s="5">
        <v>-1</v>
      </c>
      <c r="H654" s="5"/>
      <c r="I654" s="5"/>
      <c r="J654" s="5"/>
      <c r="K654" s="5"/>
      <c r="L654" t="b">
        <v>0</v>
      </c>
      <c r="M654" t="b">
        <v>0</v>
      </c>
      <c r="N654" t="b">
        <v>0</v>
      </c>
      <c r="O654" s="5" t="b">
        <v>1</v>
      </c>
      <c r="P654" s="5"/>
      <c r="Q654" s="41">
        <v>0</v>
      </c>
      <c r="R654">
        <v>0</v>
      </c>
      <c r="S654">
        <v>0</v>
      </c>
      <c r="T654" s="5"/>
      <c r="U654" s="5"/>
      <c r="V654" s="5"/>
      <c r="W654" s="5"/>
      <c r="X654" s="5"/>
      <c r="Y654" s="41">
        <v>0</v>
      </c>
      <c r="Z654" s="41"/>
      <c r="AA654" s="41"/>
      <c r="AB654">
        <v>0</v>
      </c>
      <c r="AE654">
        <v>0</v>
      </c>
      <c r="AH654" s="5"/>
      <c r="AI654" s="5">
        <v>32</v>
      </c>
      <c r="AJ654" s="55">
        <v>1350</v>
      </c>
      <c r="AK654" s="57">
        <v>0</v>
      </c>
      <c r="AL654" s="55">
        <v>0</v>
      </c>
      <c r="AM654" s="55">
        <v>0</v>
      </c>
      <c r="AN654" s="52">
        <f t="shared" si="174"/>
        <v>0</v>
      </c>
      <c r="AO654" s="51"/>
      <c r="AP654" s="52"/>
      <c r="AQ654" s="52"/>
      <c r="AR654" s="5">
        <v>1.6923076923076921</v>
      </c>
      <c r="AS654" s="5">
        <v>2.4615384615384621</v>
      </c>
      <c r="AT654" s="5">
        <v>0.76923076923076927</v>
      </c>
      <c r="AU654" s="5">
        <v>0</v>
      </c>
      <c r="AV654" s="5">
        <v>0.34375</v>
      </c>
      <c r="AW654" s="5">
        <v>0.5</v>
      </c>
      <c r="AX654" s="5">
        <v>0.15625</v>
      </c>
      <c r="AY654" s="5">
        <v>0</v>
      </c>
      <c r="AZ654" s="41">
        <v>0.82</v>
      </c>
      <c r="BA654" s="41">
        <v>3.44</v>
      </c>
      <c r="BB654" s="41">
        <v>2.62</v>
      </c>
      <c r="BC654" s="41">
        <v>2.6046153846153852</v>
      </c>
      <c r="BD654" s="5">
        <v>2.6046153846153852</v>
      </c>
      <c r="BE654" s="5">
        <v>5.9257575388461543</v>
      </c>
      <c r="BF654" s="75"/>
      <c r="BG654" s="75"/>
      <c r="BH654" s="75"/>
      <c r="BI654">
        <v>4.7407407407407412E-2</v>
      </c>
      <c r="BM654">
        <v>9.481481481481481E-2</v>
      </c>
      <c r="BN654">
        <v>4.7407407407407412E-2</v>
      </c>
      <c r="BO654">
        <v>0</v>
      </c>
      <c r="BP654" s="79" t="s">
        <v>1264</v>
      </c>
      <c r="BQ654" s="79">
        <v>1473</v>
      </c>
      <c r="BR654" s="79">
        <v>12</v>
      </c>
      <c r="BT654" s="79" t="s">
        <v>464</v>
      </c>
      <c r="BU654" s="79" t="s">
        <v>464</v>
      </c>
      <c r="BV654" s="79">
        <v>0</v>
      </c>
      <c r="BX654" s="79">
        <v>1</v>
      </c>
      <c r="BY654" s="79">
        <v>20</v>
      </c>
      <c r="BZ654" s="79" t="s">
        <v>464</v>
      </c>
      <c r="CA654" s="79" t="s">
        <v>464</v>
      </c>
      <c r="CB654" s="79" t="s">
        <v>1271</v>
      </c>
      <c r="CC654" s="79">
        <v>300</v>
      </c>
      <c r="CD654" s="79">
        <v>300</v>
      </c>
      <c r="CF654" s="79">
        <v>298</v>
      </c>
    </row>
    <row r="655" spans="1:85" x14ac:dyDescent="0.3">
      <c r="A655" s="5" t="s">
        <v>993</v>
      </c>
      <c r="B655" s="43" t="s">
        <v>990</v>
      </c>
      <c r="C655" s="39"/>
      <c r="D655" s="5">
        <v>3.06</v>
      </c>
      <c r="E655" s="5" t="s">
        <v>292</v>
      </c>
      <c r="F655" s="40">
        <v>-2</v>
      </c>
      <c r="G655" s="5">
        <v>-1</v>
      </c>
      <c r="H655" s="5"/>
      <c r="I655" s="5"/>
      <c r="J655" s="5"/>
      <c r="K655" s="5"/>
      <c r="L655" t="b">
        <v>0</v>
      </c>
      <c r="M655" t="b">
        <v>0</v>
      </c>
      <c r="N655" t="b">
        <v>0</v>
      </c>
      <c r="O655" s="5" t="b">
        <v>1</v>
      </c>
      <c r="P655" s="5"/>
      <c r="Q655" s="41">
        <v>0</v>
      </c>
      <c r="R655">
        <v>0</v>
      </c>
      <c r="S655">
        <v>0</v>
      </c>
      <c r="T655" s="5"/>
      <c r="U655" s="5"/>
      <c r="V655" s="5"/>
      <c r="W655" s="5"/>
      <c r="X655" s="5"/>
      <c r="Y655" s="41">
        <v>0</v>
      </c>
      <c r="Z655" s="41"/>
      <c r="AA655" s="41"/>
      <c r="AB655">
        <v>0</v>
      </c>
      <c r="AE655">
        <v>0</v>
      </c>
      <c r="AH655" s="5"/>
      <c r="AI655" s="5">
        <v>38</v>
      </c>
      <c r="AJ655" s="55">
        <v>1600</v>
      </c>
      <c r="AK655" s="57">
        <v>0</v>
      </c>
      <c r="AL655" s="55">
        <v>0</v>
      </c>
      <c r="AM655" s="55">
        <v>0</v>
      </c>
      <c r="AN655" s="52">
        <f t="shared" si="174"/>
        <v>0</v>
      </c>
      <c r="AO655" s="51"/>
      <c r="AP655" s="52"/>
      <c r="AQ655" s="52"/>
      <c r="AR655" s="5">
        <v>1.67741935483871</v>
      </c>
      <c r="AS655" s="5">
        <v>2.4516129032258061</v>
      </c>
      <c r="AT655" s="5">
        <v>0.77419354838709675</v>
      </c>
      <c r="AU655" s="5">
        <v>0</v>
      </c>
      <c r="AV655" s="5">
        <v>0.34210526315789469</v>
      </c>
      <c r="AW655" s="5">
        <v>0.5</v>
      </c>
      <c r="AX655" s="5">
        <v>0.15789473684210531</v>
      </c>
      <c r="AY655" s="5">
        <v>0</v>
      </c>
      <c r="AZ655" s="41">
        <v>0.82</v>
      </c>
      <c r="BA655" s="41">
        <v>3.44</v>
      </c>
      <c r="BB655" s="41">
        <v>2.62</v>
      </c>
      <c r="BC655" s="41">
        <v>2.5990322580645162</v>
      </c>
      <c r="BD655" s="5">
        <v>2.5990322580645162</v>
      </c>
      <c r="BE655" s="5">
        <v>5.9151634375806452</v>
      </c>
      <c r="BF655" s="75"/>
      <c r="BG655" s="75"/>
      <c r="BH655" s="75"/>
      <c r="BI655">
        <v>4.7500000000000001E-2</v>
      </c>
      <c r="BM655">
        <v>9.5000000000000001E-2</v>
      </c>
      <c r="BN655">
        <v>4.7500000000000001E-2</v>
      </c>
      <c r="BO655">
        <v>0</v>
      </c>
      <c r="BP655" s="79" t="s">
        <v>1264</v>
      </c>
      <c r="BQ655" s="79">
        <v>1473</v>
      </c>
      <c r="BR655" s="79">
        <v>12</v>
      </c>
      <c r="BT655" s="79" t="s">
        <v>464</v>
      </c>
      <c r="BU655" s="79" t="s">
        <v>464</v>
      </c>
      <c r="BV655" s="79">
        <v>0</v>
      </c>
      <c r="BX655" s="79">
        <v>1</v>
      </c>
      <c r="BY655" s="79">
        <v>20</v>
      </c>
      <c r="BZ655" s="79" t="s">
        <v>464</v>
      </c>
      <c r="CA655" s="79" t="s">
        <v>464</v>
      </c>
      <c r="CB655" s="79" t="s">
        <v>1271</v>
      </c>
      <c r="CC655" s="79">
        <v>300</v>
      </c>
      <c r="CD655" s="79">
        <v>300</v>
      </c>
      <c r="CF655" s="79">
        <v>298</v>
      </c>
    </row>
    <row r="656" spans="1:85" x14ac:dyDescent="0.3">
      <c r="A656" s="44" t="s">
        <v>63</v>
      </c>
      <c r="B656" s="13" t="s">
        <v>773</v>
      </c>
      <c r="C656" s="13"/>
      <c r="D656" s="2">
        <v>3.59</v>
      </c>
      <c r="E656" s="2" t="s">
        <v>295</v>
      </c>
      <c r="F656" s="113" t="s">
        <v>527</v>
      </c>
      <c r="G656" t="s">
        <v>609</v>
      </c>
      <c r="H656" t="s">
        <v>1179</v>
      </c>
      <c r="I656" t="s">
        <v>1527</v>
      </c>
      <c r="J656" t="s">
        <v>1527</v>
      </c>
      <c r="L656" t="b">
        <v>0</v>
      </c>
      <c r="M656" t="b">
        <v>0</v>
      </c>
      <c r="N656" t="b">
        <v>0</v>
      </c>
      <c r="O656" s="5" t="b">
        <v>1</v>
      </c>
      <c r="P656" s="2">
        <v>1</v>
      </c>
      <c r="Q656" s="25">
        <v>1</v>
      </c>
      <c r="R656">
        <v>0</v>
      </c>
      <c r="S656">
        <v>1</v>
      </c>
      <c r="T656" s="25">
        <v>3.86</v>
      </c>
      <c r="U656" s="25">
        <v>3.86</v>
      </c>
      <c r="V656" s="2">
        <v>14.995541551467477</v>
      </c>
      <c r="W656" s="2"/>
      <c r="X656" s="2">
        <v>14.995541551467477</v>
      </c>
      <c r="Y656" s="25">
        <v>3.86</v>
      </c>
      <c r="Z656" s="25">
        <v>3.86</v>
      </c>
      <c r="AA656" s="25">
        <v>14.97</v>
      </c>
      <c r="AB656">
        <v>3.8504999999999998</v>
      </c>
      <c r="AC656">
        <v>3.8504999999999998</v>
      </c>
      <c r="AD656">
        <v>14.379</v>
      </c>
      <c r="AH656" s="2"/>
      <c r="AI656">
        <v>20</v>
      </c>
      <c r="AJ656" s="55">
        <f t="shared" si="132"/>
        <v>223.4275709002448</v>
      </c>
      <c r="AK656" s="57">
        <v>0</v>
      </c>
      <c r="AL656" s="55"/>
      <c r="AM656" s="55">
        <v>213.2</v>
      </c>
      <c r="AN656" s="52">
        <f t="shared" si="174"/>
        <v>8.9514467348031701E-2</v>
      </c>
      <c r="AO656" s="51"/>
      <c r="AP656" s="52"/>
      <c r="AQ656" s="67">
        <f>S656*AI656/AM656</f>
        <v>9.3808630393996256E-2</v>
      </c>
      <c r="AR656" s="28">
        <v>1.75</v>
      </c>
      <c r="AS656" s="28">
        <v>2.5</v>
      </c>
      <c r="AT656" s="28">
        <v>0.75</v>
      </c>
      <c r="AU656" s="28">
        <v>0</v>
      </c>
      <c r="AV656" s="28">
        <v>0.35</v>
      </c>
      <c r="AW656" s="28">
        <v>0.5</v>
      </c>
      <c r="AX656" s="28">
        <v>0.15</v>
      </c>
      <c r="AY656" s="28">
        <v>0</v>
      </c>
      <c r="AZ656" s="25">
        <v>1</v>
      </c>
      <c r="BA656" s="25">
        <v>3.44</v>
      </c>
      <c r="BB656" s="25">
        <v>2.44</v>
      </c>
      <c r="BC656" s="25">
        <v>2.7124999999999999</v>
      </c>
      <c r="BD656">
        <v>2.7124999999999999</v>
      </c>
      <c r="BE656">
        <v>6.264025610615688</v>
      </c>
      <c r="BF656" s="75"/>
      <c r="BG656" s="75"/>
      <c r="BH656" s="75">
        <v>0</v>
      </c>
      <c r="BI656">
        <v>4.4757233674015851E-2</v>
      </c>
      <c r="BJ656" t="s">
        <v>459</v>
      </c>
      <c r="BL656">
        <v>4.6904315196998128E-2</v>
      </c>
      <c r="BM656">
        <v>9.1661548871013979E-2</v>
      </c>
      <c r="BN656" t="s">
        <v>459</v>
      </c>
      <c r="BO656">
        <v>0</v>
      </c>
      <c r="BP656" s="79" t="s">
        <v>1305</v>
      </c>
      <c r="BQ656" s="79">
        <v>1273</v>
      </c>
      <c r="BR656" s="79">
        <v>2</v>
      </c>
      <c r="BT656" s="79" t="s">
        <v>1268</v>
      </c>
      <c r="BU656" s="79" t="s">
        <v>863</v>
      </c>
      <c r="BV656" s="79">
        <v>0.5</v>
      </c>
      <c r="BW656" s="79">
        <v>48</v>
      </c>
      <c r="BX656" s="79">
        <v>0.25</v>
      </c>
      <c r="BY656" s="79">
        <v>10</v>
      </c>
      <c r="BZ656" s="79" t="s">
        <v>464</v>
      </c>
      <c r="CA656" s="79" t="s">
        <v>464</v>
      </c>
      <c r="CB656" s="79" t="s">
        <v>1271</v>
      </c>
      <c r="CC656" s="79">
        <v>300</v>
      </c>
      <c r="CD656" s="79">
        <v>300</v>
      </c>
      <c r="CE656" s="79" t="s">
        <v>1310</v>
      </c>
      <c r="CF656" s="79">
        <v>293</v>
      </c>
      <c r="CG656" s="81">
        <v>240</v>
      </c>
    </row>
    <row r="657" spans="1:85" x14ac:dyDescent="0.3">
      <c r="A657" s="2" t="s">
        <v>296</v>
      </c>
      <c r="B657" s="17" t="s">
        <v>947</v>
      </c>
      <c r="C657" s="13"/>
      <c r="D657" s="2">
        <v>3.55</v>
      </c>
      <c r="E657" s="2" t="s">
        <v>295</v>
      </c>
      <c r="F657" s="117" t="s">
        <v>527</v>
      </c>
      <c r="G657" t="s">
        <v>609</v>
      </c>
      <c r="I657" t="s">
        <v>1665</v>
      </c>
      <c r="L657" t="b">
        <v>0</v>
      </c>
      <c r="M657" t="b">
        <v>0</v>
      </c>
      <c r="N657" t="b">
        <v>0</v>
      </c>
      <c r="O657" s="5" t="b">
        <v>1</v>
      </c>
      <c r="P657" s="2">
        <v>1</v>
      </c>
      <c r="Q657" s="25">
        <v>1</v>
      </c>
      <c r="R657">
        <v>0</v>
      </c>
      <c r="S657">
        <v>0</v>
      </c>
      <c r="T657" s="25">
        <v>3.86</v>
      </c>
      <c r="U657" s="25">
        <v>3.86</v>
      </c>
      <c r="V657" s="2">
        <v>15.615511227317649</v>
      </c>
      <c r="W657" s="2"/>
      <c r="X657" s="2">
        <v>15.615511227317649</v>
      </c>
      <c r="Y657" s="25">
        <v>3.86</v>
      </c>
      <c r="Z657" s="25">
        <v>3.86</v>
      </c>
      <c r="AA657" s="25">
        <f>(AA656+AA658)/2</f>
        <v>15.342750000000001</v>
      </c>
      <c r="AB657">
        <v>0</v>
      </c>
      <c r="AH657" s="2"/>
      <c r="AI657">
        <v>20</v>
      </c>
      <c r="AJ657" s="55">
        <f t="shared" si="132"/>
        <v>232.66487108254202</v>
      </c>
      <c r="AK657" s="57">
        <v>0</v>
      </c>
      <c r="AL657" s="55"/>
      <c r="AM657" s="55"/>
      <c r="AN657" s="52">
        <f t="shared" si="174"/>
        <v>8.5960548779642126E-2</v>
      </c>
      <c r="AO657" s="51"/>
      <c r="AP657" s="52"/>
      <c r="AQ657" s="52"/>
      <c r="AR657" s="28">
        <v>1.75</v>
      </c>
      <c r="AS657" s="28">
        <v>2.5</v>
      </c>
      <c r="AT657" s="28">
        <v>0.75</v>
      </c>
      <c r="AU657" s="28">
        <v>0</v>
      </c>
      <c r="AV657" s="28">
        <v>0.35</v>
      </c>
      <c r="AW657" s="28">
        <v>0.5</v>
      </c>
      <c r="AX657" s="28">
        <v>0.15</v>
      </c>
      <c r="AY657" s="28">
        <v>0</v>
      </c>
      <c r="AZ657" s="25">
        <v>0.95</v>
      </c>
      <c r="BA657" s="25">
        <v>3.44</v>
      </c>
      <c r="BB657" s="25">
        <v>2.4900000000000002</v>
      </c>
      <c r="BC657" s="25">
        <v>2.7109375</v>
      </c>
      <c r="BD657">
        <v>2.7109375</v>
      </c>
      <c r="BE657">
        <v>6.2579197821781882</v>
      </c>
      <c r="BF657" s="75"/>
      <c r="BG657" s="75"/>
      <c r="BH657" s="75"/>
      <c r="BI657">
        <v>4.2980274389821063E-2</v>
      </c>
      <c r="BJ657" t="s">
        <v>459</v>
      </c>
      <c r="BM657">
        <v>8.5960548779642126E-2</v>
      </c>
      <c r="BN657" t="s">
        <v>459</v>
      </c>
      <c r="BO657">
        <v>0</v>
      </c>
      <c r="BP657" s="79" t="s">
        <v>1305</v>
      </c>
      <c r="BQ657" s="79">
        <v>1273</v>
      </c>
      <c r="BR657" s="79">
        <v>2</v>
      </c>
      <c r="BT657" s="79" t="s">
        <v>1268</v>
      </c>
      <c r="BU657" s="79" t="s">
        <v>863</v>
      </c>
      <c r="BV657" s="79">
        <v>0.5</v>
      </c>
      <c r="BW657" s="79">
        <v>47</v>
      </c>
      <c r="BX657" s="79">
        <v>0.25</v>
      </c>
      <c r="BY657" s="79">
        <v>10</v>
      </c>
      <c r="BZ657" s="79" t="s">
        <v>464</v>
      </c>
      <c r="CA657" s="79" t="s">
        <v>464</v>
      </c>
      <c r="CB657" s="79" t="s">
        <v>1271</v>
      </c>
      <c r="CC657" s="79">
        <v>300</v>
      </c>
      <c r="CD657" s="79">
        <v>300</v>
      </c>
      <c r="CE657" s="79" t="s">
        <v>1310</v>
      </c>
      <c r="CF657" s="79">
        <v>293</v>
      </c>
      <c r="CG657" s="81">
        <v>183.99999999999997</v>
      </c>
    </row>
    <row r="658" spans="1:85" x14ac:dyDescent="0.3">
      <c r="A658" s="2" t="s">
        <v>297</v>
      </c>
      <c r="B658" s="13" t="s">
        <v>827</v>
      </c>
      <c r="C658" s="13"/>
      <c r="D658" s="2">
        <v>3.5</v>
      </c>
      <c r="E658" s="2" t="s">
        <v>295</v>
      </c>
      <c r="F658" s="113" t="s">
        <v>527</v>
      </c>
      <c r="G658" t="s">
        <v>609</v>
      </c>
      <c r="I658" t="s">
        <v>1666</v>
      </c>
      <c r="L658" t="b">
        <v>0</v>
      </c>
      <c r="M658" t="b">
        <v>0</v>
      </c>
      <c r="N658" t="b">
        <v>0</v>
      </c>
      <c r="O658" s="5" t="b">
        <v>1</v>
      </c>
      <c r="P658" s="2">
        <v>1</v>
      </c>
      <c r="Q658" s="25">
        <v>1</v>
      </c>
      <c r="R658">
        <v>0</v>
      </c>
      <c r="S658">
        <v>0</v>
      </c>
      <c r="T658" s="25">
        <v>3.86</v>
      </c>
      <c r="U658" s="25">
        <v>3.86</v>
      </c>
      <c r="V658" s="2">
        <v>15.994210692250023</v>
      </c>
      <c r="W658" s="2"/>
      <c r="X658" s="2">
        <v>15.994210692250023</v>
      </c>
      <c r="Y658" s="25">
        <v>3.86</v>
      </c>
      <c r="Z658" s="25">
        <v>3.86</v>
      </c>
      <c r="AA658" s="25">
        <v>15.7155</v>
      </c>
      <c r="AB658">
        <v>0</v>
      </c>
      <c r="AE658">
        <v>0</v>
      </c>
      <c r="AH658" s="2"/>
      <c r="AI658">
        <v>20</v>
      </c>
      <c r="AJ658" s="55">
        <f t="shared" si="132"/>
        <v>238.30734163024843</v>
      </c>
      <c r="AK658" s="57">
        <v>0</v>
      </c>
      <c r="AL658" s="55"/>
      <c r="AM658" s="55">
        <v>0</v>
      </c>
      <c r="AN658" s="52">
        <f t="shared" si="174"/>
        <v>8.3925236474801893E-2</v>
      </c>
      <c r="AO658" s="51"/>
      <c r="AP658" s="52"/>
      <c r="AQ658" s="52"/>
      <c r="AR658" s="28">
        <v>1.75</v>
      </c>
      <c r="AS658" s="28">
        <v>2.5</v>
      </c>
      <c r="AT658" s="28">
        <v>0.75</v>
      </c>
      <c r="AU658" s="28">
        <v>0</v>
      </c>
      <c r="AV658" s="28">
        <v>0.35</v>
      </c>
      <c r="AW658" s="28">
        <v>0.5</v>
      </c>
      <c r="AX658" s="28">
        <v>0.15</v>
      </c>
      <c r="AY658" s="28">
        <v>0</v>
      </c>
      <c r="AZ658" s="25">
        <v>0.95</v>
      </c>
      <c r="BA658" s="25">
        <v>3.44</v>
      </c>
      <c r="BB658" s="25">
        <v>2.4900000000000002</v>
      </c>
      <c r="BC658" s="25">
        <v>2.7093750000000001</v>
      </c>
      <c r="BD658">
        <v>2.7093750000000001</v>
      </c>
      <c r="BE658">
        <v>6.2518139537406876</v>
      </c>
      <c r="BF658" s="75"/>
      <c r="BG658" s="75"/>
      <c r="BH658" s="75"/>
      <c r="BI658">
        <v>4.1962618237400953E-2</v>
      </c>
      <c r="BJ658" t="s">
        <v>459</v>
      </c>
      <c r="BM658">
        <v>8.3925236474801893E-2</v>
      </c>
      <c r="BN658" t="s">
        <v>459</v>
      </c>
      <c r="BO658">
        <v>0</v>
      </c>
      <c r="BP658" s="79" t="s">
        <v>1305</v>
      </c>
      <c r="BQ658" s="79">
        <v>1273</v>
      </c>
      <c r="BR658" s="79">
        <v>2</v>
      </c>
      <c r="BT658" s="79" t="s">
        <v>1268</v>
      </c>
      <c r="BU658" s="79" t="s">
        <v>863</v>
      </c>
      <c r="BV658" s="79">
        <v>0.5</v>
      </c>
      <c r="BW658" s="79">
        <v>58</v>
      </c>
      <c r="BX658" s="79">
        <v>0.25</v>
      </c>
      <c r="BY658" s="79">
        <v>10</v>
      </c>
      <c r="BZ658" s="79" t="s">
        <v>464</v>
      </c>
      <c r="CA658" s="79" t="s">
        <v>464</v>
      </c>
      <c r="CB658" s="79" t="s">
        <v>1271</v>
      </c>
      <c r="CC658" s="79">
        <v>300</v>
      </c>
      <c r="CD658" s="79">
        <v>300</v>
      </c>
      <c r="CE658" s="79" t="s">
        <v>1310</v>
      </c>
      <c r="CF658" s="79">
        <v>293</v>
      </c>
      <c r="CG658" s="81">
        <v>176</v>
      </c>
    </row>
    <row r="659" spans="1:85" x14ac:dyDescent="0.3">
      <c r="A659" s="2" t="s">
        <v>298</v>
      </c>
      <c r="B659" s="17" t="s">
        <v>948</v>
      </c>
      <c r="C659" s="13"/>
      <c r="D659" s="2">
        <v>3.45</v>
      </c>
      <c r="E659" s="2" t="s">
        <v>295</v>
      </c>
      <c r="F659" s="113" t="s">
        <v>527</v>
      </c>
      <c r="G659" t="s">
        <v>609</v>
      </c>
      <c r="I659" t="s">
        <v>1667</v>
      </c>
      <c r="L659" t="b">
        <v>0</v>
      </c>
      <c r="M659" t="b">
        <v>0</v>
      </c>
      <c r="N659" t="b">
        <v>0</v>
      </c>
      <c r="O659" s="5" t="b">
        <v>1</v>
      </c>
      <c r="P659" s="2">
        <v>1</v>
      </c>
      <c r="Q659" s="25">
        <v>1</v>
      </c>
      <c r="R659">
        <v>0</v>
      </c>
      <c r="S659">
        <v>0</v>
      </c>
      <c r="T659" s="25">
        <v>3.86</v>
      </c>
      <c r="U659" s="25">
        <v>3.86</v>
      </c>
      <c r="V659" s="2">
        <v>16.28902613653251</v>
      </c>
      <c r="W659" s="2"/>
      <c r="X659" s="2">
        <v>16.28902613653251</v>
      </c>
      <c r="Y659" s="25">
        <v>3.86</v>
      </c>
      <c r="Z659" s="25">
        <v>3.86</v>
      </c>
      <c r="AA659" s="25">
        <v>16.312000000000001</v>
      </c>
      <c r="AB659">
        <v>0</v>
      </c>
      <c r="AE659">
        <v>0</v>
      </c>
      <c r="AH659" s="2"/>
      <c r="AI659">
        <v>20</v>
      </c>
      <c r="AJ659" s="55">
        <f t="shared" si="132"/>
        <v>242.69997382387976</v>
      </c>
      <c r="AK659" s="57">
        <v>0</v>
      </c>
      <c r="AL659" s="55"/>
      <c r="AM659" s="55">
        <v>0</v>
      </c>
      <c r="AN659" s="52">
        <f t="shared" si="174"/>
        <v>8.2406271763809144E-2</v>
      </c>
      <c r="AO659" s="51"/>
      <c r="AP659" s="52"/>
      <c r="AQ659" s="52"/>
      <c r="AR659" s="28">
        <v>1.75</v>
      </c>
      <c r="AS659" s="28">
        <v>2.5</v>
      </c>
      <c r="AT659" s="28">
        <v>0.75</v>
      </c>
      <c r="AU659" s="28">
        <v>0</v>
      </c>
      <c r="AV659" s="28">
        <v>0.35</v>
      </c>
      <c r="AW659" s="28">
        <v>0.5</v>
      </c>
      <c r="AX659" s="28">
        <v>0.15</v>
      </c>
      <c r="AY659" s="28">
        <v>0</v>
      </c>
      <c r="AZ659" s="25">
        <v>0.95</v>
      </c>
      <c r="BA659" s="25">
        <v>3.44</v>
      </c>
      <c r="BB659" s="25">
        <v>2.4900000000000002</v>
      </c>
      <c r="BC659" s="25">
        <v>2.7078125000000002</v>
      </c>
      <c r="BD659">
        <v>2.7078125000000002</v>
      </c>
      <c r="BE659">
        <v>6.245708125303187</v>
      </c>
      <c r="BF659" s="75"/>
      <c r="BG659" s="75"/>
      <c r="BH659" s="75"/>
      <c r="BI659">
        <v>4.1203135881904572E-2</v>
      </c>
      <c r="BJ659" t="s">
        <v>459</v>
      </c>
      <c r="BM659">
        <v>8.2406271763809144E-2</v>
      </c>
      <c r="BN659" t="s">
        <v>459</v>
      </c>
      <c r="BO659">
        <v>0</v>
      </c>
      <c r="BP659" s="79" t="s">
        <v>1305</v>
      </c>
      <c r="BQ659" s="79">
        <v>1273</v>
      </c>
      <c r="BR659" s="79">
        <v>2</v>
      </c>
      <c r="BT659" s="79" t="s">
        <v>1268</v>
      </c>
      <c r="BU659" s="79" t="s">
        <v>863</v>
      </c>
      <c r="BV659" s="79">
        <v>0.5</v>
      </c>
      <c r="BW659" s="79">
        <v>50</v>
      </c>
      <c r="BX659" s="79">
        <v>0.25</v>
      </c>
      <c r="BY659" s="79">
        <v>10</v>
      </c>
      <c r="BZ659" s="79" t="s">
        <v>464</v>
      </c>
      <c r="CA659" s="79" t="s">
        <v>464</v>
      </c>
      <c r="CB659" s="79" t="s">
        <v>1271</v>
      </c>
      <c r="CC659" s="79">
        <v>300</v>
      </c>
      <c r="CD659" s="79">
        <v>300</v>
      </c>
      <c r="CE659" s="79" t="s">
        <v>1310</v>
      </c>
      <c r="CF659" s="79">
        <v>293</v>
      </c>
      <c r="CG659" s="81">
        <v>156</v>
      </c>
    </row>
    <row r="660" spans="1:85" x14ac:dyDescent="0.3">
      <c r="A660" s="2" t="s">
        <v>151</v>
      </c>
      <c r="B660" s="13" t="s">
        <v>774</v>
      </c>
      <c r="C660" s="13"/>
      <c r="D660" s="2">
        <v>3.4</v>
      </c>
      <c r="E660" s="2" t="s">
        <v>295</v>
      </c>
      <c r="F660" s="114" t="s">
        <v>587</v>
      </c>
      <c r="G660" s="69">
        <v>1522043</v>
      </c>
      <c r="I660" t="s">
        <v>1552</v>
      </c>
      <c r="J660" t="s">
        <v>1552</v>
      </c>
      <c r="L660" t="b">
        <v>1</v>
      </c>
      <c r="M660" t="b">
        <v>1</v>
      </c>
      <c r="N660" t="b">
        <v>0</v>
      </c>
      <c r="O660" t="b">
        <v>0</v>
      </c>
      <c r="P660" s="2">
        <v>1</v>
      </c>
      <c r="Q660" s="25">
        <v>1</v>
      </c>
      <c r="R660">
        <v>0</v>
      </c>
      <c r="S660">
        <v>0</v>
      </c>
      <c r="T660" s="25">
        <v>3.86</v>
      </c>
      <c r="U660" s="25">
        <v>3.86</v>
      </c>
      <c r="V660" s="2">
        <v>17.505628149549622</v>
      </c>
      <c r="W660" s="2"/>
      <c r="X660" s="2">
        <v>17.505628149549622</v>
      </c>
      <c r="Y660" s="25">
        <v>3.86</v>
      </c>
      <c r="Z660" s="25">
        <v>3.86</v>
      </c>
      <c r="AA660" s="25">
        <v>17.599</v>
      </c>
      <c r="AB660">
        <v>0</v>
      </c>
      <c r="AE660">
        <v>0</v>
      </c>
      <c r="AH660" s="2"/>
      <c r="AI660">
        <v>20</v>
      </c>
      <c r="AJ660" s="55">
        <f t="shared" si="132"/>
        <v>260.82685717702952</v>
      </c>
      <c r="AK660" s="57">
        <v>0</v>
      </c>
      <c r="AL660" s="55"/>
      <c r="AM660" s="55">
        <v>0</v>
      </c>
      <c r="AN660" s="52">
        <f t="shared" si="174"/>
        <v>7.667922014037655E-2</v>
      </c>
      <c r="AO660" s="51"/>
      <c r="AP660" s="52"/>
      <c r="AQ660" s="52"/>
      <c r="AR660" s="28">
        <v>1.75</v>
      </c>
      <c r="AS660" s="28">
        <v>2.5</v>
      </c>
      <c r="AT660" s="28">
        <v>0.75</v>
      </c>
      <c r="AU660" s="28">
        <v>0</v>
      </c>
      <c r="AV660" s="28">
        <v>0.35</v>
      </c>
      <c r="AW660" s="28">
        <v>0.5</v>
      </c>
      <c r="AX660" s="28">
        <v>0.15</v>
      </c>
      <c r="AY660" s="28">
        <v>0</v>
      </c>
      <c r="AZ660" s="25">
        <v>0.95</v>
      </c>
      <c r="BA660" s="25">
        <v>3.44</v>
      </c>
      <c r="BB660" s="25">
        <v>2.4900000000000002</v>
      </c>
      <c r="BC660" s="25">
        <v>2.7062499999999998</v>
      </c>
      <c r="BD660">
        <v>2.7062499999999998</v>
      </c>
      <c r="BE660">
        <v>6.2396022968656872</v>
      </c>
      <c r="BF660" s="75"/>
      <c r="BG660" s="75"/>
      <c r="BH660" s="75"/>
      <c r="BI660">
        <v>3.8339610070188268E-2</v>
      </c>
      <c r="BJ660" t="s">
        <v>459</v>
      </c>
      <c r="BM660">
        <v>7.667922014037655E-2</v>
      </c>
      <c r="BN660" t="s">
        <v>459</v>
      </c>
      <c r="BO660">
        <v>0</v>
      </c>
      <c r="BP660" s="79" t="s">
        <v>1305</v>
      </c>
      <c r="BQ660" s="79">
        <v>1273</v>
      </c>
      <c r="BR660" s="79">
        <v>2</v>
      </c>
      <c r="BT660" s="79" t="s">
        <v>1268</v>
      </c>
      <c r="BU660" s="79" t="s">
        <v>863</v>
      </c>
      <c r="BV660" s="79">
        <v>0.5</v>
      </c>
      <c r="BW660" s="79">
        <v>65</v>
      </c>
      <c r="BX660" s="79">
        <v>0.25</v>
      </c>
      <c r="BY660" s="79">
        <v>10</v>
      </c>
      <c r="BZ660" s="79" t="s">
        <v>464</v>
      </c>
      <c r="CA660" s="79" t="s">
        <v>464</v>
      </c>
      <c r="CB660" s="79" t="s">
        <v>1271</v>
      </c>
      <c r="CC660" s="79">
        <v>300</v>
      </c>
      <c r="CD660" s="79">
        <v>300</v>
      </c>
      <c r="CE660" s="79" t="s">
        <v>1310</v>
      </c>
      <c r="CF660" s="79">
        <v>293</v>
      </c>
      <c r="CG660" s="81">
        <v>183.99999999999997</v>
      </c>
    </row>
    <row r="661" spans="1:85" x14ac:dyDescent="0.3">
      <c r="A661" s="2" t="s">
        <v>299</v>
      </c>
      <c r="B661" s="17" t="s">
        <v>949</v>
      </c>
      <c r="C661" s="13"/>
      <c r="D661" s="2">
        <v>3.65</v>
      </c>
      <c r="E661" s="2" t="s">
        <v>295</v>
      </c>
      <c r="F661" s="9">
        <v>-1</v>
      </c>
      <c r="G661">
        <v>-1</v>
      </c>
      <c r="L661" t="b">
        <v>0</v>
      </c>
      <c r="M661" t="b">
        <v>0</v>
      </c>
      <c r="N661" t="b">
        <v>0</v>
      </c>
      <c r="O661" s="5" t="b">
        <v>1</v>
      </c>
      <c r="P661" s="2">
        <v>1</v>
      </c>
      <c r="Q661" s="25">
        <v>1</v>
      </c>
      <c r="R661">
        <v>0</v>
      </c>
      <c r="S661">
        <v>0</v>
      </c>
      <c r="T661" s="25">
        <v>3.86</v>
      </c>
      <c r="U661" s="25">
        <v>3.86</v>
      </c>
      <c r="V661" s="2">
        <v>14.582394405034421</v>
      </c>
      <c r="W661" s="2"/>
      <c r="X661" s="2">
        <v>14.582394405034421</v>
      </c>
      <c r="Y661" s="25">
        <v>3.86</v>
      </c>
      <c r="Z661" s="25">
        <v>3.86</v>
      </c>
      <c r="AA661" s="25">
        <v>14.85</v>
      </c>
      <c r="AB661">
        <v>0</v>
      </c>
      <c r="AE661">
        <v>0</v>
      </c>
      <c r="AH661" s="2"/>
      <c r="AI661">
        <v>20</v>
      </c>
      <c r="AJ661" s="55">
        <f t="shared" si="132"/>
        <v>217.27184367725084</v>
      </c>
      <c r="AK661" s="57">
        <v>0</v>
      </c>
      <c r="AL661" s="55"/>
      <c r="AM661" s="55">
        <v>0</v>
      </c>
      <c r="AN661" s="52">
        <f t="shared" si="174"/>
        <v>9.2050583552414869E-2</v>
      </c>
      <c r="AO661" s="51"/>
      <c r="AP661" s="52"/>
      <c r="AQ661" s="52"/>
      <c r="AR661" s="28">
        <v>1.76875</v>
      </c>
      <c r="AS661" s="28">
        <v>2.5</v>
      </c>
      <c r="AT661" s="28">
        <v>0.73125000000000007</v>
      </c>
      <c r="AU661" s="28">
        <v>0.26250000000000001</v>
      </c>
      <c r="AV661" s="28">
        <v>0.33610451306413303</v>
      </c>
      <c r="AW661" s="28">
        <v>0.47505938242280282</v>
      </c>
      <c r="AX661" s="28">
        <v>0.13895486935866991</v>
      </c>
      <c r="AY661" s="28">
        <v>4.9881235154394299E-2</v>
      </c>
      <c r="AZ661" s="25">
        <v>1</v>
      </c>
      <c r="BA661" s="25">
        <v>3.44</v>
      </c>
      <c r="BB661" s="25">
        <v>2.44</v>
      </c>
      <c r="BC661" s="25">
        <v>2.7106249999999998</v>
      </c>
      <c r="BD661">
        <v>2.7106249999999998</v>
      </c>
      <c r="BE661">
        <v>6.2658671793656886</v>
      </c>
      <c r="BF661" s="75"/>
      <c r="BG661" s="75"/>
      <c r="BH661" s="75"/>
      <c r="BI661">
        <v>4.6025291776207428E-2</v>
      </c>
      <c r="BJ661" t="s">
        <v>459</v>
      </c>
      <c r="BM661">
        <v>9.2050583552414869E-2</v>
      </c>
      <c r="BN661" t="s">
        <v>459</v>
      </c>
      <c r="BO661">
        <v>0</v>
      </c>
      <c r="BP661" s="79" t="s">
        <v>1305</v>
      </c>
      <c r="BQ661" s="79">
        <v>1273</v>
      </c>
      <c r="BR661" s="79">
        <v>2</v>
      </c>
      <c r="BT661" s="79" t="s">
        <v>1268</v>
      </c>
      <c r="BU661" s="79" t="s">
        <v>863</v>
      </c>
      <c r="BV661" s="79">
        <v>0.5</v>
      </c>
      <c r="BW661" s="79">
        <v>48</v>
      </c>
      <c r="BX661" s="79">
        <v>0.25</v>
      </c>
      <c r="BY661" s="79">
        <v>10</v>
      </c>
      <c r="BZ661" s="79" t="s">
        <v>464</v>
      </c>
      <c r="CA661" s="79" t="s">
        <v>464</v>
      </c>
      <c r="CB661" s="79" t="s">
        <v>1271</v>
      </c>
      <c r="CC661" s="79">
        <v>300</v>
      </c>
      <c r="CD661" s="79">
        <v>300</v>
      </c>
      <c r="CE661" s="79" t="s">
        <v>1310</v>
      </c>
      <c r="CF661" s="79">
        <v>293</v>
      </c>
      <c r="CG661" s="81">
        <v>283.99999999999994</v>
      </c>
    </row>
    <row r="662" spans="1:85" x14ac:dyDescent="0.3">
      <c r="A662" s="2" t="s">
        <v>300</v>
      </c>
      <c r="B662" s="13" t="s">
        <v>809</v>
      </c>
      <c r="C662" s="13"/>
      <c r="D662" s="2">
        <v>3.26</v>
      </c>
      <c r="E662" s="2" t="s">
        <v>295</v>
      </c>
      <c r="F662" s="9">
        <v>-1</v>
      </c>
      <c r="G662">
        <v>-1</v>
      </c>
      <c r="L662" t="b">
        <v>0</v>
      </c>
      <c r="M662" t="b">
        <v>0</v>
      </c>
      <c r="N662" t="b">
        <v>0</v>
      </c>
      <c r="O662" s="5" t="b">
        <v>1</v>
      </c>
      <c r="P662" s="2">
        <v>1</v>
      </c>
      <c r="Q662" s="25">
        <v>1</v>
      </c>
      <c r="R662">
        <v>0</v>
      </c>
      <c r="S662">
        <v>0</v>
      </c>
      <c r="T662" s="25">
        <v>3.86</v>
      </c>
      <c r="U662" s="25">
        <v>3.86</v>
      </c>
      <c r="V662" s="2">
        <v>14.909538142748223</v>
      </c>
      <c r="W662" s="2"/>
      <c r="X662" s="2">
        <v>14.909538142748223</v>
      </c>
      <c r="Y662" s="25">
        <v>3.86</v>
      </c>
      <c r="Z662" s="25">
        <v>3.86</v>
      </c>
      <c r="AA662" s="25">
        <v>15.022</v>
      </c>
      <c r="AB662">
        <v>0</v>
      </c>
      <c r="AE662">
        <v>0</v>
      </c>
      <c r="AH662" s="2"/>
      <c r="AI662">
        <v>20</v>
      </c>
      <c r="AJ662" s="55">
        <f t="shared" si="132"/>
        <v>222.14615451169144</v>
      </c>
      <c r="AK662" s="57">
        <v>0</v>
      </c>
      <c r="AL662" s="55"/>
      <c r="AM662" s="55">
        <v>0</v>
      </c>
      <c r="AN662" s="52">
        <f t="shared" si="174"/>
        <v>9.0030817971901517E-2</v>
      </c>
      <c r="AO662" s="51"/>
      <c r="AP662" s="52"/>
      <c r="AQ662" s="52"/>
      <c r="AR662" s="28">
        <v>1.8125</v>
      </c>
      <c r="AS662" s="28">
        <v>2.5</v>
      </c>
      <c r="AT662" s="28">
        <v>0.6875</v>
      </c>
      <c r="AU662" s="28">
        <v>0.875</v>
      </c>
      <c r="AV662" s="28">
        <v>0.30851063829787229</v>
      </c>
      <c r="AW662" s="28">
        <v>0.42553191489361702</v>
      </c>
      <c r="AX662" s="28">
        <v>0.1170212765957447</v>
      </c>
      <c r="AY662" s="28">
        <v>0.14893617021276601</v>
      </c>
      <c r="AZ662" s="25">
        <v>1</v>
      </c>
      <c r="BA662" s="25">
        <v>3.44</v>
      </c>
      <c r="BB662" s="25">
        <v>2.44</v>
      </c>
      <c r="BC662" s="25">
        <v>2.7062499999999998</v>
      </c>
      <c r="BD662">
        <v>2.7062499999999998</v>
      </c>
      <c r="BE662">
        <v>6.2701641731156874</v>
      </c>
      <c r="BF662" s="75"/>
      <c r="BG662" s="75"/>
      <c r="BH662" s="75"/>
      <c r="BI662">
        <v>4.5015408985950758E-2</v>
      </c>
      <c r="BJ662" t="s">
        <v>459</v>
      </c>
      <c r="BM662">
        <v>9.0030817971901517E-2</v>
      </c>
      <c r="BN662" t="s">
        <v>459</v>
      </c>
      <c r="BO662">
        <v>0</v>
      </c>
      <c r="BP662" s="79" t="s">
        <v>1305</v>
      </c>
      <c r="BQ662" s="79">
        <v>1273</v>
      </c>
      <c r="BR662" s="79">
        <v>2</v>
      </c>
      <c r="BT662" s="79" t="s">
        <v>1268</v>
      </c>
      <c r="BU662" s="79" t="s">
        <v>863</v>
      </c>
      <c r="BV662" s="79">
        <v>0.5</v>
      </c>
      <c r="BW662" s="79">
        <v>39</v>
      </c>
      <c r="BX662" s="79">
        <v>0.25</v>
      </c>
      <c r="BY662" s="79">
        <v>10</v>
      </c>
      <c r="BZ662" s="79" t="s">
        <v>464</v>
      </c>
      <c r="CA662" s="79" t="s">
        <v>464</v>
      </c>
      <c r="CB662" s="79" t="s">
        <v>1271</v>
      </c>
      <c r="CC662" s="79">
        <v>300</v>
      </c>
      <c r="CD662" s="79">
        <v>300</v>
      </c>
      <c r="CE662" s="79" t="s">
        <v>1310</v>
      </c>
      <c r="CF662" s="79">
        <v>293</v>
      </c>
      <c r="CG662" s="81">
        <v>312</v>
      </c>
    </row>
    <row r="663" spans="1:85" x14ac:dyDescent="0.3">
      <c r="A663" s="2" t="s">
        <v>301</v>
      </c>
      <c r="B663" s="17" t="s">
        <v>950</v>
      </c>
      <c r="C663" s="13"/>
      <c r="D663" s="2">
        <v>3.2</v>
      </c>
      <c r="E663" s="2" t="s">
        <v>295</v>
      </c>
      <c r="F663" s="9">
        <v>-1</v>
      </c>
      <c r="G663">
        <v>-1</v>
      </c>
      <c r="L663" t="b">
        <v>0</v>
      </c>
      <c r="M663" t="b">
        <v>0</v>
      </c>
      <c r="N663" t="b">
        <v>0</v>
      </c>
      <c r="O663" s="5" t="b">
        <v>1</v>
      </c>
      <c r="P663" s="2">
        <v>1</v>
      </c>
      <c r="Q663" s="25">
        <v>1</v>
      </c>
      <c r="R663">
        <v>0</v>
      </c>
      <c r="S663">
        <v>0</v>
      </c>
      <c r="T663" s="25">
        <v>3.86</v>
      </c>
      <c r="U663" s="25">
        <v>3.86</v>
      </c>
      <c r="V663" s="2">
        <v>15.013371612679299</v>
      </c>
      <c r="W663" s="2"/>
      <c r="X663" s="2">
        <v>15.013371612679299</v>
      </c>
      <c r="Y663" s="25">
        <v>3.86</v>
      </c>
      <c r="Z663" s="25">
        <v>3.86</v>
      </c>
      <c r="AA663" s="45">
        <v>15.380100000000001</v>
      </c>
      <c r="AB663">
        <v>0</v>
      </c>
      <c r="AE663">
        <v>0</v>
      </c>
      <c r="AH663" s="2"/>
      <c r="AI663">
        <v>20</v>
      </c>
      <c r="AJ663" s="55">
        <f t="shared" si="132"/>
        <v>223.69323168027648</v>
      </c>
      <c r="AK663" s="57">
        <v>0</v>
      </c>
      <c r="AL663" s="55"/>
      <c r="AM663" s="55">
        <v>0</v>
      </c>
      <c r="AN663" s="52">
        <f t="shared" si="174"/>
        <v>8.9408158886925521E-2</v>
      </c>
      <c r="AO663" s="51"/>
      <c r="AP663" s="52"/>
      <c r="AQ663" s="52"/>
      <c r="AR663" s="28">
        <v>1.84375</v>
      </c>
      <c r="AS663" s="28">
        <v>2.5</v>
      </c>
      <c r="AT663" s="28">
        <v>0.65625</v>
      </c>
      <c r="AU663" s="28">
        <v>1.3125</v>
      </c>
      <c r="AV663" s="28">
        <v>0.29207920792079212</v>
      </c>
      <c r="AW663" s="28">
        <v>0.39603960396039611</v>
      </c>
      <c r="AX663" s="28">
        <v>0.103960396039604</v>
      </c>
      <c r="AY663" s="28">
        <v>0.20792079207920791</v>
      </c>
      <c r="AZ663" s="25">
        <v>1</v>
      </c>
      <c r="BA663" s="25">
        <v>3.44</v>
      </c>
      <c r="BB663" s="25">
        <v>2.44</v>
      </c>
      <c r="BC663" s="25">
        <v>2.703125</v>
      </c>
      <c r="BD663">
        <v>2.703125</v>
      </c>
      <c r="BE663">
        <v>6.2732334543656876</v>
      </c>
      <c r="BF663" s="75"/>
      <c r="BG663" s="75"/>
      <c r="BH663" s="75"/>
      <c r="BI663">
        <v>4.470407944346276E-2</v>
      </c>
      <c r="BJ663" t="s">
        <v>459</v>
      </c>
      <c r="BM663">
        <v>8.9408158886925521E-2</v>
      </c>
      <c r="BN663" t="s">
        <v>459</v>
      </c>
      <c r="BO663">
        <v>0</v>
      </c>
      <c r="BP663" s="79" t="s">
        <v>1305</v>
      </c>
      <c r="BQ663" s="79">
        <v>1273</v>
      </c>
      <c r="BR663" s="79">
        <v>2</v>
      </c>
      <c r="BT663" s="79" t="s">
        <v>1268</v>
      </c>
      <c r="BU663" s="79" t="s">
        <v>863</v>
      </c>
      <c r="BV663" s="79">
        <v>0.5</v>
      </c>
      <c r="BW663" s="79">
        <v>29</v>
      </c>
      <c r="BX663" s="79">
        <v>0.25</v>
      </c>
      <c r="BY663" s="79">
        <v>10</v>
      </c>
      <c r="BZ663" s="79" t="s">
        <v>464</v>
      </c>
      <c r="CA663" s="79" t="s">
        <v>464</v>
      </c>
      <c r="CB663" s="79" t="s">
        <v>1271</v>
      </c>
      <c r="CC663" s="79">
        <v>300</v>
      </c>
      <c r="CD663" s="79">
        <v>300</v>
      </c>
      <c r="CE663" s="79" t="s">
        <v>1310</v>
      </c>
      <c r="CF663" s="79">
        <v>293</v>
      </c>
      <c r="CG663" s="81">
        <v>260</v>
      </c>
    </row>
    <row r="664" spans="1:85" x14ac:dyDescent="0.3">
      <c r="A664" s="2" t="s">
        <v>4</v>
      </c>
      <c r="B664" s="13" t="s">
        <v>689</v>
      </c>
      <c r="C664" s="13"/>
      <c r="D664" s="2">
        <v>3.5</v>
      </c>
      <c r="E664" s="2" t="s">
        <v>302</v>
      </c>
      <c r="F664" s="9" t="s">
        <v>527</v>
      </c>
      <c r="G664" t="s">
        <v>609</v>
      </c>
      <c r="L664" t="b">
        <v>1</v>
      </c>
      <c r="M664" t="b">
        <v>1</v>
      </c>
      <c r="N664" t="b">
        <v>0</v>
      </c>
      <c r="O664" t="b">
        <v>0</v>
      </c>
      <c r="P664" s="2"/>
      <c r="Q664" s="25">
        <v>4</v>
      </c>
      <c r="R664">
        <v>4</v>
      </c>
      <c r="S664">
        <v>0</v>
      </c>
      <c r="T664" s="2"/>
      <c r="U664" s="2"/>
      <c r="V664" s="2"/>
      <c r="W664" s="2"/>
      <c r="X664" s="2"/>
      <c r="Y664" s="25">
        <v>3.86</v>
      </c>
      <c r="Z664" s="25">
        <v>3.86</v>
      </c>
      <c r="AA664" s="25">
        <v>15.19056011</v>
      </c>
      <c r="AB664">
        <v>3.8801999999999999</v>
      </c>
      <c r="AC664">
        <v>29.507999999999999</v>
      </c>
      <c r="AD664">
        <v>7.7140000000000004</v>
      </c>
      <c r="AE664">
        <v>0</v>
      </c>
      <c r="AH664" s="2"/>
      <c r="AI664">
        <v>20</v>
      </c>
      <c r="AJ664" s="55">
        <f t="shared" si="132"/>
        <v>0</v>
      </c>
      <c r="AK664" s="57">
        <v>924.74694800021894</v>
      </c>
      <c r="AL664" s="55">
        <v>883.22940750240002</v>
      </c>
      <c r="AM664" s="55">
        <v>0</v>
      </c>
      <c r="AN664" s="52"/>
      <c r="AO664" s="51">
        <v>8.6510153045653584E-2</v>
      </c>
      <c r="AP664" s="52">
        <v>9.0576694254581439E-2</v>
      </c>
      <c r="AQ664" s="52"/>
      <c r="AR664" s="28">
        <v>1.75</v>
      </c>
      <c r="AS664" s="28">
        <v>2.5</v>
      </c>
      <c r="AT664" s="28">
        <v>0.75</v>
      </c>
      <c r="AU664" s="28">
        <v>0</v>
      </c>
      <c r="AV664" s="28">
        <v>0.35</v>
      </c>
      <c r="AW664" s="28">
        <v>0.5</v>
      </c>
      <c r="AX664" s="28">
        <v>0.15</v>
      </c>
      <c r="AY664" s="28">
        <v>0</v>
      </c>
      <c r="AZ664" s="25">
        <v>0.82</v>
      </c>
      <c r="BA664" s="25">
        <v>3.44</v>
      </c>
      <c r="BB664" s="25">
        <v>2.62</v>
      </c>
      <c r="BC664" s="25">
        <v>2.6262500000000002</v>
      </c>
      <c r="BD664">
        <v>2.6262500000000002</v>
      </c>
      <c r="BE664">
        <v>5.96680968125</v>
      </c>
      <c r="BF664" s="75">
        <v>0.50555206026575039</v>
      </c>
      <c r="BG664" s="75">
        <v>0</v>
      </c>
      <c r="BH664" s="75"/>
      <c r="BJ664">
        <v>4.3255076522826792E-2</v>
      </c>
      <c r="BK664">
        <v>4.5288347127290719E-2</v>
      </c>
      <c r="BM664">
        <v>8.8543423650117511E-2</v>
      </c>
      <c r="BN664">
        <v>4.4271711825058763E-2</v>
      </c>
      <c r="BO664">
        <v>0.2527760301328752</v>
      </c>
      <c r="BZ664" s="79" t="s">
        <v>464</v>
      </c>
      <c r="CA664" s="79" t="s">
        <v>464</v>
      </c>
    </row>
    <row r="665" spans="1:85" x14ac:dyDescent="0.3">
      <c r="A665" s="2" t="s">
        <v>303</v>
      </c>
      <c r="B665" s="13" t="s">
        <v>828</v>
      </c>
      <c r="C665" s="13"/>
      <c r="D665" s="2">
        <v>3.4</v>
      </c>
      <c r="E665" s="2" t="s">
        <v>302</v>
      </c>
      <c r="F665" s="32" t="s">
        <v>527</v>
      </c>
      <c r="G665" s="1" t="s">
        <v>609</v>
      </c>
      <c r="L665" t="b">
        <v>0</v>
      </c>
      <c r="M665" t="b">
        <v>0</v>
      </c>
      <c r="N665" t="b">
        <v>0</v>
      </c>
      <c r="O665" s="5" t="b">
        <v>1</v>
      </c>
      <c r="P665" s="2"/>
      <c r="Q665" s="25">
        <v>0</v>
      </c>
      <c r="R665">
        <v>4</v>
      </c>
      <c r="S665">
        <v>0</v>
      </c>
      <c r="T665" s="2"/>
      <c r="U665" s="2"/>
      <c r="V665" s="2"/>
      <c r="W665" s="2"/>
      <c r="X665" s="2"/>
      <c r="Y665" s="36">
        <v>3.86</v>
      </c>
      <c r="Z665" s="36">
        <v>3.86</v>
      </c>
      <c r="AA665" s="36">
        <v>15.19056011</v>
      </c>
      <c r="AB665">
        <v>3.8801999999999999</v>
      </c>
      <c r="AC665">
        <v>29.507999999999999</v>
      </c>
      <c r="AD665">
        <v>7.7140000000000004</v>
      </c>
      <c r="AE665">
        <v>0</v>
      </c>
      <c r="AH665" s="2"/>
      <c r="AI665">
        <v>20</v>
      </c>
      <c r="AJ665" s="55">
        <f t="shared" si="132"/>
        <v>0</v>
      </c>
      <c r="AK665" s="57">
        <v>0</v>
      </c>
      <c r="AL665" s="55">
        <v>883.22940750240002</v>
      </c>
      <c r="AM665" s="55">
        <v>0</v>
      </c>
      <c r="AN665" s="52"/>
      <c r="AO665" s="51"/>
      <c r="AP665" s="52">
        <v>9.0576694254581439E-2</v>
      </c>
      <c r="AQ665" s="52"/>
      <c r="AR665" s="28">
        <v>1.75</v>
      </c>
      <c r="AS665" s="28">
        <v>2.5</v>
      </c>
      <c r="AT665" s="28">
        <v>0.75</v>
      </c>
      <c r="AU665" s="28">
        <v>0</v>
      </c>
      <c r="AV665" s="28">
        <v>0.35</v>
      </c>
      <c r="AW665" s="28">
        <v>0.5</v>
      </c>
      <c r="AX665" s="28">
        <v>0.15</v>
      </c>
      <c r="AY665" s="28">
        <v>0</v>
      </c>
      <c r="AZ665" s="25">
        <v>0.82</v>
      </c>
      <c r="BA665" s="25">
        <v>3.44</v>
      </c>
      <c r="BB665" s="25">
        <v>2.62</v>
      </c>
      <c r="BC665" s="25">
        <v>2.6231249999999999</v>
      </c>
      <c r="BD665">
        <v>2.6231249999999999</v>
      </c>
      <c r="BE665">
        <v>5.9545980243750014</v>
      </c>
      <c r="BF665" s="75">
        <v>0.50555206026575039</v>
      </c>
      <c r="BG665" s="75">
        <v>0</v>
      </c>
      <c r="BH665" s="75"/>
      <c r="BK665">
        <v>4.5288347127290719E-2</v>
      </c>
      <c r="BM665">
        <v>9.0576694254581439E-2</v>
      </c>
      <c r="BN665">
        <v>4.5288347127290719E-2</v>
      </c>
      <c r="BO665">
        <v>0.2527760301328752</v>
      </c>
      <c r="BZ665" s="79" t="s">
        <v>464</v>
      </c>
      <c r="CA665" s="79" t="s">
        <v>464</v>
      </c>
    </row>
    <row r="666" spans="1:85" x14ac:dyDescent="0.3">
      <c r="A666" s="2" t="s">
        <v>7</v>
      </c>
      <c r="B666" s="13" t="s">
        <v>692</v>
      </c>
      <c r="C666" s="13"/>
      <c r="D666" s="2">
        <v>3.3</v>
      </c>
      <c r="E666" s="2" t="s">
        <v>302</v>
      </c>
      <c r="F666" s="32" t="s">
        <v>527</v>
      </c>
      <c r="G666" s="1" t="s">
        <v>609</v>
      </c>
      <c r="L666" t="b">
        <v>0</v>
      </c>
      <c r="M666" t="b">
        <v>0</v>
      </c>
      <c r="N666" t="b">
        <v>0</v>
      </c>
      <c r="O666" s="5" t="b">
        <v>1</v>
      </c>
      <c r="P666" s="2"/>
      <c r="Q666" s="25">
        <v>0</v>
      </c>
      <c r="R666">
        <v>4</v>
      </c>
      <c r="S666">
        <v>0</v>
      </c>
      <c r="T666" s="2">
        <v>-1</v>
      </c>
      <c r="U666" s="2"/>
      <c r="V666" s="2"/>
      <c r="W666" s="2"/>
      <c r="X666" s="2"/>
      <c r="Y666" s="36">
        <v>3.86</v>
      </c>
      <c r="Z666" s="36">
        <v>3.86</v>
      </c>
      <c r="AA666" s="36">
        <v>15.19056011</v>
      </c>
      <c r="AB666">
        <v>3.8801999999999999</v>
      </c>
      <c r="AC666">
        <v>29.507999999999999</v>
      </c>
      <c r="AD666">
        <v>7.7140000000000004</v>
      </c>
      <c r="AE666">
        <v>0</v>
      </c>
      <c r="AH666" s="2"/>
      <c r="AI666">
        <v>20</v>
      </c>
      <c r="AJ666" s="55">
        <f t="shared" si="132"/>
        <v>0</v>
      </c>
      <c r="AK666" s="57">
        <v>0</v>
      </c>
      <c r="AL666" s="55">
        <v>883.22940750240002</v>
      </c>
      <c r="AM666" s="55">
        <v>0</v>
      </c>
      <c r="AN666" s="52"/>
      <c r="AO666" s="51"/>
      <c r="AP666" s="52">
        <v>9.0576694254581439E-2</v>
      </c>
      <c r="AQ666" s="52"/>
      <c r="AR666" s="28">
        <v>1.75</v>
      </c>
      <c r="AS666" s="28">
        <v>2.5</v>
      </c>
      <c r="AT666" s="28">
        <v>0.75</v>
      </c>
      <c r="AU666" s="28">
        <v>0</v>
      </c>
      <c r="AV666" s="28">
        <v>0.35</v>
      </c>
      <c r="AW666" s="28">
        <v>0.5</v>
      </c>
      <c r="AX666" s="28">
        <v>0.15</v>
      </c>
      <c r="AY666" s="28">
        <v>0</v>
      </c>
      <c r="AZ666" s="25">
        <v>0.82</v>
      </c>
      <c r="BA666" s="25">
        <v>3.44</v>
      </c>
      <c r="BB666" s="25">
        <v>2.62</v>
      </c>
      <c r="BC666" s="25">
        <v>2.62</v>
      </c>
      <c r="BD666">
        <v>2.62</v>
      </c>
      <c r="BE666">
        <v>5.9423863675000002</v>
      </c>
      <c r="BF666" s="75">
        <v>0.50555206026575039</v>
      </c>
      <c r="BG666" s="75">
        <v>0</v>
      </c>
      <c r="BH666" s="75"/>
      <c r="BK666">
        <v>4.5288347127290719E-2</v>
      </c>
      <c r="BM666">
        <v>9.0576694254581439E-2</v>
      </c>
      <c r="BN666">
        <v>4.5288347127290719E-2</v>
      </c>
      <c r="BO666">
        <v>0.2527760301328752</v>
      </c>
      <c r="BZ666" s="79" t="s">
        <v>464</v>
      </c>
      <c r="CA666" s="79" t="s">
        <v>464</v>
      </c>
    </row>
    <row r="667" spans="1:85" x14ac:dyDescent="0.3">
      <c r="A667" s="2" t="s">
        <v>63</v>
      </c>
      <c r="B667" s="13" t="s">
        <v>773</v>
      </c>
      <c r="C667" s="13"/>
      <c r="D667" s="2">
        <v>3.5</v>
      </c>
      <c r="E667" s="2" t="s">
        <v>305</v>
      </c>
      <c r="F667" s="9">
        <v>-1</v>
      </c>
      <c r="G667">
        <v>-1</v>
      </c>
      <c r="H667" t="s">
        <v>1179</v>
      </c>
      <c r="L667" t="b">
        <v>0</v>
      </c>
      <c r="M667" t="b">
        <v>0</v>
      </c>
      <c r="N667" t="b">
        <v>0</v>
      </c>
      <c r="O667" s="5" t="b">
        <v>1</v>
      </c>
      <c r="P667" s="2">
        <v>1</v>
      </c>
      <c r="Q667" s="25">
        <v>0</v>
      </c>
      <c r="R667">
        <v>0</v>
      </c>
      <c r="S667">
        <v>1</v>
      </c>
      <c r="T667" s="2">
        <v>-1</v>
      </c>
      <c r="U667" s="2"/>
      <c r="V667" s="2"/>
      <c r="W667" s="2"/>
      <c r="X667" s="2"/>
      <c r="Y667" s="25">
        <v>3.84</v>
      </c>
      <c r="Z667" s="25">
        <v>3.84</v>
      </c>
      <c r="AA667" s="25">
        <v>13.97</v>
      </c>
      <c r="AB667">
        <v>3.8504999999999998</v>
      </c>
      <c r="AC667">
        <v>3.8504999999999998</v>
      </c>
      <c r="AD667">
        <v>14.379</v>
      </c>
      <c r="AH667" s="2"/>
      <c r="AI667">
        <v>20</v>
      </c>
      <c r="AJ667" s="55">
        <f t="shared" si="132"/>
        <v>0</v>
      </c>
      <c r="AK667" s="57">
        <v>0</v>
      </c>
      <c r="AL667" s="55">
        <v>0</v>
      </c>
      <c r="AM667" s="55">
        <v>213.2</v>
      </c>
      <c r="AN667" s="52"/>
      <c r="AO667" s="51"/>
      <c r="AP667" s="52"/>
      <c r="AQ667" s="67">
        <f>S667*AI667/AM667</f>
        <v>9.3808630393996256E-2</v>
      </c>
      <c r="AR667" s="28">
        <v>1.75</v>
      </c>
      <c r="AS667" s="28">
        <v>2.5</v>
      </c>
      <c r="AT667" s="28">
        <v>0.75</v>
      </c>
      <c r="AU667" s="28">
        <v>0</v>
      </c>
      <c r="AV667" s="28">
        <v>0.35</v>
      </c>
      <c r="AW667" s="28">
        <v>0.5</v>
      </c>
      <c r="AX667" s="28">
        <v>0.15</v>
      </c>
      <c r="AY667" s="28">
        <v>0</v>
      </c>
      <c r="AZ667" s="25">
        <v>1</v>
      </c>
      <c r="BA667" s="25">
        <v>3.44</v>
      </c>
      <c r="BB667" s="25">
        <v>2.44</v>
      </c>
      <c r="BC667" s="25">
        <v>2.7124999999999999</v>
      </c>
      <c r="BD667">
        <v>2.7124999999999999</v>
      </c>
      <c r="BE667">
        <v>6.264025610615688</v>
      </c>
      <c r="BF667" s="75"/>
      <c r="BG667" s="75"/>
      <c r="BH667" s="75">
        <v>0</v>
      </c>
      <c r="BI667" t="s">
        <v>459</v>
      </c>
      <c r="BL667">
        <v>4.6904315196998128E-2</v>
      </c>
      <c r="BM667">
        <v>9.3808630393996256E-2</v>
      </c>
      <c r="BN667" t="s">
        <v>459</v>
      </c>
      <c r="BO667">
        <v>0</v>
      </c>
      <c r="BZ667" s="79" t="s">
        <v>464</v>
      </c>
      <c r="CA667" s="79" t="s">
        <v>464</v>
      </c>
    </row>
    <row r="668" spans="1:85" x14ac:dyDescent="0.3">
      <c r="A668" s="2" t="s">
        <v>304</v>
      </c>
      <c r="B668" s="34" t="s">
        <v>829</v>
      </c>
      <c r="C668" s="34"/>
      <c r="D668" s="2">
        <v>3.33</v>
      </c>
      <c r="E668" s="2" t="s">
        <v>305</v>
      </c>
      <c r="F668" s="88" t="s">
        <v>523</v>
      </c>
      <c r="I668" t="s">
        <v>1527</v>
      </c>
      <c r="J668" s="2"/>
      <c r="K668" s="2"/>
      <c r="L668" t="b">
        <v>1</v>
      </c>
      <c r="M668" t="b">
        <v>0</v>
      </c>
      <c r="N668" t="b">
        <v>0</v>
      </c>
      <c r="O668" t="b">
        <v>0</v>
      </c>
      <c r="P668" s="2">
        <v>4</v>
      </c>
      <c r="Q668" s="29">
        <v>0</v>
      </c>
      <c r="R668">
        <v>0</v>
      </c>
      <c r="S668">
        <v>0</v>
      </c>
      <c r="T668" s="2">
        <v>6.47</v>
      </c>
      <c r="U668" s="2">
        <v>6.47</v>
      </c>
      <c r="V668" s="2">
        <v>30.69</v>
      </c>
      <c r="W668" s="2"/>
      <c r="X668" s="2">
        <v>15.345000000000001</v>
      </c>
      <c r="Y668" s="29">
        <v>0</v>
      </c>
      <c r="Z668" s="29"/>
      <c r="AA668" s="29"/>
      <c r="AB668">
        <v>0</v>
      </c>
      <c r="AE668">
        <v>0</v>
      </c>
      <c r="AH668" s="2"/>
      <c r="AI668" s="2">
        <v>34</v>
      </c>
      <c r="AJ668" s="55">
        <f t="shared" si="132"/>
        <v>1284.7110209999998</v>
      </c>
      <c r="AK668" s="57">
        <v>0</v>
      </c>
      <c r="AL668" s="55">
        <v>0</v>
      </c>
      <c r="AM668" s="55">
        <v>0</v>
      </c>
      <c r="AN668" s="52">
        <f t="shared" ref="AN668:AN670" si="175">P668*AI668/AJ668</f>
        <v>0.1058603824338174</v>
      </c>
      <c r="AO668" s="51"/>
      <c r="AP668" s="52"/>
      <c r="AQ668" s="52"/>
      <c r="AR668" s="2">
        <v>1.62962962962963</v>
      </c>
      <c r="AS668" s="2">
        <v>2.518518518518519</v>
      </c>
      <c r="AT668" s="2">
        <v>0.88888888888888884</v>
      </c>
      <c r="AU668" s="2">
        <v>0</v>
      </c>
      <c r="AV668" s="2">
        <v>0.32352941176470579</v>
      </c>
      <c r="AW668" s="2">
        <v>0.5</v>
      </c>
      <c r="AX668" s="2">
        <v>0.1764705882352941</v>
      </c>
      <c r="AY668" s="2">
        <v>0</v>
      </c>
      <c r="AZ668" s="29">
        <v>1.6</v>
      </c>
      <c r="BA668" s="29">
        <v>3.44</v>
      </c>
      <c r="BB668" s="29">
        <v>1.84</v>
      </c>
      <c r="BC668" s="29">
        <v>2.8474074074074069</v>
      </c>
      <c r="BD668" s="2">
        <v>2.8474074074074069</v>
      </c>
      <c r="BE668" s="2">
        <v>6.6632481018297778</v>
      </c>
      <c r="BF668" s="75"/>
      <c r="BG668" s="75"/>
      <c r="BH668" s="75"/>
      <c r="BI668">
        <v>5.2930191216908701E-2</v>
      </c>
      <c r="BM668">
        <v>0.1058603824338174</v>
      </c>
      <c r="BN668">
        <v>5.2930191216908701E-2</v>
      </c>
      <c r="BO668">
        <v>0</v>
      </c>
      <c r="BZ668" s="79" t="s">
        <v>464</v>
      </c>
      <c r="CA668" s="79" t="s">
        <v>464</v>
      </c>
    </row>
    <row r="669" spans="1:85" x14ac:dyDescent="0.3">
      <c r="A669" s="2" t="s">
        <v>299</v>
      </c>
      <c r="B669" s="33" t="s">
        <v>949</v>
      </c>
      <c r="C669" s="34"/>
      <c r="D669" s="2">
        <v>3.65</v>
      </c>
      <c r="E669" s="2" t="s">
        <v>306</v>
      </c>
      <c r="F669" s="35">
        <v>-1</v>
      </c>
      <c r="G669" s="2">
        <v>-1</v>
      </c>
      <c r="H669" s="2"/>
      <c r="I669" s="2"/>
      <c r="J669" s="2"/>
      <c r="K669" s="2"/>
      <c r="L669" t="b">
        <v>0</v>
      </c>
      <c r="M669" t="b">
        <v>0</v>
      </c>
      <c r="N669" t="b">
        <v>0</v>
      </c>
      <c r="O669" s="5" t="b">
        <v>1</v>
      </c>
      <c r="P669" s="2">
        <v>1</v>
      </c>
      <c r="Q669" s="29">
        <v>0</v>
      </c>
      <c r="R669">
        <v>0</v>
      </c>
      <c r="S669">
        <v>0</v>
      </c>
      <c r="T669" s="2">
        <v>3.8531</v>
      </c>
      <c r="U669" s="2">
        <v>3.8531</v>
      </c>
      <c r="V669" s="2">
        <v>16.2151</v>
      </c>
      <c r="W669" s="2"/>
      <c r="X669" s="2">
        <v>16.2151</v>
      </c>
      <c r="Y669" s="29">
        <v>0</v>
      </c>
      <c r="Z669" s="29"/>
      <c r="AA669" s="29"/>
      <c r="AB669">
        <v>0</v>
      </c>
      <c r="AE669">
        <v>0</v>
      </c>
      <c r="AH669" s="2"/>
      <c r="AI669" s="2">
        <v>20</v>
      </c>
      <c r="AJ669" s="55">
        <f t="shared" si="132"/>
        <v>240.73553001411099</v>
      </c>
      <c r="AK669" s="57">
        <v>0</v>
      </c>
      <c r="AL669" s="55">
        <v>0</v>
      </c>
      <c r="AM669" s="55">
        <v>0</v>
      </c>
      <c r="AN669" s="52">
        <f t="shared" si="175"/>
        <v>8.3078721279022161E-2</v>
      </c>
      <c r="AO669" s="51"/>
      <c r="AP669" s="52"/>
      <c r="AQ669" s="52"/>
      <c r="AR669" s="2">
        <v>1.76875</v>
      </c>
      <c r="AS669" s="2">
        <v>2.5</v>
      </c>
      <c r="AT669" s="2">
        <v>0.73125000000000007</v>
      </c>
      <c r="AU669" s="2">
        <v>0.26250000000000001</v>
      </c>
      <c r="AV669" s="2">
        <v>0.33610451306413303</v>
      </c>
      <c r="AW669" s="2">
        <v>0.47505938242280282</v>
      </c>
      <c r="AX669" s="2">
        <v>0.13895486935866991</v>
      </c>
      <c r="AY669" s="2">
        <v>4.9881235154394299E-2</v>
      </c>
      <c r="AZ669" s="29">
        <v>1</v>
      </c>
      <c r="BA669" s="29">
        <v>3.44</v>
      </c>
      <c r="BB669" s="29">
        <v>2.44</v>
      </c>
      <c r="BC669" s="29">
        <v>2.7106249999999998</v>
      </c>
      <c r="BD669" s="2">
        <v>2.7106249999999998</v>
      </c>
      <c r="BE669" s="2">
        <v>6.2658671793656886</v>
      </c>
      <c r="BF669" s="75"/>
      <c r="BG669" s="75"/>
      <c r="BH669" s="75"/>
      <c r="BI669">
        <v>4.153936063951108E-2</v>
      </c>
      <c r="BM669">
        <v>8.3078721279022161E-2</v>
      </c>
      <c r="BN669">
        <v>4.153936063951108E-2</v>
      </c>
      <c r="BO669">
        <v>0</v>
      </c>
      <c r="BZ669" s="79" t="s">
        <v>464</v>
      </c>
      <c r="CA669" s="79" t="s">
        <v>464</v>
      </c>
    </row>
    <row r="670" spans="1:85" x14ac:dyDescent="0.3">
      <c r="A670" s="2" t="s">
        <v>301</v>
      </c>
      <c r="B670" s="33" t="s">
        <v>950</v>
      </c>
      <c r="C670" s="34"/>
      <c r="D670" s="2">
        <v>3.8</v>
      </c>
      <c r="E670" s="2" t="s">
        <v>306</v>
      </c>
      <c r="F670" s="35">
        <v>-1</v>
      </c>
      <c r="G670" s="2">
        <v>-1</v>
      </c>
      <c r="H670" s="2"/>
      <c r="I670" s="2"/>
      <c r="J670" s="2"/>
      <c r="K670" s="2"/>
      <c r="L670" t="b">
        <v>0</v>
      </c>
      <c r="M670" t="b">
        <v>0</v>
      </c>
      <c r="N670" t="b">
        <v>0</v>
      </c>
      <c r="O670" s="5" t="b">
        <v>1</v>
      </c>
      <c r="P670" s="2">
        <v>1</v>
      </c>
      <c r="Q670" s="29">
        <v>0</v>
      </c>
      <c r="R670">
        <v>0</v>
      </c>
      <c r="S670">
        <v>0</v>
      </c>
      <c r="T670" s="2">
        <v>3.8531</v>
      </c>
      <c r="U670" s="2">
        <v>3.8531</v>
      </c>
      <c r="V670" s="2">
        <v>16.2151</v>
      </c>
      <c r="W670" s="2"/>
      <c r="X670" s="2">
        <v>16.2151</v>
      </c>
      <c r="Y670" s="29">
        <v>0</v>
      </c>
      <c r="Z670" s="29"/>
      <c r="AA670" s="29"/>
      <c r="AB670">
        <v>0</v>
      </c>
      <c r="AE670">
        <v>0</v>
      </c>
      <c r="AH670" s="2"/>
      <c r="AI670" s="2">
        <v>20</v>
      </c>
      <c r="AJ670" s="55">
        <f t="shared" si="132"/>
        <v>240.73553001411099</v>
      </c>
      <c r="AK670" s="57">
        <v>0</v>
      </c>
      <c r="AL670" s="55">
        <v>0</v>
      </c>
      <c r="AM670" s="55">
        <v>0</v>
      </c>
      <c r="AN670" s="52">
        <f t="shared" si="175"/>
        <v>8.3078721279022161E-2</v>
      </c>
      <c r="AO670" s="51"/>
      <c r="AP670" s="52"/>
      <c r="AQ670" s="52"/>
      <c r="AR670" s="2">
        <v>1.84375</v>
      </c>
      <c r="AS670" s="2">
        <v>2.5</v>
      </c>
      <c r="AT670" s="2">
        <v>0.65625</v>
      </c>
      <c r="AU670" s="2">
        <v>1.3125</v>
      </c>
      <c r="AV670" s="2">
        <v>0.29207920792079212</v>
      </c>
      <c r="AW670" s="2">
        <v>0.39603960396039611</v>
      </c>
      <c r="AX670" s="2">
        <v>0.103960396039604</v>
      </c>
      <c r="AY670" s="2">
        <v>0.20792079207920791</v>
      </c>
      <c r="AZ670" s="29">
        <v>1</v>
      </c>
      <c r="BA670" s="29">
        <v>3.44</v>
      </c>
      <c r="BB670" s="29">
        <v>2.44</v>
      </c>
      <c r="BC670" s="29">
        <v>2.703125</v>
      </c>
      <c r="BD670" s="2">
        <v>2.703125</v>
      </c>
      <c r="BE670" s="2">
        <v>6.2732334543656876</v>
      </c>
      <c r="BF670" s="75"/>
      <c r="BG670" s="75"/>
      <c r="BH670" s="75"/>
      <c r="BI670">
        <v>4.153936063951108E-2</v>
      </c>
      <c r="BM670">
        <v>8.3078721279022161E-2</v>
      </c>
      <c r="BN670">
        <v>4.153936063951108E-2</v>
      </c>
      <c r="BO670">
        <v>0</v>
      </c>
      <c r="BZ670" s="79" t="s">
        <v>464</v>
      </c>
      <c r="CA670" s="79" t="s">
        <v>464</v>
      </c>
    </row>
    <row r="671" spans="1:85" x14ac:dyDescent="0.3">
      <c r="A671" s="2" t="s">
        <v>46</v>
      </c>
      <c r="B671" s="34" t="s">
        <v>722</v>
      </c>
      <c r="C671" s="34"/>
      <c r="D671" s="2">
        <v>3.34</v>
      </c>
      <c r="E671" s="2" t="s">
        <v>307</v>
      </c>
      <c r="F671" s="35" t="s">
        <v>551</v>
      </c>
      <c r="G671" s="2" t="s">
        <v>629</v>
      </c>
      <c r="H671" s="2"/>
      <c r="I671" s="2"/>
      <c r="J671" s="2"/>
      <c r="K671" s="2"/>
      <c r="L671" t="b">
        <v>1</v>
      </c>
      <c r="M671" t="b">
        <v>1</v>
      </c>
      <c r="N671" t="b">
        <v>0</v>
      </c>
      <c r="O671" t="b">
        <v>0</v>
      </c>
      <c r="P671" s="2"/>
      <c r="Q671" s="29">
        <v>2</v>
      </c>
      <c r="R671">
        <v>4</v>
      </c>
      <c r="S671">
        <v>0</v>
      </c>
      <c r="T671" s="2"/>
      <c r="U671" s="2"/>
      <c r="V671" s="2"/>
      <c r="W671" s="2"/>
      <c r="X671" s="1">
        <v>0</v>
      </c>
      <c r="Y671" s="29">
        <v>7.41544296</v>
      </c>
      <c r="Z671" s="29">
        <v>7.4154429599999991</v>
      </c>
      <c r="AA671" s="29">
        <v>7.41544296</v>
      </c>
      <c r="AB671">
        <v>7.8</v>
      </c>
      <c r="AC671">
        <v>13.010999999999999</v>
      </c>
      <c r="AD671">
        <v>5.5460000000000003</v>
      </c>
      <c r="AE671">
        <v>0</v>
      </c>
      <c r="AH671" s="2"/>
      <c r="AI671" s="2" t="s">
        <v>1241</v>
      </c>
      <c r="AJ671" s="55">
        <f t="shared" si="132"/>
        <v>0</v>
      </c>
      <c r="AK671" s="57">
        <v>288.33429290182369</v>
      </c>
      <c r="AL671" s="55">
        <v>556.51188553357167</v>
      </c>
      <c r="AM671" s="55">
        <v>0</v>
      </c>
      <c r="AN671" s="52"/>
      <c r="AO671" s="51">
        <v>9.7109503410799117E-2</v>
      </c>
      <c r="AP671" s="52">
        <v>0.10062678166578309</v>
      </c>
      <c r="AQ671" s="52"/>
      <c r="AR671" s="2">
        <v>2</v>
      </c>
      <c r="AS671" s="2">
        <v>2.545454545454545</v>
      </c>
      <c r="AT671" s="2">
        <v>0.54545454545454541</v>
      </c>
      <c r="AU671" s="2">
        <v>0</v>
      </c>
      <c r="AV671" s="2">
        <v>0.39285714285714279</v>
      </c>
      <c r="AW671" s="2">
        <v>0.5</v>
      </c>
      <c r="AX671" s="2">
        <v>0.1071428571428571</v>
      </c>
      <c r="AY671" s="2">
        <v>0</v>
      </c>
      <c r="AZ671" s="29">
        <v>1.1000000000000001</v>
      </c>
      <c r="BA671" s="29">
        <v>3.44</v>
      </c>
      <c r="BB671" s="29">
        <v>2.34</v>
      </c>
      <c r="BC671" s="29">
        <v>2.669090909090909</v>
      </c>
      <c r="BD671" s="2">
        <v>2.669090909090909</v>
      </c>
      <c r="BE671" s="2">
        <v>5.9831974772727277</v>
      </c>
      <c r="BF671" s="75">
        <v>0.52442413903612473</v>
      </c>
      <c r="BG671" s="75">
        <v>0.54341863036636606</v>
      </c>
      <c r="BH671" s="75"/>
      <c r="BJ671">
        <v>4.8554751705399558E-2</v>
      </c>
      <c r="BK671">
        <v>5.0313390832891547E-2</v>
      </c>
      <c r="BM671">
        <v>9.8868142538291098E-2</v>
      </c>
      <c r="BN671">
        <v>4.9434071269145549E-2</v>
      </c>
      <c r="BO671">
        <v>0.53392138470124539</v>
      </c>
      <c r="BU671" s="79" t="s">
        <v>676</v>
      </c>
      <c r="BV671" s="79">
        <v>0.22</v>
      </c>
      <c r="BZ671" s="79" t="s">
        <v>464</v>
      </c>
      <c r="CA671" s="79" t="s">
        <v>464</v>
      </c>
    </row>
    <row r="672" spans="1:85" x14ac:dyDescent="0.3">
      <c r="A672" s="2" t="s">
        <v>891</v>
      </c>
      <c r="B672" s="34" t="s">
        <v>722</v>
      </c>
      <c r="C672" s="34"/>
      <c r="D672" s="2">
        <v>3.17</v>
      </c>
      <c r="E672" s="2" t="s">
        <v>307</v>
      </c>
      <c r="F672" s="35" t="s">
        <v>551</v>
      </c>
      <c r="G672" s="2" t="s">
        <v>629</v>
      </c>
      <c r="H672" s="2"/>
      <c r="I672" s="2"/>
      <c r="J672" s="2"/>
      <c r="K672" s="2"/>
      <c r="L672" t="b">
        <v>0</v>
      </c>
      <c r="M672" t="b">
        <v>1</v>
      </c>
      <c r="N672" t="b">
        <v>0</v>
      </c>
      <c r="O672" t="b">
        <v>0</v>
      </c>
      <c r="P672" s="2"/>
      <c r="Q672" s="29">
        <v>2</v>
      </c>
      <c r="R672">
        <v>4</v>
      </c>
      <c r="S672">
        <v>0</v>
      </c>
      <c r="T672" s="2"/>
      <c r="U672" s="2"/>
      <c r="V672" s="2"/>
      <c r="W672" s="2"/>
      <c r="X672" s="2"/>
      <c r="Y672" s="29">
        <v>7.41544296</v>
      </c>
      <c r="Z672" s="29">
        <v>7.4154429599999991</v>
      </c>
      <c r="AA672" s="29">
        <v>7.41544296</v>
      </c>
      <c r="AB672">
        <v>7.8</v>
      </c>
      <c r="AC672">
        <v>13.010999999999999</v>
      </c>
      <c r="AD672">
        <v>5.5460000000000003</v>
      </c>
      <c r="AE672">
        <v>0</v>
      </c>
      <c r="AH672" s="2"/>
      <c r="AI672" s="2">
        <v>14</v>
      </c>
      <c r="AJ672" s="55">
        <f t="shared" si="132"/>
        <v>0</v>
      </c>
      <c r="AK672" s="57">
        <v>288.33429290182369</v>
      </c>
      <c r="AL672" s="55">
        <v>556.51188553357167</v>
      </c>
      <c r="AM672" s="55">
        <v>0</v>
      </c>
      <c r="AN672" s="52"/>
      <c r="AO672" s="51">
        <v>9.7109503410799117E-2</v>
      </c>
      <c r="AP672" s="52">
        <v>0.10062678166578309</v>
      </c>
      <c r="AQ672" s="52"/>
      <c r="AR672" s="2">
        <v>2</v>
      </c>
      <c r="AS672" s="2">
        <v>2.545454545454545</v>
      </c>
      <c r="AT672" s="2">
        <v>0.54545454545454541</v>
      </c>
      <c r="AU672" s="2">
        <v>0</v>
      </c>
      <c r="AV672" s="2">
        <v>0.39285714285714279</v>
      </c>
      <c r="AW672" s="2">
        <v>0.5</v>
      </c>
      <c r="AX672" s="2">
        <v>0.1071428571428571</v>
      </c>
      <c r="AY672" s="2">
        <v>0</v>
      </c>
      <c r="AZ672" s="29">
        <v>1.1000000000000001</v>
      </c>
      <c r="BA672" s="29">
        <v>3.44</v>
      </c>
      <c r="BB672" s="29">
        <v>2.34</v>
      </c>
      <c r="BC672" s="29">
        <v>2.669090909090909</v>
      </c>
      <c r="BD672" s="2">
        <v>2.669090909090909</v>
      </c>
      <c r="BE672" s="2">
        <v>5.9831974772727277</v>
      </c>
      <c r="BF672" s="75">
        <v>0.52442413903612473</v>
      </c>
      <c r="BG672" s="75">
        <v>0.54341863036636606</v>
      </c>
      <c r="BH672" s="75"/>
      <c r="BJ672">
        <v>4.8554751705399558E-2</v>
      </c>
      <c r="BK672">
        <v>5.0313390832891547E-2</v>
      </c>
      <c r="BM672">
        <v>9.8868142538291098E-2</v>
      </c>
      <c r="BN672">
        <v>4.9434071269145549E-2</v>
      </c>
      <c r="BO672">
        <v>0.53392138470124539</v>
      </c>
      <c r="BZ672" s="79" t="s">
        <v>464</v>
      </c>
      <c r="CA672" s="79" t="s">
        <v>464</v>
      </c>
    </row>
    <row r="673" spans="1:85" x14ac:dyDescent="0.3">
      <c r="A673" s="2" t="s">
        <v>308</v>
      </c>
      <c r="B673" s="34" t="s">
        <v>830</v>
      </c>
      <c r="C673" s="34"/>
      <c r="D673" s="2">
        <v>3.44</v>
      </c>
      <c r="E673" s="2" t="s">
        <v>309</v>
      </c>
      <c r="F673" s="35" t="s">
        <v>601</v>
      </c>
      <c r="G673" s="2" t="s">
        <v>672</v>
      </c>
      <c r="H673" s="2"/>
      <c r="I673" s="2"/>
      <c r="J673" s="2"/>
      <c r="K673" s="2"/>
      <c r="L673" t="b">
        <v>1</v>
      </c>
      <c r="M673" t="b">
        <v>1</v>
      </c>
      <c r="N673" t="b">
        <v>0</v>
      </c>
      <c r="O673" t="b">
        <v>0</v>
      </c>
      <c r="P673" s="2"/>
      <c r="Q673" s="29">
        <v>1</v>
      </c>
      <c r="R673">
        <v>2</v>
      </c>
      <c r="S673">
        <v>0</v>
      </c>
      <c r="T673" s="2"/>
      <c r="U673" s="2"/>
      <c r="V673" s="2"/>
      <c r="W673" s="2"/>
      <c r="X673" s="2"/>
      <c r="Y673" s="29">
        <v>3.9408639999999999</v>
      </c>
      <c r="Z673" s="29">
        <v>3.9455239999999989</v>
      </c>
      <c r="AA673" s="29">
        <v>15.25730117</v>
      </c>
      <c r="AB673">
        <v>3.8656999999999999</v>
      </c>
      <c r="AC673">
        <v>29.777000000000001</v>
      </c>
      <c r="AD673">
        <v>3.8519999999999999</v>
      </c>
      <c r="AE673">
        <v>0</v>
      </c>
      <c r="AH673" s="2"/>
      <c r="AI673" s="2">
        <v>20</v>
      </c>
      <c r="AJ673" s="55">
        <f t="shared" si="132"/>
        <v>0</v>
      </c>
      <c r="AK673" s="57">
        <v>235.24089263777751</v>
      </c>
      <c r="AL673" s="55">
        <v>443.39967116280002</v>
      </c>
      <c r="AM673" s="55">
        <v>0</v>
      </c>
      <c r="AN673" s="52"/>
      <c r="AO673" s="51">
        <v>8.5019231884976218E-2</v>
      </c>
      <c r="AP673" s="52">
        <v>9.0212065099420147E-2</v>
      </c>
      <c r="AQ673" s="52"/>
      <c r="AR673" s="2">
        <v>1.9375</v>
      </c>
      <c r="AS673" s="2">
        <v>2.5</v>
      </c>
      <c r="AT673" s="2">
        <v>0.5625</v>
      </c>
      <c r="AU673" s="2">
        <v>2.625</v>
      </c>
      <c r="AV673" s="2">
        <v>0.25409836065573771</v>
      </c>
      <c r="AW673" s="2">
        <v>0.32786885245901642</v>
      </c>
      <c r="AX673" s="2">
        <v>7.3770491803278687E-2</v>
      </c>
      <c r="AY673" s="2">
        <v>0.34426229508196721</v>
      </c>
      <c r="AZ673" s="29">
        <v>0.82</v>
      </c>
      <c r="BA673" s="29">
        <v>3.44</v>
      </c>
      <c r="BB673" s="29">
        <v>2.62</v>
      </c>
      <c r="BC673" s="29">
        <v>2.6074999999999999</v>
      </c>
      <c r="BD673" s="2">
        <v>2.6074999999999999</v>
      </c>
      <c r="BE673" s="2">
        <v>5.9852253687500001</v>
      </c>
      <c r="BF673" s="75">
        <v>0.49683934576995548</v>
      </c>
      <c r="BG673" s="75">
        <v>0</v>
      </c>
      <c r="BH673" s="75"/>
      <c r="BJ673">
        <v>4.2509615942488109E-2</v>
      </c>
      <c r="BK673">
        <v>4.5106032549710073E-2</v>
      </c>
      <c r="BM673">
        <v>8.7615648492198189E-2</v>
      </c>
      <c r="BN673">
        <v>4.3807824246099088E-2</v>
      </c>
      <c r="BO673">
        <v>0.24841967288497771</v>
      </c>
      <c r="BZ673" s="79" t="s">
        <v>464</v>
      </c>
      <c r="CA673" s="79" t="s">
        <v>464</v>
      </c>
    </row>
    <row r="674" spans="1:85" x14ac:dyDescent="0.3">
      <c r="A674" s="2" t="s">
        <v>63</v>
      </c>
      <c r="B674" s="34" t="s">
        <v>773</v>
      </c>
      <c r="C674" s="34"/>
      <c r="D674" s="2">
        <v>3.4</v>
      </c>
      <c r="E674" s="2" t="s">
        <v>310</v>
      </c>
      <c r="F674" s="114" t="s">
        <v>587</v>
      </c>
      <c r="G674" s="69">
        <v>1522043</v>
      </c>
      <c r="I674" t="s">
        <v>1550</v>
      </c>
      <c r="J674" t="s">
        <v>1550</v>
      </c>
      <c r="K674" s="2"/>
      <c r="L674" t="b">
        <v>1</v>
      </c>
      <c r="M674" t="b">
        <v>1</v>
      </c>
      <c r="N674" t="b">
        <v>0</v>
      </c>
      <c r="O674" t="b">
        <v>0</v>
      </c>
      <c r="P674" s="2">
        <v>1</v>
      </c>
      <c r="Q674" s="29">
        <v>0</v>
      </c>
      <c r="R674">
        <v>0</v>
      </c>
      <c r="S674">
        <v>0</v>
      </c>
      <c r="T674" s="2">
        <v>3.8531</v>
      </c>
      <c r="U674" s="2">
        <v>3.8531</v>
      </c>
      <c r="V674" s="2">
        <v>16.2151</v>
      </c>
      <c r="W674" s="2"/>
      <c r="X674" s="2">
        <v>16.2151</v>
      </c>
      <c r="Y674" s="29">
        <v>0</v>
      </c>
      <c r="Z674" s="29"/>
      <c r="AA674" s="29"/>
      <c r="AB674">
        <v>0</v>
      </c>
      <c r="AE674">
        <v>0</v>
      </c>
      <c r="AH674" s="2"/>
      <c r="AI674" s="2">
        <v>20</v>
      </c>
      <c r="AJ674" s="55">
        <f t="shared" si="132"/>
        <v>240.73553001411099</v>
      </c>
      <c r="AK674" s="57">
        <v>0</v>
      </c>
      <c r="AL674" s="55">
        <v>0</v>
      </c>
      <c r="AM674" s="55">
        <v>0</v>
      </c>
      <c r="AN674" s="52">
        <f t="shared" ref="AN674:AN676" si="176">P674*AI674/AJ674</f>
        <v>8.3078721279022161E-2</v>
      </c>
      <c r="AO674" s="51"/>
      <c r="AP674" s="52"/>
      <c r="AQ674" s="52"/>
      <c r="AR674" s="2">
        <v>1.75</v>
      </c>
      <c r="AS674" s="2">
        <v>2.5</v>
      </c>
      <c r="AT674" s="2">
        <v>0.75</v>
      </c>
      <c r="AU674" s="2">
        <v>0</v>
      </c>
      <c r="AV674" s="2">
        <v>0.35</v>
      </c>
      <c r="AW674" s="2">
        <v>0.5</v>
      </c>
      <c r="AX674" s="2">
        <v>0.15</v>
      </c>
      <c r="AY674" s="2">
        <v>0</v>
      </c>
      <c r="AZ674" s="29">
        <v>1</v>
      </c>
      <c r="BA674" s="29">
        <v>3.44</v>
      </c>
      <c r="BB674" s="29">
        <v>2.44</v>
      </c>
      <c r="BC674" s="29">
        <v>2.7124999999999999</v>
      </c>
      <c r="BD674" s="2">
        <v>2.7124999999999999</v>
      </c>
      <c r="BE674" s="2">
        <v>6.264025610615688</v>
      </c>
      <c r="BF674" s="75"/>
      <c r="BG674" s="75"/>
      <c r="BH674" s="75"/>
      <c r="BI674">
        <v>4.153936063951108E-2</v>
      </c>
      <c r="BM674">
        <v>8.3078721279022161E-2</v>
      </c>
      <c r="BN674">
        <v>4.153936063951108E-2</v>
      </c>
      <c r="BO674">
        <v>0</v>
      </c>
      <c r="BP674" s="79" t="s">
        <v>1264</v>
      </c>
      <c r="BT674" s="79" t="s">
        <v>464</v>
      </c>
      <c r="BU674" s="79" t="s">
        <v>464</v>
      </c>
      <c r="BV674" s="79">
        <v>0</v>
      </c>
      <c r="BX674" s="79">
        <v>1</v>
      </c>
      <c r="BY674" s="79">
        <v>20</v>
      </c>
      <c r="BZ674" s="79" t="s">
        <v>464</v>
      </c>
      <c r="CA674" s="79" t="s">
        <v>464</v>
      </c>
      <c r="CB674" s="79" t="s">
        <v>1271</v>
      </c>
      <c r="CC674" s="79">
        <v>300</v>
      </c>
      <c r="CD674" s="79">
        <v>420</v>
      </c>
      <c r="CE674" s="79" t="s">
        <v>1310</v>
      </c>
      <c r="CG674" s="81">
        <v>0</v>
      </c>
    </row>
    <row r="675" spans="1:85" x14ac:dyDescent="0.3">
      <c r="A675" s="2" t="s">
        <v>1440</v>
      </c>
      <c r="B675" s="34" t="s">
        <v>773</v>
      </c>
      <c r="C675" s="34"/>
      <c r="D675" s="2">
        <v>2.15</v>
      </c>
      <c r="E675" s="2" t="s">
        <v>310</v>
      </c>
      <c r="F675" s="35">
        <v>-1</v>
      </c>
      <c r="G675" s="2">
        <v>-1</v>
      </c>
      <c r="H675" s="2"/>
      <c r="I675" s="2"/>
      <c r="J675" s="2"/>
      <c r="K675" s="2"/>
      <c r="L675" t="b">
        <v>0</v>
      </c>
      <c r="M675" t="b">
        <v>0</v>
      </c>
      <c r="N675" t="b">
        <v>0</v>
      </c>
      <c r="O675" s="5" t="b">
        <v>1</v>
      </c>
      <c r="P675" s="2">
        <v>1</v>
      </c>
      <c r="Q675" s="29">
        <v>0</v>
      </c>
      <c r="R675">
        <v>0</v>
      </c>
      <c r="S675">
        <v>0</v>
      </c>
      <c r="T675" s="2">
        <v>3.8531</v>
      </c>
      <c r="U675" s="2">
        <v>3.8531</v>
      </c>
      <c r="V675" s="2">
        <v>16.2151</v>
      </c>
      <c r="W675" s="2"/>
      <c r="X675" s="2">
        <v>16.2151</v>
      </c>
      <c r="Y675" s="29">
        <v>0</v>
      </c>
      <c r="Z675" s="29"/>
      <c r="AA675" s="29"/>
      <c r="AB675">
        <v>0</v>
      </c>
      <c r="AE675">
        <v>0</v>
      </c>
      <c r="AH675" s="2"/>
      <c r="AI675" s="2">
        <v>20</v>
      </c>
      <c r="AJ675" s="55">
        <f t="shared" si="132"/>
        <v>240.73553001411099</v>
      </c>
      <c r="AK675" s="57">
        <v>0</v>
      </c>
      <c r="AL675" s="55">
        <v>0</v>
      </c>
      <c r="AM675" s="55">
        <v>0</v>
      </c>
      <c r="AN675" s="52">
        <f t="shared" si="176"/>
        <v>8.3078721279022161E-2</v>
      </c>
      <c r="AO675" s="51"/>
      <c r="AP675" s="52"/>
      <c r="AQ675" s="52"/>
      <c r="AR675" s="2">
        <v>1.75</v>
      </c>
      <c r="AS675" s="2">
        <v>2.5</v>
      </c>
      <c r="AT675" s="2">
        <v>0.75</v>
      </c>
      <c r="AU675" s="2">
        <v>0</v>
      </c>
      <c r="AV675" s="2">
        <v>0.35</v>
      </c>
      <c r="AW675" s="2">
        <v>0.5</v>
      </c>
      <c r="AX675" s="2">
        <v>0.15</v>
      </c>
      <c r="AY675" s="2">
        <v>0</v>
      </c>
      <c r="AZ675" s="29">
        <v>1</v>
      </c>
      <c r="BA675" s="29">
        <v>3.44</v>
      </c>
      <c r="BB675" s="29">
        <v>2.44</v>
      </c>
      <c r="BC675" s="29">
        <v>2.7124999999999999</v>
      </c>
      <c r="BD675" s="2">
        <v>2.7124999999999999</v>
      </c>
      <c r="BE675" s="2">
        <v>6.264025610615688</v>
      </c>
      <c r="BF675" s="75"/>
      <c r="BG675" s="75"/>
      <c r="BH675" s="75"/>
      <c r="BI675">
        <v>4.153936063951108E-2</v>
      </c>
      <c r="BM675">
        <v>8.3078721279022161E-2</v>
      </c>
      <c r="BN675">
        <v>4.153936063951108E-2</v>
      </c>
      <c r="BO675">
        <v>0</v>
      </c>
      <c r="BP675" s="79" t="s">
        <v>1264</v>
      </c>
      <c r="BT675" s="79" t="s">
        <v>464</v>
      </c>
      <c r="BU675" s="79" t="s">
        <v>464</v>
      </c>
      <c r="BV675" s="79">
        <v>0</v>
      </c>
      <c r="BX675" s="79">
        <v>1</v>
      </c>
      <c r="BY675" s="79">
        <v>20</v>
      </c>
      <c r="BZ675" s="79" t="s">
        <v>464</v>
      </c>
      <c r="CA675" s="79" t="s">
        <v>464</v>
      </c>
      <c r="CB675" s="79" t="s">
        <v>1271</v>
      </c>
      <c r="CC675" s="79">
        <v>300</v>
      </c>
      <c r="CD675" s="79">
        <v>420</v>
      </c>
      <c r="CE675" s="79" t="s">
        <v>1310</v>
      </c>
      <c r="CG675" s="81">
        <v>450</v>
      </c>
    </row>
    <row r="676" spans="1:85" x14ac:dyDescent="0.3">
      <c r="A676" s="2" t="s">
        <v>311</v>
      </c>
      <c r="B676" s="13" t="s">
        <v>831</v>
      </c>
      <c r="C676" s="13"/>
      <c r="D676" s="2">
        <v>3.54</v>
      </c>
      <c r="E676" s="2" t="s">
        <v>312</v>
      </c>
      <c r="F676" s="32" t="s">
        <v>596</v>
      </c>
      <c r="G676" s="1" t="s">
        <v>669</v>
      </c>
      <c r="I676" t="s">
        <v>1542</v>
      </c>
      <c r="L676" t="b">
        <v>1</v>
      </c>
      <c r="M676" t="b">
        <v>0</v>
      </c>
      <c r="N676" t="b">
        <v>0</v>
      </c>
      <c r="O676" t="b">
        <v>0</v>
      </c>
      <c r="P676" s="2">
        <v>1</v>
      </c>
      <c r="Q676" s="25">
        <v>0</v>
      </c>
      <c r="R676">
        <v>0</v>
      </c>
      <c r="S676">
        <v>0</v>
      </c>
      <c r="T676" s="2">
        <v>3.9647999999999999</v>
      </c>
      <c r="U676" s="2">
        <v>3.9647999999999999</v>
      </c>
      <c r="V676" s="2">
        <v>15.7392</v>
      </c>
      <c r="W676" s="2" t="s">
        <v>439</v>
      </c>
      <c r="X676" s="2">
        <v>15.7392</v>
      </c>
      <c r="Y676" s="25">
        <v>0</v>
      </c>
      <c r="Z676" s="25"/>
      <c r="AA676" s="25"/>
      <c r="AB676">
        <v>0</v>
      </c>
      <c r="AE676">
        <v>0</v>
      </c>
      <c r="AH676" s="2"/>
      <c r="AI676">
        <v>20</v>
      </c>
      <c r="AJ676" s="55">
        <f t="shared" si="132"/>
        <v>247.41454277836797</v>
      </c>
      <c r="AK676" s="57">
        <v>0</v>
      </c>
      <c r="AL676" s="55">
        <v>0</v>
      </c>
      <c r="AM676" s="55">
        <v>0</v>
      </c>
      <c r="AN676" s="52">
        <f t="shared" si="176"/>
        <v>8.0835991997106837E-2</v>
      </c>
      <c r="AO676" s="51"/>
      <c r="AP676" s="52"/>
      <c r="AQ676" s="52"/>
      <c r="AR676" s="28">
        <v>1.9375</v>
      </c>
      <c r="AS676" s="28">
        <v>2.5</v>
      </c>
      <c r="AT676" s="28">
        <v>0.5625</v>
      </c>
      <c r="AU676" s="28">
        <v>2.625</v>
      </c>
      <c r="AV676" s="28">
        <v>0.25409836065573771</v>
      </c>
      <c r="AW676" s="28">
        <v>0.32786885245901642</v>
      </c>
      <c r="AX676" s="28">
        <v>7.3770491803278687E-2</v>
      </c>
      <c r="AY676" s="28">
        <v>0.34426229508196721</v>
      </c>
      <c r="AZ676" s="25">
        <v>0.79</v>
      </c>
      <c r="BA676" s="25">
        <v>3.44</v>
      </c>
      <c r="BB676" s="25">
        <v>2.65</v>
      </c>
      <c r="BC676" s="25">
        <v>2.5918749999999999</v>
      </c>
      <c r="BD676">
        <v>2.5918749999999999</v>
      </c>
      <c r="BE676">
        <v>5.9214935367946877</v>
      </c>
      <c r="BF676" s="75"/>
      <c r="BG676" s="75"/>
      <c r="BH676" s="75"/>
      <c r="BI676">
        <v>4.0417995998553419E-2</v>
      </c>
      <c r="BM676">
        <v>8.0835991997106837E-2</v>
      </c>
      <c r="BN676">
        <v>4.0417995998553419E-2</v>
      </c>
      <c r="BO676">
        <v>0</v>
      </c>
      <c r="BP676" s="79" t="s">
        <v>1264</v>
      </c>
      <c r="BQ676" s="79">
        <v>1273</v>
      </c>
      <c r="BR676" s="79">
        <v>6</v>
      </c>
      <c r="BZ676" s="79" t="s">
        <v>464</v>
      </c>
      <c r="CA676" s="79" t="s">
        <v>464</v>
      </c>
    </row>
    <row r="677" spans="1:85" x14ac:dyDescent="0.3">
      <c r="A677" s="2" t="s">
        <v>313</v>
      </c>
      <c r="B677" s="13" t="s">
        <v>720</v>
      </c>
      <c r="C677" s="13"/>
      <c r="D677" s="2">
        <v>3.5</v>
      </c>
      <c r="E677" s="2" t="s">
        <v>314</v>
      </c>
      <c r="F677" s="9" t="s">
        <v>549</v>
      </c>
      <c r="G677">
        <v>-1</v>
      </c>
      <c r="H677" t="s">
        <v>1510</v>
      </c>
      <c r="L677" t="b">
        <v>1</v>
      </c>
      <c r="M677" t="b">
        <v>0</v>
      </c>
      <c r="N677" t="b">
        <v>0</v>
      </c>
      <c r="O677" t="b">
        <v>0</v>
      </c>
      <c r="P677" s="2"/>
      <c r="Q677" s="25">
        <v>1</v>
      </c>
      <c r="R677">
        <v>0</v>
      </c>
      <c r="S677">
        <v>0</v>
      </c>
      <c r="T677" s="2"/>
      <c r="U677" s="2"/>
      <c r="V677" s="2"/>
      <c r="W677" s="2"/>
      <c r="X677" s="2"/>
      <c r="Y677" s="25">
        <v>15.28115725</v>
      </c>
      <c r="Z677" s="25">
        <v>15.28115725</v>
      </c>
      <c r="AA677" s="25">
        <v>15.28115725</v>
      </c>
      <c r="AB677">
        <v>0</v>
      </c>
      <c r="AE677">
        <v>0</v>
      </c>
      <c r="AH677" s="2"/>
      <c r="AI677">
        <v>20</v>
      </c>
      <c r="AJ677" s="55">
        <f t="shared" ref="AJ677:AJ797" si="177">T677*U677*V677</f>
        <v>0</v>
      </c>
      <c r="AK677" s="57">
        <v>229.90248606119221</v>
      </c>
      <c r="AL677" s="55">
        <v>0</v>
      </c>
      <c r="AM677" s="55">
        <v>0</v>
      </c>
      <c r="AN677" s="52"/>
      <c r="AO677" s="51">
        <v>8.6993404650164072E-2</v>
      </c>
      <c r="AP677" s="52"/>
      <c r="AQ677" s="52"/>
      <c r="AR677" s="28">
        <v>1.882352941176471</v>
      </c>
      <c r="AS677" s="28">
        <v>2.3529411764705879</v>
      </c>
      <c r="AT677" s="28">
        <v>0.47058823529411759</v>
      </c>
      <c r="AU677" s="28">
        <v>0</v>
      </c>
      <c r="AV677" s="28">
        <v>0.4</v>
      </c>
      <c r="AW677" s="28">
        <v>0.5</v>
      </c>
      <c r="AX677" s="28">
        <v>9.9999999999999992E-2</v>
      </c>
      <c r="AY677" s="28">
        <v>0</v>
      </c>
      <c r="AZ677" s="25">
        <v>0.82</v>
      </c>
      <c r="BA677" s="25">
        <v>3.44</v>
      </c>
      <c r="BB677" s="25">
        <v>2.62</v>
      </c>
      <c r="BC677" s="25">
        <v>2.5211764705882351</v>
      </c>
      <c r="BD677">
        <v>2.521176470588236</v>
      </c>
      <c r="BE677">
        <v>5.6898745917647062</v>
      </c>
      <c r="BF677" s="75">
        <v>0.57369840599679445</v>
      </c>
      <c r="BG677" s="75"/>
      <c r="BH677" s="75"/>
      <c r="BJ677">
        <v>4.3496702325082043E-2</v>
      </c>
      <c r="BM677">
        <v>8.6993404650164072E-2</v>
      </c>
      <c r="BN677">
        <v>4.3496702325082043E-2</v>
      </c>
      <c r="BO677">
        <v>0.57369840599679445</v>
      </c>
      <c r="BP677" s="79" t="s">
        <v>1264</v>
      </c>
      <c r="BQ677" s="79">
        <v>1273</v>
      </c>
      <c r="BR677" s="79">
        <v>48</v>
      </c>
      <c r="BX677" s="79">
        <v>5</v>
      </c>
      <c r="BZ677" s="79" t="s">
        <v>1398</v>
      </c>
      <c r="CA677" s="79" t="s">
        <v>464</v>
      </c>
      <c r="CB677" s="79" t="s">
        <v>1271</v>
      </c>
      <c r="CC677" s="79">
        <v>500</v>
      </c>
      <c r="CD677" s="79">
        <v>400</v>
      </c>
      <c r="CE677" s="79" t="s">
        <v>1310</v>
      </c>
      <c r="CG677" s="81">
        <v>0</v>
      </c>
    </row>
    <row r="678" spans="1:85" x14ac:dyDescent="0.3">
      <c r="A678" s="2" t="s">
        <v>1444</v>
      </c>
      <c r="B678" s="13" t="s">
        <v>720</v>
      </c>
      <c r="C678" s="13"/>
      <c r="D678" s="2"/>
      <c r="E678" s="2" t="s">
        <v>314</v>
      </c>
      <c r="F678" s="32" t="s">
        <v>549</v>
      </c>
      <c r="G678">
        <v>-1</v>
      </c>
      <c r="H678" s="1" t="s">
        <v>1510</v>
      </c>
      <c r="I678" s="1"/>
      <c r="J678" s="1"/>
      <c r="K678" s="1"/>
      <c r="L678" t="b">
        <v>1</v>
      </c>
      <c r="M678" t="b">
        <v>0</v>
      </c>
      <c r="N678" t="b">
        <v>0</v>
      </c>
      <c r="O678" t="b">
        <v>0</v>
      </c>
      <c r="P678" s="2"/>
      <c r="Q678" s="25">
        <v>1</v>
      </c>
      <c r="R678">
        <v>0</v>
      </c>
      <c r="S678">
        <v>0</v>
      </c>
      <c r="T678" s="2"/>
      <c r="U678" s="2"/>
      <c r="V678" s="2"/>
      <c r="W678" s="2"/>
      <c r="X678" s="2"/>
      <c r="Y678" s="25">
        <v>15.28115725</v>
      </c>
      <c r="Z678" s="25">
        <v>15.28115725</v>
      </c>
      <c r="AA678" s="25">
        <v>15.28115725</v>
      </c>
      <c r="AB678">
        <v>0</v>
      </c>
      <c r="AE678">
        <v>0</v>
      </c>
      <c r="AH678" s="2"/>
      <c r="AI678">
        <v>20</v>
      </c>
      <c r="AJ678" s="55">
        <f t="shared" si="177"/>
        <v>0</v>
      </c>
      <c r="AK678" s="57">
        <v>229.90248606119221</v>
      </c>
      <c r="AL678" s="55">
        <v>0</v>
      </c>
      <c r="AM678" s="55">
        <v>0</v>
      </c>
      <c r="AN678" s="52"/>
      <c r="AO678" s="51">
        <v>8.6993404650164072E-2</v>
      </c>
      <c r="AP678" s="52"/>
      <c r="AQ678" s="52"/>
      <c r="AR678" s="28">
        <v>1.882352941176471</v>
      </c>
      <c r="AS678" s="28">
        <v>2.3529411764705879</v>
      </c>
      <c r="AT678" s="28">
        <v>0.47058823529411759</v>
      </c>
      <c r="AU678" s="28">
        <v>0</v>
      </c>
      <c r="AV678" s="28">
        <v>0.4</v>
      </c>
      <c r="AW678" s="28">
        <v>0.5</v>
      </c>
      <c r="AX678" s="28">
        <v>9.9999999999999992E-2</v>
      </c>
      <c r="AY678" s="28">
        <v>0</v>
      </c>
      <c r="AZ678" s="25">
        <v>0.82</v>
      </c>
      <c r="BA678" s="25">
        <v>3.44</v>
      </c>
      <c r="BB678" s="25">
        <v>2.62</v>
      </c>
      <c r="BC678" s="25">
        <v>2.5211764705882351</v>
      </c>
      <c r="BD678">
        <v>2.521176470588236</v>
      </c>
      <c r="BE678">
        <v>5.6898745917647062</v>
      </c>
      <c r="BF678" s="75">
        <v>0.57369840599679445</v>
      </c>
      <c r="BG678" s="75"/>
      <c r="BH678" s="75"/>
      <c r="BJ678">
        <v>4.3496702325082043E-2</v>
      </c>
      <c r="BM678">
        <v>8.6993404650164072E-2</v>
      </c>
      <c r="BN678">
        <v>4.3496702325082043E-2</v>
      </c>
      <c r="BO678">
        <v>0.57369840599679445</v>
      </c>
      <c r="BP678" s="79" t="s">
        <v>1264</v>
      </c>
      <c r="BQ678" s="79">
        <v>1273</v>
      </c>
      <c r="BR678" s="79">
        <v>48</v>
      </c>
      <c r="BX678" s="79">
        <v>5</v>
      </c>
      <c r="BZ678" s="79" t="s">
        <v>1398</v>
      </c>
      <c r="CA678" s="79" t="s">
        <v>464</v>
      </c>
      <c r="CB678" s="79" t="s">
        <v>1271</v>
      </c>
      <c r="CC678" s="79">
        <v>500</v>
      </c>
      <c r="CD678" s="79">
        <v>400</v>
      </c>
      <c r="CE678" s="79" t="s">
        <v>1310</v>
      </c>
      <c r="CG678" s="81">
        <v>16</v>
      </c>
    </row>
    <row r="679" spans="1:85" x14ac:dyDescent="0.3">
      <c r="A679" s="2" t="s">
        <v>1445</v>
      </c>
      <c r="B679" s="13" t="s">
        <v>720</v>
      </c>
      <c r="C679" s="13"/>
      <c r="D679" s="2"/>
      <c r="E679" s="2" t="s">
        <v>314</v>
      </c>
      <c r="F679" s="32" t="s">
        <v>549</v>
      </c>
      <c r="G679">
        <v>-1</v>
      </c>
      <c r="H679" s="1" t="s">
        <v>1510</v>
      </c>
      <c r="I679" s="1"/>
      <c r="J679" s="1"/>
      <c r="K679" s="1"/>
      <c r="L679" t="b">
        <v>1</v>
      </c>
      <c r="M679" t="b">
        <v>0</v>
      </c>
      <c r="N679" t="b">
        <v>0</v>
      </c>
      <c r="O679" t="b">
        <v>0</v>
      </c>
      <c r="P679" s="2"/>
      <c r="Q679" s="25">
        <v>1</v>
      </c>
      <c r="R679">
        <v>0</v>
      </c>
      <c r="S679">
        <v>0</v>
      </c>
      <c r="T679" s="2"/>
      <c r="U679" s="2"/>
      <c r="V679" s="2"/>
      <c r="W679" s="2"/>
      <c r="X679" s="2"/>
      <c r="Y679" s="25">
        <v>15.28115725</v>
      </c>
      <c r="Z679" s="25">
        <v>15.28115725</v>
      </c>
      <c r="AA679" s="25">
        <v>15.28115725</v>
      </c>
      <c r="AB679">
        <v>0</v>
      </c>
      <c r="AE679">
        <v>0</v>
      </c>
      <c r="AH679" s="2"/>
      <c r="AI679">
        <v>20</v>
      </c>
      <c r="AJ679" s="55">
        <f t="shared" ref="AJ679:AJ680" si="178">T679*U679*V679</f>
        <v>0</v>
      </c>
      <c r="AK679" s="57">
        <v>229.90248606119221</v>
      </c>
      <c r="AL679" s="55">
        <v>0</v>
      </c>
      <c r="AM679" s="55">
        <v>0</v>
      </c>
      <c r="AN679" s="52"/>
      <c r="AO679" s="51">
        <v>8.6993404650164072E-2</v>
      </c>
      <c r="AP679" s="52"/>
      <c r="AQ679" s="52"/>
      <c r="AR679" s="28">
        <v>1.882352941176471</v>
      </c>
      <c r="AS679" s="28">
        <v>2.3529411764705879</v>
      </c>
      <c r="AT679" s="28">
        <v>0.47058823529411759</v>
      </c>
      <c r="AU679" s="28">
        <v>0</v>
      </c>
      <c r="AV679" s="28">
        <v>0.4</v>
      </c>
      <c r="AW679" s="28">
        <v>0.5</v>
      </c>
      <c r="AX679" s="28">
        <v>9.9999999999999992E-2</v>
      </c>
      <c r="AY679" s="28">
        <v>0</v>
      </c>
      <c r="AZ679" s="25">
        <v>0.82</v>
      </c>
      <c r="BA679" s="25">
        <v>3.44</v>
      </c>
      <c r="BB679" s="25">
        <v>2.62</v>
      </c>
      <c r="BC679" s="25">
        <v>2.5211764705882351</v>
      </c>
      <c r="BD679">
        <v>2.521176470588236</v>
      </c>
      <c r="BE679">
        <v>5.6898745917647062</v>
      </c>
      <c r="BF679" s="75">
        <v>0.57369840599679445</v>
      </c>
      <c r="BG679" s="75"/>
      <c r="BH679" s="75"/>
      <c r="BJ679">
        <v>4.3496702325082043E-2</v>
      </c>
      <c r="BM679">
        <v>8.6993404650164072E-2</v>
      </c>
      <c r="BN679">
        <v>4.3496702325082043E-2</v>
      </c>
      <c r="BO679">
        <v>0.57369840599679445</v>
      </c>
      <c r="BP679" s="79" t="s">
        <v>1264</v>
      </c>
      <c r="BQ679" s="79">
        <v>1273</v>
      </c>
      <c r="BR679" s="79">
        <v>48</v>
      </c>
      <c r="BX679" s="79">
        <v>5</v>
      </c>
      <c r="BZ679" s="79" t="s">
        <v>1398</v>
      </c>
      <c r="CA679" s="79" t="s">
        <v>464</v>
      </c>
      <c r="CB679" s="79" t="s">
        <v>1271</v>
      </c>
      <c r="CC679" s="79">
        <v>500</v>
      </c>
      <c r="CD679" s="79">
        <v>400</v>
      </c>
      <c r="CE679" s="79" t="s">
        <v>1310</v>
      </c>
      <c r="CG679" s="81">
        <v>20</v>
      </c>
    </row>
    <row r="680" spans="1:85" x14ac:dyDescent="0.3">
      <c r="A680" s="2" t="s">
        <v>1446</v>
      </c>
      <c r="B680" s="13" t="s">
        <v>720</v>
      </c>
      <c r="C680" s="13"/>
      <c r="D680" s="2"/>
      <c r="E680" s="2" t="s">
        <v>314</v>
      </c>
      <c r="F680" s="32" t="s">
        <v>549</v>
      </c>
      <c r="G680">
        <v>-1</v>
      </c>
      <c r="H680" s="1" t="s">
        <v>1510</v>
      </c>
      <c r="I680" s="1"/>
      <c r="J680" s="1"/>
      <c r="K680" s="1"/>
      <c r="L680" t="b">
        <v>1</v>
      </c>
      <c r="M680" t="b">
        <v>0</v>
      </c>
      <c r="N680" t="b">
        <v>0</v>
      </c>
      <c r="O680" t="b">
        <v>0</v>
      </c>
      <c r="P680" s="2"/>
      <c r="Q680" s="25">
        <v>1</v>
      </c>
      <c r="R680">
        <v>0</v>
      </c>
      <c r="S680">
        <v>0</v>
      </c>
      <c r="T680" s="2"/>
      <c r="U680" s="2"/>
      <c r="V680" s="2"/>
      <c r="W680" s="2"/>
      <c r="X680" s="2"/>
      <c r="Y680" s="25">
        <v>15.28115725</v>
      </c>
      <c r="Z680" s="25">
        <v>15.28115725</v>
      </c>
      <c r="AA680" s="25">
        <v>15.28115725</v>
      </c>
      <c r="AB680">
        <v>0</v>
      </c>
      <c r="AE680">
        <v>0</v>
      </c>
      <c r="AH680" s="2"/>
      <c r="AI680">
        <v>20</v>
      </c>
      <c r="AJ680" s="55">
        <f t="shared" si="178"/>
        <v>0</v>
      </c>
      <c r="AK680" s="57">
        <v>229.90248606119221</v>
      </c>
      <c r="AL680" s="55">
        <v>0</v>
      </c>
      <c r="AM680" s="55">
        <v>0</v>
      </c>
      <c r="AN680" s="52"/>
      <c r="AO680" s="51">
        <v>8.6993404650164072E-2</v>
      </c>
      <c r="AP680" s="52"/>
      <c r="AQ680" s="52"/>
      <c r="AR680" s="28">
        <v>1.882352941176471</v>
      </c>
      <c r="AS680" s="28">
        <v>2.3529411764705879</v>
      </c>
      <c r="AT680" s="28">
        <v>0.47058823529411759</v>
      </c>
      <c r="AU680" s="28">
        <v>0</v>
      </c>
      <c r="AV680" s="28">
        <v>0.4</v>
      </c>
      <c r="AW680" s="28">
        <v>0.5</v>
      </c>
      <c r="AX680" s="28">
        <v>9.9999999999999992E-2</v>
      </c>
      <c r="AY680" s="28">
        <v>0</v>
      </c>
      <c r="AZ680" s="25">
        <v>0.82</v>
      </c>
      <c r="BA680" s="25">
        <v>3.44</v>
      </c>
      <c r="BB680" s="25">
        <v>2.62</v>
      </c>
      <c r="BC680" s="25">
        <v>2.5211764705882351</v>
      </c>
      <c r="BD680">
        <v>2.521176470588236</v>
      </c>
      <c r="BE680">
        <v>5.6898745917647062</v>
      </c>
      <c r="BF680" s="75">
        <v>0.57369840599679445</v>
      </c>
      <c r="BG680" s="75"/>
      <c r="BH680" s="75"/>
      <c r="BJ680">
        <v>4.3496702325082043E-2</v>
      </c>
      <c r="BM680">
        <v>8.6993404650164072E-2</v>
      </c>
      <c r="BN680">
        <v>4.3496702325082043E-2</v>
      </c>
      <c r="BO680">
        <v>0.57369840599679445</v>
      </c>
      <c r="BP680" s="79" t="s">
        <v>1264</v>
      </c>
      <c r="BQ680" s="79">
        <v>1273</v>
      </c>
      <c r="BR680" s="79">
        <v>48</v>
      </c>
      <c r="BX680" s="79">
        <v>5</v>
      </c>
      <c r="BZ680" s="79" t="s">
        <v>1398</v>
      </c>
      <c r="CA680" s="79" t="s">
        <v>464</v>
      </c>
      <c r="CB680" s="79" t="s">
        <v>1271</v>
      </c>
      <c r="CC680" s="79">
        <v>500</v>
      </c>
      <c r="CD680" s="79">
        <v>400</v>
      </c>
      <c r="CE680" s="79" t="s">
        <v>1310</v>
      </c>
      <c r="CG680" s="81">
        <v>12</v>
      </c>
    </row>
    <row r="681" spans="1:85" x14ac:dyDescent="0.3">
      <c r="A681" s="2" t="s">
        <v>1447</v>
      </c>
      <c r="B681" s="13" t="s">
        <v>720</v>
      </c>
      <c r="C681" s="13"/>
      <c r="D681" s="2"/>
      <c r="E681" s="2" t="s">
        <v>314</v>
      </c>
      <c r="F681" s="32" t="s">
        <v>549</v>
      </c>
      <c r="G681">
        <v>-1</v>
      </c>
      <c r="H681" s="1" t="s">
        <v>1510</v>
      </c>
      <c r="I681" s="1"/>
      <c r="J681" s="1"/>
      <c r="K681" s="1"/>
      <c r="L681" t="b">
        <v>1</v>
      </c>
      <c r="M681" t="b">
        <v>0</v>
      </c>
      <c r="N681" t="b">
        <v>0</v>
      </c>
      <c r="O681" t="b">
        <v>0</v>
      </c>
      <c r="P681" s="2"/>
      <c r="Q681" s="25">
        <v>1</v>
      </c>
      <c r="R681">
        <v>0</v>
      </c>
      <c r="S681">
        <v>0</v>
      </c>
      <c r="T681" s="2"/>
      <c r="U681" s="2"/>
      <c r="V681" s="2"/>
      <c r="W681" s="2"/>
      <c r="X681" s="2"/>
      <c r="Y681" s="25">
        <v>15.28115725</v>
      </c>
      <c r="Z681" s="25">
        <v>15.28115725</v>
      </c>
      <c r="AA681" s="25">
        <v>15.28115725</v>
      </c>
      <c r="AB681">
        <v>0</v>
      </c>
      <c r="AE681">
        <v>0</v>
      </c>
      <c r="AH681" s="2"/>
      <c r="AI681">
        <v>20</v>
      </c>
      <c r="AJ681" s="55">
        <f t="shared" ref="AJ681:AJ682" si="179">T681*U681*V681</f>
        <v>0</v>
      </c>
      <c r="AK681" s="57">
        <v>229.90248606119221</v>
      </c>
      <c r="AL681" s="55">
        <v>0</v>
      </c>
      <c r="AM681" s="55">
        <v>0</v>
      </c>
      <c r="AN681" s="52"/>
      <c r="AO681" s="51">
        <v>8.6993404650164072E-2</v>
      </c>
      <c r="AP681" s="52"/>
      <c r="AQ681" s="52"/>
      <c r="AR681" s="28">
        <v>1.882352941176471</v>
      </c>
      <c r="AS681" s="28">
        <v>2.3529411764705879</v>
      </c>
      <c r="AT681" s="28">
        <v>0.47058823529411759</v>
      </c>
      <c r="AU681" s="28">
        <v>0</v>
      </c>
      <c r="AV681" s="28">
        <v>0.4</v>
      </c>
      <c r="AW681" s="28">
        <v>0.5</v>
      </c>
      <c r="AX681" s="28">
        <v>9.9999999999999992E-2</v>
      </c>
      <c r="AY681" s="28">
        <v>0</v>
      </c>
      <c r="AZ681" s="25">
        <v>0.82</v>
      </c>
      <c r="BA681" s="25">
        <v>3.44</v>
      </c>
      <c r="BB681" s="25">
        <v>2.62</v>
      </c>
      <c r="BC681" s="25">
        <v>2.5211764705882351</v>
      </c>
      <c r="BD681">
        <v>2.521176470588236</v>
      </c>
      <c r="BE681">
        <v>5.6898745917647062</v>
      </c>
      <c r="BF681" s="75">
        <v>0.57369840599679445</v>
      </c>
      <c r="BG681" s="75"/>
      <c r="BH681" s="75"/>
      <c r="BJ681">
        <v>4.3496702325082043E-2</v>
      </c>
      <c r="BM681">
        <v>8.6993404650164072E-2</v>
      </c>
      <c r="BN681">
        <v>4.3496702325082043E-2</v>
      </c>
      <c r="BO681">
        <v>0.57369840599679445</v>
      </c>
      <c r="BP681" s="79" t="s">
        <v>1264</v>
      </c>
      <c r="BQ681" s="79">
        <v>1273</v>
      </c>
      <c r="BR681" s="79">
        <v>48</v>
      </c>
      <c r="BX681" s="79">
        <v>5</v>
      </c>
      <c r="BZ681" s="79" t="s">
        <v>1398</v>
      </c>
      <c r="CA681" s="79" t="s">
        <v>464</v>
      </c>
      <c r="CB681" s="79" t="s">
        <v>1271</v>
      </c>
      <c r="CC681" s="79">
        <v>500</v>
      </c>
      <c r="CD681" s="79">
        <v>400</v>
      </c>
      <c r="CE681" s="79" t="s">
        <v>1310</v>
      </c>
      <c r="CG681" s="81">
        <v>8</v>
      </c>
    </row>
    <row r="682" spans="1:85" x14ac:dyDescent="0.3">
      <c r="A682" s="2" t="s">
        <v>1448</v>
      </c>
      <c r="B682" s="13" t="s">
        <v>720</v>
      </c>
      <c r="C682" s="13"/>
      <c r="D682" s="2"/>
      <c r="E682" s="2" t="s">
        <v>314</v>
      </c>
      <c r="F682" s="32" t="s">
        <v>549</v>
      </c>
      <c r="G682">
        <v>-1</v>
      </c>
      <c r="H682" s="1" t="s">
        <v>1510</v>
      </c>
      <c r="I682" s="1"/>
      <c r="J682" s="1"/>
      <c r="K682" s="1"/>
      <c r="L682" t="b">
        <v>1</v>
      </c>
      <c r="M682" t="b">
        <v>0</v>
      </c>
      <c r="N682" t="b">
        <v>0</v>
      </c>
      <c r="O682" t="b">
        <v>0</v>
      </c>
      <c r="P682" s="2"/>
      <c r="Q682" s="25">
        <v>1</v>
      </c>
      <c r="R682">
        <v>0</v>
      </c>
      <c r="S682">
        <v>0</v>
      </c>
      <c r="T682" s="2"/>
      <c r="U682" s="2"/>
      <c r="V682" s="2"/>
      <c r="W682" s="2"/>
      <c r="X682" s="2"/>
      <c r="Y682" s="25">
        <v>15.28115725</v>
      </c>
      <c r="Z682" s="25">
        <v>15.28115725</v>
      </c>
      <c r="AA682" s="25">
        <v>15.28115725</v>
      </c>
      <c r="AB682">
        <v>0</v>
      </c>
      <c r="AE682">
        <v>0</v>
      </c>
      <c r="AH682" s="2"/>
      <c r="AI682">
        <v>20</v>
      </c>
      <c r="AJ682" s="55">
        <f t="shared" si="179"/>
        <v>0</v>
      </c>
      <c r="AK682" s="57">
        <v>229.90248606119221</v>
      </c>
      <c r="AL682" s="55">
        <v>0</v>
      </c>
      <c r="AM682" s="55">
        <v>0</v>
      </c>
      <c r="AN682" s="52"/>
      <c r="AO682" s="51">
        <v>8.6993404650164072E-2</v>
      </c>
      <c r="AP682" s="52"/>
      <c r="AQ682" s="52"/>
      <c r="AR682" s="28">
        <v>1.882352941176471</v>
      </c>
      <c r="AS682" s="28">
        <v>2.3529411764705879</v>
      </c>
      <c r="AT682" s="28">
        <v>0.47058823529411759</v>
      </c>
      <c r="AU682" s="28">
        <v>0</v>
      </c>
      <c r="AV682" s="28">
        <v>0.4</v>
      </c>
      <c r="AW682" s="28">
        <v>0.5</v>
      </c>
      <c r="AX682" s="28">
        <v>9.9999999999999992E-2</v>
      </c>
      <c r="AY682" s="28">
        <v>0</v>
      </c>
      <c r="AZ682" s="25">
        <v>0.82</v>
      </c>
      <c r="BA682" s="25">
        <v>3.44</v>
      </c>
      <c r="BB682" s="25">
        <v>2.62</v>
      </c>
      <c r="BC682" s="25">
        <v>2.5211764705882351</v>
      </c>
      <c r="BD682">
        <v>2.521176470588236</v>
      </c>
      <c r="BE682">
        <v>5.6898745917647062</v>
      </c>
      <c r="BF682" s="75">
        <v>0.57369840599679445</v>
      </c>
      <c r="BG682" s="75"/>
      <c r="BH682" s="75"/>
      <c r="BJ682">
        <v>4.3496702325082043E-2</v>
      </c>
      <c r="BM682">
        <v>8.6993404650164072E-2</v>
      </c>
      <c r="BN682">
        <v>4.3496702325082043E-2</v>
      </c>
      <c r="BO682">
        <v>0.57369840599679445</v>
      </c>
      <c r="BP682" s="79" t="s">
        <v>1264</v>
      </c>
      <c r="BQ682" s="79">
        <v>1273</v>
      </c>
      <c r="BR682" s="79">
        <v>48</v>
      </c>
      <c r="BX682" s="79">
        <v>5</v>
      </c>
      <c r="BZ682" s="79" t="s">
        <v>1398</v>
      </c>
      <c r="CA682" s="79" t="s">
        <v>464</v>
      </c>
      <c r="CB682" s="79" t="s">
        <v>1271</v>
      </c>
      <c r="CC682" s="79">
        <v>500</v>
      </c>
      <c r="CD682" s="79">
        <v>400</v>
      </c>
      <c r="CE682" s="79" t="s">
        <v>1310</v>
      </c>
      <c r="CG682" s="81">
        <v>2.8</v>
      </c>
    </row>
    <row r="683" spans="1:85" x14ac:dyDescent="0.3">
      <c r="A683" s="2" t="s">
        <v>1449</v>
      </c>
      <c r="B683" s="13" t="s">
        <v>720</v>
      </c>
      <c r="C683" s="13"/>
      <c r="D683" s="2"/>
      <c r="E683" s="2" t="s">
        <v>314</v>
      </c>
      <c r="F683" s="32" t="s">
        <v>549</v>
      </c>
      <c r="G683">
        <v>-1</v>
      </c>
      <c r="H683" s="1" t="s">
        <v>1510</v>
      </c>
      <c r="I683" s="1"/>
      <c r="J683" s="1"/>
      <c r="K683" s="1"/>
      <c r="L683" t="b">
        <v>1</v>
      </c>
      <c r="M683" t="b">
        <v>0</v>
      </c>
      <c r="N683" t="b">
        <v>0</v>
      </c>
      <c r="O683" t="b">
        <v>0</v>
      </c>
      <c r="P683" s="2"/>
      <c r="Q683" s="25">
        <v>1</v>
      </c>
      <c r="R683">
        <v>0</v>
      </c>
      <c r="S683">
        <v>0</v>
      </c>
      <c r="T683" s="2"/>
      <c r="U683" s="2"/>
      <c r="V683" s="2"/>
      <c r="W683" s="2"/>
      <c r="X683" s="2"/>
      <c r="Y683" s="25">
        <v>15.28115725</v>
      </c>
      <c r="Z683" s="25">
        <v>15.28115725</v>
      </c>
      <c r="AA683" s="25">
        <v>15.28115725</v>
      </c>
      <c r="AB683">
        <v>0</v>
      </c>
      <c r="AE683">
        <v>0</v>
      </c>
      <c r="AH683" s="2"/>
      <c r="AI683">
        <v>20</v>
      </c>
      <c r="AJ683" s="55">
        <f t="shared" ref="AJ683:AJ684" si="180">T683*U683*V683</f>
        <v>0</v>
      </c>
      <c r="AK683" s="57">
        <v>229.90248606119221</v>
      </c>
      <c r="AL683" s="55">
        <v>0</v>
      </c>
      <c r="AM683" s="55">
        <v>0</v>
      </c>
      <c r="AN683" s="52"/>
      <c r="AO683" s="51">
        <v>8.6993404650164072E-2</v>
      </c>
      <c r="AP683" s="52"/>
      <c r="AQ683" s="52"/>
      <c r="AR683" s="28">
        <v>1.882352941176471</v>
      </c>
      <c r="AS683" s="28">
        <v>2.3529411764705879</v>
      </c>
      <c r="AT683" s="28">
        <v>0.47058823529411759</v>
      </c>
      <c r="AU683" s="28">
        <v>0</v>
      </c>
      <c r="AV683" s="28">
        <v>0.4</v>
      </c>
      <c r="AW683" s="28">
        <v>0.5</v>
      </c>
      <c r="AX683" s="28">
        <v>9.9999999999999992E-2</v>
      </c>
      <c r="AY683" s="28">
        <v>0</v>
      </c>
      <c r="AZ683" s="25">
        <v>0.82</v>
      </c>
      <c r="BA683" s="25">
        <v>3.44</v>
      </c>
      <c r="BB683" s="25">
        <v>2.62</v>
      </c>
      <c r="BC683" s="25">
        <v>2.5211764705882351</v>
      </c>
      <c r="BD683">
        <v>2.521176470588236</v>
      </c>
      <c r="BE683">
        <v>5.6898745917647062</v>
      </c>
      <c r="BF683" s="75">
        <v>0.57369840599679445</v>
      </c>
      <c r="BG683" s="75"/>
      <c r="BH683" s="75"/>
      <c r="BJ683">
        <v>4.3496702325082043E-2</v>
      </c>
      <c r="BM683">
        <v>8.6993404650164072E-2</v>
      </c>
      <c r="BN683">
        <v>4.3496702325082043E-2</v>
      </c>
      <c r="BO683">
        <v>0.57369840599679445</v>
      </c>
      <c r="BP683" s="79" t="s">
        <v>1264</v>
      </c>
      <c r="BQ683" s="79">
        <v>1273</v>
      </c>
      <c r="BR683" s="79">
        <v>48</v>
      </c>
      <c r="BX683" s="79">
        <v>5</v>
      </c>
      <c r="BZ683" s="79" t="s">
        <v>1398</v>
      </c>
      <c r="CA683" s="79" t="s">
        <v>464</v>
      </c>
      <c r="CB683" s="79" t="s">
        <v>1271</v>
      </c>
      <c r="CC683" s="79">
        <v>500</v>
      </c>
      <c r="CD683" s="79">
        <v>400</v>
      </c>
      <c r="CE683" s="79" t="s">
        <v>1310</v>
      </c>
      <c r="CG683" s="81">
        <v>1.6</v>
      </c>
    </row>
    <row r="684" spans="1:85" x14ac:dyDescent="0.3">
      <c r="A684" s="2" t="s">
        <v>1445</v>
      </c>
      <c r="B684" s="13" t="s">
        <v>720</v>
      </c>
      <c r="C684" s="13"/>
      <c r="D684" s="2"/>
      <c r="E684" s="2" t="s">
        <v>314</v>
      </c>
      <c r="F684" s="32" t="s">
        <v>549</v>
      </c>
      <c r="G684">
        <v>-1</v>
      </c>
      <c r="H684" s="1" t="s">
        <v>1510</v>
      </c>
      <c r="I684" s="1"/>
      <c r="J684" s="1"/>
      <c r="K684" s="1"/>
      <c r="L684" t="b">
        <v>1</v>
      </c>
      <c r="M684" t="b">
        <v>0</v>
      </c>
      <c r="N684" t="b">
        <v>0</v>
      </c>
      <c r="O684" t="b">
        <v>0</v>
      </c>
      <c r="P684" s="2"/>
      <c r="Q684" s="25">
        <v>1</v>
      </c>
      <c r="R684">
        <v>0</v>
      </c>
      <c r="S684">
        <v>0</v>
      </c>
      <c r="T684" s="2"/>
      <c r="U684" s="2"/>
      <c r="V684" s="2"/>
      <c r="W684" s="2"/>
      <c r="X684" s="2"/>
      <c r="Y684" s="25">
        <v>15.28115725</v>
      </c>
      <c r="Z684" s="25">
        <v>15.28115725</v>
      </c>
      <c r="AA684" s="25">
        <v>15.28115725</v>
      </c>
      <c r="AB684">
        <v>0</v>
      </c>
      <c r="AE684">
        <v>0</v>
      </c>
      <c r="AH684" s="2"/>
      <c r="AI684">
        <v>20</v>
      </c>
      <c r="AJ684" s="55">
        <f t="shared" si="180"/>
        <v>0</v>
      </c>
      <c r="AK684" s="57">
        <v>229.90248606119221</v>
      </c>
      <c r="AL684" s="55">
        <v>0</v>
      </c>
      <c r="AM684" s="55">
        <v>0</v>
      </c>
      <c r="AN684" s="52"/>
      <c r="AO684" s="51">
        <v>8.6993404650164072E-2</v>
      </c>
      <c r="AP684" s="52"/>
      <c r="AQ684" s="52"/>
      <c r="AR684" s="28">
        <v>1.882352941176471</v>
      </c>
      <c r="AS684" s="28">
        <v>2.3529411764705879</v>
      </c>
      <c r="AT684" s="28">
        <v>0.47058823529411759</v>
      </c>
      <c r="AU684" s="28">
        <v>0</v>
      </c>
      <c r="AV684" s="28">
        <v>0.4</v>
      </c>
      <c r="AW684" s="28">
        <v>0.5</v>
      </c>
      <c r="AX684" s="28">
        <v>9.9999999999999992E-2</v>
      </c>
      <c r="AY684" s="28">
        <v>0</v>
      </c>
      <c r="AZ684" s="25">
        <v>0.82</v>
      </c>
      <c r="BA684" s="25">
        <v>3.44</v>
      </c>
      <c r="BB684" s="25">
        <v>2.62</v>
      </c>
      <c r="BC684" s="25">
        <v>2.5211764705882351</v>
      </c>
      <c r="BD684">
        <v>2.521176470588236</v>
      </c>
      <c r="BE684">
        <v>5.6898745917647062</v>
      </c>
      <c r="BF684" s="75">
        <v>0.57369840599679445</v>
      </c>
      <c r="BG684" s="75"/>
      <c r="BH684" s="75"/>
      <c r="BJ684">
        <v>4.3496702325082043E-2</v>
      </c>
      <c r="BM684">
        <v>8.6993404650164072E-2</v>
      </c>
      <c r="BN684">
        <v>4.3496702325082043E-2</v>
      </c>
      <c r="BO684">
        <v>0.57369840599679445</v>
      </c>
      <c r="BP684" s="79" t="s">
        <v>1264</v>
      </c>
      <c r="BQ684" s="79">
        <v>1273</v>
      </c>
      <c r="BR684" s="79">
        <v>48</v>
      </c>
      <c r="BX684" s="79">
        <v>5</v>
      </c>
      <c r="BZ684" s="79" t="s">
        <v>1450</v>
      </c>
      <c r="CA684" s="79" t="s">
        <v>464</v>
      </c>
      <c r="CB684" s="79" t="s">
        <v>1271</v>
      </c>
      <c r="CC684" s="79">
        <v>500</v>
      </c>
      <c r="CD684" s="79">
        <v>400</v>
      </c>
      <c r="CE684" s="79" t="s">
        <v>1310</v>
      </c>
      <c r="CG684" s="81">
        <v>14</v>
      </c>
    </row>
    <row r="685" spans="1:85" x14ac:dyDescent="0.3">
      <c r="A685" s="2" t="s">
        <v>1445</v>
      </c>
      <c r="B685" s="13" t="s">
        <v>720</v>
      </c>
      <c r="C685" s="13"/>
      <c r="D685" s="2"/>
      <c r="E685" s="2" t="s">
        <v>314</v>
      </c>
      <c r="F685" s="32" t="s">
        <v>549</v>
      </c>
      <c r="G685">
        <v>-1</v>
      </c>
      <c r="H685" s="1" t="s">
        <v>1510</v>
      </c>
      <c r="I685" s="1"/>
      <c r="J685" s="1"/>
      <c r="K685" s="1"/>
      <c r="L685" t="b">
        <v>1</v>
      </c>
      <c r="M685" t="b">
        <v>0</v>
      </c>
      <c r="N685" t="b">
        <v>0</v>
      </c>
      <c r="O685" t="b">
        <v>0</v>
      </c>
      <c r="P685" s="2"/>
      <c r="Q685" s="25">
        <v>1</v>
      </c>
      <c r="R685">
        <v>0</v>
      </c>
      <c r="S685">
        <v>0</v>
      </c>
      <c r="T685" s="2"/>
      <c r="U685" s="2"/>
      <c r="V685" s="2"/>
      <c r="W685" s="2"/>
      <c r="X685" s="2"/>
      <c r="Y685" s="25">
        <v>15.28115725</v>
      </c>
      <c r="Z685" s="25">
        <v>15.28115725</v>
      </c>
      <c r="AA685" s="25">
        <v>15.28115725</v>
      </c>
      <c r="AB685">
        <v>0</v>
      </c>
      <c r="AE685">
        <v>0</v>
      </c>
      <c r="AH685" s="2"/>
      <c r="AI685">
        <v>20</v>
      </c>
      <c r="AJ685" s="55">
        <f t="shared" ref="AJ685" si="181">T685*U685*V685</f>
        <v>0</v>
      </c>
      <c r="AK685" s="57">
        <v>229.90248606119221</v>
      </c>
      <c r="AL685" s="55">
        <v>0</v>
      </c>
      <c r="AM685" s="55">
        <v>0</v>
      </c>
      <c r="AN685" s="52"/>
      <c r="AO685" s="51">
        <v>8.6993404650164072E-2</v>
      </c>
      <c r="AP685" s="52"/>
      <c r="AQ685" s="52"/>
      <c r="AR685" s="28">
        <v>1.882352941176471</v>
      </c>
      <c r="AS685" s="28">
        <v>2.3529411764705879</v>
      </c>
      <c r="AT685" s="28">
        <v>0.47058823529411759</v>
      </c>
      <c r="AU685" s="28">
        <v>0</v>
      </c>
      <c r="AV685" s="28">
        <v>0.4</v>
      </c>
      <c r="AW685" s="28">
        <v>0.5</v>
      </c>
      <c r="AX685" s="28">
        <v>9.9999999999999992E-2</v>
      </c>
      <c r="AY685" s="28">
        <v>0</v>
      </c>
      <c r="AZ685" s="25">
        <v>0.82</v>
      </c>
      <c r="BA685" s="25">
        <v>3.44</v>
      </c>
      <c r="BB685" s="25">
        <v>2.62</v>
      </c>
      <c r="BC685" s="25">
        <v>2.5211764705882351</v>
      </c>
      <c r="BD685">
        <v>2.521176470588236</v>
      </c>
      <c r="BE685">
        <v>5.6898745917647062</v>
      </c>
      <c r="BF685" s="75">
        <v>0.57369840599679445</v>
      </c>
      <c r="BG685" s="75"/>
      <c r="BH685" s="75"/>
      <c r="BJ685">
        <v>4.3496702325082043E-2</v>
      </c>
      <c r="BM685">
        <v>8.6993404650164072E-2</v>
      </c>
      <c r="BN685">
        <v>4.3496702325082043E-2</v>
      </c>
      <c r="BO685">
        <v>0.57369840599679445</v>
      </c>
      <c r="BP685" s="79" t="s">
        <v>1264</v>
      </c>
      <c r="BQ685" s="79">
        <v>1273</v>
      </c>
      <c r="BR685" s="79">
        <v>48</v>
      </c>
      <c r="BX685" s="79">
        <v>5</v>
      </c>
      <c r="BZ685" s="79" t="s">
        <v>1451</v>
      </c>
      <c r="CA685" s="79" t="s">
        <v>464</v>
      </c>
      <c r="CB685" s="79" t="s">
        <v>1271</v>
      </c>
      <c r="CC685" s="79">
        <v>500</v>
      </c>
      <c r="CD685" s="79">
        <v>400</v>
      </c>
      <c r="CE685" s="79" t="s">
        <v>1310</v>
      </c>
      <c r="CG685" s="81">
        <v>42</v>
      </c>
    </row>
    <row r="686" spans="1:85" x14ac:dyDescent="0.3">
      <c r="A686" s="2" t="s">
        <v>1445</v>
      </c>
      <c r="B686" s="13" t="s">
        <v>720</v>
      </c>
      <c r="C686" s="13"/>
      <c r="D686" s="2"/>
      <c r="E686" s="2" t="s">
        <v>314</v>
      </c>
      <c r="F686" s="32" t="s">
        <v>549</v>
      </c>
      <c r="G686">
        <v>-1</v>
      </c>
      <c r="H686" s="1" t="s">
        <v>1510</v>
      </c>
      <c r="I686" s="1"/>
      <c r="J686" s="1"/>
      <c r="K686" s="1"/>
      <c r="L686" t="b">
        <v>1</v>
      </c>
      <c r="M686" t="b">
        <v>0</v>
      </c>
      <c r="N686" t="b">
        <v>0</v>
      </c>
      <c r="O686" t="b">
        <v>0</v>
      </c>
      <c r="P686" s="2"/>
      <c r="Q686" s="25">
        <v>1</v>
      </c>
      <c r="R686">
        <v>0</v>
      </c>
      <c r="S686">
        <v>0</v>
      </c>
      <c r="T686" s="2"/>
      <c r="U686" s="2"/>
      <c r="V686" s="2"/>
      <c r="W686" s="2"/>
      <c r="X686" s="2"/>
      <c r="Y686" s="25">
        <v>15.28115725</v>
      </c>
      <c r="Z686" s="25">
        <v>15.28115725</v>
      </c>
      <c r="AA686" s="25">
        <v>15.28115725</v>
      </c>
      <c r="AB686">
        <v>0</v>
      </c>
      <c r="AE686">
        <v>0</v>
      </c>
      <c r="AH686" s="2"/>
      <c r="AI686">
        <v>20</v>
      </c>
      <c r="AJ686" s="55">
        <f t="shared" ref="AJ686" si="182">T686*U686*V686</f>
        <v>0</v>
      </c>
      <c r="AK686" s="57">
        <v>229.90248606119221</v>
      </c>
      <c r="AL686" s="55">
        <v>0</v>
      </c>
      <c r="AM686" s="55">
        <v>0</v>
      </c>
      <c r="AN686" s="52"/>
      <c r="AO686" s="51">
        <v>8.6993404650164072E-2</v>
      </c>
      <c r="AP686" s="52"/>
      <c r="AQ686" s="52"/>
      <c r="AR686" s="28">
        <v>1.882352941176471</v>
      </c>
      <c r="AS686" s="28">
        <v>2.3529411764705879</v>
      </c>
      <c r="AT686" s="28">
        <v>0.47058823529411759</v>
      </c>
      <c r="AU686" s="28">
        <v>0</v>
      </c>
      <c r="AV686" s="28">
        <v>0.4</v>
      </c>
      <c r="AW686" s="28">
        <v>0.5</v>
      </c>
      <c r="AX686" s="28">
        <v>9.9999999999999992E-2</v>
      </c>
      <c r="AY686" s="28">
        <v>0</v>
      </c>
      <c r="AZ686" s="25">
        <v>0.82</v>
      </c>
      <c r="BA686" s="25">
        <v>3.44</v>
      </c>
      <c r="BB686" s="25">
        <v>2.62</v>
      </c>
      <c r="BC686" s="25">
        <v>2.5211764705882351</v>
      </c>
      <c r="BD686">
        <v>2.521176470588236</v>
      </c>
      <c r="BE686">
        <v>5.6898745917647062</v>
      </c>
      <c r="BF686" s="75">
        <v>0.57369840599679445</v>
      </c>
      <c r="BG686" s="75"/>
      <c r="BH686" s="75"/>
      <c r="BJ686">
        <v>4.3496702325082043E-2</v>
      </c>
      <c r="BM686">
        <v>8.6993404650164072E-2</v>
      </c>
      <c r="BN686">
        <v>4.3496702325082043E-2</v>
      </c>
      <c r="BO686">
        <v>0.57369840599679445</v>
      </c>
      <c r="BP686" s="79" t="s">
        <v>1264</v>
      </c>
      <c r="BQ686" s="79">
        <v>1273</v>
      </c>
      <c r="BR686" s="79">
        <v>48</v>
      </c>
      <c r="BX686" s="79">
        <v>5</v>
      </c>
      <c r="BZ686" s="79" t="s">
        <v>1402</v>
      </c>
      <c r="CA686" s="79" t="s">
        <v>464</v>
      </c>
      <c r="CB686" s="79" t="s">
        <v>1271</v>
      </c>
      <c r="CC686" s="79">
        <v>500</v>
      </c>
      <c r="CD686" s="79">
        <v>400</v>
      </c>
      <c r="CE686" s="79" t="s">
        <v>1310</v>
      </c>
      <c r="CG686" s="81">
        <v>24.8</v>
      </c>
    </row>
    <row r="687" spans="1:85" x14ac:dyDescent="0.3">
      <c r="A687" s="2" t="s">
        <v>1445</v>
      </c>
      <c r="B687" s="13" t="s">
        <v>720</v>
      </c>
      <c r="C687" s="13"/>
      <c r="D687" s="2"/>
      <c r="E687" s="2" t="s">
        <v>314</v>
      </c>
      <c r="F687" s="32" t="s">
        <v>549</v>
      </c>
      <c r="G687">
        <v>-1</v>
      </c>
      <c r="H687" s="1" t="s">
        <v>1510</v>
      </c>
      <c r="I687" s="1"/>
      <c r="J687" s="1"/>
      <c r="K687" s="1"/>
      <c r="L687" t="b">
        <v>1</v>
      </c>
      <c r="M687" t="b">
        <v>0</v>
      </c>
      <c r="N687" t="b">
        <v>0</v>
      </c>
      <c r="O687" t="b">
        <v>0</v>
      </c>
      <c r="P687" s="2"/>
      <c r="Q687" s="25">
        <v>1</v>
      </c>
      <c r="R687">
        <v>0</v>
      </c>
      <c r="S687">
        <v>0</v>
      </c>
      <c r="T687" s="2"/>
      <c r="U687" s="2"/>
      <c r="V687" s="2"/>
      <c r="W687" s="2"/>
      <c r="X687" s="2"/>
      <c r="Y687" s="25">
        <v>15.28115725</v>
      </c>
      <c r="Z687" s="25">
        <v>15.28115725</v>
      </c>
      <c r="AA687" s="25">
        <v>15.28115725</v>
      </c>
      <c r="AB687">
        <v>0</v>
      </c>
      <c r="AE687">
        <v>0</v>
      </c>
      <c r="AH687" s="2"/>
      <c r="AI687">
        <v>20</v>
      </c>
      <c r="AJ687" s="55">
        <f t="shared" ref="AJ687" si="183">T687*U687*V687</f>
        <v>0</v>
      </c>
      <c r="AK687" s="57">
        <v>229.90248606119221</v>
      </c>
      <c r="AL687" s="55">
        <v>0</v>
      </c>
      <c r="AM687" s="55">
        <v>0</v>
      </c>
      <c r="AN687" s="52"/>
      <c r="AO687" s="51">
        <v>8.6993404650164072E-2</v>
      </c>
      <c r="AP687" s="52"/>
      <c r="AQ687" s="52"/>
      <c r="AR687" s="28">
        <v>1.882352941176471</v>
      </c>
      <c r="AS687" s="28">
        <v>2.3529411764705879</v>
      </c>
      <c r="AT687" s="28">
        <v>0.47058823529411759</v>
      </c>
      <c r="AU687" s="28">
        <v>0</v>
      </c>
      <c r="AV687" s="28">
        <v>0.4</v>
      </c>
      <c r="AW687" s="28">
        <v>0.5</v>
      </c>
      <c r="AX687" s="28">
        <v>9.9999999999999992E-2</v>
      </c>
      <c r="AY687" s="28">
        <v>0</v>
      </c>
      <c r="AZ687" s="25">
        <v>0.82</v>
      </c>
      <c r="BA687" s="25">
        <v>3.44</v>
      </c>
      <c r="BB687" s="25">
        <v>2.62</v>
      </c>
      <c r="BC687" s="25">
        <v>2.5211764705882351</v>
      </c>
      <c r="BD687">
        <v>2.521176470588236</v>
      </c>
      <c r="BE687">
        <v>5.6898745917647062</v>
      </c>
      <c r="BF687" s="75">
        <v>0.57369840599679445</v>
      </c>
      <c r="BG687" s="75"/>
      <c r="BH687" s="75"/>
      <c r="BJ687">
        <v>4.3496702325082043E-2</v>
      </c>
      <c r="BM687">
        <v>8.6993404650164072E-2</v>
      </c>
      <c r="BN687">
        <v>4.3496702325082043E-2</v>
      </c>
      <c r="BO687">
        <v>0.57369840599679445</v>
      </c>
      <c r="BP687" s="79" t="s">
        <v>1264</v>
      </c>
      <c r="BQ687" s="79">
        <v>1273</v>
      </c>
      <c r="BR687" s="79">
        <v>48</v>
      </c>
      <c r="BX687" s="79">
        <v>5</v>
      </c>
      <c r="BZ687" s="79" t="s">
        <v>1452</v>
      </c>
      <c r="CA687" s="79" t="s">
        <v>464</v>
      </c>
      <c r="CB687" s="79" t="s">
        <v>1271</v>
      </c>
      <c r="CC687" s="79">
        <v>500</v>
      </c>
      <c r="CD687" s="79">
        <v>400</v>
      </c>
      <c r="CE687" s="79" t="s">
        <v>1310</v>
      </c>
      <c r="CG687" s="81">
        <v>8</v>
      </c>
    </row>
    <row r="688" spans="1:85" ht="15" x14ac:dyDescent="0.35">
      <c r="A688" s="2" t="s">
        <v>69</v>
      </c>
      <c r="B688" s="13" t="s">
        <v>738</v>
      </c>
      <c r="C688" s="13"/>
      <c r="D688" s="2">
        <v>2.82</v>
      </c>
      <c r="E688" s="8" t="s">
        <v>315</v>
      </c>
      <c r="F688" s="9" t="s">
        <v>560</v>
      </c>
      <c r="G688" t="s">
        <v>638</v>
      </c>
      <c r="L688" t="b">
        <v>1</v>
      </c>
      <c r="M688" t="b">
        <v>1</v>
      </c>
      <c r="N688" t="b">
        <v>0</v>
      </c>
      <c r="O688" t="b">
        <v>0</v>
      </c>
      <c r="P688" s="8"/>
      <c r="Q688" s="25">
        <v>2</v>
      </c>
      <c r="R688">
        <v>4</v>
      </c>
      <c r="S688">
        <v>0</v>
      </c>
      <c r="T688" s="2"/>
      <c r="U688" s="2"/>
      <c r="V688" s="2"/>
      <c r="W688" s="2"/>
      <c r="X688" s="2"/>
      <c r="Y688" s="25">
        <v>8.3195821399999996</v>
      </c>
      <c r="Z688" s="25">
        <v>8.3195821399999996</v>
      </c>
      <c r="AA688" s="25">
        <v>8.2425581700000006</v>
      </c>
      <c r="AB688">
        <v>5.5339970000000003</v>
      </c>
      <c r="AC688">
        <v>5.4998300000000002</v>
      </c>
      <c r="AD688">
        <v>16.550709999999999</v>
      </c>
      <c r="AE688">
        <v>0</v>
      </c>
      <c r="AH688" s="2"/>
      <c r="AI688">
        <v>12</v>
      </c>
      <c r="AJ688" s="55">
        <f t="shared" si="177"/>
        <v>0</v>
      </c>
      <c r="AK688" s="57">
        <v>248.80917443900231</v>
      </c>
      <c r="AL688" s="55">
        <v>503.73811661477208</v>
      </c>
      <c r="AM688" s="55">
        <v>0</v>
      </c>
      <c r="AN688" s="52"/>
      <c r="AO688" s="51">
        <v>9.6459465588893734E-2</v>
      </c>
      <c r="AP688" s="52">
        <v>9.5287607621536111E-2</v>
      </c>
      <c r="AQ688" s="52"/>
      <c r="AR688" s="28">
        <v>2</v>
      </c>
      <c r="AS688" s="28">
        <v>3.333333333333333</v>
      </c>
      <c r="AT688" s="28">
        <v>2.666666666666667</v>
      </c>
      <c r="AU688" s="28">
        <v>4.666666666666667</v>
      </c>
      <c r="AV688" s="28">
        <v>0.15789473684210531</v>
      </c>
      <c r="AW688" s="28">
        <v>0.26315789473684209</v>
      </c>
      <c r="AX688" s="28">
        <v>0.2105263157894737</v>
      </c>
      <c r="AY688" s="28">
        <v>0.36842105263157898</v>
      </c>
      <c r="AZ688" s="25">
        <v>2.02</v>
      </c>
      <c r="BA688" s="25">
        <v>3.44</v>
      </c>
      <c r="BB688" s="25">
        <v>1.42</v>
      </c>
      <c r="BC688" s="25">
        <v>3.0044444444444438</v>
      </c>
      <c r="BD688">
        <v>3.0044444444444438</v>
      </c>
      <c r="BE688">
        <v>6.4228342255555546</v>
      </c>
      <c r="BF688" s="75">
        <v>0.52562348257484404</v>
      </c>
      <c r="BG688" s="75">
        <v>0.51923783589802341</v>
      </c>
      <c r="BH688" s="75"/>
      <c r="BJ688">
        <v>4.8229732794446867E-2</v>
      </c>
      <c r="BK688">
        <v>4.7643803810768062E-2</v>
      </c>
      <c r="BM688">
        <v>9.5873536605214915E-2</v>
      </c>
      <c r="BN688">
        <v>4.7936768302607458E-2</v>
      </c>
      <c r="BO688">
        <v>0.52243065923643373</v>
      </c>
      <c r="BZ688" s="79" t="s">
        <v>464</v>
      </c>
      <c r="CA688" s="79" t="s">
        <v>464</v>
      </c>
    </row>
    <row r="689" spans="1:85" x14ac:dyDescent="0.3">
      <c r="A689" s="2" t="s">
        <v>316</v>
      </c>
      <c r="B689" s="17" t="s">
        <v>951</v>
      </c>
      <c r="C689" s="13"/>
      <c r="D689" s="2">
        <v>3.6</v>
      </c>
      <c r="E689" s="2" t="s">
        <v>317</v>
      </c>
      <c r="F689" s="9">
        <v>-1</v>
      </c>
      <c r="G689">
        <v>-1</v>
      </c>
      <c r="L689" t="b">
        <v>0</v>
      </c>
      <c r="M689" t="b">
        <v>0</v>
      </c>
      <c r="N689" t="b">
        <v>0</v>
      </c>
      <c r="O689" s="5" t="b">
        <v>1</v>
      </c>
      <c r="P689" s="2">
        <v>2</v>
      </c>
      <c r="Q689" s="25">
        <v>0</v>
      </c>
      <c r="R689">
        <v>0</v>
      </c>
      <c r="S689">
        <v>0</v>
      </c>
      <c r="T689" s="2">
        <v>3.823</v>
      </c>
      <c r="U689" s="2">
        <v>2.9550000000000001</v>
      </c>
      <c r="V689" s="2">
        <v>17.215</v>
      </c>
      <c r="W689" s="2" t="s">
        <v>519</v>
      </c>
      <c r="X689" s="2">
        <v>17.215</v>
      </c>
      <c r="Y689" s="25">
        <v>0</v>
      </c>
      <c r="Z689" s="25"/>
      <c r="AA689" s="25"/>
      <c r="AB689">
        <v>0</v>
      </c>
      <c r="AE689">
        <v>0</v>
      </c>
      <c r="AH689" s="2"/>
      <c r="AI689">
        <v>8</v>
      </c>
      <c r="AJ689" s="55">
        <f t="shared" si="177"/>
        <v>194.477252475</v>
      </c>
      <c r="AK689" s="57">
        <v>0</v>
      </c>
      <c r="AL689" s="55">
        <v>0</v>
      </c>
      <c r="AM689" s="55">
        <v>0</v>
      </c>
      <c r="AN689" s="52">
        <f t="shared" ref="AN689:AN779" si="184">P689*AI689/AJ689</f>
        <v>8.2271832805005288E-2</v>
      </c>
      <c r="AO689" s="51"/>
      <c r="AP689" s="52"/>
      <c r="AQ689" s="52"/>
      <c r="AR689" s="28">
        <v>1.8969230769230769</v>
      </c>
      <c r="AS689" s="28">
        <v>2.4615384615384621</v>
      </c>
      <c r="AT689" s="28">
        <v>0.56307692307692314</v>
      </c>
      <c r="AU689" s="28">
        <v>0</v>
      </c>
      <c r="AV689" s="28">
        <v>0.38543294779618631</v>
      </c>
      <c r="AW689" s="28">
        <v>0.50015629884338852</v>
      </c>
      <c r="AX689" s="28">
        <v>0.1144107533604251</v>
      </c>
      <c r="AY689" s="28">
        <v>0</v>
      </c>
      <c r="AZ689" s="25">
        <v>0.79</v>
      </c>
      <c r="BA689" s="25">
        <v>3.44</v>
      </c>
      <c r="BB689" s="25">
        <v>2.65</v>
      </c>
      <c r="BC689" s="25">
        <v>2.6319230769230768</v>
      </c>
      <c r="BD689">
        <v>2.6319230769230768</v>
      </c>
      <c r="BE689">
        <v>5.8365582503752389</v>
      </c>
      <c r="BF689" s="75"/>
      <c r="BG689" s="75"/>
      <c r="BH689" s="75"/>
      <c r="BI689">
        <v>4.1135916402502637E-2</v>
      </c>
      <c r="BM689">
        <v>8.2271832805005288E-2</v>
      </c>
      <c r="BN689">
        <v>4.1135916402502637E-2</v>
      </c>
      <c r="BO689">
        <v>0</v>
      </c>
      <c r="BZ689" s="79" t="s">
        <v>464</v>
      </c>
      <c r="CA689" s="79" t="s">
        <v>464</v>
      </c>
    </row>
    <row r="690" spans="1:85" x14ac:dyDescent="0.3">
      <c r="A690" s="2" t="s">
        <v>318</v>
      </c>
      <c r="B690" s="13" t="s">
        <v>832</v>
      </c>
      <c r="C690" s="13"/>
      <c r="D690" s="2">
        <v>3.45</v>
      </c>
      <c r="E690" s="2" t="s">
        <v>319</v>
      </c>
      <c r="F690" s="9" t="s">
        <v>561</v>
      </c>
      <c r="G690">
        <v>-1</v>
      </c>
      <c r="I690" t="s">
        <v>1527</v>
      </c>
      <c r="L690" t="b">
        <v>1</v>
      </c>
      <c r="M690" t="b">
        <v>0</v>
      </c>
      <c r="N690" t="b">
        <v>0</v>
      </c>
      <c r="O690" t="b">
        <v>0</v>
      </c>
      <c r="P690" s="2">
        <v>2</v>
      </c>
      <c r="Q690" s="25">
        <v>0</v>
      </c>
      <c r="R690">
        <v>0</v>
      </c>
      <c r="S690">
        <v>2</v>
      </c>
      <c r="T690" s="71">
        <v>3.71</v>
      </c>
      <c r="U690" s="71">
        <v>3.71</v>
      </c>
      <c r="V690" s="71">
        <v>12.2</v>
      </c>
      <c r="W690" s="2" t="s">
        <v>519</v>
      </c>
      <c r="X690" s="2">
        <v>12.2</v>
      </c>
      <c r="Y690" s="25">
        <v>0</v>
      </c>
      <c r="Z690" s="25"/>
      <c r="AA690" s="25"/>
      <c r="AB690">
        <v>0</v>
      </c>
      <c r="AE690">
        <v>3.72</v>
      </c>
      <c r="AF690">
        <v>3.72</v>
      </c>
      <c r="AG690">
        <v>12.3012</v>
      </c>
      <c r="AH690" s="2"/>
      <c r="AI690">
        <v>8</v>
      </c>
      <c r="AJ690" s="55">
        <f t="shared" si="177"/>
        <v>167.92201999999997</v>
      </c>
      <c r="AK690" s="57">
        <v>0</v>
      </c>
      <c r="AL690" s="55">
        <v>0</v>
      </c>
      <c r="AM690" s="55">
        <v>170.2</v>
      </c>
      <c r="AN690" s="52">
        <f t="shared" si="184"/>
        <v>9.5282322115944076E-2</v>
      </c>
      <c r="AO690" s="51"/>
      <c r="AP690" s="52"/>
      <c r="AQ690" s="67">
        <f>S690*AI690/AM690</f>
        <v>9.400705052878966E-2</v>
      </c>
      <c r="AR690" s="28">
        <v>1.857142857142857</v>
      </c>
      <c r="AS690" s="28">
        <v>2.285714285714286</v>
      </c>
      <c r="AT690" s="28">
        <v>0.42857142857142849</v>
      </c>
      <c r="AU690" s="28">
        <v>0</v>
      </c>
      <c r="AV690" s="28">
        <v>0.40625000000000011</v>
      </c>
      <c r="AW690" s="28">
        <v>0.5</v>
      </c>
      <c r="AX690" s="28">
        <v>9.375E-2</v>
      </c>
      <c r="AY690" s="28">
        <v>0</v>
      </c>
      <c r="AZ690" s="25">
        <v>1.1000000000000001</v>
      </c>
      <c r="BA690" s="25">
        <v>3.44</v>
      </c>
      <c r="BB690" s="25">
        <v>2.34</v>
      </c>
      <c r="BC690" s="25">
        <v>2.657142857142857</v>
      </c>
      <c r="BD690">
        <v>2.657142857142857</v>
      </c>
      <c r="BE690">
        <v>6.2648417856930001</v>
      </c>
      <c r="BF690" s="75"/>
      <c r="BG690" s="75"/>
      <c r="BH690" s="75">
        <v>0.51949166816826697</v>
      </c>
      <c r="BI690">
        <v>4.7641161057972038E-2</v>
      </c>
      <c r="BL690">
        <v>4.700352526439483E-2</v>
      </c>
      <c r="BM690">
        <v>9.4644686322366861E-2</v>
      </c>
      <c r="BN690">
        <v>4.7322343161183431E-2</v>
      </c>
      <c r="BO690">
        <v>0.51949166816826697</v>
      </c>
      <c r="BP690" s="79" t="s">
        <v>1264</v>
      </c>
      <c r="BQ690" s="79">
        <f>825+273</f>
        <v>1098</v>
      </c>
      <c r="BR690" s="79">
        <v>12</v>
      </c>
      <c r="BT690" s="79" t="s">
        <v>464</v>
      </c>
      <c r="BU690" s="79" t="s">
        <v>464</v>
      </c>
      <c r="BV690" s="79">
        <v>0</v>
      </c>
      <c r="BW690" s="79">
        <v>9.6999999999999993</v>
      </c>
      <c r="BX690" s="79">
        <v>0.5</v>
      </c>
      <c r="BY690" s="79">
        <v>1</v>
      </c>
      <c r="BZ690" s="95" t="s">
        <v>464</v>
      </c>
      <c r="CA690" s="95" t="s">
        <v>464</v>
      </c>
      <c r="CB690" s="95" t="s">
        <v>1266</v>
      </c>
      <c r="CC690" s="95">
        <v>125</v>
      </c>
      <c r="CD690" s="95">
        <v>220</v>
      </c>
      <c r="CE690" s="95" t="s">
        <v>1287</v>
      </c>
      <c r="CF690" s="95">
        <f>273+15</f>
        <v>288</v>
      </c>
      <c r="CG690" s="81">
        <v>29.2</v>
      </c>
    </row>
    <row r="691" spans="1:85" x14ac:dyDescent="0.3">
      <c r="A691" s="2" t="s">
        <v>320</v>
      </c>
      <c r="B691" s="18" t="s">
        <v>994</v>
      </c>
      <c r="C691" s="13"/>
      <c r="D691" s="2">
        <v>3.58</v>
      </c>
      <c r="E691" s="2" t="s">
        <v>319</v>
      </c>
      <c r="F691" s="9">
        <v>-1</v>
      </c>
      <c r="G691">
        <v>-1</v>
      </c>
      <c r="L691" t="b">
        <v>0</v>
      </c>
      <c r="M691" t="b">
        <v>0</v>
      </c>
      <c r="N691" t="b">
        <v>0</v>
      </c>
      <c r="O691" s="5" t="b">
        <v>1</v>
      </c>
      <c r="P691" s="2">
        <v>4</v>
      </c>
      <c r="Q691" s="25">
        <v>0</v>
      </c>
      <c r="R691">
        <v>0</v>
      </c>
      <c r="S691">
        <v>0</v>
      </c>
      <c r="T691" s="2">
        <v>3.77</v>
      </c>
      <c r="U691" s="2">
        <v>3.77</v>
      </c>
      <c r="V691" s="2">
        <v>33.299999999999997</v>
      </c>
      <c r="W691" s="2" t="s">
        <v>519</v>
      </c>
      <c r="X691" s="2">
        <v>16.649999999999999</v>
      </c>
      <c r="Y691" s="25">
        <v>0</v>
      </c>
      <c r="Z691" s="25"/>
      <c r="AA691" s="25"/>
      <c r="AB691">
        <v>0</v>
      </c>
      <c r="AE691">
        <v>0</v>
      </c>
      <c r="AH691" s="2"/>
      <c r="AI691">
        <v>8</v>
      </c>
      <c r="AJ691" s="55">
        <f t="shared" si="177"/>
        <v>473.28956999999991</v>
      </c>
      <c r="AK691" s="57">
        <v>0</v>
      </c>
      <c r="AL691" s="55">
        <v>0</v>
      </c>
      <c r="AM691" s="55">
        <v>0</v>
      </c>
      <c r="AN691" s="52">
        <f t="shared" si="184"/>
        <v>6.7611885045343392E-2</v>
      </c>
      <c r="AO691" s="51"/>
      <c r="AP691" s="52"/>
      <c r="AQ691" s="52"/>
      <c r="AR691" s="28">
        <v>1.571428571428571</v>
      </c>
      <c r="AS691" s="28">
        <v>1.5</v>
      </c>
      <c r="AT691" s="28">
        <v>0.2142857142857143</v>
      </c>
      <c r="AU691" s="28">
        <v>0</v>
      </c>
      <c r="AV691" s="28">
        <v>0.47826086956521741</v>
      </c>
      <c r="AW691" s="28">
        <v>0.45652173913043481</v>
      </c>
      <c r="AX691" s="28">
        <v>6.5217391304347824E-2</v>
      </c>
      <c r="AY691" s="28">
        <v>0</v>
      </c>
      <c r="AZ691" s="25">
        <v>1.1000000000000001</v>
      </c>
      <c r="BA691" s="25">
        <v>3.44</v>
      </c>
      <c r="BB691" s="25">
        <v>2.34</v>
      </c>
      <c r="BC691" s="25">
        <v>2.5135714285714279</v>
      </c>
      <c r="BD691">
        <v>2.5135714285714279</v>
      </c>
      <c r="BE691">
        <v>6.6592671289361416</v>
      </c>
      <c r="BF691" s="75"/>
      <c r="BG691" s="75"/>
      <c r="BH691" s="75"/>
      <c r="BI691">
        <v>3.3805942522671703E-2</v>
      </c>
      <c r="BM691">
        <v>6.7611885045343392E-2</v>
      </c>
      <c r="BN691">
        <v>3.3805942522671703E-2</v>
      </c>
      <c r="BO691">
        <v>0</v>
      </c>
      <c r="BP691" s="79" t="s">
        <v>1264</v>
      </c>
      <c r="BQ691" s="79">
        <f t="shared" ref="BQ691:BQ741" si="185">825+273</f>
        <v>1098</v>
      </c>
      <c r="BR691" s="79">
        <v>12</v>
      </c>
      <c r="BT691" s="79" t="s">
        <v>464</v>
      </c>
      <c r="BU691" s="79" t="s">
        <v>464</v>
      </c>
      <c r="BV691" s="79">
        <v>0</v>
      </c>
      <c r="BW691" s="79">
        <v>4</v>
      </c>
      <c r="BX691" s="79">
        <v>0.5</v>
      </c>
      <c r="BY691" s="79">
        <v>1</v>
      </c>
      <c r="BZ691" s="95" t="s">
        <v>464</v>
      </c>
      <c r="CA691" s="95" t="s">
        <v>464</v>
      </c>
      <c r="CB691" s="95" t="s">
        <v>1266</v>
      </c>
      <c r="CC691" s="95">
        <v>125</v>
      </c>
      <c r="CD691" s="95">
        <v>220</v>
      </c>
      <c r="CE691" s="95" t="s">
        <v>1287</v>
      </c>
      <c r="CF691" s="95">
        <f t="shared" ref="CF691:CF754" si="186">273+15</f>
        <v>288</v>
      </c>
      <c r="CG691" s="81">
        <v>920</v>
      </c>
    </row>
    <row r="692" spans="1:85" x14ac:dyDescent="0.3">
      <c r="A692" s="2" t="s">
        <v>321</v>
      </c>
      <c r="B692" s="18" t="s">
        <v>995</v>
      </c>
      <c r="C692" s="13"/>
      <c r="D692" s="2">
        <v>3.48</v>
      </c>
      <c r="E692" s="2" t="s">
        <v>319</v>
      </c>
      <c r="F692" s="9">
        <v>-1</v>
      </c>
      <c r="G692">
        <v>-1</v>
      </c>
      <c r="L692" t="b">
        <v>0</v>
      </c>
      <c r="M692" t="b">
        <v>0</v>
      </c>
      <c r="N692" t="b">
        <v>0</v>
      </c>
      <c r="O692" s="5" t="b">
        <v>1</v>
      </c>
      <c r="P692" s="2">
        <v>4</v>
      </c>
      <c r="Q692" s="25">
        <v>0</v>
      </c>
      <c r="R692">
        <v>0</v>
      </c>
      <c r="S692">
        <v>0</v>
      </c>
      <c r="T692" s="2">
        <v>3.75</v>
      </c>
      <c r="U692" s="2">
        <v>3.75</v>
      </c>
      <c r="V692" s="2">
        <v>37.299999999999997</v>
      </c>
      <c r="W692" s="2" t="s">
        <v>519</v>
      </c>
      <c r="X692" s="2">
        <v>18.649999999999999</v>
      </c>
      <c r="Y692" s="25">
        <v>0</v>
      </c>
      <c r="Z692" s="25"/>
      <c r="AA692" s="25"/>
      <c r="AB692">
        <v>0</v>
      </c>
      <c r="AE692">
        <v>0</v>
      </c>
      <c r="AH692" s="2"/>
      <c r="AI692">
        <v>8</v>
      </c>
      <c r="AJ692" s="55">
        <f t="shared" si="177"/>
        <v>524.53125</v>
      </c>
      <c r="AK692" s="57">
        <v>0</v>
      </c>
      <c r="AL692" s="55">
        <v>0</v>
      </c>
      <c r="AM692" s="55">
        <v>0</v>
      </c>
      <c r="AN692" s="52">
        <f t="shared" si="184"/>
        <v>6.1006851355376826E-2</v>
      </c>
      <c r="AO692" s="51"/>
      <c r="AP692" s="52"/>
      <c r="AQ692" s="52"/>
      <c r="AR692" s="28">
        <v>1.529411764705882</v>
      </c>
      <c r="AS692" s="28">
        <v>1.3529411764705881</v>
      </c>
      <c r="AT692" s="28">
        <v>0.1764705882352941</v>
      </c>
      <c r="AU692" s="28">
        <v>0</v>
      </c>
      <c r="AV692" s="28">
        <v>0.5</v>
      </c>
      <c r="AW692" s="28">
        <v>0.44230769230769229</v>
      </c>
      <c r="AX692" s="28">
        <v>5.7692307692307702E-2</v>
      </c>
      <c r="AY692" s="28">
        <v>0</v>
      </c>
      <c r="AZ692" s="25">
        <v>1.1000000000000001</v>
      </c>
      <c r="BA692" s="25">
        <v>3.44</v>
      </c>
      <c r="BB692" s="25">
        <v>2.34</v>
      </c>
      <c r="BC692" s="25">
        <v>2.4788235294117649</v>
      </c>
      <c r="BD692">
        <v>2.4788235294117649</v>
      </c>
      <c r="BE692">
        <v>6.6967043065181171</v>
      </c>
      <c r="BF692" s="75"/>
      <c r="BG692" s="75"/>
      <c r="BH692" s="75"/>
      <c r="BI692">
        <v>3.050342567768841E-2</v>
      </c>
      <c r="BM692">
        <v>6.1006851355376833E-2</v>
      </c>
      <c r="BN692">
        <v>3.050342567768841E-2</v>
      </c>
      <c r="BO692">
        <v>0</v>
      </c>
      <c r="BP692" s="79" t="s">
        <v>1264</v>
      </c>
      <c r="BQ692" s="79">
        <f t="shared" si="185"/>
        <v>1098</v>
      </c>
      <c r="BR692" s="79">
        <v>12</v>
      </c>
      <c r="BT692" s="79" t="s">
        <v>464</v>
      </c>
      <c r="BU692" s="79" t="s">
        <v>464</v>
      </c>
      <c r="BV692" s="79">
        <v>0</v>
      </c>
      <c r="BX692" s="79">
        <v>0.5</v>
      </c>
      <c r="BY692" s="79">
        <v>1</v>
      </c>
      <c r="BZ692" s="95" t="s">
        <v>464</v>
      </c>
      <c r="CA692" s="95" t="s">
        <v>464</v>
      </c>
      <c r="CB692" s="95" t="s">
        <v>1266</v>
      </c>
      <c r="CC692" s="95">
        <v>125</v>
      </c>
      <c r="CD692" s="95">
        <v>220</v>
      </c>
      <c r="CE692" s="95" t="s">
        <v>1287</v>
      </c>
      <c r="CF692" s="95">
        <f t="shared" si="186"/>
        <v>288</v>
      </c>
      <c r="CG692" s="81">
        <v>327.99999999999994</v>
      </c>
    </row>
    <row r="693" spans="1:85" x14ac:dyDescent="0.3">
      <c r="A693" s="2" t="s">
        <v>322</v>
      </c>
      <c r="B693" s="18" t="s">
        <v>996</v>
      </c>
      <c r="C693" s="13"/>
      <c r="D693" s="2">
        <v>3.5</v>
      </c>
      <c r="E693" s="2" t="s">
        <v>319</v>
      </c>
      <c r="F693" s="9">
        <v>-1</v>
      </c>
      <c r="G693">
        <v>-1</v>
      </c>
      <c r="L693" t="b">
        <v>0</v>
      </c>
      <c r="M693" t="b">
        <v>0</v>
      </c>
      <c r="N693" t="b">
        <v>0</v>
      </c>
      <c r="O693" s="5" t="b">
        <v>1</v>
      </c>
      <c r="P693" s="2">
        <v>4</v>
      </c>
      <c r="Q693" s="25">
        <v>0</v>
      </c>
      <c r="R693">
        <v>0</v>
      </c>
      <c r="S693">
        <v>0</v>
      </c>
      <c r="T693" s="2">
        <v>3.76</v>
      </c>
      <c r="U693" s="2">
        <v>3.76</v>
      </c>
      <c r="V693" s="2">
        <v>41.2</v>
      </c>
      <c r="W693" s="2" t="s">
        <v>519</v>
      </c>
      <c r="X693" s="2">
        <v>20.6</v>
      </c>
      <c r="Y693" s="25">
        <v>0</v>
      </c>
      <c r="Z693" s="25"/>
      <c r="AA693" s="25"/>
      <c r="AB693">
        <v>0</v>
      </c>
      <c r="AE693">
        <v>0</v>
      </c>
      <c r="AH693" s="2"/>
      <c r="AI693">
        <v>8</v>
      </c>
      <c r="AJ693" s="55">
        <f t="shared" si="177"/>
        <v>582.46911999999998</v>
      </c>
      <c r="AK693" s="57">
        <v>0</v>
      </c>
      <c r="AL693" s="55">
        <v>0</v>
      </c>
      <c r="AM693" s="55">
        <v>0</v>
      </c>
      <c r="AN693" s="52">
        <f t="shared" si="184"/>
        <v>5.4938534767302344E-2</v>
      </c>
      <c r="AO693" s="51"/>
      <c r="AP693" s="52"/>
      <c r="AQ693" s="52"/>
      <c r="AR693" s="28">
        <v>1.5</v>
      </c>
      <c r="AS693" s="28">
        <v>1.25</v>
      </c>
      <c r="AT693" s="28">
        <v>0.15</v>
      </c>
      <c r="AU693" s="28">
        <v>0</v>
      </c>
      <c r="AV693" s="28">
        <v>0.51724137931034486</v>
      </c>
      <c r="AW693" s="28">
        <v>0.43103448275862072</v>
      </c>
      <c r="AX693" s="28">
        <v>5.1724137931034482E-2</v>
      </c>
      <c r="AY693" s="28">
        <v>0</v>
      </c>
      <c r="AZ693" s="25">
        <v>1.1000000000000001</v>
      </c>
      <c r="BA693" s="25">
        <v>3.44</v>
      </c>
      <c r="BB693" s="25">
        <v>2.34</v>
      </c>
      <c r="BC693" s="25">
        <v>2.4544999999999999</v>
      </c>
      <c r="BD693">
        <v>2.4544999999999999</v>
      </c>
      <c r="BE693">
        <v>6.7229103308255</v>
      </c>
      <c r="BF693" s="75"/>
      <c r="BG693" s="75"/>
      <c r="BH693" s="75"/>
      <c r="BI693">
        <v>2.7469267383651168E-2</v>
      </c>
      <c r="BM693">
        <v>5.4938534767302337E-2</v>
      </c>
      <c r="BN693">
        <v>2.7469267383651168E-2</v>
      </c>
      <c r="BO693">
        <v>0</v>
      </c>
      <c r="BP693" s="79" t="s">
        <v>1264</v>
      </c>
      <c r="BQ693" s="79">
        <f t="shared" si="185"/>
        <v>1098</v>
      </c>
      <c r="BR693" s="79">
        <v>12</v>
      </c>
      <c r="BT693" s="79" t="s">
        <v>464</v>
      </c>
      <c r="BU693" s="79" t="s">
        <v>464</v>
      </c>
      <c r="BV693" s="79">
        <v>0</v>
      </c>
      <c r="BX693" s="79">
        <v>0.5</v>
      </c>
      <c r="BY693" s="79">
        <v>1</v>
      </c>
      <c r="BZ693" s="95" t="s">
        <v>464</v>
      </c>
      <c r="CA693" s="95" t="s">
        <v>464</v>
      </c>
      <c r="CB693" s="95" t="s">
        <v>1266</v>
      </c>
      <c r="CC693" s="95">
        <v>125</v>
      </c>
      <c r="CD693" s="95">
        <v>220</v>
      </c>
      <c r="CE693" s="95" t="s">
        <v>1287</v>
      </c>
      <c r="CF693" s="95">
        <f t="shared" si="186"/>
        <v>288</v>
      </c>
      <c r="CG693" s="81">
        <v>296</v>
      </c>
    </row>
    <row r="694" spans="1:85" x14ac:dyDescent="0.3">
      <c r="A694" s="2" t="s">
        <v>323</v>
      </c>
      <c r="B694" s="18" t="s">
        <v>997</v>
      </c>
      <c r="C694" s="13"/>
      <c r="D694" s="2">
        <v>3.61</v>
      </c>
      <c r="E694" s="2" t="s">
        <v>319</v>
      </c>
      <c r="F694" s="9">
        <v>-1</v>
      </c>
      <c r="G694">
        <v>-1</v>
      </c>
      <c r="L694" t="b">
        <v>0</v>
      </c>
      <c r="M694" t="b">
        <v>0</v>
      </c>
      <c r="N694" t="b">
        <v>0</v>
      </c>
      <c r="O694" s="5" t="b">
        <v>1</v>
      </c>
      <c r="P694" s="2">
        <v>4</v>
      </c>
      <c r="Q694" s="25">
        <v>0</v>
      </c>
      <c r="R694">
        <v>0</v>
      </c>
      <c r="S694">
        <v>0</v>
      </c>
      <c r="T694" s="2">
        <v>3.76</v>
      </c>
      <c r="U694" s="2">
        <v>3.76</v>
      </c>
      <c r="V694" s="2">
        <v>47.8</v>
      </c>
      <c r="W694" s="2" t="s">
        <v>519</v>
      </c>
      <c r="X694" s="2">
        <v>23.9</v>
      </c>
      <c r="Y694" s="25">
        <v>0</v>
      </c>
      <c r="Z694" s="25"/>
      <c r="AA694" s="25"/>
      <c r="AB694">
        <v>0</v>
      </c>
      <c r="AE694">
        <v>0</v>
      </c>
      <c r="AH694" s="2"/>
      <c r="AI694">
        <v>8</v>
      </c>
      <c r="AJ694" s="55">
        <f t="shared" si="177"/>
        <v>675.77727999999991</v>
      </c>
      <c r="AK694" s="57">
        <v>0</v>
      </c>
      <c r="AL694" s="55">
        <v>0</v>
      </c>
      <c r="AM694" s="55">
        <v>0</v>
      </c>
      <c r="AN694" s="52">
        <f t="shared" si="184"/>
        <v>4.7352879339181107E-2</v>
      </c>
      <c r="AO694" s="51"/>
      <c r="AP694" s="52"/>
      <c r="AQ694" s="52"/>
      <c r="AR694" s="28">
        <v>1.4782608695652171</v>
      </c>
      <c r="AS694" s="28">
        <v>1.173913043478261</v>
      </c>
      <c r="AT694" s="28">
        <v>0.13043478260869559</v>
      </c>
      <c r="AU694" s="28">
        <v>0</v>
      </c>
      <c r="AV694" s="28">
        <v>0.53125</v>
      </c>
      <c r="AW694" s="28">
        <v>0.42187500000000011</v>
      </c>
      <c r="AX694" s="28">
        <v>4.6875E-2</v>
      </c>
      <c r="AY694" s="28">
        <v>0</v>
      </c>
      <c r="AZ694" s="25">
        <v>1.1000000000000001</v>
      </c>
      <c r="BA694" s="25">
        <v>3.44</v>
      </c>
      <c r="BB694" s="25">
        <v>2.34</v>
      </c>
      <c r="BC694" s="25">
        <v>2.436521739130435</v>
      </c>
      <c r="BD694">
        <v>2.436521739130435</v>
      </c>
      <c r="BE694">
        <v>6.7422800009657378</v>
      </c>
      <c r="BF694" s="75"/>
      <c r="BG694" s="75"/>
      <c r="BH694" s="75"/>
      <c r="BI694">
        <v>2.367643966959055E-2</v>
      </c>
      <c r="BM694">
        <v>4.7352879339181107E-2</v>
      </c>
      <c r="BN694">
        <v>2.367643966959055E-2</v>
      </c>
      <c r="BO694">
        <v>0</v>
      </c>
      <c r="BP694" s="79" t="s">
        <v>1264</v>
      </c>
      <c r="BQ694" s="79">
        <f t="shared" si="185"/>
        <v>1098</v>
      </c>
      <c r="BR694" s="79">
        <v>12</v>
      </c>
      <c r="BT694" s="79" t="s">
        <v>464</v>
      </c>
      <c r="BU694" s="79" t="s">
        <v>464</v>
      </c>
      <c r="BV694" s="79">
        <v>0</v>
      </c>
      <c r="BW694" s="79">
        <v>2.6</v>
      </c>
      <c r="BX694" s="79">
        <v>0.5</v>
      </c>
      <c r="BY694" s="79">
        <v>1</v>
      </c>
      <c r="BZ694" s="95" t="s">
        <v>464</v>
      </c>
      <c r="CA694" s="95" t="s">
        <v>464</v>
      </c>
      <c r="CB694" s="95" t="s">
        <v>1266</v>
      </c>
      <c r="CC694" s="95">
        <v>125</v>
      </c>
      <c r="CD694" s="95">
        <v>220</v>
      </c>
      <c r="CE694" s="95" t="s">
        <v>1287</v>
      </c>
      <c r="CF694" s="95">
        <f t="shared" si="186"/>
        <v>288</v>
      </c>
      <c r="CG694" s="81">
        <v>520</v>
      </c>
    </row>
    <row r="695" spans="1:85" x14ac:dyDescent="0.3">
      <c r="A695" s="2" t="s">
        <v>324</v>
      </c>
      <c r="B695" s="18" t="s">
        <v>999</v>
      </c>
      <c r="C695" s="13"/>
      <c r="D695" s="2">
        <v>3.47</v>
      </c>
      <c r="E695" s="2" t="s">
        <v>319</v>
      </c>
      <c r="F695" s="9">
        <v>-1</v>
      </c>
      <c r="G695">
        <v>-1</v>
      </c>
      <c r="L695" t="b">
        <v>0</v>
      </c>
      <c r="M695" t="b">
        <v>0</v>
      </c>
      <c r="N695" t="b">
        <v>0</v>
      </c>
      <c r="O695" s="5" t="b">
        <v>1</v>
      </c>
      <c r="P695" s="2">
        <v>4</v>
      </c>
      <c r="Q695" s="25">
        <v>0</v>
      </c>
      <c r="R695">
        <v>0</v>
      </c>
      <c r="S695">
        <v>0</v>
      </c>
      <c r="T695" s="2">
        <v>3.76</v>
      </c>
      <c r="U695" s="2">
        <v>3.76</v>
      </c>
      <c r="V695" s="2">
        <v>54.9</v>
      </c>
      <c r="W695" s="2" t="s">
        <v>519</v>
      </c>
      <c r="X695" s="2">
        <v>27.45</v>
      </c>
      <c r="Y695" s="25">
        <v>0</v>
      </c>
      <c r="Z695" s="25"/>
      <c r="AA695" s="25"/>
      <c r="AB695">
        <v>0</v>
      </c>
      <c r="AE695">
        <v>0</v>
      </c>
      <c r="AH695" s="2"/>
      <c r="AI695">
        <v>8</v>
      </c>
      <c r="AJ695" s="55">
        <f t="shared" si="177"/>
        <v>776.15423999999996</v>
      </c>
      <c r="AK695" s="57">
        <v>0</v>
      </c>
      <c r="AL695" s="55">
        <v>0</v>
      </c>
      <c r="AM695" s="55">
        <v>0</v>
      </c>
      <c r="AN695" s="52">
        <f t="shared" si="184"/>
        <v>4.1228918623185E-2</v>
      </c>
      <c r="AO695" s="51"/>
      <c r="AP695" s="52"/>
      <c r="AQ695" s="52"/>
      <c r="AR695" s="28">
        <v>1.448275862068966</v>
      </c>
      <c r="AS695" s="28">
        <v>1.068965517241379</v>
      </c>
      <c r="AT695" s="28">
        <v>0.10344827586206901</v>
      </c>
      <c r="AU695" s="28">
        <v>0</v>
      </c>
      <c r="AV695" s="28">
        <v>0.55263157894736847</v>
      </c>
      <c r="AW695" s="28">
        <v>0.40789473684210531</v>
      </c>
      <c r="AX695" s="28">
        <v>3.9473684210526307E-2</v>
      </c>
      <c r="AY695" s="28">
        <v>0</v>
      </c>
      <c r="AZ695" s="25">
        <v>1.1000000000000001</v>
      </c>
      <c r="BA695" s="25">
        <v>3.44</v>
      </c>
      <c r="BB695" s="25">
        <v>2.34</v>
      </c>
      <c r="BC695" s="25">
        <v>2.411724137931035</v>
      </c>
      <c r="BD695">
        <v>2.4117241379310341</v>
      </c>
      <c r="BE695">
        <v>6.7689967873660688</v>
      </c>
      <c r="BF695" s="75"/>
      <c r="BG695" s="75"/>
      <c r="BH695" s="75"/>
      <c r="BI695">
        <v>2.06144593115925E-2</v>
      </c>
      <c r="BM695">
        <v>4.1228918623185E-2</v>
      </c>
      <c r="BN695">
        <v>2.06144593115925E-2</v>
      </c>
      <c r="BO695">
        <v>0</v>
      </c>
      <c r="BP695" s="79" t="s">
        <v>1264</v>
      </c>
      <c r="BQ695" s="79">
        <f t="shared" si="185"/>
        <v>1098</v>
      </c>
      <c r="BR695" s="79">
        <v>12</v>
      </c>
      <c r="BT695" s="79" t="s">
        <v>464</v>
      </c>
      <c r="BU695" s="79" t="s">
        <v>464</v>
      </c>
      <c r="BV695" s="79">
        <v>0</v>
      </c>
      <c r="BX695" s="79">
        <v>0.5</v>
      </c>
      <c r="BY695" s="79">
        <v>1</v>
      </c>
      <c r="BZ695" s="95" t="s">
        <v>464</v>
      </c>
      <c r="CA695" s="95" t="s">
        <v>464</v>
      </c>
      <c r="CB695" s="95" t="s">
        <v>1266</v>
      </c>
      <c r="CC695" s="95">
        <v>125</v>
      </c>
      <c r="CD695" s="95">
        <v>220</v>
      </c>
      <c r="CE695" s="95" t="s">
        <v>1287</v>
      </c>
      <c r="CF695" s="95">
        <f t="shared" si="186"/>
        <v>288</v>
      </c>
      <c r="CG695" s="81">
        <v>600</v>
      </c>
    </row>
    <row r="696" spans="1:85" x14ac:dyDescent="0.3">
      <c r="A696" s="2" t="s">
        <v>325</v>
      </c>
      <c r="B696" s="18" t="s">
        <v>998</v>
      </c>
      <c r="C696" s="13"/>
      <c r="D696" s="2">
        <v>3.49</v>
      </c>
      <c r="E696" s="2" t="s">
        <v>319</v>
      </c>
      <c r="F696" s="9">
        <v>-1</v>
      </c>
      <c r="G696">
        <v>-1</v>
      </c>
      <c r="L696" t="b">
        <v>0</v>
      </c>
      <c r="M696" t="b">
        <v>0</v>
      </c>
      <c r="N696" t="b">
        <v>0</v>
      </c>
      <c r="O696" s="5" t="b">
        <v>1</v>
      </c>
      <c r="P696" s="2">
        <v>4</v>
      </c>
      <c r="Q696" s="25">
        <v>0</v>
      </c>
      <c r="R696">
        <v>0</v>
      </c>
      <c r="S696">
        <v>0</v>
      </c>
      <c r="T696" s="2">
        <v>3.78</v>
      </c>
      <c r="U696" s="2">
        <v>3.78</v>
      </c>
      <c r="V696" s="2">
        <v>66.3</v>
      </c>
      <c r="W696" s="2" t="s">
        <v>519</v>
      </c>
      <c r="X696" s="2">
        <v>33.15</v>
      </c>
      <c r="Y696" s="25">
        <v>0</v>
      </c>
      <c r="Z696" s="25"/>
      <c r="AA696" s="25"/>
      <c r="AB696">
        <v>0</v>
      </c>
      <c r="AE696">
        <v>0</v>
      </c>
      <c r="AH696" s="2"/>
      <c r="AI696">
        <v>8</v>
      </c>
      <c r="AJ696" s="55">
        <f t="shared" si="177"/>
        <v>947.32091999999989</v>
      </c>
      <c r="AK696" s="57">
        <v>0</v>
      </c>
      <c r="AL696" s="55">
        <v>0</v>
      </c>
      <c r="AM696" s="55">
        <v>0</v>
      </c>
      <c r="AN696" s="52">
        <f t="shared" si="184"/>
        <v>3.3779471480477816E-2</v>
      </c>
      <c r="AO696" s="51"/>
      <c r="AP696" s="52"/>
      <c r="AQ696" s="52"/>
      <c r="AR696" s="28">
        <v>1.428571428571429</v>
      </c>
      <c r="AS696" s="28">
        <v>1</v>
      </c>
      <c r="AT696" s="28">
        <v>8.5714285714285715E-2</v>
      </c>
      <c r="AU696" s="28">
        <v>0</v>
      </c>
      <c r="AV696" s="28">
        <v>0.56818181818181823</v>
      </c>
      <c r="AW696" s="28">
        <v>0.39772727272727282</v>
      </c>
      <c r="AX696" s="28">
        <v>3.4090909090909102E-2</v>
      </c>
      <c r="AY696" s="28">
        <v>0</v>
      </c>
      <c r="AZ696" s="25">
        <v>1.1000000000000001</v>
      </c>
      <c r="BA696" s="25">
        <v>3.44</v>
      </c>
      <c r="BB696" s="25">
        <v>2.34</v>
      </c>
      <c r="BC696" s="25">
        <v>2.3954285714285719</v>
      </c>
      <c r="BD696">
        <v>2.395428571428571</v>
      </c>
      <c r="BE696">
        <v>6.7865535327148558</v>
      </c>
      <c r="BF696" s="75"/>
      <c r="BG696" s="75"/>
      <c r="BH696" s="75"/>
      <c r="BI696">
        <v>1.6889735740238911E-2</v>
      </c>
      <c r="BM696">
        <v>3.3779471480477823E-2</v>
      </c>
      <c r="BN696">
        <v>1.6889735740238911E-2</v>
      </c>
      <c r="BO696">
        <v>0</v>
      </c>
      <c r="BP696" s="79" t="s">
        <v>1264</v>
      </c>
      <c r="BQ696" s="79">
        <f t="shared" si="185"/>
        <v>1098</v>
      </c>
      <c r="BR696" s="79">
        <v>12</v>
      </c>
      <c r="BT696" s="79" t="s">
        <v>464</v>
      </c>
      <c r="BU696" s="79" t="s">
        <v>464</v>
      </c>
      <c r="BV696" s="79">
        <v>0</v>
      </c>
      <c r="BW696" s="79">
        <v>15</v>
      </c>
      <c r="BX696" s="79">
        <v>0.5</v>
      </c>
      <c r="BY696" s="79">
        <v>1</v>
      </c>
      <c r="BZ696" s="95" t="s">
        <v>464</v>
      </c>
      <c r="CA696" s="95" t="s">
        <v>464</v>
      </c>
      <c r="CB696" s="95" t="s">
        <v>1266</v>
      </c>
      <c r="CC696" s="95">
        <v>125</v>
      </c>
      <c r="CD696" s="95">
        <v>220</v>
      </c>
      <c r="CE696" s="95" t="s">
        <v>1287</v>
      </c>
      <c r="CF696" s="95">
        <f t="shared" si="186"/>
        <v>288</v>
      </c>
      <c r="CG696" s="81">
        <v>720</v>
      </c>
    </row>
    <row r="697" spans="1:85" x14ac:dyDescent="0.3">
      <c r="A697" s="2" t="s">
        <v>326</v>
      </c>
      <c r="B697" s="18" t="s">
        <v>1005</v>
      </c>
      <c r="C697" s="13"/>
      <c r="D697" s="2">
        <v>3.47</v>
      </c>
      <c r="E697" s="2" t="s">
        <v>319</v>
      </c>
      <c r="F697" s="9">
        <v>-1</v>
      </c>
      <c r="G697">
        <v>-1</v>
      </c>
      <c r="L697" t="b">
        <v>0</v>
      </c>
      <c r="M697" t="b">
        <v>0</v>
      </c>
      <c r="N697" t="b">
        <v>0</v>
      </c>
      <c r="O697" s="5" t="b">
        <v>1</v>
      </c>
      <c r="P697" s="2">
        <v>4</v>
      </c>
      <c r="Q697" s="25">
        <v>0</v>
      </c>
      <c r="R697">
        <v>0</v>
      </c>
      <c r="S697">
        <v>0</v>
      </c>
      <c r="T697" s="2">
        <v>3.72</v>
      </c>
      <c r="U697" s="2">
        <v>3.72</v>
      </c>
      <c r="V697" s="2">
        <v>32.299999999999997</v>
      </c>
      <c r="W697" s="2" t="s">
        <v>519</v>
      </c>
      <c r="X697" s="2">
        <v>16.149999999999999</v>
      </c>
      <c r="Y697" s="25">
        <v>0</v>
      </c>
      <c r="Z697" s="25"/>
      <c r="AA697" s="25"/>
      <c r="AB697">
        <v>0</v>
      </c>
      <c r="AE697">
        <v>0</v>
      </c>
      <c r="AH697" s="2"/>
      <c r="AI697">
        <v>10</v>
      </c>
      <c r="AJ697" s="55">
        <f t="shared" si="177"/>
        <v>446.98032000000001</v>
      </c>
      <c r="AK697" s="57">
        <v>0</v>
      </c>
      <c r="AL697" s="55">
        <v>0</v>
      </c>
      <c r="AM697" s="55">
        <v>0</v>
      </c>
      <c r="AN697" s="52">
        <f t="shared" si="184"/>
        <v>8.9489398548911497E-2</v>
      </c>
      <c r="AO697" s="51"/>
      <c r="AP697" s="52"/>
      <c r="AQ697" s="52"/>
      <c r="AR697" s="28">
        <v>1.615384615384615</v>
      </c>
      <c r="AS697" s="28">
        <v>1.6923076923076921</v>
      </c>
      <c r="AT697" s="28">
        <v>0.23076923076923081</v>
      </c>
      <c r="AU697" s="28">
        <v>0</v>
      </c>
      <c r="AV697" s="28">
        <v>0.45652173913043481</v>
      </c>
      <c r="AW697" s="28">
        <v>0.47826086956521741</v>
      </c>
      <c r="AX697" s="28">
        <v>6.5217391304347838E-2</v>
      </c>
      <c r="AY697" s="28">
        <v>0</v>
      </c>
      <c r="AZ697" s="25">
        <v>1.1000000000000001</v>
      </c>
      <c r="BA697" s="25">
        <v>3.44</v>
      </c>
      <c r="BB697" s="25">
        <v>2.34</v>
      </c>
      <c r="BC697" s="25">
        <v>2.568461538461539</v>
      </c>
      <c r="BD697">
        <v>2.568461538461539</v>
      </c>
      <c r="BE697">
        <v>6.6431337427119228</v>
      </c>
      <c r="BF697" s="75"/>
      <c r="BG697" s="75"/>
      <c r="BH697" s="75"/>
      <c r="BI697">
        <v>4.4744699274455749E-2</v>
      </c>
      <c r="BM697">
        <v>8.9489398548911497E-2</v>
      </c>
      <c r="BN697">
        <v>4.4744699274455749E-2</v>
      </c>
      <c r="BO697">
        <v>0</v>
      </c>
      <c r="BP697" s="79" t="s">
        <v>1264</v>
      </c>
      <c r="BQ697" s="79">
        <f t="shared" si="185"/>
        <v>1098</v>
      </c>
      <c r="BR697" s="79">
        <v>12</v>
      </c>
      <c r="BT697" s="79" t="s">
        <v>464</v>
      </c>
      <c r="BU697" s="79" t="s">
        <v>464</v>
      </c>
      <c r="BV697" s="79">
        <v>0</v>
      </c>
      <c r="BW697" s="79">
        <v>17</v>
      </c>
      <c r="BX697" s="79">
        <v>0.5</v>
      </c>
      <c r="BY697" s="79">
        <v>1</v>
      </c>
      <c r="BZ697" s="95" t="s">
        <v>464</v>
      </c>
      <c r="CA697" s="95" t="s">
        <v>464</v>
      </c>
      <c r="CB697" s="95" t="s">
        <v>1266</v>
      </c>
      <c r="CC697" s="95">
        <v>125</v>
      </c>
      <c r="CD697" s="95">
        <v>220</v>
      </c>
      <c r="CE697" s="95" t="s">
        <v>1287</v>
      </c>
      <c r="CF697" s="95">
        <f t="shared" si="186"/>
        <v>288</v>
      </c>
      <c r="CG697" s="81">
        <v>2000</v>
      </c>
    </row>
    <row r="698" spans="1:85" x14ac:dyDescent="0.3">
      <c r="A698" s="2" t="s">
        <v>327</v>
      </c>
      <c r="B698" s="18" t="s">
        <v>1004</v>
      </c>
      <c r="C698" s="13"/>
      <c r="D698" s="2">
        <v>3.47</v>
      </c>
      <c r="E698" s="2" t="s">
        <v>319</v>
      </c>
      <c r="F698" s="9">
        <v>-1</v>
      </c>
      <c r="G698">
        <v>-1</v>
      </c>
      <c r="L698" t="b">
        <v>0</v>
      </c>
      <c r="M698" t="b">
        <v>0</v>
      </c>
      <c r="N698" t="b">
        <v>0</v>
      </c>
      <c r="O698" s="5" t="b">
        <v>1</v>
      </c>
      <c r="P698" s="2">
        <v>4</v>
      </c>
      <c r="Q698" s="25">
        <v>0</v>
      </c>
      <c r="R698">
        <v>0</v>
      </c>
      <c r="S698">
        <v>0</v>
      </c>
      <c r="T698" s="2">
        <v>3.72</v>
      </c>
      <c r="U698" s="2">
        <v>3.72</v>
      </c>
      <c r="V698" s="2">
        <v>36.6</v>
      </c>
      <c r="W698" s="2" t="s">
        <v>519</v>
      </c>
      <c r="X698" s="2">
        <v>18.3</v>
      </c>
      <c r="Y698" s="25">
        <v>0</v>
      </c>
      <c r="AB698">
        <v>0</v>
      </c>
      <c r="AE698">
        <v>0</v>
      </c>
      <c r="AH698" s="2"/>
      <c r="AI698">
        <v>10</v>
      </c>
      <c r="AJ698" s="55">
        <f t="shared" si="177"/>
        <v>506.4854400000001</v>
      </c>
      <c r="AK698" s="57">
        <v>0</v>
      </c>
      <c r="AL698" s="55">
        <v>0</v>
      </c>
      <c r="AM698" s="55">
        <v>0</v>
      </c>
      <c r="AN698" s="52">
        <f t="shared" si="184"/>
        <v>7.8975616752181454E-2</v>
      </c>
      <c r="AO698" s="52"/>
      <c r="AP698" s="52"/>
      <c r="AQ698" s="52"/>
      <c r="AR698" s="28">
        <v>1.5625</v>
      </c>
      <c r="AS698" s="28">
        <v>1.5</v>
      </c>
      <c r="AT698" s="28">
        <v>0.1875</v>
      </c>
      <c r="AU698" s="28">
        <v>0</v>
      </c>
      <c r="AV698" s="28">
        <v>0.48076923076923078</v>
      </c>
      <c r="AW698" s="28">
        <v>0.46153846153846162</v>
      </c>
      <c r="AX698" s="28">
        <v>5.7692307692307702E-2</v>
      </c>
      <c r="AY698" s="28">
        <v>0</v>
      </c>
      <c r="AZ698" s="25">
        <v>1.1000000000000001</v>
      </c>
      <c r="BA698" s="25">
        <v>3.44</v>
      </c>
      <c r="BB698" s="25">
        <v>2.34</v>
      </c>
      <c r="BC698" s="25">
        <v>2.5212500000000002</v>
      </c>
      <c r="BD698">
        <v>2.5212500000000002</v>
      </c>
      <c r="BE698">
        <v>6.6859357538098134</v>
      </c>
      <c r="BF698" s="75"/>
      <c r="BG698" s="75"/>
      <c r="BH698" s="75"/>
      <c r="BI698">
        <v>3.9487808376090727E-2</v>
      </c>
      <c r="BM698">
        <v>7.8975616752181454E-2</v>
      </c>
      <c r="BN698">
        <v>3.9487808376090727E-2</v>
      </c>
      <c r="BO698">
        <v>0</v>
      </c>
      <c r="BP698" s="79" t="s">
        <v>1264</v>
      </c>
      <c r="BQ698" s="79">
        <f t="shared" si="185"/>
        <v>1098</v>
      </c>
      <c r="BR698" s="79">
        <v>12</v>
      </c>
      <c r="BT698" s="79" t="s">
        <v>464</v>
      </c>
      <c r="BU698" s="79" t="s">
        <v>464</v>
      </c>
      <c r="BV698" s="79">
        <v>0</v>
      </c>
      <c r="BX698" s="79">
        <v>0.5</v>
      </c>
      <c r="BY698" s="79">
        <v>1</v>
      </c>
      <c r="BZ698" s="95" t="s">
        <v>464</v>
      </c>
      <c r="CA698" s="95" t="s">
        <v>464</v>
      </c>
      <c r="CB698" s="95" t="s">
        <v>1266</v>
      </c>
      <c r="CC698" s="95">
        <v>125</v>
      </c>
      <c r="CD698" s="95">
        <v>220</v>
      </c>
      <c r="CE698" s="95" t="s">
        <v>1287</v>
      </c>
      <c r="CF698" s="95">
        <f t="shared" si="186"/>
        <v>288</v>
      </c>
      <c r="CG698" s="81">
        <v>520</v>
      </c>
    </row>
    <row r="699" spans="1:85" x14ac:dyDescent="0.3">
      <c r="A699" s="2" t="s">
        <v>328</v>
      </c>
      <c r="B699" s="18" t="s">
        <v>1003</v>
      </c>
      <c r="C699" s="13"/>
      <c r="D699" s="2">
        <v>3.45</v>
      </c>
      <c r="E699" s="2" t="s">
        <v>319</v>
      </c>
      <c r="F699" s="9">
        <v>-1</v>
      </c>
      <c r="G699">
        <v>-1</v>
      </c>
      <c r="L699" t="b">
        <v>0</v>
      </c>
      <c r="M699" t="b">
        <v>0</v>
      </c>
      <c r="N699" t="b">
        <v>0</v>
      </c>
      <c r="O699" s="5" t="b">
        <v>1</v>
      </c>
      <c r="P699" s="2">
        <v>4</v>
      </c>
      <c r="Q699" s="25">
        <v>0</v>
      </c>
      <c r="R699">
        <v>0</v>
      </c>
      <c r="S699">
        <v>0</v>
      </c>
      <c r="T699" s="2">
        <v>3.73</v>
      </c>
      <c r="U699" s="2">
        <v>3.73</v>
      </c>
      <c r="V699" s="2">
        <v>41.6</v>
      </c>
      <c r="W699" s="2" t="s">
        <v>519</v>
      </c>
      <c r="X699" s="2">
        <v>20.8</v>
      </c>
      <c r="Y699" s="25">
        <v>0</v>
      </c>
      <c r="AB699">
        <v>0</v>
      </c>
      <c r="AE699">
        <v>0</v>
      </c>
      <c r="AH699" s="2"/>
      <c r="AI699">
        <v>10</v>
      </c>
      <c r="AJ699" s="55">
        <f t="shared" si="177"/>
        <v>578.77664000000004</v>
      </c>
      <c r="AK699" s="57">
        <v>0</v>
      </c>
      <c r="AL699" s="55">
        <v>0</v>
      </c>
      <c r="AM699" s="55">
        <v>0</v>
      </c>
      <c r="AN699" s="52">
        <f t="shared" si="184"/>
        <v>6.9111289633251263E-2</v>
      </c>
      <c r="AO699" s="52"/>
      <c r="AP699" s="52"/>
      <c r="AQ699" s="52"/>
      <c r="AR699" s="28">
        <v>1.5263157894736841</v>
      </c>
      <c r="AS699" s="28">
        <v>1.368421052631579</v>
      </c>
      <c r="AT699" s="28">
        <v>0.15789473684210531</v>
      </c>
      <c r="AU699" s="28">
        <v>0</v>
      </c>
      <c r="AV699" s="28">
        <v>0.5</v>
      </c>
      <c r="AW699" s="28">
        <v>0.44827586206896552</v>
      </c>
      <c r="AX699" s="28">
        <v>5.1724137931034482E-2</v>
      </c>
      <c r="AY699" s="28">
        <v>0</v>
      </c>
      <c r="AZ699" s="25">
        <v>1.1000000000000001</v>
      </c>
      <c r="BA699" s="25">
        <v>3.44</v>
      </c>
      <c r="BB699" s="25">
        <v>2.34</v>
      </c>
      <c r="BC699" s="25">
        <v>2.4889473684210528</v>
      </c>
      <c r="BD699">
        <v>2.4889473684210528</v>
      </c>
      <c r="BE699">
        <v>6.7152213403504719</v>
      </c>
      <c r="BF699" s="75"/>
      <c r="BG699" s="75"/>
      <c r="BH699" s="75"/>
      <c r="BI699">
        <v>3.4555644816625632E-2</v>
      </c>
      <c r="BM699">
        <v>6.9111289633251263E-2</v>
      </c>
      <c r="BN699">
        <v>3.4555644816625632E-2</v>
      </c>
      <c r="BO699">
        <v>0</v>
      </c>
      <c r="BP699" s="79" t="s">
        <v>1264</v>
      </c>
      <c r="BQ699" s="79">
        <f t="shared" si="185"/>
        <v>1098</v>
      </c>
      <c r="BR699" s="79">
        <v>12</v>
      </c>
      <c r="BT699" s="79" t="s">
        <v>464</v>
      </c>
      <c r="BU699" s="79" t="s">
        <v>464</v>
      </c>
      <c r="BV699" s="79">
        <v>0</v>
      </c>
      <c r="BX699" s="79">
        <v>0.5</v>
      </c>
      <c r="BY699" s="79">
        <v>1</v>
      </c>
      <c r="BZ699" s="95" t="s">
        <v>464</v>
      </c>
      <c r="CA699" s="95" t="s">
        <v>464</v>
      </c>
      <c r="CB699" s="95" t="s">
        <v>1266</v>
      </c>
      <c r="CC699" s="95">
        <v>125</v>
      </c>
      <c r="CD699" s="95">
        <v>220</v>
      </c>
      <c r="CE699" s="95" t="s">
        <v>1287</v>
      </c>
      <c r="CF699" s="95">
        <f t="shared" si="186"/>
        <v>288</v>
      </c>
      <c r="CG699" s="81">
        <v>196</v>
      </c>
    </row>
    <row r="700" spans="1:85" x14ac:dyDescent="0.3">
      <c r="A700" s="2" t="s">
        <v>329</v>
      </c>
      <c r="B700" s="18" t="s">
        <v>1002</v>
      </c>
      <c r="C700" s="13"/>
      <c r="D700" s="2">
        <v>3.45</v>
      </c>
      <c r="E700" s="2" t="s">
        <v>319</v>
      </c>
      <c r="F700" s="9">
        <v>-1</v>
      </c>
      <c r="G700">
        <v>-1</v>
      </c>
      <c r="L700" t="b">
        <v>0</v>
      </c>
      <c r="M700" t="b">
        <v>0</v>
      </c>
      <c r="N700" t="b">
        <v>0</v>
      </c>
      <c r="O700" s="5" t="b">
        <v>1</v>
      </c>
      <c r="P700" s="2">
        <v>4</v>
      </c>
      <c r="Q700" s="25">
        <v>0</v>
      </c>
      <c r="R700">
        <v>0</v>
      </c>
      <c r="S700">
        <v>0</v>
      </c>
      <c r="T700" s="2">
        <v>3.73</v>
      </c>
      <c r="U700" s="2">
        <v>3.73</v>
      </c>
      <c r="V700" s="2">
        <v>45.6</v>
      </c>
      <c r="W700" s="2" t="s">
        <v>519</v>
      </c>
      <c r="X700" s="2">
        <v>22.8</v>
      </c>
      <c r="Y700" s="25">
        <v>0</v>
      </c>
      <c r="AB700">
        <v>0</v>
      </c>
      <c r="AE700">
        <v>0</v>
      </c>
      <c r="AH700" s="2"/>
      <c r="AI700">
        <v>10</v>
      </c>
      <c r="AJ700" s="55">
        <f t="shared" si="177"/>
        <v>634.42824000000007</v>
      </c>
      <c r="AK700" s="57">
        <v>0</v>
      </c>
      <c r="AL700" s="55">
        <v>0</v>
      </c>
      <c r="AM700" s="55">
        <v>0</v>
      </c>
      <c r="AN700" s="52">
        <f t="shared" si="184"/>
        <v>6.3048895805773081E-2</v>
      </c>
      <c r="AO700" s="52"/>
      <c r="AP700" s="52"/>
      <c r="AQ700" s="52"/>
      <c r="AR700" s="28">
        <v>1.5</v>
      </c>
      <c r="AS700" s="28">
        <v>1.2727272727272729</v>
      </c>
      <c r="AT700" s="28">
        <v>0.13636363636363641</v>
      </c>
      <c r="AU700" s="28">
        <v>0</v>
      </c>
      <c r="AV700" s="28">
        <v>0.515625</v>
      </c>
      <c r="AW700" s="28">
        <v>0.4375</v>
      </c>
      <c r="AX700" s="28">
        <v>4.6874999999999993E-2</v>
      </c>
      <c r="AY700" s="28">
        <v>0</v>
      </c>
      <c r="AZ700" s="25">
        <v>1.1000000000000001</v>
      </c>
      <c r="BA700" s="25">
        <v>3.44</v>
      </c>
      <c r="BB700" s="25">
        <v>2.34</v>
      </c>
      <c r="BC700" s="25">
        <v>2.4654545454545449</v>
      </c>
      <c r="BD700">
        <v>2.4654545454545449</v>
      </c>
      <c r="BE700">
        <v>6.7365199487436813</v>
      </c>
      <c r="BF700" s="75"/>
      <c r="BG700" s="75"/>
      <c r="BH700" s="75"/>
      <c r="BI700">
        <v>3.152444790288654E-2</v>
      </c>
      <c r="BM700">
        <v>6.3048895805773081E-2</v>
      </c>
      <c r="BN700">
        <v>3.152444790288654E-2</v>
      </c>
      <c r="BO700">
        <v>0</v>
      </c>
      <c r="BP700" s="79" t="s">
        <v>1264</v>
      </c>
      <c r="BQ700" s="79">
        <f t="shared" si="185"/>
        <v>1098</v>
      </c>
      <c r="BR700" s="79">
        <v>12</v>
      </c>
      <c r="BT700" s="79" t="s">
        <v>464</v>
      </c>
      <c r="BU700" s="79" t="s">
        <v>464</v>
      </c>
      <c r="BV700" s="79">
        <v>0</v>
      </c>
      <c r="BW700" s="79">
        <v>1.6</v>
      </c>
      <c r="BX700" s="79">
        <v>0.5</v>
      </c>
      <c r="BY700" s="79">
        <v>1</v>
      </c>
      <c r="BZ700" s="95" t="s">
        <v>464</v>
      </c>
      <c r="CA700" s="95" t="s">
        <v>464</v>
      </c>
      <c r="CB700" s="95" t="s">
        <v>1266</v>
      </c>
      <c r="CC700" s="95">
        <v>125</v>
      </c>
      <c r="CD700" s="95">
        <v>220</v>
      </c>
      <c r="CE700" s="95" t="s">
        <v>1287</v>
      </c>
      <c r="CF700" s="95">
        <f t="shared" si="186"/>
        <v>288</v>
      </c>
      <c r="CG700" s="81">
        <v>203.99999999999997</v>
      </c>
    </row>
    <row r="701" spans="1:85" x14ac:dyDescent="0.3">
      <c r="A701" s="2" t="s">
        <v>330</v>
      </c>
      <c r="B701" s="18" t="s">
        <v>1001</v>
      </c>
      <c r="C701" s="13"/>
      <c r="D701" s="2">
        <v>3.46</v>
      </c>
      <c r="E701" s="2" t="s">
        <v>319</v>
      </c>
      <c r="F701" s="9">
        <v>-1</v>
      </c>
      <c r="G701">
        <v>-1</v>
      </c>
      <c r="L701" t="b">
        <v>0</v>
      </c>
      <c r="M701" t="b">
        <v>0</v>
      </c>
      <c r="N701" t="b">
        <v>0</v>
      </c>
      <c r="O701" s="5" t="b">
        <v>1</v>
      </c>
      <c r="P701" s="2">
        <v>4</v>
      </c>
      <c r="Q701" s="25">
        <v>0</v>
      </c>
      <c r="R701">
        <v>0</v>
      </c>
      <c r="S701">
        <v>0</v>
      </c>
      <c r="T701" s="2">
        <v>3.74</v>
      </c>
      <c r="U701" s="2">
        <v>3.74</v>
      </c>
      <c r="V701" s="2">
        <v>55.4</v>
      </c>
      <c r="W701" s="2" t="s">
        <v>519</v>
      </c>
      <c r="X701" s="2">
        <v>27.7</v>
      </c>
      <c r="Y701" s="25">
        <v>0</v>
      </c>
      <c r="AB701">
        <v>0</v>
      </c>
      <c r="AE701">
        <v>0</v>
      </c>
      <c r="AH701" s="2"/>
      <c r="AI701">
        <v>10</v>
      </c>
      <c r="AJ701" s="55">
        <f t="shared" si="177"/>
        <v>774.91304000000014</v>
      </c>
      <c r="AK701" s="57">
        <v>0</v>
      </c>
      <c r="AL701" s="55">
        <v>0</v>
      </c>
      <c r="AM701" s="55">
        <v>0</v>
      </c>
      <c r="AN701" s="52">
        <f t="shared" si="184"/>
        <v>5.1618695176429079E-2</v>
      </c>
      <c r="AO701" s="52"/>
      <c r="AP701" s="52"/>
      <c r="AQ701" s="52"/>
      <c r="AR701" s="28">
        <v>1.464285714285714</v>
      </c>
      <c r="AS701" s="28">
        <v>1.142857142857143</v>
      </c>
      <c r="AT701" s="28">
        <v>0.1071428571428571</v>
      </c>
      <c r="AU701" s="28">
        <v>0</v>
      </c>
      <c r="AV701" s="28">
        <v>0.53947368421052622</v>
      </c>
      <c r="AW701" s="28">
        <v>0.42105263157894729</v>
      </c>
      <c r="AX701" s="28">
        <v>3.9473684210526307E-2</v>
      </c>
      <c r="AY701" s="28">
        <v>0</v>
      </c>
      <c r="AZ701" s="25">
        <v>1.1000000000000001</v>
      </c>
      <c r="BA701" s="25">
        <v>3.44</v>
      </c>
      <c r="BB701" s="25">
        <v>2.34</v>
      </c>
      <c r="BC701" s="25">
        <v>2.4335714285714292</v>
      </c>
      <c r="BD701">
        <v>2.4335714285714292</v>
      </c>
      <c r="BE701">
        <v>6.7654252029916062</v>
      </c>
      <c r="BF701" s="75"/>
      <c r="BG701" s="75"/>
      <c r="BH701" s="75"/>
      <c r="BI701">
        <v>2.5809347588214539E-2</v>
      </c>
      <c r="BM701">
        <v>5.1618695176429079E-2</v>
      </c>
      <c r="BN701">
        <v>2.5809347588214539E-2</v>
      </c>
      <c r="BO701">
        <v>0</v>
      </c>
      <c r="BP701" s="79" t="s">
        <v>1264</v>
      </c>
      <c r="BQ701" s="79">
        <f t="shared" si="185"/>
        <v>1098</v>
      </c>
      <c r="BR701" s="79">
        <v>12</v>
      </c>
      <c r="BT701" s="79" t="s">
        <v>464</v>
      </c>
      <c r="BU701" s="79" t="s">
        <v>464</v>
      </c>
      <c r="BV701" s="79">
        <v>0</v>
      </c>
      <c r="BX701" s="79">
        <v>0.5</v>
      </c>
      <c r="BY701" s="79">
        <v>1</v>
      </c>
      <c r="BZ701" s="95" t="s">
        <v>464</v>
      </c>
      <c r="CA701" s="95" t="s">
        <v>464</v>
      </c>
      <c r="CB701" s="95" t="s">
        <v>1266</v>
      </c>
      <c r="CC701" s="95">
        <v>125</v>
      </c>
      <c r="CD701" s="95">
        <v>220</v>
      </c>
      <c r="CE701" s="95" t="s">
        <v>1287</v>
      </c>
      <c r="CF701" s="95">
        <f t="shared" si="186"/>
        <v>288</v>
      </c>
      <c r="CG701" s="81">
        <v>115.99999999999999</v>
      </c>
    </row>
    <row r="702" spans="1:85" x14ac:dyDescent="0.3">
      <c r="A702" s="2" t="s">
        <v>1453</v>
      </c>
      <c r="B702" s="18" t="s">
        <v>1000</v>
      </c>
      <c r="C702" s="13"/>
      <c r="D702" s="2">
        <v>3.46</v>
      </c>
      <c r="E702" s="2" t="s">
        <v>319</v>
      </c>
      <c r="F702" s="9">
        <v>-1</v>
      </c>
      <c r="G702">
        <v>-1</v>
      </c>
      <c r="L702" t="b">
        <v>0</v>
      </c>
      <c r="M702" t="b">
        <v>0</v>
      </c>
      <c r="N702" t="b">
        <v>0</v>
      </c>
      <c r="O702" s="5" t="b">
        <v>1</v>
      </c>
      <c r="P702" s="2">
        <v>4</v>
      </c>
      <c r="Q702" s="25">
        <v>0</v>
      </c>
      <c r="R702">
        <v>0</v>
      </c>
      <c r="S702">
        <v>0</v>
      </c>
      <c r="T702" s="2">
        <v>3.73</v>
      </c>
      <c r="U702" s="2">
        <v>3.73</v>
      </c>
      <c r="V702" s="2">
        <v>56.8</v>
      </c>
      <c r="W702" s="2" t="s">
        <v>519</v>
      </c>
      <c r="X702" s="2">
        <v>28.4</v>
      </c>
      <c r="Y702" s="25">
        <v>0</v>
      </c>
      <c r="AB702">
        <v>0</v>
      </c>
      <c r="AE702">
        <v>0</v>
      </c>
      <c r="AH702" s="2"/>
      <c r="AI702">
        <v>10</v>
      </c>
      <c r="AJ702" s="55">
        <f t="shared" si="177"/>
        <v>790.25271999999995</v>
      </c>
      <c r="AK702" s="57">
        <v>0</v>
      </c>
      <c r="AL702" s="55">
        <v>0</v>
      </c>
      <c r="AM702" s="55">
        <v>0</v>
      </c>
      <c r="AN702" s="52">
        <f t="shared" si="184"/>
        <v>5.0616719168015016E-2</v>
      </c>
      <c r="AO702" s="52"/>
      <c r="AP702" s="52"/>
      <c r="AQ702" s="52"/>
      <c r="AR702" s="28">
        <v>1.4411764705882351</v>
      </c>
      <c r="AS702" s="28">
        <v>1.0588235294117649</v>
      </c>
      <c r="AT702" s="28">
        <v>8.8235294117647065E-2</v>
      </c>
      <c r="AU702" s="28">
        <v>0</v>
      </c>
      <c r="AV702" s="28">
        <v>0.55681818181818177</v>
      </c>
      <c r="AW702" s="28">
        <v>0.40909090909090912</v>
      </c>
      <c r="AX702" s="28">
        <v>3.4090909090909088E-2</v>
      </c>
      <c r="AY702" s="28">
        <v>0</v>
      </c>
      <c r="AZ702" s="25">
        <v>1.1000000000000001</v>
      </c>
      <c r="BA702" s="25">
        <v>3.44</v>
      </c>
      <c r="BB702" s="25">
        <v>2.34</v>
      </c>
      <c r="BC702" s="25">
        <v>2.4129411764705879</v>
      </c>
      <c r="BD702">
        <v>2.4129411764705888</v>
      </c>
      <c r="BE702">
        <v>6.7841286027990879</v>
      </c>
      <c r="BF702" s="75"/>
      <c r="BG702" s="75"/>
      <c r="BH702" s="75"/>
      <c r="BI702">
        <v>2.5308359584007512E-2</v>
      </c>
      <c r="BM702">
        <v>5.0616719168015023E-2</v>
      </c>
      <c r="BN702">
        <v>2.5308359584007512E-2</v>
      </c>
      <c r="BO702">
        <v>0</v>
      </c>
      <c r="BP702" s="79" t="s">
        <v>1264</v>
      </c>
      <c r="BQ702" s="79">
        <f t="shared" si="185"/>
        <v>1098</v>
      </c>
      <c r="BR702" s="79">
        <v>12</v>
      </c>
      <c r="BT702" s="79" t="s">
        <v>464</v>
      </c>
      <c r="BU702" s="79" t="s">
        <v>464</v>
      </c>
      <c r="BV702" s="79">
        <v>0</v>
      </c>
      <c r="BW702" s="79">
        <v>6.4</v>
      </c>
      <c r="BX702" s="79">
        <v>0.5</v>
      </c>
      <c r="BY702" s="79">
        <v>1</v>
      </c>
      <c r="BZ702" s="95" t="s">
        <v>464</v>
      </c>
      <c r="CA702" s="95" t="s">
        <v>464</v>
      </c>
      <c r="CB702" s="95" t="s">
        <v>1266</v>
      </c>
      <c r="CC702" s="95">
        <v>125</v>
      </c>
      <c r="CD702" s="95">
        <v>220</v>
      </c>
      <c r="CE702" s="95" t="s">
        <v>1287</v>
      </c>
      <c r="CF702" s="95">
        <f t="shared" si="186"/>
        <v>288</v>
      </c>
      <c r="CG702" s="81">
        <v>131.99999999999997</v>
      </c>
    </row>
    <row r="703" spans="1:85" x14ac:dyDescent="0.3">
      <c r="A703" s="2" t="s">
        <v>332</v>
      </c>
      <c r="B703" s="18" t="s">
        <v>833</v>
      </c>
      <c r="C703" s="13"/>
      <c r="D703" s="2">
        <v>3.48</v>
      </c>
      <c r="E703" s="2" t="s">
        <v>319</v>
      </c>
      <c r="F703" t="s">
        <v>561</v>
      </c>
      <c r="G703">
        <v>-1</v>
      </c>
      <c r="H703" t="s">
        <v>1510</v>
      </c>
      <c r="I703" t="s">
        <v>1549</v>
      </c>
      <c r="L703" t="b">
        <v>1</v>
      </c>
      <c r="M703" t="b">
        <v>0</v>
      </c>
      <c r="N703" t="b">
        <v>0</v>
      </c>
      <c r="O703" t="b">
        <v>0</v>
      </c>
      <c r="P703" s="2">
        <v>2</v>
      </c>
      <c r="Q703" s="25">
        <v>0</v>
      </c>
      <c r="R703">
        <v>0</v>
      </c>
      <c r="S703">
        <v>2</v>
      </c>
      <c r="T703" s="2">
        <v>3.68</v>
      </c>
      <c r="U703" s="2">
        <v>3.68</v>
      </c>
      <c r="V703" s="2">
        <v>12.1</v>
      </c>
      <c r="W703" s="2" t="s">
        <v>519</v>
      </c>
      <c r="X703" s="2">
        <v>12.1</v>
      </c>
      <c r="Y703" s="25">
        <v>0</v>
      </c>
      <c r="AB703">
        <v>0</v>
      </c>
      <c r="AE703">
        <v>3.6970999999999998</v>
      </c>
      <c r="AF703">
        <v>3.6970999999999998</v>
      </c>
      <c r="AG703">
        <v>12.0928</v>
      </c>
      <c r="AH703" s="2"/>
      <c r="AI703">
        <v>8</v>
      </c>
      <c r="AJ703" s="55">
        <f t="shared" si="177"/>
        <v>163.86304000000001</v>
      </c>
      <c r="AK703" s="57">
        <v>0</v>
      </c>
      <c r="AL703" s="55">
        <v>0</v>
      </c>
      <c r="AM703" s="55">
        <v>165.3</v>
      </c>
      <c r="AN703" s="52">
        <f t="shared" si="184"/>
        <v>9.7642519020762694E-2</v>
      </c>
      <c r="AO703" s="52"/>
      <c r="AP703" s="52"/>
      <c r="AQ703" s="67">
        <f>S703*AI703/AM703</f>
        <v>9.6793708408953405E-2</v>
      </c>
      <c r="AR703" s="28">
        <v>1.857142857142857</v>
      </c>
      <c r="AS703" s="28">
        <v>2.285714285714286</v>
      </c>
      <c r="AT703" s="28">
        <v>0.2857142857142857</v>
      </c>
      <c r="AU703" s="28">
        <v>0.5714285714285714</v>
      </c>
      <c r="AV703" s="28">
        <v>0.37142857142857139</v>
      </c>
      <c r="AW703" s="28">
        <v>0.45714285714285707</v>
      </c>
      <c r="AX703" s="28">
        <v>5.7142857142857141E-2</v>
      </c>
      <c r="AY703" s="28">
        <v>0.1142857142857143</v>
      </c>
      <c r="AZ703" s="25">
        <v>1.1399999999999999</v>
      </c>
      <c r="BA703" s="25">
        <v>3.44</v>
      </c>
      <c r="BB703" s="25">
        <v>2.2999999999999998</v>
      </c>
      <c r="BC703" s="25">
        <v>2.6628571428571428</v>
      </c>
      <c r="BD703">
        <v>2.6628571428571428</v>
      </c>
      <c r="BE703">
        <v>6.2282737214072856</v>
      </c>
      <c r="BF703" s="75"/>
      <c r="BG703" s="75"/>
      <c r="BH703" s="75"/>
      <c r="BI703">
        <v>4.8821259510381347E-2</v>
      </c>
      <c r="BL703">
        <v>4.8396854204476702E-2</v>
      </c>
      <c r="BM703">
        <v>9.7218113714858057E-2</v>
      </c>
      <c r="BN703">
        <v>4.8609056857429028E-2</v>
      </c>
      <c r="BO703">
        <v>0</v>
      </c>
      <c r="BP703" s="79" t="s">
        <v>1264</v>
      </c>
      <c r="BQ703" s="79">
        <f t="shared" si="185"/>
        <v>1098</v>
      </c>
      <c r="BR703" s="79">
        <v>12</v>
      </c>
      <c r="BT703" s="79" t="s">
        <v>464</v>
      </c>
      <c r="BU703" s="79" t="s">
        <v>464</v>
      </c>
      <c r="BV703" s="79">
        <v>0</v>
      </c>
      <c r="BW703" s="79">
        <v>8.5</v>
      </c>
      <c r="BX703" s="79">
        <v>0.5</v>
      </c>
      <c r="BY703" s="79">
        <v>1</v>
      </c>
      <c r="BZ703" s="95" t="s">
        <v>464</v>
      </c>
      <c r="CA703" s="95" t="s">
        <v>464</v>
      </c>
      <c r="CB703" s="95" t="s">
        <v>1266</v>
      </c>
      <c r="CC703" s="95">
        <v>125</v>
      </c>
      <c r="CD703" s="95">
        <v>220</v>
      </c>
      <c r="CE703" s="95" t="s">
        <v>1287</v>
      </c>
      <c r="CF703" s="95">
        <f t="shared" si="186"/>
        <v>288</v>
      </c>
      <c r="CG703" s="81">
        <v>29.2</v>
      </c>
    </row>
    <row r="704" spans="1:85" x14ac:dyDescent="0.3">
      <c r="A704" s="2" t="s">
        <v>333</v>
      </c>
      <c r="B704" s="18" t="s">
        <v>1006</v>
      </c>
      <c r="C704" s="13"/>
      <c r="D704" s="2">
        <v>3.41</v>
      </c>
      <c r="E704" s="2" t="s">
        <v>319</v>
      </c>
      <c r="F704" s="9">
        <v>-1</v>
      </c>
      <c r="G704">
        <v>-1</v>
      </c>
      <c r="L704" t="b">
        <v>0</v>
      </c>
      <c r="M704" t="b">
        <v>0</v>
      </c>
      <c r="N704" t="b">
        <v>0</v>
      </c>
      <c r="O704" s="5" t="b">
        <v>1</v>
      </c>
      <c r="P704" s="2">
        <v>4</v>
      </c>
      <c r="Q704" s="25">
        <v>0</v>
      </c>
      <c r="R704">
        <v>0</v>
      </c>
      <c r="S704">
        <v>0</v>
      </c>
      <c r="T704" s="2">
        <v>3.74</v>
      </c>
      <c r="U704" s="2">
        <v>3.74</v>
      </c>
      <c r="V704" s="2">
        <v>33.1</v>
      </c>
      <c r="W704" s="2" t="s">
        <v>519</v>
      </c>
      <c r="X704" s="2">
        <v>16.55</v>
      </c>
      <c r="Y704" s="25">
        <v>0</v>
      </c>
      <c r="AB704">
        <v>0</v>
      </c>
      <c r="AE704">
        <v>0</v>
      </c>
      <c r="AH704" s="2"/>
      <c r="AI704">
        <v>8</v>
      </c>
      <c r="AJ704" s="55">
        <f t="shared" si="177"/>
        <v>462.9895600000001</v>
      </c>
      <c r="AK704" s="57">
        <v>0</v>
      </c>
      <c r="AL704" s="55">
        <v>0</v>
      </c>
      <c r="AM704" s="55">
        <v>0</v>
      </c>
      <c r="AN704" s="52">
        <f t="shared" si="184"/>
        <v>6.9116029311762431E-2</v>
      </c>
      <c r="AO704" s="52"/>
      <c r="AP704" s="52"/>
      <c r="AQ704" s="52"/>
      <c r="AR704" s="28">
        <v>1.571428571428571</v>
      </c>
      <c r="AS704" s="28">
        <v>1.5</v>
      </c>
      <c r="AT704" s="28">
        <v>0.14285714285714279</v>
      </c>
      <c r="AU704" s="28">
        <v>0.2857142857142857</v>
      </c>
      <c r="AV704" s="28">
        <v>0.44897959183673469</v>
      </c>
      <c r="AW704" s="28">
        <v>0.42857142857142849</v>
      </c>
      <c r="AX704" s="28">
        <v>4.0816326530612242E-2</v>
      </c>
      <c r="AY704" s="28">
        <v>8.1632653061224483E-2</v>
      </c>
      <c r="AZ704" s="25">
        <v>1.1399999999999999</v>
      </c>
      <c r="BA704" s="25">
        <v>3.44</v>
      </c>
      <c r="BB704" s="25">
        <v>2.2999999999999998</v>
      </c>
      <c r="BC704" s="25">
        <v>2.516428571428571</v>
      </c>
      <c r="BD704">
        <v>2.516428571428571</v>
      </c>
      <c r="BE704">
        <v>6.6409830967932857</v>
      </c>
      <c r="BF704" s="75"/>
      <c r="BG704" s="75"/>
      <c r="BH704" s="75"/>
      <c r="BI704">
        <v>3.4558014655881222E-2</v>
      </c>
      <c r="BM704">
        <v>6.9116029311762431E-2</v>
      </c>
      <c r="BN704">
        <v>3.4558014655881222E-2</v>
      </c>
      <c r="BO704">
        <v>0</v>
      </c>
      <c r="BP704" s="79" t="s">
        <v>1264</v>
      </c>
      <c r="BQ704" s="79">
        <f t="shared" si="185"/>
        <v>1098</v>
      </c>
      <c r="BR704" s="79">
        <v>12</v>
      </c>
      <c r="BT704" s="79" t="s">
        <v>464</v>
      </c>
      <c r="BU704" s="79" t="s">
        <v>464</v>
      </c>
      <c r="BV704" s="79">
        <v>0</v>
      </c>
      <c r="BW704" s="79">
        <v>5.6</v>
      </c>
      <c r="BX704" s="79">
        <v>0.5</v>
      </c>
      <c r="BY704" s="79">
        <v>1</v>
      </c>
      <c r="BZ704" s="95" t="s">
        <v>464</v>
      </c>
      <c r="CA704" s="95" t="s">
        <v>464</v>
      </c>
      <c r="CB704" s="95" t="s">
        <v>1266</v>
      </c>
      <c r="CC704" s="95">
        <v>125</v>
      </c>
      <c r="CD704" s="95">
        <v>220</v>
      </c>
      <c r="CE704" s="95" t="s">
        <v>1287</v>
      </c>
      <c r="CF704" s="95">
        <f t="shared" si="186"/>
        <v>288</v>
      </c>
      <c r="CG704" s="81">
        <v>44</v>
      </c>
    </row>
    <row r="705" spans="1:85" x14ac:dyDescent="0.3">
      <c r="A705" s="2" t="s">
        <v>334</v>
      </c>
      <c r="B705" s="18" t="s">
        <v>1007</v>
      </c>
      <c r="C705" s="13"/>
      <c r="D705" s="2">
        <v>3.5</v>
      </c>
      <c r="E705" s="2" t="s">
        <v>319</v>
      </c>
      <c r="F705" s="9">
        <v>-1</v>
      </c>
      <c r="G705">
        <v>-1</v>
      </c>
      <c r="L705" t="b">
        <v>0</v>
      </c>
      <c r="M705" t="b">
        <v>0</v>
      </c>
      <c r="N705" t="b">
        <v>0</v>
      </c>
      <c r="O705" s="5" t="b">
        <v>1</v>
      </c>
      <c r="P705" s="2">
        <v>4</v>
      </c>
      <c r="Q705" s="25">
        <v>0</v>
      </c>
      <c r="R705">
        <v>0</v>
      </c>
      <c r="S705">
        <v>0</v>
      </c>
      <c r="T705" s="2">
        <v>3.74</v>
      </c>
      <c r="U705" s="2">
        <v>3.74</v>
      </c>
      <c r="V705" s="2">
        <v>37.6</v>
      </c>
      <c r="W705" s="2" t="s">
        <v>519</v>
      </c>
      <c r="X705" s="2">
        <v>18.8</v>
      </c>
      <c r="Y705" s="25">
        <v>0</v>
      </c>
      <c r="AB705">
        <v>0</v>
      </c>
      <c r="AE705">
        <v>0</v>
      </c>
      <c r="AH705" s="2"/>
      <c r="AI705">
        <v>8</v>
      </c>
      <c r="AJ705" s="55">
        <f t="shared" si="177"/>
        <v>525.93376000000012</v>
      </c>
      <c r="AK705" s="57">
        <v>0</v>
      </c>
      <c r="AL705" s="55">
        <v>0</v>
      </c>
      <c r="AM705" s="55">
        <v>0</v>
      </c>
      <c r="AN705" s="52">
        <f t="shared" si="184"/>
        <v>6.0844164101578099E-2</v>
      </c>
      <c r="AO705" s="52"/>
      <c r="AP705" s="52"/>
      <c r="AQ705" s="52"/>
      <c r="AR705" s="28">
        <v>1.529411764705882</v>
      </c>
      <c r="AS705" s="28">
        <v>1.3529411764705881</v>
      </c>
      <c r="AT705" s="28">
        <v>0.1176470588235294</v>
      </c>
      <c r="AU705" s="28">
        <v>0.23529411764705879</v>
      </c>
      <c r="AV705" s="28">
        <v>0.47272727272727272</v>
      </c>
      <c r="AW705" s="28">
        <v>0.41818181818181821</v>
      </c>
      <c r="AX705" s="28">
        <v>3.6363636363636362E-2</v>
      </c>
      <c r="AY705" s="28">
        <v>7.2727272727272724E-2</v>
      </c>
      <c r="AZ705" s="25">
        <v>1.1399999999999999</v>
      </c>
      <c r="BA705" s="25">
        <v>3.44</v>
      </c>
      <c r="BB705" s="25">
        <v>2.2999999999999998</v>
      </c>
      <c r="BC705" s="25">
        <v>2.4811764705882351</v>
      </c>
      <c r="BD705">
        <v>2.481176470588236</v>
      </c>
      <c r="BE705">
        <v>6.6816468682828232</v>
      </c>
      <c r="BF705" s="75"/>
      <c r="BG705" s="75"/>
      <c r="BH705" s="75"/>
      <c r="BI705">
        <v>3.042208205078905E-2</v>
      </c>
      <c r="BM705">
        <v>6.0844164101578099E-2</v>
      </c>
      <c r="BN705">
        <v>3.042208205078905E-2</v>
      </c>
      <c r="BO705">
        <v>0</v>
      </c>
      <c r="BP705" s="79" t="s">
        <v>1264</v>
      </c>
      <c r="BQ705" s="79">
        <f t="shared" si="185"/>
        <v>1098</v>
      </c>
      <c r="BR705" s="79">
        <v>12</v>
      </c>
      <c r="BT705" s="79" t="s">
        <v>464</v>
      </c>
      <c r="BU705" s="79" t="s">
        <v>464</v>
      </c>
      <c r="BV705" s="79">
        <v>0</v>
      </c>
      <c r="BX705" s="79">
        <v>0.5</v>
      </c>
      <c r="BY705" s="79">
        <v>1</v>
      </c>
      <c r="BZ705" s="95" t="s">
        <v>464</v>
      </c>
      <c r="CA705" s="95" t="s">
        <v>464</v>
      </c>
      <c r="CB705" s="95" t="s">
        <v>1266</v>
      </c>
      <c r="CC705" s="95">
        <v>125</v>
      </c>
      <c r="CD705" s="95">
        <v>220</v>
      </c>
      <c r="CE705" s="95" t="s">
        <v>1287</v>
      </c>
      <c r="CF705" s="95">
        <f t="shared" si="186"/>
        <v>288</v>
      </c>
      <c r="CG705" s="81">
        <v>44</v>
      </c>
    </row>
    <row r="706" spans="1:85" x14ac:dyDescent="0.3">
      <c r="A706" s="2" t="s">
        <v>335</v>
      </c>
      <c r="B706" s="18" t="s">
        <v>1008</v>
      </c>
      <c r="C706" s="13"/>
      <c r="D706" s="2">
        <v>3.43</v>
      </c>
      <c r="E706" s="2" t="s">
        <v>319</v>
      </c>
      <c r="F706" s="9">
        <v>-1</v>
      </c>
      <c r="G706">
        <v>-1</v>
      </c>
      <c r="L706" t="b">
        <v>0</v>
      </c>
      <c r="M706" t="b">
        <v>0</v>
      </c>
      <c r="N706" t="b">
        <v>0</v>
      </c>
      <c r="O706" s="5" t="b">
        <v>1</v>
      </c>
      <c r="P706" s="2">
        <v>4</v>
      </c>
      <c r="Q706" s="25">
        <v>0</v>
      </c>
      <c r="R706">
        <v>0</v>
      </c>
      <c r="S706">
        <v>0</v>
      </c>
      <c r="T706" s="2">
        <v>3.74</v>
      </c>
      <c r="U706" s="2">
        <v>3.74</v>
      </c>
      <c r="V706" s="2">
        <v>40.4</v>
      </c>
      <c r="W706" s="2" t="s">
        <v>519</v>
      </c>
      <c r="X706" s="2">
        <v>20.2</v>
      </c>
      <c r="Y706" s="25">
        <v>0</v>
      </c>
      <c r="AB706">
        <v>0</v>
      </c>
      <c r="AE706">
        <v>0</v>
      </c>
      <c r="AH706" s="2"/>
      <c r="AI706">
        <v>8</v>
      </c>
      <c r="AJ706" s="55">
        <f t="shared" si="177"/>
        <v>565.09904000000006</v>
      </c>
      <c r="AK706" s="57">
        <v>0</v>
      </c>
      <c r="AL706" s="55">
        <v>0</v>
      </c>
      <c r="AM706" s="55">
        <v>0</v>
      </c>
      <c r="AN706" s="52">
        <f t="shared" si="184"/>
        <v>5.6627241837112298E-2</v>
      </c>
      <c r="AO706" s="52"/>
      <c r="AP706" s="52"/>
      <c r="AQ706" s="52"/>
      <c r="AR706" s="28">
        <v>1.5</v>
      </c>
      <c r="AS706" s="28">
        <v>1.25</v>
      </c>
      <c r="AT706" s="28">
        <v>0.1</v>
      </c>
      <c r="AU706" s="28">
        <v>0.2</v>
      </c>
      <c r="AV706" s="28">
        <v>0.49180327868852458</v>
      </c>
      <c r="AW706" s="28">
        <v>0.4098360655737705</v>
      </c>
      <c r="AX706" s="28">
        <v>3.2786885245901641E-2</v>
      </c>
      <c r="AY706" s="28">
        <v>6.5573770491803282E-2</v>
      </c>
      <c r="AZ706" s="25">
        <v>1.1399999999999999</v>
      </c>
      <c r="BA706" s="25">
        <v>3.44</v>
      </c>
      <c r="BB706" s="25">
        <v>2.2999999999999998</v>
      </c>
      <c r="BC706" s="25">
        <v>2.4565000000000001</v>
      </c>
      <c r="BD706">
        <v>2.4565000000000001</v>
      </c>
      <c r="BE706">
        <v>6.7101115083254994</v>
      </c>
      <c r="BF706" s="75"/>
      <c r="BG706" s="75"/>
      <c r="BH706" s="75"/>
      <c r="BI706">
        <v>2.8313620918556149E-2</v>
      </c>
      <c r="BM706">
        <v>5.6627241837112298E-2</v>
      </c>
      <c r="BN706">
        <v>2.8313620918556149E-2</v>
      </c>
      <c r="BO706">
        <v>0</v>
      </c>
      <c r="BP706" s="79" t="s">
        <v>1264</v>
      </c>
      <c r="BQ706" s="79">
        <f t="shared" si="185"/>
        <v>1098</v>
      </c>
      <c r="BR706" s="79">
        <v>12</v>
      </c>
      <c r="BT706" s="79" t="s">
        <v>464</v>
      </c>
      <c r="BU706" s="79" t="s">
        <v>464</v>
      </c>
      <c r="BV706" s="79">
        <v>0</v>
      </c>
      <c r="BX706" s="79">
        <v>0.5</v>
      </c>
      <c r="BY706" s="79">
        <v>1</v>
      </c>
      <c r="BZ706" s="95" t="s">
        <v>464</v>
      </c>
      <c r="CA706" s="95" t="s">
        <v>464</v>
      </c>
      <c r="CB706" s="95" t="s">
        <v>1266</v>
      </c>
      <c r="CC706" s="95">
        <v>125</v>
      </c>
      <c r="CD706" s="95">
        <v>220</v>
      </c>
      <c r="CE706" s="95" t="s">
        <v>1287</v>
      </c>
      <c r="CF706" s="95">
        <f t="shared" si="186"/>
        <v>288</v>
      </c>
      <c r="CG706" s="81">
        <v>88</v>
      </c>
    </row>
    <row r="707" spans="1:85" x14ac:dyDescent="0.3">
      <c r="A707" s="2" t="s">
        <v>336</v>
      </c>
      <c r="B707" s="18" t="s">
        <v>1009</v>
      </c>
      <c r="C707" s="13"/>
      <c r="D707" s="2">
        <v>3.5</v>
      </c>
      <c r="E707" s="2" t="s">
        <v>319</v>
      </c>
      <c r="F707" s="9">
        <v>-1</v>
      </c>
      <c r="G707">
        <v>-1</v>
      </c>
      <c r="L707" t="b">
        <v>0</v>
      </c>
      <c r="M707" t="b">
        <v>0</v>
      </c>
      <c r="N707" t="b">
        <v>0</v>
      </c>
      <c r="O707" s="5" t="b">
        <v>1</v>
      </c>
      <c r="P707" s="2">
        <v>4</v>
      </c>
      <c r="Q707" s="25">
        <v>0</v>
      </c>
      <c r="R707">
        <v>0</v>
      </c>
      <c r="S707">
        <v>0</v>
      </c>
      <c r="T707" s="2">
        <v>3.74</v>
      </c>
      <c r="U707" s="2">
        <v>3.74</v>
      </c>
      <c r="V707" s="2">
        <v>47.7</v>
      </c>
      <c r="W707" s="2" t="s">
        <v>519</v>
      </c>
      <c r="X707" s="2">
        <v>23.85</v>
      </c>
      <c r="Y707" s="25">
        <v>0</v>
      </c>
      <c r="AB707">
        <v>0</v>
      </c>
      <c r="AE707">
        <v>0</v>
      </c>
      <c r="AH707" s="2"/>
      <c r="AI707">
        <v>8</v>
      </c>
      <c r="AJ707" s="55">
        <f t="shared" si="177"/>
        <v>667.20852000000014</v>
      </c>
      <c r="AK707" s="57">
        <v>0</v>
      </c>
      <c r="AL707" s="55">
        <v>0</v>
      </c>
      <c r="AM707" s="55">
        <v>0</v>
      </c>
      <c r="AN707" s="52">
        <f t="shared" si="184"/>
        <v>4.796101824359196E-2</v>
      </c>
      <c r="AO707" s="52"/>
      <c r="AP707" s="52"/>
      <c r="AQ707" s="52"/>
      <c r="AR707" s="28">
        <v>1.4782608695652171</v>
      </c>
      <c r="AS707" s="28">
        <v>1.173913043478261</v>
      </c>
      <c r="AT707" s="28">
        <v>8.6956521739130432E-2</v>
      </c>
      <c r="AU707" s="28">
        <v>0.17391304347826089</v>
      </c>
      <c r="AV707" s="28">
        <v>0.50746268656716409</v>
      </c>
      <c r="AW707" s="28">
        <v>0.40298507462686572</v>
      </c>
      <c r="AX707" s="28">
        <v>2.9850746268656719E-2</v>
      </c>
      <c r="AY707" s="28">
        <v>5.9701492537313432E-2</v>
      </c>
      <c r="AZ707" s="25">
        <v>1.1399999999999999</v>
      </c>
      <c r="BA707" s="25">
        <v>3.44</v>
      </c>
      <c r="BB707" s="25">
        <v>2.2999999999999998</v>
      </c>
      <c r="BC707" s="25">
        <v>2.4382608695652168</v>
      </c>
      <c r="BD707">
        <v>2.4382608695652168</v>
      </c>
      <c r="BE707">
        <v>6.7311505900961732</v>
      </c>
      <c r="BF707" s="75"/>
      <c r="BG707" s="75"/>
      <c r="BH707" s="75"/>
      <c r="BI707">
        <v>2.398050912179598E-2</v>
      </c>
      <c r="BM707">
        <v>4.796101824359196E-2</v>
      </c>
      <c r="BN707">
        <v>2.398050912179598E-2</v>
      </c>
      <c r="BO707">
        <v>0</v>
      </c>
      <c r="BP707" s="79" t="s">
        <v>1264</v>
      </c>
      <c r="BQ707" s="79">
        <f t="shared" si="185"/>
        <v>1098</v>
      </c>
      <c r="BR707" s="79">
        <v>12</v>
      </c>
      <c r="BT707" s="79" t="s">
        <v>464</v>
      </c>
      <c r="BU707" s="79" t="s">
        <v>464</v>
      </c>
      <c r="BV707" s="79">
        <v>0</v>
      </c>
      <c r="BW707" s="79">
        <v>5.6</v>
      </c>
      <c r="BX707" s="79">
        <v>0.5</v>
      </c>
      <c r="BY707" s="79">
        <v>1</v>
      </c>
      <c r="BZ707" s="95" t="s">
        <v>464</v>
      </c>
      <c r="CA707" s="95" t="s">
        <v>464</v>
      </c>
      <c r="CB707" s="95" t="s">
        <v>1266</v>
      </c>
      <c r="CC707" s="95">
        <v>125</v>
      </c>
      <c r="CD707" s="95">
        <v>220</v>
      </c>
      <c r="CE707" s="95" t="s">
        <v>1287</v>
      </c>
      <c r="CF707" s="95">
        <f t="shared" si="186"/>
        <v>288</v>
      </c>
      <c r="CG707" s="81">
        <v>44</v>
      </c>
    </row>
    <row r="708" spans="1:85" x14ac:dyDescent="0.3">
      <c r="A708" s="2" t="s">
        <v>337</v>
      </c>
      <c r="B708" s="18" t="s">
        <v>1010</v>
      </c>
      <c r="C708" s="13"/>
      <c r="D708" s="2">
        <v>3.42</v>
      </c>
      <c r="E708" s="2" t="s">
        <v>319</v>
      </c>
      <c r="F708" s="9">
        <v>-1</v>
      </c>
      <c r="G708">
        <v>-1</v>
      </c>
      <c r="L708" t="b">
        <v>0</v>
      </c>
      <c r="M708" t="b">
        <v>0</v>
      </c>
      <c r="N708" t="b">
        <v>0</v>
      </c>
      <c r="O708" s="5" t="b">
        <v>1</v>
      </c>
      <c r="P708" s="2">
        <v>4</v>
      </c>
      <c r="Q708" s="25">
        <v>0</v>
      </c>
      <c r="R708">
        <v>0</v>
      </c>
      <c r="S708">
        <v>0</v>
      </c>
      <c r="T708" s="2">
        <v>3.72</v>
      </c>
      <c r="U708" s="2">
        <v>3.72</v>
      </c>
      <c r="V708" s="2">
        <v>54</v>
      </c>
      <c r="W708" s="2" t="s">
        <v>519</v>
      </c>
      <c r="X708" s="2">
        <v>27</v>
      </c>
      <c r="Y708" s="25">
        <v>0</v>
      </c>
      <c r="AB708">
        <v>0</v>
      </c>
      <c r="AE708">
        <v>0</v>
      </c>
      <c r="AH708" s="2"/>
      <c r="AI708">
        <v>8</v>
      </c>
      <c r="AJ708" s="55">
        <f t="shared" si="177"/>
        <v>747.2736000000001</v>
      </c>
      <c r="AK708" s="57">
        <v>0</v>
      </c>
      <c r="AL708" s="55">
        <v>0</v>
      </c>
      <c r="AM708" s="55">
        <v>0</v>
      </c>
      <c r="AN708" s="52">
        <f t="shared" si="184"/>
        <v>4.282233441673839E-2</v>
      </c>
      <c r="AO708" s="52"/>
      <c r="AP708" s="52"/>
      <c r="AQ708" s="52"/>
      <c r="AR708" s="28">
        <v>1.448275862068966</v>
      </c>
      <c r="AS708" s="28">
        <v>1.068965517241379</v>
      </c>
      <c r="AT708" s="28">
        <v>6.8965517241379309E-2</v>
      </c>
      <c r="AU708" s="28">
        <v>0.13793103448275859</v>
      </c>
      <c r="AV708" s="28">
        <v>0.53164556962025322</v>
      </c>
      <c r="AW708" s="28">
        <v>0.39240506329113922</v>
      </c>
      <c r="AX708" s="28">
        <v>2.5316455696202531E-2</v>
      </c>
      <c r="AY708" s="28">
        <v>5.0632911392405063E-2</v>
      </c>
      <c r="AZ708" s="25">
        <v>1.1399999999999999</v>
      </c>
      <c r="BA708" s="25">
        <v>3.44</v>
      </c>
      <c r="BB708" s="25">
        <v>2.2999999999999998</v>
      </c>
      <c r="BC708" s="25">
        <v>2.4131034482758622</v>
      </c>
      <c r="BD708">
        <v>2.4131034482758622</v>
      </c>
      <c r="BE708">
        <v>6.7601700132281373</v>
      </c>
      <c r="BF708" s="75"/>
      <c r="BG708" s="75"/>
      <c r="BH708" s="75"/>
      <c r="BI708">
        <v>2.1411167208369199E-2</v>
      </c>
      <c r="BM708">
        <v>4.282233441673839E-2</v>
      </c>
      <c r="BN708">
        <v>2.1411167208369199E-2</v>
      </c>
      <c r="BO708">
        <v>0</v>
      </c>
      <c r="BP708" s="79" t="s">
        <v>1264</v>
      </c>
      <c r="BQ708" s="79">
        <f t="shared" si="185"/>
        <v>1098</v>
      </c>
      <c r="BR708" s="79">
        <v>12</v>
      </c>
      <c r="BT708" s="79" t="s">
        <v>464</v>
      </c>
      <c r="BU708" s="79" t="s">
        <v>464</v>
      </c>
      <c r="BV708" s="79">
        <v>0</v>
      </c>
      <c r="BX708" s="79">
        <v>0.5</v>
      </c>
      <c r="BY708" s="79">
        <v>1</v>
      </c>
      <c r="BZ708" s="95" t="s">
        <v>464</v>
      </c>
      <c r="CA708" s="95" t="s">
        <v>464</v>
      </c>
      <c r="CB708" s="95" t="s">
        <v>1266</v>
      </c>
      <c r="CC708" s="95">
        <v>125</v>
      </c>
      <c r="CD708" s="95">
        <v>220</v>
      </c>
      <c r="CE708" s="95" t="s">
        <v>1287</v>
      </c>
      <c r="CF708" s="95">
        <f t="shared" si="186"/>
        <v>288</v>
      </c>
      <c r="CG708" s="81">
        <v>44</v>
      </c>
    </row>
    <row r="709" spans="1:85" x14ac:dyDescent="0.3">
      <c r="A709" s="2" t="s">
        <v>338</v>
      </c>
      <c r="B709" s="18" t="s">
        <v>1011</v>
      </c>
      <c r="C709" s="13"/>
      <c r="D709" s="2">
        <v>3.45</v>
      </c>
      <c r="E709" s="2" t="s">
        <v>319</v>
      </c>
      <c r="F709" s="9">
        <v>-1</v>
      </c>
      <c r="G709">
        <v>-1</v>
      </c>
      <c r="L709" t="b">
        <v>0</v>
      </c>
      <c r="M709" t="b">
        <v>0</v>
      </c>
      <c r="N709" t="b">
        <v>0</v>
      </c>
      <c r="O709" s="5" t="b">
        <v>1</v>
      </c>
      <c r="P709" s="2">
        <v>4</v>
      </c>
      <c r="Q709" s="25">
        <v>0</v>
      </c>
      <c r="R709">
        <v>0</v>
      </c>
      <c r="S709">
        <v>0</v>
      </c>
      <c r="T709" s="2">
        <v>3.81</v>
      </c>
      <c r="U709" s="2">
        <v>3.81</v>
      </c>
      <c r="V709" s="2">
        <v>65.400000000000006</v>
      </c>
      <c r="W709" s="2" t="s">
        <v>519</v>
      </c>
      <c r="X709" s="2">
        <v>32.700000000000003</v>
      </c>
      <c r="Y709" s="25">
        <v>0</v>
      </c>
      <c r="AB709">
        <v>0</v>
      </c>
      <c r="AE709">
        <v>0</v>
      </c>
      <c r="AH709" s="2"/>
      <c r="AI709">
        <v>8</v>
      </c>
      <c r="AJ709" s="55">
        <f t="shared" si="177"/>
        <v>949.3529400000001</v>
      </c>
      <c r="AK709" s="57">
        <v>0</v>
      </c>
      <c r="AL709" s="55">
        <v>0</v>
      </c>
      <c r="AM709" s="55">
        <v>0</v>
      </c>
      <c r="AN709" s="52">
        <f t="shared" si="184"/>
        <v>3.3707169011347876E-2</v>
      </c>
      <c r="AO709" s="52"/>
      <c r="AP709" s="52"/>
      <c r="AQ709" s="52"/>
      <c r="AR709" s="28">
        <v>1.428571428571429</v>
      </c>
      <c r="AS709" s="28">
        <v>1</v>
      </c>
      <c r="AT709" s="28">
        <v>5.7142857142857141E-2</v>
      </c>
      <c r="AU709" s="28">
        <v>0.1142857142857143</v>
      </c>
      <c r="AV709" s="28">
        <v>0.5494505494505495</v>
      </c>
      <c r="AW709" s="28">
        <v>0.38461538461538458</v>
      </c>
      <c r="AX709" s="28">
        <v>2.197802197802198E-2</v>
      </c>
      <c r="AY709" s="28">
        <v>4.3956043956043953E-2</v>
      </c>
      <c r="AZ709" s="25">
        <v>1.1399999999999999</v>
      </c>
      <c r="BA709" s="25">
        <v>3.44</v>
      </c>
      <c r="BB709" s="25">
        <v>2.2999999999999998</v>
      </c>
      <c r="BC709" s="25">
        <v>2.3965714285714288</v>
      </c>
      <c r="BD709">
        <v>2.3965714285714279</v>
      </c>
      <c r="BE709">
        <v>6.7792399198577131</v>
      </c>
      <c r="BF709" s="75"/>
      <c r="BG709" s="75"/>
      <c r="BH709" s="75"/>
      <c r="BI709">
        <v>1.6853584505673942E-2</v>
      </c>
      <c r="BM709">
        <v>3.3707169011347883E-2</v>
      </c>
      <c r="BN709">
        <v>1.6853584505673942E-2</v>
      </c>
      <c r="BO709">
        <v>0</v>
      </c>
      <c r="BP709" s="79" t="s">
        <v>1264</v>
      </c>
      <c r="BQ709" s="79">
        <f t="shared" si="185"/>
        <v>1098</v>
      </c>
      <c r="BR709" s="79">
        <v>12</v>
      </c>
      <c r="BT709" s="79" t="s">
        <v>464</v>
      </c>
      <c r="BU709" s="79" t="s">
        <v>464</v>
      </c>
      <c r="BV709" s="79">
        <v>0</v>
      </c>
      <c r="BW709" s="79">
        <v>7.7</v>
      </c>
      <c r="BX709" s="79">
        <v>0.5</v>
      </c>
      <c r="BY709" s="79">
        <v>1</v>
      </c>
      <c r="BZ709" s="95" t="s">
        <v>464</v>
      </c>
      <c r="CA709" s="95" t="s">
        <v>464</v>
      </c>
      <c r="CB709" s="95" t="s">
        <v>1266</v>
      </c>
      <c r="CC709" s="95">
        <v>125</v>
      </c>
      <c r="CD709" s="95">
        <v>220</v>
      </c>
      <c r="CE709" s="95" t="s">
        <v>1287</v>
      </c>
      <c r="CF709" s="95">
        <f t="shared" si="186"/>
        <v>288</v>
      </c>
      <c r="CG709" s="81">
        <v>44</v>
      </c>
    </row>
    <row r="710" spans="1:85" x14ac:dyDescent="0.3">
      <c r="A710" s="2" t="s">
        <v>339</v>
      </c>
      <c r="B710" s="18" t="s">
        <v>1012</v>
      </c>
      <c r="C710" s="13"/>
      <c r="D710" s="2">
        <v>3.42</v>
      </c>
      <c r="E710" s="2" t="s">
        <v>319</v>
      </c>
      <c r="F710" s="9">
        <v>-1</v>
      </c>
      <c r="G710">
        <v>-1</v>
      </c>
      <c r="L710" t="b">
        <v>0</v>
      </c>
      <c r="M710" t="b">
        <v>0</v>
      </c>
      <c r="N710" t="b">
        <v>0</v>
      </c>
      <c r="O710" s="5" t="b">
        <v>1</v>
      </c>
      <c r="P710" s="2">
        <v>4</v>
      </c>
      <c r="Q710" s="25">
        <v>0</v>
      </c>
      <c r="R710">
        <v>0</v>
      </c>
      <c r="S710">
        <v>0</v>
      </c>
      <c r="T710" s="2">
        <v>3.71</v>
      </c>
      <c r="U710" s="2">
        <v>3.71</v>
      </c>
      <c r="V710" s="2">
        <v>32</v>
      </c>
      <c r="W710" s="2" t="s">
        <v>519</v>
      </c>
      <c r="X710" s="2">
        <v>16</v>
      </c>
      <c r="Y710" s="25">
        <v>0</v>
      </c>
      <c r="AB710">
        <v>0</v>
      </c>
      <c r="AE710">
        <v>0</v>
      </c>
      <c r="AH710" s="2"/>
      <c r="AI710">
        <v>10</v>
      </c>
      <c r="AJ710" s="55">
        <f t="shared" si="177"/>
        <v>440.45119999999997</v>
      </c>
      <c r="AK710" s="57">
        <v>0</v>
      </c>
      <c r="AL710" s="55">
        <v>0</v>
      </c>
      <c r="AM710" s="55">
        <v>0</v>
      </c>
      <c r="AN710" s="52">
        <f t="shared" si="184"/>
        <v>9.0815963266759184E-2</v>
      </c>
      <c r="AO710" s="52"/>
      <c r="AP710" s="52"/>
      <c r="AQ710" s="52"/>
      <c r="AR710" s="28">
        <v>1.615384615384615</v>
      </c>
      <c r="AS710" s="28">
        <v>1.6923076923076921</v>
      </c>
      <c r="AT710" s="28">
        <v>0.15384615384615391</v>
      </c>
      <c r="AU710" s="28">
        <v>0.30769230769230771</v>
      </c>
      <c r="AV710" s="28">
        <v>0.4285714285714286</v>
      </c>
      <c r="AW710" s="28">
        <v>0.44897959183673469</v>
      </c>
      <c r="AX710" s="28">
        <v>4.0816326530612249E-2</v>
      </c>
      <c r="AY710" s="28">
        <v>8.1632653061224497E-2</v>
      </c>
      <c r="AZ710" s="25">
        <v>1.1399999999999999</v>
      </c>
      <c r="BA710" s="25">
        <v>3.44</v>
      </c>
      <c r="BB710" s="25">
        <v>2.2999999999999998</v>
      </c>
      <c r="BC710" s="25">
        <v>2.571538461538462</v>
      </c>
      <c r="BD710">
        <v>2.571538461538462</v>
      </c>
      <c r="BE710">
        <v>6.623443246558077</v>
      </c>
      <c r="BF710" s="75"/>
      <c r="BG710" s="75"/>
      <c r="BH710" s="75"/>
      <c r="BI710">
        <v>4.5407981633379592E-2</v>
      </c>
      <c r="BM710">
        <v>9.0815963266759184E-2</v>
      </c>
      <c r="BN710">
        <v>4.5407981633379592E-2</v>
      </c>
      <c r="BO710">
        <v>0</v>
      </c>
      <c r="BP710" s="79" t="s">
        <v>1264</v>
      </c>
      <c r="BQ710" s="79">
        <f t="shared" si="185"/>
        <v>1098</v>
      </c>
      <c r="BR710" s="79">
        <v>12</v>
      </c>
      <c r="BT710" s="79" t="s">
        <v>464</v>
      </c>
      <c r="BU710" s="79" t="s">
        <v>464</v>
      </c>
      <c r="BV710" s="79">
        <v>0</v>
      </c>
      <c r="BW710" s="79">
        <v>5</v>
      </c>
      <c r="BX710" s="79">
        <v>0.5</v>
      </c>
      <c r="BY710" s="79">
        <v>1</v>
      </c>
      <c r="BZ710" s="95" t="s">
        <v>464</v>
      </c>
      <c r="CA710" s="95" t="s">
        <v>464</v>
      </c>
      <c r="CB710" s="95" t="s">
        <v>1266</v>
      </c>
      <c r="CC710" s="95">
        <v>125</v>
      </c>
      <c r="CD710" s="95">
        <v>220</v>
      </c>
      <c r="CE710" s="95" t="s">
        <v>1287</v>
      </c>
      <c r="CF710" s="95">
        <f t="shared" si="186"/>
        <v>288</v>
      </c>
      <c r="CG710" s="81">
        <v>520</v>
      </c>
    </row>
    <row r="711" spans="1:85" x14ac:dyDescent="0.3">
      <c r="A711" s="2" t="s">
        <v>340</v>
      </c>
      <c r="B711" s="18" t="s">
        <v>1013</v>
      </c>
      <c r="C711" s="13"/>
      <c r="D711" s="2">
        <v>3.39</v>
      </c>
      <c r="E711" s="2" t="s">
        <v>319</v>
      </c>
      <c r="F711" s="9">
        <v>-1</v>
      </c>
      <c r="G711">
        <v>-1</v>
      </c>
      <c r="L711" t="b">
        <v>0</v>
      </c>
      <c r="M711" t="b">
        <v>0</v>
      </c>
      <c r="N711" t="b">
        <v>0</v>
      </c>
      <c r="O711" s="5" t="b">
        <v>1</v>
      </c>
      <c r="P711" s="2">
        <v>4</v>
      </c>
      <c r="Q711" s="25">
        <v>0</v>
      </c>
      <c r="R711">
        <v>0</v>
      </c>
      <c r="S711">
        <v>0</v>
      </c>
      <c r="T711" s="2">
        <v>3.7</v>
      </c>
      <c r="U711" s="2">
        <v>3.7</v>
      </c>
      <c r="V711" s="2">
        <v>36.4</v>
      </c>
      <c r="W711" s="2" t="s">
        <v>519</v>
      </c>
      <c r="X711" s="2">
        <v>18.2</v>
      </c>
      <c r="Y711" s="25">
        <v>0</v>
      </c>
      <c r="AB711">
        <v>0</v>
      </c>
      <c r="AE711">
        <v>0</v>
      </c>
      <c r="AH711" s="2"/>
      <c r="AI711">
        <v>10</v>
      </c>
      <c r="AJ711" s="55">
        <f t="shared" si="177"/>
        <v>498.31600000000003</v>
      </c>
      <c r="AK711" s="57">
        <v>0</v>
      </c>
      <c r="AL711" s="55">
        <v>0</v>
      </c>
      <c r="AM711" s="55">
        <v>0</v>
      </c>
      <c r="AN711" s="52">
        <f t="shared" si="184"/>
        <v>8.0270350540620802E-2</v>
      </c>
      <c r="AO711" s="52"/>
      <c r="AP711" s="52"/>
      <c r="AQ711" s="52"/>
      <c r="AR711" s="28">
        <v>1.5625</v>
      </c>
      <c r="AS711" s="28">
        <v>1.5</v>
      </c>
      <c r="AT711" s="28">
        <v>0.125</v>
      </c>
      <c r="AU711" s="28">
        <v>0.25</v>
      </c>
      <c r="AV711" s="28">
        <v>0.45454545454545447</v>
      </c>
      <c r="AW711" s="28">
        <v>0.43636363636363629</v>
      </c>
      <c r="AX711" s="28">
        <v>3.6363636363636362E-2</v>
      </c>
      <c r="AY711" s="28">
        <v>7.2727272727272724E-2</v>
      </c>
      <c r="AZ711" s="25">
        <v>1.1399999999999999</v>
      </c>
      <c r="BA711" s="25">
        <v>3.44</v>
      </c>
      <c r="BB711" s="25">
        <v>2.2999999999999998</v>
      </c>
      <c r="BC711" s="25">
        <v>2.5237500000000002</v>
      </c>
      <c r="BD711">
        <v>2.5237500000000002</v>
      </c>
      <c r="BE711">
        <v>6.6699372256848122</v>
      </c>
      <c r="BF711" s="75"/>
      <c r="BG711" s="75"/>
      <c r="BH711" s="75"/>
      <c r="BI711">
        <v>4.0135175270310401E-2</v>
      </c>
      <c r="BM711">
        <v>8.0270350540620802E-2</v>
      </c>
      <c r="BN711">
        <v>4.0135175270310401E-2</v>
      </c>
      <c r="BO711">
        <v>0</v>
      </c>
      <c r="BP711" s="79" t="s">
        <v>1264</v>
      </c>
      <c r="BQ711" s="79">
        <f t="shared" si="185"/>
        <v>1098</v>
      </c>
      <c r="BR711" s="79">
        <v>12</v>
      </c>
      <c r="BT711" s="79" t="s">
        <v>464</v>
      </c>
      <c r="BU711" s="79" t="s">
        <v>464</v>
      </c>
      <c r="BV711" s="79">
        <v>0</v>
      </c>
      <c r="BX711" s="79">
        <v>0.5</v>
      </c>
      <c r="BY711" s="79">
        <v>1</v>
      </c>
      <c r="BZ711" s="95" t="s">
        <v>464</v>
      </c>
      <c r="CA711" s="95" t="s">
        <v>464</v>
      </c>
      <c r="CB711" s="95" t="s">
        <v>1266</v>
      </c>
      <c r="CC711" s="95">
        <v>125</v>
      </c>
      <c r="CD711" s="95">
        <v>220</v>
      </c>
      <c r="CE711" s="95" t="s">
        <v>1287</v>
      </c>
      <c r="CF711" s="95">
        <f t="shared" si="186"/>
        <v>288</v>
      </c>
      <c r="CG711" s="81">
        <v>268</v>
      </c>
    </row>
    <row r="712" spans="1:85" x14ac:dyDescent="0.3">
      <c r="A712" s="2" t="s">
        <v>341</v>
      </c>
      <c r="B712" s="18" t="s">
        <v>1014</v>
      </c>
      <c r="C712" s="13"/>
      <c r="D712" s="2">
        <v>3.45</v>
      </c>
      <c r="E712" s="2" t="s">
        <v>319</v>
      </c>
      <c r="F712" s="9">
        <v>-1</v>
      </c>
      <c r="G712">
        <v>-1</v>
      </c>
      <c r="L712" t="b">
        <v>0</v>
      </c>
      <c r="M712" t="b">
        <v>0</v>
      </c>
      <c r="N712" t="b">
        <v>0</v>
      </c>
      <c r="O712" s="5" t="b">
        <v>1</v>
      </c>
      <c r="P712" s="2">
        <v>4</v>
      </c>
      <c r="Q712" s="25">
        <v>0</v>
      </c>
      <c r="R712">
        <v>0</v>
      </c>
      <c r="S712">
        <v>0</v>
      </c>
      <c r="T712" s="2">
        <v>3.72</v>
      </c>
      <c r="U712" s="2">
        <v>3.72</v>
      </c>
      <c r="V712" s="2">
        <v>41.1</v>
      </c>
      <c r="W712" s="2" t="s">
        <v>519</v>
      </c>
      <c r="X712" s="2">
        <v>20.55</v>
      </c>
      <c r="Y712" s="25">
        <v>0</v>
      </c>
      <c r="AB712">
        <v>0</v>
      </c>
      <c r="AE712">
        <v>0</v>
      </c>
      <c r="AH712" s="2"/>
      <c r="AI712">
        <v>10</v>
      </c>
      <c r="AJ712" s="55">
        <f t="shared" si="177"/>
        <v>568.75824000000011</v>
      </c>
      <c r="AK712" s="57">
        <v>0</v>
      </c>
      <c r="AL712" s="55">
        <v>0</v>
      </c>
      <c r="AM712" s="55">
        <v>0</v>
      </c>
      <c r="AN712" s="52">
        <f t="shared" si="184"/>
        <v>7.0328651414351365E-2</v>
      </c>
      <c r="AO712" s="52"/>
      <c r="AP712" s="52"/>
      <c r="AQ712" s="52"/>
      <c r="AR712" s="28">
        <v>1.5263157894736841</v>
      </c>
      <c r="AS712" s="28">
        <v>1.368421052631579</v>
      </c>
      <c r="AT712" s="28">
        <v>0.10526315789473679</v>
      </c>
      <c r="AU712" s="28">
        <v>0.2105263157894737</v>
      </c>
      <c r="AV712" s="28">
        <v>0.47540983606557369</v>
      </c>
      <c r="AW712" s="28">
        <v>0.42622950819672129</v>
      </c>
      <c r="AX712" s="28">
        <v>3.2786885245901627E-2</v>
      </c>
      <c r="AY712" s="28">
        <v>6.5573770491803268E-2</v>
      </c>
      <c r="AZ712" s="25">
        <v>1.1399999999999999</v>
      </c>
      <c r="BA712" s="25">
        <v>3.44</v>
      </c>
      <c r="BB712" s="25">
        <v>2.2999999999999998</v>
      </c>
      <c r="BC712" s="25">
        <v>2.4910526315789472</v>
      </c>
      <c r="BD712">
        <v>2.4910526315789481</v>
      </c>
      <c r="BE712">
        <v>6.7017488956136306</v>
      </c>
      <c r="BF712" s="75"/>
      <c r="BG712" s="75"/>
      <c r="BH712" s="75"/>
      <c r="BI712">
        <v>3.5164325707175682E-2</v>
      </c>
      <c r="BM712">
        <v>7.0328651414351365E-2</v>
      </c>
      <c r="BN712">
        <v>3.5164325707175682E-2</v>
      </c>
      <c r="BO712">
        <v>0</v>
      </c>
      <c r="BP712" s="79" t="s">
        <v>1264</v>
      </c>
      <c r="BQ712" s="79">
        <f t="shared" si="185"/>
        <v>1098</v>
      </c>
      <c r="BR712" s="79">
        <v>12</v>
      </c>
      <c r="BT712" s="79" t="s">
        <v>464</v>
      </c>
      <c r="BU712" s="79" t="s">
        <v>464</v>
      </c>
      <c r="BV712" s="79">
        <v>0</v>
      </c>
      <c r="BX712" s="79">
        <v>0.5</v>
      </c>
      <c r="BY712" s="79">
        <v>1</v>
      </c>
      <c r="BZ712" s="95" t="s">
        <v>464</v>
      </c>
      <c r="CA712" s="95" t="s">
        <v>464</v>
      </c>
      <c r="CB712" s="95" t="s">
        <v>1266</v>
      </c>
      <c r="CC712" s="95">
        <v>125</v>
      </c>
      <c r="CD712" s="95">
        <v>220</v>
      </c>
      <c r="CE712" s="95" t="s">
        <v>1287</v>
      </c>
      <c r="CF712" s="95">
        <f t="shared" si="186"/>
        <v>288</v>
      </c>
      <c r="CG712" s="81">
        <v>131.99999999999997</v>
      </c>
    </row>
    <row r="713" spans="1:85" x14ac:dyDescent="0.3">
      <c r="A713" s="2" t="s">
        <v>342</v>
      </c>
      <c r="B713" s="18" t="s">
        <v>1015</v>
      </c>
      <c r="C713" s="13"/>
      <c r="D713" s="2">
        <v>3.45</v>
      </c>
      <c r="E713" s="2" t="s">
        <v>319</v>
      </c>
      <c r="F713" s="9">
        <v>-1</v>
      </c>
      <c r="G713">
        <v>-1</v>
      </c>
      <c r="L713" t="b">
        <v>0</v>
      </c>
      <c r="M713" t="b">
        <v>0</v>
      </c>
      <c r="N713" t="b">
        <v>0</v>
      </c>
      <c r="O713" s="5" t="b">
        <v>1</v>
      </c>
      <c r="P713" s="2">
        <v>4</v>
      </c>
      <c r="Q713" s="25">
        <v>0</v>
      </c>
      <c r="R713">
        <v>0</v>
      </c>
      <c r="S713">
        <v>0</v>
      </c>
      <c r="T713" s="2">
        <v>3.71</v>
      </c>
      <c r="U713" s="2">
        <v>3.71</v>
      </c>
      <c r="V713" s="2">
        <v>44.5</v>
      </c>
      <c r="W713" s="2" t="s">
        <v>519</v>
      </c>
      <c r="X713" s="2">
        <v>22.25</v>
      </c>
      <c r="Y713" s="25">
        <v>0</v>
      </c>
      <c r="AB713">
        <v>0</v>
      </c>
      <c r="AE713">
        <v>0</v>
      </c>
      <c r="AH713" s="2"/>
      <c r="AI713">
        <v>10</v>
      </c>
      <c r="AJ713" s="55">
        <f t="shared" si="177"/>
        <v>612.50244999999995</v>
      </c>
      <c r="AK713" s="57">
        <v>0</v>
      </c>
      <c r="AL713" s="55">
        <v>0</v>
      </c>
      <c r="AM713" s="55">
        <v>0</v>
      </c>
      <c r="AN713" s="52">
        <f t="shared" si="184"/>
        <v>6.5305861225534695E-2</v>
      </c>
      <c r="AO713" s="52"/>
      <c r="AP713" s="52"/>
      <c r="AQ713" s="52"/>
      <c r="AR713" s="28">
        <v>1.5</v>
      </c>
      <c r="AS713" s="28">
        <v>1.2727272727272729</v>
      </c>
      <c r="AT713" s="28">
        <v>9.0909090909090912E-2</v>
      </c>
      <c r="AU713" s="28">
        <v>0.1818181818181818</v>
      </c>
      <c r="AV713" s="28">
        <v>0.49253731343283591</v>
      </c>
      <c r="AW713" s="28">
        <v>0.41791044776119401</v>
      </c>
      <c r="AX713" s="28">
        <v>2.9850746268656719E-2</v>
      </c>
      <c r="AY713" s="28">
        <v>5.9701492537313439E-2</v>
      </c>
      <c r="AZ713" s="25">
        <v>1.1399999999999999</v>
      </c>
      <c r="BA713" s="25">
        <v>3.44</v>
      </c>
      <c r="BB713" s="25">
        <v>2.2999999999999998</v>
      </c>
      <c r="BC713" s="25">
        <v>2.4672727272727282</v>
      </c>
      <c r="BD713">
        <v>2.4672727272727268</v>
      </c>
      <c r="BE713">
        <v>6.7248846555618629</v>
      </c>
      <c r="BF713" s="75"/>
      <c r="BG713" s="75"/>
      <c r="BH713" s="75"/>
      <c r="BI713">
        <v>3.2652930612767347E-2</v>
      </c>
      <c r="BM713">
        <v>6.5305861225534695E-2</v>
      </c>
      <c r="BN713">
        <v>3.2652930612767347E-2</v>
      </c>
      <c r="BO713">
        <v>0</v>
      </c>
      <c r="BP713" s="79" t="s">
        <v>1264</v>
      </c>
      <c r="BQ713" s="79">
        <f t="shared" si="185"/>
        <v>1098</v>
      </c>
      <c r="BR713" s="79">
        <v>12</v>
      </c>
      <c r="BT713" s="79" t="s">
        <v>464</v>
      </c>
      <c r="BU713" s="79" t="s">
        <v>464</v>
      </c>
      <c r="BV713" s="79">
        <v>0</v>
      </c>
      <c r="BW713" s="79">
        <v>4</v>
      </c>
      <c r="BX713" s="79">
        <v>0.5</v>
      </c>
      <c r="BY713" s="79">
        <v>1</v>
      </c>
      <c r="BZ713" s="95" t="s">
        <v>464</v>
      </c>
      <c r="CA713" s="95" t="s">
        <v>464</v>
      </c>
      <c r="CB713" s="95" t="s">
        <v>1266</v>
      </c>
      <c r="CC713" s="95">
        <v>125</v>
      </c>
      <c r="CD713" s="95">
        <v>220</v>
      </c>
      <c r="CE713" s="95" t="s">
        <v>1287</v>
      </c>
      <c r="CF713" s="95">
        <f t="shared" si="186"/>
        <v>288</v>
      </c>
      <c r="CG713" s="81">
        <v>120</v>
      </c>
    </row>
    <row r="714" spans="1:85" x14ac:dyDescent="0.3">
      <c r="A714" s="2" t="s">
        <v>343</v>
      </c>
      <c r="B714" s="18" t="s">
        <v>1016</v>
      </c>
      <c r="C714" s="13"/>
      <c r="D714" s="2">
        <v>3.41</v>
      </c>
      <c r="E714" s="2" t="s">
        <v>319</v>
      </c>
      <c r="F714" s="9">
        <v>-1</v>
      </c>
      <c r="G714">
        <v>-1</v>
      </c>
      <c r="L714" t="b">
        <v>0</v>
      </c>
      <c r="M714" t="b">
        <v>0</v>
      </c>
      <c r="N714" t="b">
        <v>0</v>
      </c>
      <c r="O714" s="5" t="b">
        <v>1</v>
      </c>
      <c r="P714" s="2">
        <v>4</v>
      </c>
      <c r="Q714" s="25">
        <v>0</v>
      </c>
      <c r="R714">
        <v>0</v>
      </c>
      <c r="S714">
        <v>0</v>
      </c>
      <c r="T714" s="2">
        <v>3.71</v>
      </c>
      <c r="U714" s="2">
        <v>3.71</v>
      </c>
      <c r="V714" s="2">
        <v>54.9</v>
      </c>
      <c r="W714" s="2" t="s">
        <v>519</v>
      </c>
      <c r="X714" s="2">
        <v>27.45</v>
      </c>
      <c r="Y714" s="25">
        <v>0</v>
      </c>
      <c r="Z714" s="25"/>
      <c r="AA714" s="25"/>
      <c r="AB714">
        <v>0</v>
      </c>
      <c r="AE714">
        <v>0</v>
      </c>
      <c r="AH714" s="2"/>
      <c r="AI714">
        <v>10</v>
      </c>
      <c r="AJ714" s="55">
        <f t="shared" si="177"/>
        <v>755.64908999999989</v>
      </c>
      <c r="AK714" s="57">
        <v>0</v>
      </c>
      <c r="AL714" s="55">
        <v>0</v>
      </c>
      <c r="AM714" s="55">
        <v>0</v>
      </c>
      <c r="AN714" s="52">
        <f t="shared" si="184"/>
        <v>5.2934623397746704E-2</v>
      </c>
      <c r="AO714" s="51"/>
      <c r="AP714" s="52"/>
      <c r="AQ714" s="52"/>
      <c r="AR714" s="28">
        <v>1.464285714285714</v>
      </c>
      <c r="AS714" s="28">
        <v>1.142857142857143</v>
      </c>
      <c r="AT714" s="28">
        <v>7.1428571428571425E-2</v>
      </c>
      <c r="AU714" s="28">
        <v>0.14285714285714279</v>
      </c>
      <c r="AV714" s="28">
        <v>0.51898734177215178</v>
      </c>
      <c r="AW714" s="28">
        <v>0.40506329113924039</v>
      </c>
      <c r="AX714" s="28">
        <v>2.5316455696202531E-2</v>
      </c>
      <c r="AY714" s="28">
        <v>5.0632911392405063E-2</v>
      </c>
      <c r="AZ714" s="25">
        <v>1.1399999999999999</v>
      </c>
      <c r="BA714" s="25">
        <v>3.44</v>
      </c>
      <c r="BB714" s="25">
        <v>2.2999999999999998</v>
      </c>
      <c r="BC714" s="25">
        <v>2.4350000000000001</v>
      </c>
      <c r="BD714">
        <v>2.4350000000000001</v>
      </c>
      <c r="BE714">
        <v>6.7562831869201787</v>
      </c>
      <c r="BF714" s="75"/>
      <c r="BG714" s="75"/>
      <c r="BH714" s="75"/>
      <c r="BI714">
        <v>2.6467311698873348E-2</v>
      </c>
      <c r="BM714">
        <v>5.2934623397746697E-2</v>
      </c>
      <c r="BN714">
        <v>2.6467311698873348E-2</v>
      </c>
      <c r="BO714">
        <v>0</v>
      </c>
      <c r="BP714" s="79" t="s">
        <v>1264</v>
      </c>
      <c r="BQ714" s="79">
        <f t="shared" si="185"/>
        <v>1098</v>
      </c>
      <c r="BR714" s="79">
        <v>12</v>
      </c>
      <c r="BT714" s="79" t="s">
        <v>464</v>
      </c>
      <c r="BU714" s="79" t="s">
        <v>464</v>
      </c>
      <c r="BV714" s="79">
        <v>0</v>
      </c>
      <c r="BX714" s="79">
        <v>0.5</v>
      </c>
      <c r="BY714" s="79">
        <v>1</v>
      </c>
      <c r="BZ714" s="95" t="s">
        <v>464</v>
      </c>
      <c r="CA714" s="95" t="s">
        <v>464</v>
      </c>
      <c r="CB714" s="95" t="s">
        <v>1266</v>
      </c>
      <c r="CC714" s="95">
        <v>125</v>
      </c>
      <c r="CD714" s="95">
        <v>220</v>
      </c>
      <c r="CE714" s="95" t="s">
        <v>1287</v>
      </c>
      <c r="CF714" s="95">
        <f t="shared" si="186"/>
        <v>288</v>
      </c>
      <c r="CG714" s="81">
        <v>60</v>
      </c>
    </row>
    <row r="715" spans="1:85" x14ac:dyDescent="0.3">
      <c r="A715" s="2" t="s">
        <v>344</v>
      </c>
      <c r="B715" s="18" t="s">
        <v>1017</v>
      </c>
      <c r="C715" s="13"/>
      <c r="D715" s="2">
        <v>3.41</v>
      </c>
      <c r="E715" s="2" t="s">
        <v>319</v>
      </c>
      <c r="F715" s="9">
        <v>-1</v>
      </c>
      <c r="G715">
        <v>-1</v>
      </c>
      <c r="L715" t="b">
        <v>0</v>
      </c>
      <c r="M715" t="b">
        <v>0</v>
      </c>
      <c r="N715" t="b">
        <v>0</v>
      </c>
      <c r="O715" s="5" t="b">
        <v>1</v>
      </c>
      <c r="P715" s="2">
        <v>4</v>
      </c>
      <c r="Q715" s="25">
        <v>0</v>
      </c>
      <c r="R715">
        <v>0</v>
      </c>
      <c r="S715">
        <v>0</v>
      </c>
      <c r="T715" s="2">
        <v>3.71</v>
      </c>
      <c r="U715" s="2">
        <v>3.71</v>
      </c>
      <c r="V715" s="2">
        <v>58</v>
      </c>
      <c r="W715" s="2" t="s">
        <v>519</v>
      </c>
      <c r="X715" s="2">
        <v>29</v>
      </c>
      <c r="Y715" s="25">
        <v>0</v>
      </c>
      <c r="Z715" s="25"/>
      <c r="AA715" s="25"/>
      <c r="AB715">
        <v>0</v>
      </c>
      <c r="AE715">
        <v>0</v>
      </c>
      <c r="AH715" s="2"/>
      <c r="AI715">
        <v>10</v>
      </c>
      <c r="AJ715" s="55">
        <f t="shared" si="177"/>
        <v>798.31779999999992</v>
      </c>
      <c r="AK715" s="57">
        <v>0</v>
      </c>
      <c r="AL715" s="55">
        <v>0</v>
      </c>
      <c r="AM715" s="55">
        <v>0</v>
      </c>
      <c r="AN715" s="52">
        <f t="shared" si="184"/>
        <v>5.010535904372921E-2</v>
      </c>
      <c r="AO715" s="51"/>
      <c r="AP715" s="52"/>
      <c r="AQ715" s="52"/>
      <c r="AR715" s="28">
        <v>1.4411764705882351</v>
      </c>
      <c r="AS715" s="28">
        <v>1.0588235294117649</v>
      </c>
      <c r="AT715" s="28">
        <v>5.8823529411764712E-2</v>
      </c>
      <c r="AU715" s="28">
        <v>0.1176470588235294</v>
      </c>
      <c r="AV715" s="28">
        <v>0.53846153846153855</v>
      </c>
      <c r="AW715" s="28">
        <v>0.39560439560439559</v>
      </c>
      <c r="AX715" s="28">
        <v>2.197802197802198E-2</v>
      </c>
      <c r="AY715" s="28">
        <v>4.3956043956043959E-2</v>
      </c>
      <c r="AZ715" s="25">
        <v>1.1399999999999999</v>
      </c>
      <c r="BA715" s="25">
        <v>3.44</v>
      </c>
      <c r="BB715" s="25">
        <v>2.2999999999999998</v>
      </c>
      <c r="BC715" s="25">
        <v>2.4141176470588239</v>
      </c>
      <c r="BD715">
        <v>2.4141176470588239</v>
      </c>
      <c r="BE715">
        <v>6.776599883681441</v>
      </c>
      <c r="BF715" s="75"/>
      <c r="BG715" s="75"/>
      <c r="BH715" s="75"/>
      <c r="BI715">
        <v>2.5052679521864601E-2</v>
      </c>
      <c r="BM715">
        <v>5.010535904372921E-2</v>
      </c>
      <c r="BN715">
        <v>2.5052679521864601E-2</v>
      </c>
      <c r="BO715">
        <v>0</v>
      </c>
      <c r="BP715" s="79" t="s">
        <v>1264</v>
      </c>
      <c r="BQ715" s="79">
        <f t="shared" si="185"/>
        <v>1098</v>
      </c>
      <c r="BR715" s="79">
        <v>12</v>
      </c>
      <c r="BT715" s="79" t="s">
        <v>464</v>
      </c>
      <c r="BU715" s="79" t="s">
        <v>464</v>
      </c>
      <c r="BV715" s="79">
        <v>0</v>
      </c>
      <c r="BW715" s="79">
        <v>15</v>
      </c>
      <c r="BX715" s="79">
        <v>0.5</v>
      </c>
      <c r="BY715" s="79">
        <v>1</v>
      </c>
      <c r="BZ715" s="95" t="s">
        <v>464</v>
      </c>
      <c r="CA715" s="95" t="s">
        <v>464</v>
      </c>
      <c r="CB715" s="95" t="s">
        <v>1266</v>
      </c>
      <c r="CC715" s="95">
        <v>125</v>
      </c>
      <c r="CD715" s="95">
        <v>220</v>
      </c>
      <c r="CE715" s="95" t="s">
        <v>1287</v>
      </c>
      <c r="CF715" s="95">
        <f t="shared" si="186"/>
        <v>288</v>
      </c>
      <c r="CG715" s="81">
        <v>372</v>
      </c>
    </row>
    <row r="716" spans="1:85" x14ac:dyDescent="0.3">
      <c r="A716" s="2" t="s">
        <v>318</v>
      </c>
      <c r="B716" s="13" t="s">
        <v>832</v>
      </c>
      <c r="C716" s="13"/>
      <c r="D716" s="2">
        <v>3.45</v>
      </c>
      <c r="E716" s="2" t="s">
        <v>319</v>
      </c>
      <c r="F716" s="9" t="s">
        <v>561</v>
      </c>
      <c r="G716">
        <v>-1</v>
      </c>
      <c r="I716" t="s">
        <v>1527</v>
      </c>
      <c r="L716" t="b">
        <v>1</v>
      </c>
      <c r="M716" t="b">
        <v>0</v>
      </c>
      <c r="N716" t="b">
        <v>0</v>
      </c>
      <c r="O716" t="b">
        <v>0</v>
      </c>
      <c r="P716" s="2">
        <v>2</v>
      </c>
      <c r="Q716" s="25">
        <v>0</v>
      </c>
      <c r="R716">
        <v>0</v>
      </c>
      <c r="S716">
        <v>2</v>
      </c>
      <c r="T716" s="71">
        <v>3.71</v>
      </c>
      <c r="U716" s="71">
        <v>3.71</v>
      </c>
      <c r="V716" s="71">
        <v>12.2</v>
      </c>
      <c r="W716" s="2" t="s">
        <v>519</v>
      </c>
      <c r="X716" s="2">
        <v>12.2</v>
      </c>
      <c r="Y716" s="25">
        <v>0</v>
      </c>
      <c r="Z716" s="25"/>
      <c r="AA716" s="25"/>
      <c r="AB716">
        <v>0</v>
      </c>
      <c r="AE716">
        <v>3.72</v>
      </c>
      <c r="AF716">
        <v>3.72</v>
      </c>
      <c r="AG716">
        <v>12.3012</v>
      </c>
      <c r="AH716" s="2"/>
      <c r="AI716">
        <v>8</v>
      </c>
      <c r="AJ716" s="55">
        <f t="shared" ref="AJ716:AJ741" si="187">T716*U716*V716</f>
        <v>167.92201999999997</v>
      </c>
      <c r="AK716" s="57">
        <v>0</v>
      </c>
      <c r="AL716" s="55">
        <v>0</v>
      </c>
      <c r="AM716" s="55">
        <v>170.2</v>
      </c>
      <c r="AN716" s="52">
        <f t="shared" ref="AN716:AN742" si="188">P716*AI716/AJ716</f>
        <v>9.5282322115944076E-2</v>
      </c>
      <c r="AO716" s="51"/>
      <c r="AP716" s="52"/>
      <c r="AQ716" s="67">
        <f>S716*AI716/AM716</f>
        <v>9.400705052878966E-2</v>
      </c>
      <c r="AR716" s="28">
        <v>1.857142857142857</v>
      </c>
      <c r="AS716" s="28">
        <v>2.285714285714286</v>
      </c>
      <c r="AT716" s="28">
        <v>0.42857142857142849</v>
      </c>
      <c r="AU716" s="28">
        <v>0</v>
      </c>
      <c r="AV716" s="28">
        <v>0.40625000000000011</v>
      </c>
      <c r="AW716" s="28">
        <v>0.5</v>
      </c>
      <c r="AX716" s="28">
        <v>9.375E-2</v>
      </c>
      <c r="AY716" s="28">
        <v>0</v>
      </c>
      <c r="AZ716" s="25">
        <v>1.1000000000000001</v>
      </c>
      <c r="BA716" s="25">
        <v>3.44</v>
      </c>
      <c r="BB716" s="25">
        <v>2.34</v>
      </c>
      <c r="BC716" s="25">
        <v>2.657142857142857</v>
      </c>
      <c r="BD716">
        <v>2.657142857142857</v>
      </c>
      <c r="BE716">
        <v>6.2648417856930001</v>
      </c>
      <c r="BF716" s="75"/>
      <c r="BG716" s="75"/>
      <c r="BH716" s="75">
        <v>0.51949166816826697</v>
      </c>
      <c r="BI716">
        <v>4.7641161057972038E-2</v>
      </c>
      <c r="BL716">
        <v>4.700352526439483E-2</v>
      </c>
      <c r="BM716">
        <v>9.4644686322366861E-2</v>
      </c>
      <c r="BN716">
        <v>4.7322343161183431E-2</v>
      </c>
      <c r="BO716">
        <v>0.51949166816826697</v>
      </c>
      <c r="BP716" s="79" t="s">
        <v>1264</v>
      </c>
      <c r="BQ716" s="79">
        <f t="shared" si="185"/>
        <v>1098</v>
      </c>
      <c r="BR716" s="79">
        <v>12</v>
      </c>
      <c r="BT716" s="79" t="s">
        <v>1268</v>
      </c>
      <c r="BU716" s="79" t="s">
        <v>863</v>
      </c>
      <c r="BV716" s="79">
        <v>1</v>
      </c>
      <c r="BW716" s="79">
        <v>9.6999999999999993</v>
      </c>
      <c r="BX716" s="79">
        <v>0.5</v>
      </c>
      <c r="BY716" s="79">
        <v>1</v>
      </c>
      <c r="BZ716" s="95" t="s">
        <v>464</v>
      </c>
      <c r="CA716" s="95" t="s">
        <v>464</v>
      </c>
      <c r="CB716" s="95" t="s">
        <v>1266</v>
      </c>
      <c r="CC716" s="95">
        <v>125</v>
      </c>
      <c r="CD716" s="95">
        <v>220</v>
      </c>
      <c r="CE716" s="95" t="s">
        <v>1287</v>
      </c>
      <c r="CF716" s="95">
        <f>273+15</f>
        <v>288</v>
      </c>
      <c r="CG716" s="81">
        <v>560</v>
      </c>
    </row>
    <row r="717" spans="1:85" x14ac:dyDescent="0.3">
      <c r="A717" s="2" t="s">
        <v>320</v>
      </c>
      <c r="B717" s="18" t="s">
        <v>994</v>
      </c>
      <c r="C717" s="13"/>
      <c r="D717" s="2">
        <v>3.58</v>
      </c>
      <c r="E717" s="2" t="s">
        <v>319</v>
      </c>
      <c r="F717" s="9">
        <v>-1</v>
      </c>
      <c r="G717">
        <v>-1</v>
      </c>
      <c r="L717" t="b">
        <v>0</v>
      </c>
      <c r="M717" t="b">
        <v>0</v>
      </c>
      <c r="N717" t="b">
        <v>0</v>
      </c>
      <c r="O717" s="5" t="b">
        <v>1</v>
      </c>
      <c r="P717" s="2">
        <v>4</v>
      </c>
      <c r="Q717" s="25">
        <v>0</v>
      </c>
      <c r="R717">
        <v>0</v>
      </c>
      <c r="S717">
        <v>0</v>
      </c>
      <c r="T717" s="2">
        <v>3.77</v>
      </c>
      <c r="U717" s="2">
        <v>3.77</v>
      </c>
      <c r="V717" s="2">
        <v>33.299999999999997</v>
      </c>
      <c r="W717" s="2" t="s">
        <v>519</v>
      </c>
      <c r="X717" s="2">
        <v>16.649999999999999</v>
      </c>
      <c r="Y717" s="25">
        <v>0</v>
      </c>
      <c r="Z717" s="25"/>
      <c r="AA717" s="25"/>
      <c r="AB717">
        <v>0</v>
      </c>
      <c r="AE717">
        <v>0</v>
      </c>
      <c r="AH717" s="2"/>
      <c r="AI717">
        <v>8</v>
      </c>
      <c r="AJ717" s="55">
        <f t="shared" si="187"/>
        <v>473.28956999999991</v>
      </c>
      <c r="AK717" s="57">
        <v>0</v>
      </c>
      <c r="AL717" s="55">
        <v>0</v>
      </c>
      <c r="AM717" s="55">
        <v>0</v>
      </c>
      <c r="AN717" s="52">
        <f t="shared" si="188"/>
        <v>6.7611885045343392E-2</v>
      </c>
      <c r="AO717" s="51"/>
      <c r="AP717" s="52"/>
      <c r="AQ717" s="52"/>
      <c r="AR717" s="28">
        <v>1.571428571428571</v>
      </c>
      <c r="AS717" s="28">
        <v>1.5</v>
      </c>
      <c r="AT717" s="28">
        <v>0.2142857142857143</v>
      </c>
      <c r="AU717" s="28">
        <v>0</v>
      </c>
      <c r="AV717" s="28">
        <v>0.47826086956521741</v>
      </c>
      <c r="AW717" s="28">
        <v>0.45652173913043481</v>
      </c>
      <c r="AX717" s="28">
        <v>6.5217391304347824E-2</v>
      </c>
      <c r="AY717" s="28">
        <v>0</v>
      </c>
      <c r="AZ717" s="25">
        <v>1.1000000000000001</v>
      </c>
      <c r="BA717" s="25">
        <v>3.44</v>
      </c>
      <c r="BB717" s="25">
        <v>2.34</v>
      </c>
      <c r="BC717" s="25">
        <v>2.5135714285714279</v>
      </c>
      <c r="BD717">
        <v>2.5135714285714279</v>
      </c>
      <c r="BE717">
        <v>6.6592671289361416</v>
      </c>
      <c r="BF717" s="75"/>
      <c r="BG717" s="75"/>
      <c r="BH717" s="75"/>
      <c r="BI717">
        <v>3.3805942522671703E-2</v>
      </c>
      <c r="BM717">
        <v>6.7611885045343392E-2</v>
      </c>
      <c r="BN717">
        <v>3.3805942522671703E-2</v>
      </c>
      <c r="BO717">
        <v>0</v>
      </c>
      <c r="BP717" s="79" t="s">
        <v>1264</v>
      </c>
      <c r="BQ717" s="79">
        <f t="shared" si="185"/>
        <v>1098</v>
      </c>
      <c r="BR717" s="79">
        <v>12</v>
      </c>
      <c r="BT717" s="79" t="s">
        <v>1268</v>
      </c>
      <c r="BU717" s="79" t="s">
        <v>863</v>
      </c>
      <c r="BV717" s="79">
        <v>1</v>
      </c>
      <c r="BW717" s="79">
        <v>4</v>
      </c>
      <c r="BX717" s="79">
        <v>0.5</v>
      </c>
      <c r="BY717" s="79">
        <v>1</v>
      </c>
      <c r="BZ717" s="95" t="s">
        <v>464</v>
      </c>
      <c r="CA717" s="95" t="s">
        <v>464</v>
      </c>
      <c r="CB717" s="95" t="s">
        <v>1266</v>
      </c>
      <c r="CC717" s="95">
        <v>125</v>
      </c>
      <c r="CD717" s="95">
        <v>220</v>
      </c>
      <c r="CE717" s="95" t="s">
        <v>1287</v>
      </c>
      <c r="CF717" s="95">
        <f t="shared" si="186"/>
        <v>288</v>
      </c>
      <c r="CG717" s="81">
        <v>1920</v>
      </c>
    </row>
    <row r="718" spans="1:85" x14ac:dyDescent="0.3">
      <c r="A718" s="2" t="s">
        <v>321</v>
      </c>
      <c r="B718" s="18" t="s">
        <v>995</v>
      </c>
      <c r="C718" s="13"/>
      <c r="D718" s="2">
        <v>3.48</v>
      </c>
      <c r="E718" s="2" t="s">
        <v>319</v>
      </c>
      <c r="F718" s="9">
        <v>-1</v>
      </c>
      <c r="G718">
        <v>-1</v>
      </c>
      <c r="L718" t="b">
        <v>0</v>
      </c>
      <c r="M718" t="b">
        <v>0</v>
      </c>
      <c r="N718" t="b">
        <v>0</v>
      </c>
      <c r="O718" s="5" t="b">
        <v>1</v>
      </c>
      <c r="P718" s="2">
        <v>4</v>
      </c>
      <c r="Q718" s="25">
        <v>0</v>
      </c>
      <c r="R718">
        <v>0</v>
      </c>
      <c r="S718">
        <v>0</v>
      </c>
      <c r="T718" s="2">
        <v>3.75</v>
      </c>
      <c r="U718" s="2">
        <v>3.75</v>
      </c>
      <c r="V718" s="2">
        <v>37.299999999999997</v>
      </c>
      <c r="W718" s="2" t="s">
        <v>519</v>
      </c>
      <c r="X718" s="2">
        <v>18.649999999999999</v>
      </c>
      <c r="Y718" s="25">
        <v>0</v>
      </c>
      <c r="Z718" s="25"/>
      <c r="AA718" s="25"/>
      <c r="AB718">
        <v>0</v>
      </c>
      <c r="AE718">
        <v>0</v>
      </c>
      <c r="AH718" s="2"/>
      <c r="AI718">
        <v>8</v>
      </c>
      <c r="AJ718" s="55">
        <f t="shared" si="187"/>
        <v>524.53125</v>
      </c>
      <c r="AK718" s="57">
        <v>0</v>
      </c>
      <c r="AL718" s="55">
        <v>0</v>
      </c>
      <c r="AM718" s="55">
        <v>0</v>
      </c>
      <c r="AN718" s="52">
        <f t="shared" si="188"/>
        <v>6.1006851355376826E-2</v>
      </c>
      <c r="AO718" s="51"/>
      <c r="AP718" s="52"/>
      <c r="AQ718" s="52"/>
      <c r="AR718" s="28">
        <v>1.529411764705882</v>
      </c>
      <c r="AS718" s="28">
        <v>1.3529411764705881</v>
      </c>
      <c r="AT718" s="28">
        <v>0.1764705882352941</v>
      </c>
      <c r="AU718" s="28">
        <v>0</v>
      </c>
      <c r="AV718" s="28">
        <v>0.5</v>
      </c>
      <c r="AW718" s="28">
        <v>0.44230769230769229</v>
      </c>
      <c r="AX718" s="28">
        <v>5.7692307692307702E-2</v>
      </c>
      <c r="AY718" s="28">
        <v>0</v>
      </c>
      <c r="AZ718" s="25">
        <v>1.1000000000000001</v>
      </c>
      <c r="BA718" s="25">
        <v>3.44</v>
      </c>
      <c r="BB718" s="25">
        <v>2.34</v>
      </c>
      <c r="BC718" s="25">
        <v>2.4788235294117649</v>
      </c>
      <c r="BD718">
        <v>2.4788235294117649</v>
      </c>
      <c r="BE718">
        <v>6.6967043065181171</v>
      </c>
      <c r="BF718" s="75"/>
      <c r="BG718" s="75"/>
      <c r="BH718" s="75"/>
      <c r="BI718">
        <v>3.050342567768841E-2</v>
      </c>
      <c r="BM718">
        <v>6.1006851355376833E-2</v>
      </c>
      <c r="BN718">
        <v>3.050342567768841E-2</v>
      </c>
      <c r="BO718">
        <v>0</v>
      </c>
      <c r="BP718" s="79" t="s">
        <v>1264</v>
      </c>
      <c r="BQ718" s="79">
        <f t="shared" si="185"/>
        <v>1098</v>
      </c>
      <c r="BR718" s="79">
        <v>12</v>
      </c>
      <c r="BT718" s="79" t="s">
        <v>1268</v>
      </c>
      <c r="BU718" s="79" t="s">
        <v>863</v>
      </c>
      <c r="BV718" s="79">
        <v>1</v>
      </c>
      <c r="BX718" s="79">
        <v>0.5</v>
      </c>
      <c r="BY718" s="79">
        <v>1</v>
      </c>
      <c r="BZ718" s="95" t="s">
        <v>464</v>
      </c>
      <c r="CA718" s="95" t="s">
        <v>464</v>
      </c>
      <c r="CB718" s="95" t="s">
        <v>1266</v>
      </c>
      <c r="CC718" s="95">
        <v>125</v>
      </c>
      <c r="CD718" s="95">
        <v>220</v>
      </c>
      <c r="CE718" s="95" t="s">
        <v>1287</v>
      </c>
      <c r="CF718" s="95">
        <f t="shared" si="186"/>
        <v>288</v>
      </c>
      <c r="CG718" s="81">
        <v>3920</v>
      </c>
    </row>
    <row r="719" spans="1:85" x14ac:dyDescent="0.3">
      <c r="A719" s="2" t="s">
        <v>322</v>
      </c>
      <c r="B719" s="18" t="s">
        <v>996</v>
      </c>
      <c r="C719" s="13"/>
      <c r="D719" s="2">
        <v>3.5</v>
      </c>
      <c r="E719" s="2" t="s">
        <v>319</v>
      </c>
      <c r="F719" s="9">
        <v>-1</v>
      </c>
      <c r="G719">
        <v>-1</v>
      </c>
      <c r="L719" t="b">
        <v>0</v>
      </c>
      <c r="M719" t="b">
        <v>0</v>
      </c>
      <c r="N719" t="b">
        <v>0</v>
      </c>
      <c r="O719" s="5" t="b">
        <v>1</v>
      </c>
      <c r="P719" s="2">
        <v>4</v>
      </c>
      <c r="Q719" s="25">
        <v>0</v>
      </c>
      <c r="R719">
        <v>0</v>
      </c>
      <c r="S719">
        <v>0</v>
      </c>
      <c r="T719" s="2">
        <v>3.76</v>
      </c>
      <c r="U719" s="2">
        <v>3.76</v>
      </c>
      <c r="V719" s="2">
        <v>41.2</v>
      </c>
      <c r="W719" s="2" t="s">
        <v>519</v>
      </c>
      <c r="X719" s="2">
        <v>20.6</v>
      </c>
      <c r="Y719" s="25">
        <v>0</v>
      </c>
      <c r="Z719" s="25"/>
      <c r="AA719" s="25"/>
      <c r="AB719">
        <v>0</v>
      </c>
      <c r="AE719">
        <v>0</v>
      </c>
      <c r="AH719" s="2"/>
      <c r="AI719">
        <v>8</v>
      </c>
      <c r="AJ719" s="55">
        <f t="shared" si="187"/>
        <v>582.46911999999998</v>
      </c>
      <c r="AK719" s="57">
        <v>0</v>
      </c>
      <c r="AL719" s="55">
        <v>0</v>
      </c>
      <c r="AM719" s="55">
        <v>0</v>
      </c>
      <c r="AN719" s="52">
        <f t="shared" si="188"/>
        <v>5.4938534767302344E-2</v>
      </c>
      <c r="AO719" s="51"/>
      <c r="AP719" s="52"/>
      <c r="AQ719" s="52"/>
      <c r="AR719" s="28">
        <v>1.5</v>
      </c>
      <c r="AS719" s="28">
        <v>1.25</v>
      </c>
      <c r="AT719" s="28">
        <v>0.15</v>
      </c>
      <c r="AU719" s="28">
        <v>0</v>
      </c>
      <c r="AV719" s="28">
        <v>0.51724137931034486</v>
      </c>
      <c r="AW719" s="28">
        <v>0.43103448275862072</v>
      </c>
      <c r="AX719" s="28">
        <v>5.1724137931034482E-2</v>
      </c>
      <c r="AY719" s="28">
        <v>0</v>
      </c>
      <c r="AZ719" s="25">
        <v>1.1000000000000001</v>
      </c>
      <c r="BA719" s="25">
        <v>3.44</v>
      </c>
      <c r="BB719" s="25">
        <v>2.34</v>
      </c>
      <c r="BC719" s="25">
        <v>2.4544999999999999</v>
      </c>
      <c r="BD719">
        <v>2.4544999999999999</v>
      </c>
      <c r="BE719">
        <v>6.7229103308255</v>
      </c>
      <c r="BF719" s="75"/>
      <c r="BG719" s="75"/>
      <c r="BH719" s="75"/>
      <c r="BI719">
        <v>2.7469267383651168E-2</v>
      </c>
      <c r="BM719">
        <v>5.4938534767302337E-2</v>
      </c>
      <c r="BN719">
        <v>2.7469267383651168E-2</v>
      </c>
      <c r="BO719">
        <v>0</v>
      </c>
      <c r="BP719" s="79" t="s">
        <v>1264</v>
      </c>
      <c r="BQ719" s="79">
        <f t="shared" si="185"/>
        <v>1098</v>
      </c>
      <c r="BR719" s="79">
        <v>12</v>
      </c>
      <c r="BT719" s="79" t="s">
        <v>1268</v>
      </c>
      <c r="BU719" s="79" t="s">
        <v>863</v>
      </c>
      <c r="BV719" s="79">
        <v>1</v>
      </c>
      <c r="BX719" s="79">
        <v>0.5</v>
      </c>
      <c r="BY719" s="79">
        <v>1</v>
      </c>
      <c r="BZ719" s="95" t="s">
        <v>464</v>
      </c>
      <c r="CA719" s="95" t="s">
        <v>464</v>
      </c>
      <c r="CB719" s="95" t="s">
        <v>1266</v>
      </c>
      <c r="CC719" s="95">
        <v>125</v>
      </c>
      <c r="CD719" s="95">
        <v>220</v>
      </c>
      <c r="CE719" s="95" t="s">
        <v>1287</v>
      </c>
      <c r="CF719" s="95">
        <f t="shared" si="186"/>
        <v>288</v>
      </c>
      <c r="CG719" s="81">
        <v>2800</v>
      </c>
    </row>
    <row r="720" spans="1:85" x14ac:dyDescent="0.3">
      <c r="A720" s="2" t="s">
        <v>323</v>
      </c>
      <c r="B720" s="18" t="s">
        <v>997</v>
      </c>
      <c r="C720" s="13"/>
      <c r="D720" s="2">
        <v>3.61</v>
      </c>
      <c r="E720" s="2" t="s">
        <v>319</v>
      </c>
      <c r="F720" s="9">
        <v>-1</v>
      </c>
      <c r="G720">
        <v>-1</v>
      </c>
      <c r="L720" t="b">
        <v>0</v>
      </c>
      <c r="M720" t="b">
        <v>0</v>
      </c>
      <c r="N720" t="b">
        <v>0</v>
      </c>
      <c r="O720" s="5" t="b">
        <v>1</v>
      </c>
      <c r="P720" s="2">
        <v>4</v>
      </c>
      <c r="Q720" s="25">
        <v>0</v>
      </c>
      <c r="R720">
        <v>0</v>
      </c>
      <c r="S720">
        <v>0</v>
      </c>
      <c r="T720" s="2">
        <v>3.76</v>
      </c>
      <c r="U720" s="2">
        <v>3.76</v>
      </c>
      <c r="V720" s="2">
        <v>47.8</v>
      </c>
      <c r="W720" s="2" t="s">
        <v>519</v>
      </c>
      <c r="X720" s="2">
        <v>23.9</v>
      </c>
      <c r="Y720" s="25">
        <v>0</v>
      </c>
      <c r="Z720" s="25"/>
      <c r="AA720" s="25"/>
      <c r="AB720">
        <v>0</v>
      </c>
      <c r="AE720">
        <v>0</v>
      </c>
      <c r="AH720" s="2"/>
      <c r="AI720">
        <v>8</v>
      </c>
      <c r="AJ720" s="55">
        <f t="shared" si="187"/>
        <v>675.77727999999991</v>
      </c>
      <c r="AK720" s="57">
        <v>0</v>
      </c>
      <c r="AL720" s="55">
        <v>0</v>
      </c>
      <c r="AM720" s="55">
        <v>0</v>
      </c>
      <c r="AN720" s="52">
        <f t="shared" si="188"/>
        <v>4.7352879339181107E-2</v>
      </c>
      <c r="AO720" s="51"/>
      <c r="AP720" s="52"/>
      <c r="AQ720" s="52"/>
      <c r="AR720" s="28">
        <v>1.4782608695652171</v>
      </c>
      <c r="AS720" s="28">
        <v>1.173913043478261</v>
      </c>
      <c r="AT720" s="28">
        <v>0.13043478260869559</v>
      </c>
      <c r="AU720" s="28">
        <v>0</v>
      </c>
      <c r="AV720" s="28">
        <v>0.53125</v>
      </c>
      <c r="AW720" s="28">
        <v>0.42187500000000011</v>
      </c>
      <c r="AX720" s="28">
        <v>4.6875E-2</v>
      </c>
      <c r="AY720" s="28">
        <v>0</v>
      </c>
      <c r="AZ720" s="25">
        <v>1.1000000000000001</v>
      </c>
      <c r="BA720" s="25">
        <v>3.44</v>
      </c>
      <c r="BB720" s="25">
        <v>2.34</v>
      </c>
      <c r="BC720" s="25">
        <v>2.436521739130435</v>
      </c>
      <c r="BD720">
        <v>2.436521739130435</v>
      </c>
      <c r="BE720">
        <v>6.7422800009657378</v>
      </c>
      <c r="BF720" s="75"/>
      <c r="BG720" s="75"/>
      <c r="BH720" s="75"/>
      <c r="BI720">
        <v>2.367643966959055E-2</v>
      </c>
      <c r="BM720">
        <v>4.7352879339181107E-2</v>
      </c>
      <c r="BN720">
        <v>2.367643966959055E-2</v>
      </c>
      <c r="BO720">
        <v>0</v>
      </c>
      <c r="BP720" s="79" t="s">
        <v>1264</v>
      </c>
      <c r="BQ720" s="79">
        <f t="shared" si="185"/>
        <v>1098</v>
      </c>
      <c r="BR720" s="79">
        <v>12</v>
      </c>
      <c r="BT720" s="79" t="s">
        <v>1268</v>
      </c>
      <c r="BU720" s="79" t="s">
        <v>863</v>
      </c>
      <c r="BV720" s="79">
        <v>1</v>
      </c>
      <c r="BW720" s="79">
        <v>2.6</v>
      </c>
      <c r="BX720" s="79">
        <v>0.5</v>
      </c>
      <c r="BY720" s="79">
        <v>1</v>
      </c>
      <c r="BZ720" s="95" t="s">
        <v>464</v>
      </c>
      <c r="CA720" s="95" t="s">
        <v>464</v>
      </c>
      <c r="CB720" s="95" t="s">
        <v>1266</v>
      </c>
      <c r="CC720" s="95">
        <v>125</v>
      </c>
      <c r="CD720" s="95">
        <v>220</v>
      </c>
      <c r="CE720" s="95" t="s">
        <v>1287</v>
      </c>
      <c r="CF720" s="95">
        <f t="shared" si="186"/>
        <v>288</v>
      </c>
      <c r="CG720" s="81">
        <v>2280</v>
      </c>
    </row>
    <row r="721" spans="1:85" x14ac:dyDescent="0.3">
      <c r="A721" s="2" t="s">
        <v>324</v>
      </c>
      <c r="B721" s="18" t="s">
        <v>999</v>
      </c>
      <c r="C721" s="13"/>
      <c r="D721" s="2">
        <v>3.47</v>
      </c>
      <c r="E721" s="2" t="s">
        <v>319</v>
      </c>
      <c r="F721" s="9">
        <v>-1</v>
      </c>
      <c r="G721">
        <v>-1</v>
      </c>
      <c r="L721" t="b">
        <v>0</v>
      </c>
      <c r="M721" t="b">
        <v>0</v>
      </c>
      <c r="N721" t="b">
        <v>0</v>
      </c>
      <c r="O721" s="5" t="b">
        <v>1</v>
      </c>
      <c r="P721" s="2">
        <v>4</v>
      </c>
      <c r="Q721" s="25">
        <v>0</v>
      </c>
      <c r="R721">
        <v>0</v>
      </c>
      <c r="S721">
        <v>0</v>
      </c>
      <c r="T721" s="2">
        <v>3.76</v>
      </c>
      <c r="U721" s="2">
        <v>3.76</v>
      </c>
      <c r="V721" s="2">
        <v>54.9</v>
      </c>
      <c r="W721" s="2" t="s">
        <v>519</v>
      </c>
      <c r="X721" s="2">
        <v>27.45</v>
      </c>
      <c r="Y721" s="25">
        <v>0</v>
      </c>
      <c r="Z721" s="25"/>
      <c r="AA721" s="25"/>
      <c r="AB721">
        <v>0</v>
      </c>
      <c r="AE721">
        <v>0</v>
      </c>
      <c r="AH721" s="2"/>
      <c r="AI721">
        <v>8</v>
      </c>
      <c r="AJ721" s="55">
        <f t="shared" si="187"/>
        <v>776.15423999999996</v>
      </c>
      <c r="AK721" s="57">
        <v>0</v>
      </c>
      <c r="AL721" s="55">
        <v>0</v>
      </c>
      <c r="AM721" s="55">
        <v>0</v>
      </c>
      <c r="AN721" s="52">
        <f t="shared" si="188"/>
        <v>4.1228918623185E-2</v>
      </c>
      <c r="AO721" s="51"/>
      <c r="AP721" s="52"/>
      <c r="AQ721" s="52"/>
      <c r="AR721" s="28">
        <v>1.448275862068966</v>
      </c>
      <c r="AS721" s="28">
        <v>1.068965517241379</v>
      </c>
      <c r="AT721" s="28">
        <v>0.10344827586206901</v>
      </c>
      <c r="AU721" s="28">
        <v>0</v>
      </c>
      <c r="AV721" s="28">
        <v>0.55263157894736847</v>
      </c>
      <c r="AW721" s="28">
        <v>0.40789473684210531</v>
      </c>
      <c r="AX721" s="28">
        <v>3.9473684210526307E-2</v>
      </c>
      <c r="AY721" s="28">
        <v>0</v>
      </c>
      <c r="AZ721" s="25">
        <v>1.1000000000000001</v>
      </c>
      <c r="BA721" s="25">
        <v>3.44</v>
      </c>
      <c r="BB721" s="25">
        <v>2.34</v>
      </c>
      <c r="BC721" s="25">
        <v>2.411724137931035</v>
      </c>
      <c r="BD721">
        <v>2.4117241379310341</v>
      </c>
      <c r="BE721">
        <v>6.7689967873660688</v>
      </c>
      <c r="BF721" s="75"/>
      <c r="BG721" s="75"/>
      <c r="BH721" s="75"/>
      <c r="BI721">
        <v>2.06144593115925E-2</v>
      </c>
      <c r="BM721">
        <v>4.1228918623185E-2</v>
      </c>
      <c r="BN721">
        <v>2.06144593115925E-2</v>
      </c>
      <c r="BO721">
        <v>0</v>
      </c>
      <c r="BP721" s="79" t="s">
        <v>1264</v>
      </c>
      <c r="BQ721" s="79">
        <f t="shared" si="185"/>
        <v>1098</v>
      </c>
      <c r="BR721" s="79">
        <v>12</v>
      </c>
      <c r="BT721" s="79" t="s">
        <v>1268</v>
      </c>
      <c r="BU721" s="79" t="s">
        <v>863</v>
      </c>
      <c r="BV721" s="79">
        <v>1</v>
      </c>
      <c r="BX721" s="79">
        <v>0.5</v>
      </c>
      <c r="BY721" s="79">
        <v>1</v>
      </c>
      <c r="BZ721" s="95" t="s">
        <v>464</v>
      </c>
      <c r="CA721" s="95" t="s">
        <v>464</v>
      </c>
      <c r="CB721" s="95" t="s">
        <v>1266</v>
      </c>
      <c r="CC721" s="95">
        <v>125</v>
      </c>
      <c r="CD721" s="95">
        <v>220</v>
      </c>
      <c r="CE721" s="95" t="s">
        <v>1287</v>
      </c>
      <c r="CF721" s="95">
        <f t="shared" si="186"/>
        <v>288</v>
      </c>
      <c r="CG721" s="81">
        <v>3640</v>
      </c>
    </row>
    <row r="722" spans="1:85" x14ac:dyDescent="0.3">
      <c r="A722" s="2" t="s">
        <v>325</v>
      </c>
      <c r="B722" s="18" t="s">
        <v>998</v>
      </c>
      <c r="C722" s="13"/>
      <c r="D722" s="2">
        <v>3.49</v>
      </c>
      <c r="E722" s="2" t="s">
        <v>319</v>
      </c>
      <c r="F722" s="9">
        <v>-1</v>
      </c>
      <c r="G722">
        <v>-1</v>
      </c>
      <c r="L722" t="b">
        <v>0</v>
      </c>
      <c r="M722" t="b">
        <v>0</v>
      </c>
      <c r="N722" t="b">
        <v>0</v>
      </c>
      <c r="O722" s="5" t="b">
        <v>1</v>
      </c>
      <c r="P722" s="2">
        <v>4</v>
      </c>
      <c r="Q722" s="25">
        <v>0</v>
      </c>
      <c r="R722">
        <v>0</v>
      </c>
      <c r="S722">
        <v>0</v>
      </c>
      <c r="T722" s="2">
        <v>3.78</v>
      </c>
      <c r="U722" s="2">
        <v>3.78</v>
      </c>
      <c r="V722" s="2">
        <v>66.3</v>
      </c>
      <c r="W722" s="2" t="s">
        <v>519</v>
      </c>
      <c r="X722" s="2">
        <v>33.15</v>
      </c>
      <c r="Y722" s="25">
        <v>0</v>
      </c>
      <c r="Z722" s="25"/>
      <c r="AA722" s="25"/>
      <c r="AB722">
        <v>0</v>
      </c>
      <c r="AE722">
        <v>0</v>
      </c>
      <c r="AH722" s="2"/>
      <c r="AI722">
        <v>8</v>
      </c>
      <c r="AJ722" s="55">
        <f t="shared" si="187"/>
        <v>947.32091999999989</v>
      </c>
      <c r="AK722" s="57">
        <v>0</v>
      </c>
      <c r="AL722" s="55">
        <v>0</v>
      </c>
      <c r="AM722" s="55">
        <v>0</v>
      </c>
      <c r="AN722" s="52">
        <f t="shared" si="188"/>
        <v>3.3779471480477816E-2</v>
      </c>
      <c r="AO722" s="51"/>
      <c r="AP722" s="52"/>
      <c r="AQ722" s="52"/>
      <c r="AR722" s="28">
        <v>1.428571428571429</v>
      </c>
      <c r="AS722" s="28">
        <v>1</v>
      </c>
      <c r="AT722" s="28">
        <v>8.5714285714285715E-2</v>
      </c>
      <c r="AU722" s="28">
        <v>0</v>
      </c>
      <c r="AV722" s="28">
        <v>0.56818181818181823</v>
      </c>
      <c r="AW722" s="28">
        <v>0.39772727272727282</v>
      </c>
      <c r="AX722" s="28">
        <v>3.4090909090909102E-2</v>
      </c>
      <c r="AY722" s="28">
        <v>0</v>
      </c>
      <c r="AZ722" s="25">
        <v>1.1000000000000001</v>
      </c>
      <c r="BA722" s="25">
        <v>3.44</v>
      </c>
      <c r="BB722" s="25">
        <v>2.34</v>
      </c>
      <c r="BC722" s="25">
        <v>2.3954285714285719</v>
      </c>
      <c r="BD722">
        <v>2.395428571428571</v>
      </c>
      <c r="BE722">
        <v>6.7865535327148558</v>
      </c>
      <c r="BF722" s="75"/>
      <c r="BG722" s="75"/>
      <c r="BH722" s="75"/>
      <c r="BI722">
        <v>1.6889735740238911E-2</v>
      </c>
      <c r="BM722">
        <v>3.3779471480477823E-2</v>
      </c>
      <c r="BN722">
        <v>1.6889735740238911E-2</v>
      </c>
      <c r="BO722">
        <v>0</v>
      </c>
      <c r="BP722" s="79" t="s">
        <v>1264</v>
      </c>
      <c r="BQ722" s="79">
        <f t="shared" si="185"/>
        <v>1098</v>
      </c>
      <c r="BR722" s="79">
        <v>12</v>
      </c>
      <c r="BT722" s="79" t="s">
        <v>1268</v>
      </c>
      <c r="BU722" s="79" t="s">
        <v>863</v>
      </c>
      <c r="BV722" s="79">
        <v>1</v>
      </c>
      <c r="BW722" s="79">
        <v>15</v>
      </c>
      <c r="BX722" s="79">
        <v>0.5</v>
      </c>
      <c r="BY722" s="79">
        <v>1</v>
      </c>
      <c r="BZ722" s="95" t="s">
        <v>464</v>
      </c>
      <c r="CA722" s="95" t="s">
        <v>464</v>
      </c>
      <c r="CB722" s="95" t="s">
        <v>1266</v>
      </c>
      <c r="CC722" s="95">
        <v>125</v>
      </c>
      <c r="CD722" s="95">
        <v>220</v>
      </c>
      <c r="CE722" s="95" t="s">
        <v>1287</v>
      </c>
      <c r="CF722" s="95">
        <f t="shared" si="186"/>
        <v>288</v>
      </c>
      <c r="CG722" s="81">
        <v>2880</v>
      </c>
    </row>
    <row r="723" spans="1:85" x14ac:dyDescent="0.3">
      <c r="A723" s="2" t="s">
        <v>326</v>
      </c>
      <c r="B723" s="18" t="s">
        <v>1005</v>
      </c>
      <c r="C723" s="13"/>
      <c r="D723" s="2">
        <v>3.47</v>
      </c>
      <c r="E723" s="2" t="s">
        <v>319</v>
      </c>
      <c r="F723" s="9">
        <v>-1</v>
      </c>
      <c r="G723">
        <v>-1</v>
      </c>
      <c r="L723" t="b">
        <v>0</v>
      </c>
      <c r="M723" t="b">
        <v>0</v>
      </c>
      <c r="N723" t="b">
        <v>0</v>
      </c>
      <c r="O723" s="5" t="b">
        <v>1</v>
      </c>
      <c r="P723" s="2">
        <v>4</v>
      </c>
      <c r="Q723" s="25">
        <v>0</v>
      </c>
      <c r="R723">
        <v>0</v>
      </c>
      <c r="S723">
        <v>0</v>
      </c>
      <c r="T723" s="2">
        <v>3.72</v>
      </c>
      <c r="U723" s="2">
        <v>3.72</v>
      </c>
      <c r="V723" s="2">
        <v>32.299999999999997</v>
      </c>
      <c r="W723" s="2" t="s">
        <v>519</v>
      </c>
      <c r="X723" s="2">
        <v>16.149999999999999</v>
      </c>
      <c r="Y723" s="25">
        <v>0</v>
      </c>
      <c r="Z723" s="25"/>
      <c r="AA723" s="25"/>
      <c r="AB723">
        <v>0</v>
      </c>
      <c r="AE723">
        <v>0</v>
      </c>
      <c r="AH723" s="2"/>
      <c r="AI723">
        <v>10</v>
      </c>
      <c r="AJ723" s="55">
        <f t="shared" si="187"/>
        <v>446.98032000000001</v>
      </c>
      <c r="AK723" s="57">
        <v>0</v>
      </c>
      <c r="AL723" s="55">
        <v>0</v>
      </c>
      <c r="AM723" s="55">
        <v>0</v>
      </c>
      <c r="AN723" s="52">
        <f t="shared" si="188"/>
        <v>8.9489398548911497E-2</v>
      </c>
      <c r="AO723" s="51"/>
      <c r="AP723" s="52"/>
      <c r="AQ723" s="52"/>
      <c r="AR723" s="28">
        <v>1.615384615384615</v>
      </c>
      <c r="AS723" s="28">
        <v>1.6923076923076921</v>
      </c>
      <c r="AT723" s="28">
        <v>0.23076923076923081</v>
      </c>
      <c r="AU723" s="28">
        <v>0</v>
      </c>
      <c r="AV723" s="28">
        <v>0.45652173913043481</v>
      </c>
      <c r="AW723" s="28">
        <v>0.47826086956521741</v>
      </c>
      <c r="AX723" s="28">
        <v>6.5217391304347838E-2</v>
      </c>
      <c r="AY723" s="28">
        <v>0</v>
      </c>
      <c r="AZ723" s="25">
        <v>1.1000000000000001</v>
      </c>
      <c r="BA723" s="25">
        <v>3.44</v>
      </c>
      <c r="BB723" s="25">
        <v>2.34</v>
      </c>
      <c r="BC723" s="25">
        <v>2.568461538461539</v>
      </c>
      <c r="BD723">
        <v>2.568461538461539</v>
      </c>
      <c r="BE723">
        <v>6.6431337427119228</v>
      </c>
      <c r="BF723" s="75"/>
      <c r="BG723" s="75"/>
      <c r="BH723" s="75"/>
      <c r="BI723">
        <v>4.4744699274455749E-2</v>
      </c>
      <c r="BM723">
        <v>8.9489398548911497E-2</v>
      </c>
      <c r="BN723">
        <v>4.4744699274455749E-2</v>
      </c>
      <c r="BO723">
        <v>0</v>
      </c>
      <c r="BP723" s="79" t="s">
        <v>1264</v>
      </c>
      <c r="BQ723" s="79">
        <f t="shared" si="185"/>
        <v>1098</v>
      </c>
      <c r="BR723" s="79">
        <v>12</v>
      </c>
      <c r="BT723" s="79" t="s">
        <v>1268</v>
      </c>
      <c r="BU723" s="79" t="s">
        <v>863</v>
      </c>
      <c r="BV723" s="79">
        <v>1</v>
      </c>
      <c r="BW723" s="79">
        <v>17</v>
      </c>
      <c r="BX723" s="79">
        <v>0.5</v>
      </c>
      <c r="BY723" s="79">
        <v>1</v>
      </c>
      <c r="BZ723" s="95" t="s">
        <v>464</v>
      </c>
      <c r="CA723" s="95" t="s">
        <v>464</v>
      </c>
      <c r="CB723" s="95" t="s">
        <v>1266</v>
      </c>
      <c r="CC723" s="95">
        <v>125</v>
      </c>
      <c r="CD723" s="95">
        <v>220</v>
      </c>
      <c r="CE723" s="95" t="s">
        <v>1287</v>
      </c>
      <c r="CF723" s="95">
        <f t="shared" si="186"/>
        <v>288</v>
      </c>
      <c r="CG723" s="81">
        <v>4000</v>
      </c>
    </row>
    <row r="724" spans="1:85" x14ac:dyDescent="0.3">
      <c r="A724" s="2" t="s">
        <v>327</v>
      </c>
      <c r="B724" s="18" t="s">
        <v>1004</v>
      </c>
      <c r="C724" s="13"/>
      <c r="D724" s="2">
        <v>3.47</v>
      </c>
      <c r="E724" s="2" t="s">
        <v>319</v>
      </c>
      <c r="F724" s="9">
        <v>-1</v>
      </c>
      <c r="G724">
        <v>-1</v>
      </c>
      <c r="L724" t="b">
        <v>0</v>
      </c>
      <c r="M724" t="b">
        <v>0</v>
      </c>
      <c r="N724" t="b">
        <v>0</v>
      </c>
      <c r="O724" s="5" t="b">
        <v>1</v>
      </c>
      <c r="P724" s="2">
        <v>4</v>
      </c>
      <c r="Q724" s="25">
        <v>0</v>
      </c>
      <c r="R724">
        <v>0</v>
      </c>
      <c r="S724">
        <v>0</v>
      </c>
      <c r="T724" s="2">
        <v>3.72</v>
      </c>
      <c r="U724" s="2">
        <v>3.72</v>
      </c>
      <c r="V724" s="2">
        <v>36.6</v>
      </c>
      <c r="W724" s="2" t="s">
        <v>519</v>
      </c>
      <c r="X724" s="2">
        <v>18.3</v>
      </c>
      <c r="Y724" s="25">
        <v>0</v>
      </c>
      <c r="AB724">
        <v>0</v>
      </c>
      <c r="AE724">
        <v>0</v>
      </c>
      <c r="AH724" s="2"/>
      <c r="AI724">
        <v>10</v>
      </c>
      <c r="AJ724" s="55">
        <f t="shared" si="187"/>
        <v>506.4854400000001</v>
      </c>
      <c r="AK724" s="57">
        <v>0</v>
      </c>
      <c r="AL724" s="55">
        <v>0</v>
      </c>
      <c r="AM724" s="55">
        <v>0</v>
      </c>
      <c r="AN724" s="52">
        <f t="shared" si="188"/>
        <v>7.8975616752181454E-2</v>
      </c>
      <c r="AO724" s="52"/>
      <c r="AP724" s="52"/>
      <c r="AQ724" s="52"/>
      <c r="AR724" s="28">
        <v>1.5625</v>
      </c>
      <c r="AS724" s="28">
        <v>1.5</v>
      </c>
      <c r="AT724" s="28">
        <v>0.1875</v>
      </c>
      <c r="AU724" s="28">
        <v>0</v>
      </c>
      <c r="AV724" s="28">
        <v>0.48076923076923078</v>
      </c>
      <c r="AW724" s="28">
        <v>0.46153846153846162</v>
      </c>
      <c r="AX724" s="28">
        <v>5.7692307692307702E-2</v>
      </c>
      <c r="AY724" s="28">
        <v>0</v>
      </c>
      <c r="AZ724" s="25">
        <v>1.1000000000000001</v>
      </c>
      <c r="BA724" s="25">
        <v>3.44</v>
      </c>
      <c r="BB724" s="25">
        <v>2.34</v>
      </c>
      <c r="BC724" s="25">
        <v>2.5212500000000002</v>
      </c>
      <c r="BD724">
        <v>2.5212500000000002</v>
      </c>
      <c r="BE724">
        <v>6.6859357538098134</v>
      </c>
      <c r="BF724" s="75"/>
      <c r="BG724" s="75"/>
      <c r="BH724" s="75"/>
      <c r="BI724">
        <v>3.9487808376090727E-2</v>
      </c>
      <c r="BM724">
        <v>7.8975616752181454E-2</v>
      </c>
      <c r="BN724">
        <v>3.9487808376090727E-2</v>
      </c>
      <c r="BO724">
        <v>0</v>
      </c>
      <c r="BP724" s="79" t="s">
        <v>1264</v>
      </c>
      <c r="BQ724" s="79">
        <f t="shared" si="185"/>
        <v>1098</v>
      </c>
      <c r="BR724" s="79">
        <v>12</v>
      </c>
      <c r="BT724" s="79" t="s">
        <v>1268</v>
      </c>
      <c r="BU724" s="79" t="s">
        <v>863</v>
      </c>
      <c r="BV724" s="79">
        <v>1</v>
      </c>
      <c r="BX724" s="79">
        <v>0.5</v>
      </c>
      <c r="BY724" s="79">
        <v>1</v>
      </c>
      <c r="BZ724" s="95" t="s">
        <v>464</v>
      </c>
      <c r="CA724" s="95" t="s">
        <v>464</v>
      </c>
      <c r="CB724" s="95" t="s">
        <v>1266</v>
      </c>
      <c r="CC724" s="95">
        <v>125</v>
      </c>
      <c r="CD724" s="95">
        <v>220</v>
      </c>
      <c r="CE724" s="95" t="s">
        <v>1287</v>
      </c>
      <c r="CF724" s="95">
        <f t="shared" si="186"/>
        <v>288</v>
      </c>
      <c r="CG724" s="81">
        <v>1520</v>
      </c>
    </row>
    <row r="725" spans="1:85" x14ac:dyDescent="0.3">
      <c r="A725" s="2" t="s">
        <v>328</v>
      </c>
      <c r="B725" s="18" t="s">
        <v>1003</v>
      </c>
      <c r="C725" s="13"/>
      <c r="D725" s="2">
        <v>3.45</v>
      </c>
      <c r="E725" s="2" t="s">
        <v>319</v>
      </c>
      <c r="F725" s="9">
        <v>-1</v>
      </c>
      <c r="G725">
        <v>-1</v>
      </c>
      <c r="L725" t="b">
        <v>0</v>
      </c>
      <c r="M725" t="b">
        <v>0</v>
      </c>
      <c r="N725" t="b">
        <v>0</v>
      </c>
      <c r="O725" s="5" t="b">
        <v>1</v>
      </c>
      <c r="P725" s="2">
        <v>4</v>
      </c>
      <c r="Q725" s="25">
        <v>0</v>
      </c>
      <c r="R725">
        <v>0</v>
      </c>
      <c r="S725">
        <v>0</v>
      </c>
      <c r="T725" s="2">
        <v>3.73</v>
      </c>
      <c r="U725" s="2">
        <v>3.73</v>
      </c>
      <c r="V725" s="2">
        <v>41.6</v>
      </c>
      <c r="W725" s="2" t="s">
        <v>519</v>
      </c>
      <c r="X725" s="2">
        <v>20.8</v>
      </c>
      <c r="Y725" s="25">
        <v>0</v>
      </c>
      <c r="AB725">
        <v>0</v>
      </c>
      <c r="AE725">
        <v>0</v>
      </c>
      <c r="AH725" s="2"/>
      <c r="AI725">
        <v>10</v>
      </c>
      <c r="AJ725" s="55">
        <f t="shared" si="187"/>
        <v>578.77664000000004</v>
      </c>
      <c r="AK725" s="57">
        <v>0</v>
      </c>
      <c r="AL725" s="55">
        <v>0</v>
      </c>
      <c r="AM725" s="55">
        <v>0</v>
      </c>
      <c r="AN725" s="52">
        <f t="shared" si="188"/>
        <v>6.9111289633251263E-2</v>
      </c>
      <c r="AO725" s="52"/>
      <c r="AP725" s="52"/>
      <c r="AQ725" s="52"/>
      <c r="AR725" s="28">
        <v>1.5263157894736841</v>
      </c>
      <c r="AS725" s="28">
        <v>1.368421052631579</v>
      </c>
      <c r="AT725" s="28">
        <v>0.15789473684210531</v>
      </c>
      <c r="AU725" s="28">
        <v>0</v>
      </c>
      <c r="AV725" s="28">
        <v>0.5</v>
      </c>
      <c r="AW725" s="28">
        <v>0.44827586206896552</v>
      </c>
      <c r="AX725" s="28">
        <v>5.1724137931034482E-2</v>
      </c>
      <c r="AY725" s="28">
        <v>0</v>
      </c>
      <c r="AZ725" s="25">
        <v>1.1000000000000001</v>
      </c>
      <c r="BA725" s="25">
        <v>3.44</v>
      </c>
      <c r="BB725" s="25">
        <v>2.34</v>
      </c>
      <c r="BC725" s="25">
        <v>2.4889473684210528</v>
      </c>
      <c r="BD725">
        <v>2.4889473684210528</v>
      </c>
      <c r="BE725">
        <v>6.7152213403504719</v>
      </c>
      <c r="BF725" s="75"/>
      <c r="BG725" s="75"/>
      <c r="BH725" s="75"/>
      <c r="BI725">
        <v>3.4555644816625632E-2</v>
      </c>
      <c r="BM725">
        <v>6.9111289633251263E-2</v>
      </c>
      <c r="BN725">
        <v>3.4555644816625632E-2</v>
      </c>
      <c r="BO725">
        <v>0</v>
      </c>
      <c r="BP725" s="79" t="s">
        <v>1264</v>
      </c>
      <c r="BQ725" s="79">
        <f t="shared" si="185"/>
        <v>1098</v>
      </c>
      <c r="BR725" s="79">
        <v>12</v>
      </c>
      <c r="BT725" s="79" t="s">
        <v>1268</v>
      </c>
      <c r="BU725" s="79" t="s">
        <v>863</v>
      </c>
      <c r="BV725" s="79">
        <v>1</v>
      </c>
      <c r="BX725" s="79">
        <v>0.5</v>
      </c>
      <c r="BY725" s="79">
        <v>1</v>
      </c>
      <c r="BZ725" s="95" t="s">
        <v>464</v>
      </c>
      <c r="CA725" s="95" t="s">
        <v>464</v>
      </c>
      <c r="CB725" s="95" t="s">
        <v>1266</v>
      </c>
      <c r="CC725" s="95">
        <v>125</v>
      </c>
      <c r="CD725" s="95">
        <v>220</v>
      </c>
      <c r="CE725" s="95" t="s">
        <v>1287</v>
      </c>
      <c r="CF725" s="95">
        <f t="shared" si="186"/>
        <v>288</v>
      </c>
      <c r="CG725" s="81">
        <v>2360</v>
      </c>
    </row>
    <row r="726" spans="1:85" x14ac:dyDescent="0.3">
      <c r="A726" s="2" t="s">
        <v>329</v>
      </c>
      <c r="B726" s="18" t="s">
        <v>1002</v>
      </c>
      <c r="C726" s="13"/>
      <c r="D726" s="2">
        <v>3.45</v>
      </c>
      <c r="E726" s="2" t="s">
        <v>319</v>
      </c>
      <c r="F726" s="9">
        <v>-1</v>
      </c>
      <c r="G726">
        <v>-1</v>
      </c>
      <c r="L726" t="b">
        <v>0</v>
      </c>
      <c r="M726" t="b">
        <v>0</v>
      </c>
      <c r="N726" t="b">
        <v>0</v>
      </c>
      <c r="O726" s="5" t="b">
        <v>1</v>
      </c>
      <c r="P726" s="2">
        <v>4</v>
      </c>
      <c r="Q726" s="25">
        <v>0</v>
      </c>
      <c r="R726">
        <v>0</v>
      </c>
      <c r="S726">
        <v>0</v>
      </c>
      <c r="T726" s="2">
        <v>3.73</v>
      </c>
      <c r="U726" s="2">
        <v>3.73</v>
      </c>
      <c r="V726" s="2">
        <v>45.6</v>
      </c>
      <c r="W726" s="2" t="s">
        <v>519</v>
      </c>
      <c r="X726" s="2">
        <v>22.8</v>
      </c>
      <c r="Y726" s="25">
        <v>0</v>
      </c>
      <c r="AB726">
        <v>0</v>
      </c>
      <c r="AE726">
        <v>0</v>
      </c>
      <c r="AH726" s="2"/>
      <c r="AI726">
        <v>10</v>
      </c>
      <c r="AJ726" s="55">
        <f t="shared" si="187"/>
        <v>634.42824000000007</v>
      </c>
      <c r="AK726" s="57">
        <v>0</v>
      </c>
      <c r="AL726" s="55">
        <v>0</v>
      </c>
      <c r="AM726" s="55">
        <v>0</v>
      </c>
      <c r="AN726" s="52">
        <f t="shared" si="188"/>
        <v>6.3048895805773081E-2</v>
      </c>
      <c r="AO726" s="52"/>
      <c r="AP726" s="52"/>
      <c r="AQ726" s="52"/>
      <c r="AR726" s="28">
        <v>1.5</v>
      </c>
      <c r="AS726" s="28">
        <v>1.2727272727272729</v>
      </c>
      <c r="AT726" s="28">
        <v>0.13636363636363641</v>
      </c>
      <c r="AU726" s="28">
        <v>0</v>
      </c>
      <c r="AV726" s="28">
        <v>0.515625</v>
      </c>
      <c r="AW726" s="28">
        <v>0.4375</v>
      </c>
      <c r="AX726" s="28">
        <v>4.6874999999999993E-2</v>
      </c>
      <c r="AY726" s="28">
        <v>0</v>
      </c>
      <c r="AZ726" s="25">
        <v>1.1000000000000001</v>
      </c>
      <c r="BA726" s="25">
        <v>3.44</v>
      </c>
      <c r="BB726" s="25">
        <v>2.34</v>
      </c>
      <c r="BC726" s="25">
        <v>2.4654545454545449</v>
      </c>
      <c r="BD726">
        <v>2.4654545454545449</v>
      </c>
      <c r="BE726">
        <v>6.7365199487436813</v>
      </c>
      <c r="BF726" s="75"/>
      <c r="BG726" s="75"/>
      <c r="BH726" s="75"/>
      <c r="BI726">
        <v>3.152444790288654E-2</v>
      </c>
      <c r="BM726">
        <v>6.3048895805773081E-2</v>
      </c>
      <c r="BN726">
        <v>3.152444790288654E-2</v>
      </c>
      <c r="BO726">
        <v>0</v>
      </c>
      <c r="BP726" s="79" t="s">
        <v>1264</v>
      </c>
      <c r="BQ726" s="79">
        <f t="shared" si="185"/>
        <v>1098</v>
      </c>
      <c r="BR726" s="79">
        <v>12</v>
      </c>
      <c r="BT726" s="79" t="s">
        <v>1268</v>
      </c>
      <c r="BU726" s="79" t="s">
        <v>863</v>
      </c>
      <c r="BV726" s="79">
        <v>1</v>
      </c>
      <c r="BW726" s="79">
        <v>1.6</v>
      </c>
      <c r="BX726" s="79">
        <v>0.5</v>
      </c>
      <c r="BY726" s="79">
        <v>1</v>
      </c>
      <c r="BZ726" s="95" t="s">
        <v>464</v>
      </c>
      <c r="CA726" s="95" t="s">
        <v>464</v>
      </c>
      <c r="CB726" s="95" t="s">
        <v>1266</v>
      </c>
      <c r="CC726" s="95">
        <v>125</v>
      </c>
      <c r="CD726" s="95">
        <v>220</v>
      </c>
      <c r="CE726" s="95" t="s">
        <v>1287</v>
      </c>
      <c r="CF726" s="95">
        <f t="shared" si="186"/>
        <v>288</v>
      </c>
      <c r="CG726" s="81">
        <v>2120</v>
      </c>
    </row>
    <row r="727" spans="1:85" x14ac:dyDescent="0.3">
      <c r="A727" s="2" t="s">
        <v>330</v>
      </c>
      <c r="B727" s="18" t="s">
        <v>1001</v>
      </c>
      <c r="C727" s="13"/>
      <c r="D727" s="2">
        <v>3.46</v>
      </c>
      <c r="E727" s="2" t="s">
        <v>319</v>
      </c>
      <c r="F727" s="9">
        <v>-1</v>
      </c>
      <c r="G727">
        <v>-1</v>
      </c>
      <c r="L727" t="b">
        <v>0</v>
      </c>
      <c r="M727" t="b">
        <v>0</v>
      </c>
      <c r="N727" t="b">
        <v>0</v>
      </c>
      <c r="O727" s="5" t="b">
        <v>1</v>
      </c>
      <c r="P727" s="2">
        <v>4</v>
      </c>
      <c r="Q727" s="25">
        <v>0</v>
      </c>
      <c r="R727">
        <v>0</v>
      </c>
      <c r="S727">
        <v>0</v>
      </c>
      <c r="T727" s="2">
        <v>3.74</v>
      </c>
      <c r="U727" s="2">
        <v>3.74</v>
      </c>
      <c r="V727" s="2">
        <v>55.4</v>
      </c>
      <c r="W727" s="2" t="s">
        <v>519</v>
      </c>
      <c r="X727" s="2">
        <v>27.7</v>
      </c>
      <c r="Y727" s="25">
        <v>0</v>
      </c>
      <c r="AB727">
        <v>0</v>
      </c>
      <c r="AE727">
        <v>0</v>
      </c>
      <c r="AH727" s="2"/>
      <c r="AI727">
        <v>10</v>
      </c>
      <c r="AJ727" s="55">
        <f t="shared" si="187"/>
        <v>774.91304000000014</v>
      </c>
      <c r="AK727" s="57">
        <v>0</v>
      </c>
      <c r="AL727" s="55">
        <v>0</v>
      </c>
      <c r="AM727" s="55">
        <v>0</v>
      </c>
      <c r="AN727" s="52">
        <f t="shared" si="188"/>
        <v>5.1618695176429079E-2</v>
      </c>
      <c r="AO727" s="52"/>
      <c r="AP727" s="52"/>
      <c r="AQ727" s="52"/>
      <c r="AR727" s="28">
        <v>1.464285714285714</v>
      </c>
      <c r="AS727" s="28">
        <v>1.142857142857143</v>
      </c>
      <c r="AT727" s="28">
        <v>0.1071428571428571</v>
      </c>
      <c r="AU727" s="28">
        <v>0</v>
      </c>
      <c r="AV727" s="28">
        <v>0.53947368421052622</v>
      </c>
      <c r="AW727" s="28">
        <v>0.42105263157894729</v>
      </c>
      <c r="AX727" s="28">
        <v>3.9473684210526307E-2</v>
      </c>
      <c r="AY727" s="28">
        <v>0</v>
      </c>
      <c r="AZ727" s="25">
        <v>1.1000000000000001</v>
      </c>
      <c r="BA727" s="25">
        <v>3.44</v>
      </c>
      <c r="BB727" s="25">
        <v>2.34</v>
      </c>
      <c r="BC727" s="25">
        <v>2.4335714285714292</v>
      </c>
      <c r="BD727">
        <v>2.4335714285714292</v>
      </c>
      <c r="BE727">
        <v>6.7654252029916062</v>
      </c>
      <c r="BF727" s="75"/>
      <c r="BG727" s="75"/>
      <c r="BH727" s="75"/>
      <c r="BI727">
        <v>2.5809347588214539E-2</v>
      </c>
      <c r="BM727">
        <v>5.1618695176429079E-2</v>
      </c>
      <c r="BN727">
        <v>2.5809347588214539E-2</v>
      </c>
      <c r="BO727">
        <v>0</v>
      </c>
      <c r="BP727" s="79" t="s">
        <v>1264</v>
      </c>
      <c r="BQ727" s="79">
        <f t="shared" si="185"/>
        <v>1098</v>
      </c>
      <c r="BR727" s="79">
        <v>12</v>
      </c>
      <c r="BT727" s="79" t="s">
        <v>1268</v>
      </c>
      <c r="BU727" s="79" t="s">
        <v>863</v>
      </c>
      <c r="BV727" s="79">
        <v>1</v>
      </c>
      <c r="BX727" s="79">
        <v>0.5</v>
      </c>
      <c r="BY727" s="79">
        <v>1</v>
      </c>
      <c r="BZ727" s="95" t="s">
        <v>464</v>
      </c>
      <c r="CA727" s="95" t="s">
        <v>464</v>
      </c>
      <c r="CB727" s="95" t="s">
        <v>1266</v>
      </c>
      <c r="CC727" s="95">
        <v>125</v>
      </c>
      <c r="CD727" s="95">
        <v>220</v>
      </c>
      <c r="CE727" s="95" t="s">
        <v>1287</v>
      </c>
      <c r="CF727" s="95">
        <f t="shared" si="186"/>
        <v>288</v>
      </c>
      <c r="CG727" s="81">
        <v>1880</v>
      </c>
    </row>
    <row r="728" spans="1:85" x14ac:dyDescent="0.3">
      <c r="A728" s="2" t="s">
        <v>1453</v>
      </c>
      <c r="B728" s="18" t="s">
        <v>1000</v>
      </c>
      <c r="C728" s="13"/>
      <c r="D728" s="2">
        <v>3.46</v>
      </c>
      <c r="E728" s="2" t="s">
        <v>319</v>
      </c>
      <c r="F728" s="9">
        <v>-1</v>
      </c>
      <c r="G728">
        <v>-1</v>
      </c>
      <c r="L728" t="b">
        <v>0</v>
      </c>
      <c r="M728" t="b">
        <v>0</v>
      </c>
      <c r="N728" t="b">
        <v>0</v>
      </c>
      <c r="O728" s="5" t="b">
        <v>1</v>
      </c>
      <c r="P728" s="2">
        <v>4</v>
      </c>
      <c r="Q728" s="25">
        <v>0</v>
      </c>
      <c r="R728">
        <v>0</v>
      </c>
      <c r="S728">
        <v>0</v>
      </c>
      <c r="T728" s="2">
        <v>3.73</v>
      </c>
      <c r="U728" s="2">
        <v>3.73</v>
      </c>
      <c r="V728" s="2">
        <v>56.8</v>
      </c>
      <c r="W728" s="2" t="s">
        <v>519</v>
      </c>
      <c r="X728" s="2">
        <v>28.4</v>
      </c>
      <c r="Y728" s="25">
        <v>0</v>
      </c>
      <c r="AB728">
        <v>0</v>
      </c>
      <c r="AE728">
        <v>0</v>
      </c>
      <c r="AH728" s="2"/>
      <c r="AI728">
        <v>10</v>
      </c>
      <c r="AJ728" s="55">
        <f t="shared" si="187"/>
        <v>790.25271999999995</v>
      </c>
      <c r="AK728" s="57">
        <v>0</v>
      </c>
      <c r="AL728" s="55">
        <v>0</v>
      </c>
      <c r="AM728" s="55">
        <v>0</v>
      </c>
      <c r="AN728" s="52">
        <f t="shared" si="188"/>
        <v>5.0616719168015016E-2</v>
      </c>
      <c r="AO728" s="52"/>
      <c r="AP728" s="52"/>
      <c r="AQ728" s="52"/>
      <c r="AR728" s="28">
        <v>1.4411764705882351</v>
      </c>
      <c r="AS728" s="28">
        <v>1.0588235294117649</v>
      </c>
      <c r="AT728" s="28">
        <v>8.8235294117647065E-2</v>
      </c>
      <c r="AU728" s="28">
        <v>0</v>
      </c>
      <c r="AV728" s="28">
        <v>0.55681818181818177</v>
      </c>
      <c r="AW728" s="28">
        <v>0.40909090909090912</v>
      </c>
      <c r="AX728" s="28">
        <v>3.4090909090909088E-2</v>
      </c>
      <c r="AY728" s="28">
        <v>0</v>
      </c>
      <c r="AZ728" s="25">
        <v>1.1000000000000001</v>
      </c>
      <c r="BA728" s="25">
        <v>3.44</v>
      </c>
      <c r="BB728" s="25">
        <v>2.34</v>
      </c>
      <c r="BC728" s="25">
        <v>2.4129411764705879</v>
      </c>
      <c r="BD728">
        <v>2.4129411764705888</v>
      </c>
      <c r="BE728">
        <v>6.7841286027990879</v>
      </c>
      <c r="BF728" s="75"/>
      <c r="BG728" s="75"/>
      <c r="BH728" s="75"/>
      <c r="BI728">
        <v>2.5308359584007512E-2</v>
      </c>
      <c r="BM728">
        <v>5.0616719168015023E-2</v>
      </c>
      <c r="BN728">
        <v>2.5308359584007512E-2</v>
      </c>
      <c r="BO728">
        <v>0</v>
      </c>
      <c r="BP728" s="79" t="s">
        <v>1264</v>
      </c>
      <c r="BQ728" s="79">
        <f t="shared" si="185"/>
        <v>1098</v>
      </c>
      <c r="BR728" s="79">
        <v>12</v>
      </c>
      <c r="BT728" s="79" t="s">
        <v>1268</v>
      </c>
      <c r="BU728" s="79" t="s">
        <v>863</v>
      </c>
      <c r="BV728" s="79">
        <v>1</v>
      </c>
      <c r="BW728" s="79">
        <v>6.4</v>
      </c>
      <c r="BX728" s="79">
        <v>0.5</v>
      </c>
      <c r="BY728" s="79">
        <v>1</v>
      </c>
      <c r="BZ728" s="95" t="s">
        <v>464</v>
      </c>
      <c r="CA728" s="95" t="s">
        <v>464</v>
      </c>
      <c r="CB728" s="95" t="s">
        <v>1266</v>
      </c>
      <c r="CC728" s="95">
        <v>125</v>
      </c>
      <c r="CD728" s="95">
        <v>220</v>
      </c>
      <c r="CE728" s="95" t="s">
        <v>1287</v>
      </c>
      <c r="CF728" s="95">
        <f t="shared" si="186"/>
        <v>288</v>
      </c>
      <c r="CG728" s="81">
        <v>1000</v>
      </c>
    </row>
    <row r="729" spans="1:85" x14ac:dyDescent="0.3">
      <c r="A729" s="2" t="s">
        <v>332</v>
      </c>
      <c r="B729" s="18" t="s">
        <v>833</v>
      </c>
      <c r="C729" s="13"/>
      <c r="D729" s="2">
        <v>3.48</v>
      </c>
      <c r="E729" s="2" t="s">
        <v>319</v>
      </c>
      <c r="F729" t="s">
        <v>561</v>
      </c>
      <c r="G729">
        <v>-1</v>
      </c>
      <c r="H729" t="s">
        <v>1510</v>
      </c>
      <c r="I729" t="s">
        <v>1549</v>
      </c>
      <c r="L729" t="b">
        <v>1</v>
      </c>
      <c r="M729" t="b">
        <v>0</v>
      </c>
      <c r="N729" t="b">
        <v>0</v>
      </c>
      <c r="O729" t="b">
        <v>0</v>
      </c>
      <c r="P729" s="2">
        <v>2</v>
      </c>
      <c r="Q729" s="25">
        <v>0</v>
      </c>
      <c r="R729">
        <v>0</v>
      </c>
      <c r="S729">
        <v>2</v>
      </c>
      <c r="T729" s="2">
        <v>3.68</v>
      </c>
      <c r="U729" s="2">
        <v>3.68</v>
      </c>
      <c r="V729" s="2">
        <v>12.1</v>
      </c>
      <c r="W729" s="2" t="s">
        <v>519</v>
      </c>
      <c r="X729" s="2">
        <v>12.1</v>
      </c>
      <c r="Y729" s="25">
        <v>0</v>
      </c>
      <c r="AB729">
        <v>0</v>
      </c>
      <c r="AE729">
        <v>3.6970999999999998</v>
      </c>
      <c r="AF729">
        <v>3.6970999999999998</v>
      </c>
      <c r="AG729">
        <v>12.0928</v>
      </c>
      <c r="AH729" s="2"/>
      <c r="AI729">
        <v>8</v>
      </c>
      <c r="AJ729" s="55">
        <f t="shared" si="187"/>
        <v>163.86304000000001</v>
      </c>
      <c r="AK729" s="57">
        <v>0</v>
      </c>
      <c r="AL729" s="55">
        <v>0</v>
      </c>
      <c r="AM729" s="55">
        <v>165.3</v>
      </c>
      <c r="AN729" s="52">
        <f t="shared" si="188"/>
        <v>9.7642519020762694E-2</v>
      </c>
      <c r="AO729" s="52"/>
      <c r="AP729" s="52"/>
      <c r="AQ729" s="67">
        <f>S729*AI729/AM729</f>
        <v>9.6793708408953405E-2</v>
      </c>
      <c r="AR729" s="28">
        <v>1.857142857142857</v>
      </c>
      <c r="AS729" s="28">
        <v>2.285714285714286</v>
      </c>
      <c r="AT729" s="28">
        <v>0.2857142857142857</v>
      </c>
      <c r="AU729" s="28">
        <v>0.5714285714285714</v>
      </c>
      <c r="AV729" s="28">
        <v>0.37142857142857139</v>
      </c>
      <c r="AW729" s="28">
        <v>0.45714285714285707</v>
      </c>
      <c r="AX729" s="28">
        <v>5.7142857142857141E-2</v>
      </c>
      <c r="AY729" s="28">
        <v>0.1142857142857143</v>
      </c>
      <c r="AZ729" s="25">
        <v>1.1399999999999999</v>
      </c>
      <c r="BA729" s="25">
        <v>3.44</v>
      </c>
      <c r="BB729" s="25">
        <v>2.2999999999999998</v>
      </c>
      <c r="BC729" s="25">
        <v>2.6628571428571428</v>
      </c>
      <c r="BD729">
        <v>2.6628571428571428</v>
      </c>
      <c r="BE729">
        <v>6.2282737214072856</v>
      </c>
      <c r="BF729" s="75"/>
      <c r="BG729" s="75"/>
      <c r="BH729" s="75"/>
      <c r="BI729">
        <v>4.8821259510381347E-2</v>
      </c>
      <c r="BL729">
        <v>4.8396854204476702E-2</v>
      </c>
      <c r="BM729">
        <v>9.7218113714858057E-2</v>
      </c>
      <c r="BN729">
        <v>4.8609056857429028E-2</v>
      </c>
      <c r="BO729">
        <v>0</v>
      </c>
      <c r="BP729" s="79" t="s">
        <v>1264</v>
      </c>
      <c r="BQ729" s="79">
        <f t="shared" si="185"/>
        <v>1098</v>
      </c>
      <c r="BR729" s="79">
        <v>12</v>
      </c>
      <c r="BT729" s="79" t="s">
        <v>1268</v>
      </c>
      <c r="BU729" s="79" t="s">
        <v>863</v>
      </c>
      <c r="BV729" s="79">
        <v>1</v>
      </c>
      <c r="BW729" s="79">
        <v>8.5</v>
      </c>
      <c r="BX729" s="79">
        <v>0.5</v>
      </c>
      <c r="BY729" s="79">
        <v>1</v>
      </c>
      <c r="BZ729" s="95" t="s">
        <v>464</v>
      </c>
      <c r="CA729" s="95" t="s">
        <v>464</v>
      </c>
      <c r="CB729" s="95" t="s">
        <v>1266</v>
      </c>
      <c r="CC729" s="95">
        <v>125</v>
      </c>
      <c r="CD729" s="95">
        <v>220</v>
      </c>
      <c r="CE729" s="95" t="s">
        <v>1287</v>
      </c>
      <c r="CF729" s="95">
        <f t="shared" si="186"/>
        <v>288</v>
      </c>
      <c r="CG729" s="81">
        <v>248</v>
      </c>
    </row>
    <row r="730" spans="1:85" x14ac:dyDescent="0.3">
      <c r="A730" s="2" t="s">
        <v>333</v>
      </c>
      <c r="B730" s="18" t="s">
        <v>1006</v>
      </c>
      <c r="C730" s="13"/>
      <c r="D730" s="2">
        <v>3.41</v>
      </c>
      <c r="E730" s="2" t="s">
        <v>319</v>
      </c>
      <c r="F730" s="9">
        <v>-1</v>
      </c>
      <c r="G730">
        <v>-1</v>
      </c>
      <c r="L730" t="b">
        <v>0</v>
      </c>
      <c r="M730" t="b">
        <v>0</v>
      </c>
      <c r="N730" t="b">
        <v>0</v>
      </c>
      <c r="O730" s="5" t="b">
        <v>1</v>
      </c>
      <c r="P730" s="2">
        <v>4</v>
      </c>
      <c r="Q730" s="25">
        <v>0</v>
      </c>
      <c r="R730">
        <v>0</v>
      </c>
      <c r="S730">
        <v>0</v>
      </c>
      <c r="T730" s="2">
        <v>3.74</v>
      </c>
      <c r="U730" s="2">
        <v>3.74</v>
      </c>
      <c r="V730" s="2">
        <v>33.1</v>
      </c>
      <c r="W730" s="2" t="s">
        <v>519</v>
      </c>
      <c r="X730" s="2">
        <v>16.55</v>
      </c>
      <c r="Y730" s="25">
        <v>0</v>
      </c>
      <c r="AB730">
        <v>0</v>
      </c>
      <c r="AE730">
        <v>0</v>
      </c>
      <c r="AH730" s="2"/>
      <c r="AI730">
        <v>8</v>
      </c>
      <c r="AJ730" s="55">
        <f t="shared" si="187"/>
        <v>462.9895600000001</v>
      </c>
      <c r="AK730" s="57">
        <v>0</v>
      </c>
      <c r="AL730" s="55">
        <v>0</v>
      </c>
      <c r="AM730" s="55">
        <v>0</v>
      </c>
      <c r="AN730" s="52">
        <f t="shared" si="188"/>
        <v>6.9116029311762431E-2</v>
      </c>
      <c r="AO730" s="52"/>
      <c r="AP730" s="52"/>
      <c r="AQ730" s="52"/>
      <c r="AR730" s="28">
        <v>1.571428571428571</v>
      </c>
      <c r="AS730" s="28">
        <v>1.5</v>
      </c>
      <c r="AT730" s="28">
        <v>0.14285714285714279</v>
      </c>
      <c r="AU730" s="28">
        <v>0.2857142857142857</v>
      </c>
      <c r="AV730" s="28">
        <v>0.44897959183673469</v>
      </c>
      <c r="AW730" s="28">
        <v>0.42857142857142849</v>
      </c>
      <c r="AX730" s="28">
        <v>4.0816326530612242E-2</v>
      </c>
      <c r="AY730" s="28">
        <v>8.1632653061224483E-2</v>
      </c>
      <c r="AZ730" s="25">
        <v>1.1399999999999999</v>
      </c>
      <c r="BA730" s="25">
        <v>3.44</v>
      </c>
      <c r="BB730" s="25">
        <v>2.2999999999999998</v>
      </c>
      <c r="BC730" s="25">
        <v>2.516428571428571</v>
      </c>
      <c r="BD730">
        <v>2.516428571428571</v>
      </c>
      <c r="BE730">
        <v>6.6409830967932857</v>
      </c>
      <c r="BF730" s="75"/>
      <c r="BG730" s="75"/>
      <c r="BH730" s="75"/>
      <c r="BI730">
        <v>3.4558014655881222E-2</v>
      </c>
      <c r="BM730">
        <v>6.9116029311762431E-2</v>
      </c>
      <c r="BN730">
        <v>3.4558014655881222E-2</v>
      </c>
      <c r="BO730">
        <v>0</v>
      </c>
      <c r="BP730" s="79" t="s">
        <v>1264</v>
      </c>
      <c r="BQ730" s="79">
        <f t="shared" si="185"/>
        <v>1098</v>
      </c>
      <c r="BR730" s="79">
        <v>12</v>
      </c>
      <c r="BT730" s="79" t="s">
        <v>1268</v>
      </c>
      <c r="BU730" s="79" t="s">
        <v>863</v>
      </c>
      <c r="BV730" s="79">
        <v>1</v>
      </c>
      <c r="BW730" s="79">
        <v>5.6</v>
      </c>
      <c r="BX730" s="79">
        <v>0.5</v>
      </c>
      <c r="BY730" s="79">
        <v>1</v>
      </c>
      <c r="BZ730" s="95" t="s">
        <v>464</v>
      </c>
      <c r="CA730" s="95" t="s">
        <v>464</v>
      </c>
      <c r="CB730" s="95" t="s">
        <v>1266</v>
      </c>
      <c r="CC730" s="95">
        <v>125</v>
      </c>
      <c r="CD730" s="95">
        <v>220</v>
      </c>
      <c r="CE730" s="95" t="s">
        <v>1287</v>
      </c>
      <c r="CF730" s="95">
        <f t="shared" si="186"/>
        <v>288</v>
      </c>
      <c r="CG730" s="81">
        <v>640</v>
      </c>
    </row>
    <row r="731" spans="1:85" x14ac:dyDescent="0.3">
      <c r="A731" s="2" t="s">
        <v>334</v>
      </c>
      <c r="B731" s="18" t="s">
        <v>1007</v>
      </c>
      <c r="C731" s="13"/>
      <c r="D731" s="2">
        <v>3.5</v>
      </c>
      <c r="E731" s="2" t="s">
        <v>319</v>
      </c>
      <c r="F731" s="9">
        <v>-1</v>
      </c>
      <c r="G731">
        <v>-1</v>
      </c>
      <c r="L731" t="b">
        <v>0</v>
      </c>
      <c r="M731" t="b">
        <v>0</v>
      </c>
      <c r="N731" t="b">
        <v>0</v>
      </c>
      <c r="O731" s="5" t="b">
        <v>1</v>
      </c>
      <c r="P731" s="2">
        <v>4</v>
      </c>
      <c r="Q731" s="25">
        <v>0</v>
      </c>
      <c r="R731">
        <v>0</v>
      </c>
      <c r="S731">
        <v>0</v>
      </c>
      <c r="T731" s="2">
        <v>3.74</v>
      </c>
      <c r="U731" s="2">
        <v>3.74</v>
      </c>
      <c r="V731" s="2">
        <v>37.6</v>
      </c>
      <c r="W731" s="2" t="s">
        <v>519</v>
      </c>
      <c r="X731" s="2">
        <v>18.8</v>
      </c>
      <c r="Y731" s="25">
        <v>0</v>
      </c>
      <c r="AB731">
        <v>0</v>
      </c>
      <c r="AE731">
        <v>0</v>
      </c>
      <c r="AH731" s="2"/>
      <c r="AI731">
        <v>8</v>
      </c>
      <c r="AJ731" s="55">
        <f t="shared" si="187"/>
        <v>525.93376000000012</v>
      </c>
      <c r="AK731" s="57">
        <v>0</v>
      </c>
      <c r="AL731" s="55">
        <v>0</v>
      </c>
      <c r="AM731" s="55">
        <v>0</v>
      </c>
      <c r="AN731" s="52">
        <f t="shared" si="188"/>
        <v>6.0844164101578099E-2</v>
      </c>
      <c r="AO731" s="52"/>
      <c r="AP731" s="52"/>
      <c r="AQ731" s="52"/>
      <c r="AR731" s="28">
        <v>1.529411764705882</v>
      </c>
      <c r="AS731" s="28">
        <v>1.3529411764705881</v>
      </c>
      <c r="AT731" s="28">
        <v>0.1176470588235294</v>
      </c>
      <c r="AU731" s="28">
        <v>0.23529411764705879</v>
      </c>
      <c r="AV731" s="28">
        <v>0.47272727272727272</v>
      </c>
      <c r="AW731" s="28">
        <v>0.41818181818181821</v>
      </c>
      <c r="AX731" s="28">
        <v>3.6363636363636362E-2</v>
      </c>
      <c r="AY731" s="28">
        <v>7.2727272727272724E-2</v>
      </c>
      <c r="AZ731" s="25">
        <v>1.1399999999999999</v>
      </c>
      <c r="BA731" s="25">
        <v>3.44</v>
      </c>
      <c r="BB731" s="25">
        <v>2.2999999999999998</v>
      </c>
      <c r="BC731" s="25">
        <v>2.4811764705882351</v>
      </c>
      <c r="BD731">
        <v>2.481176470588236</v>
      </c>
      <c r="BE731">
        <v>6.6816468682828232</v>
      </c>
      <c r="BF731" s="75"/>
      <c r="BG731" s="75"/>
      <c r="BH731" s="75"/>
      <c r="BI731">
        <v>3.042208205078905E-2</v>
      </c>
      <c r="BM731">
        <v>6.0844164101578099E-2</v>
      </c>
      <c r="BN731">
        <v>3.042208205078905E-2</v>
      </c>
      <c r="BO731">
        <v>0</v>
      </c>
      <c r="BP731" s="79" t="s">
        <v>1264</v>
      </c>
      <c r="BQ731" s="79">
        <f t="shared" si="185"/>
        <v>1098</v>
      </c>
      <c r="BR731" s="79">
        <v>12</v>
      </c>
      <c r="BT731" s="79" t="s">
        <v>1268</v>
      </c>
      <c r="BU731" s="79" t="s">
        <v>863</v>
      </c>
      <c r="BV731" s="79">
        <v>1</v>
      </c>
      <c r="BX731" s="79">
        <v>0.5</v>
      </c>
      <c r="BY731" s="79">
        <v>1</v>
      </c>
      <c r="BZ731" s="95" t="s">
        <v>464</v>
      </c>
      <c r="CA731" s="95" t="s">
        <v>464</v>
      </c>
      <c r="CB731" s="95" t="s">
        <v>1266</v>
      </c>
      <c r="CC731" s="95">
        <v>125</v>
      </c>
      <c r="CD731" s="95">
        <v>220</v>
      </c>
      <c r="CE731" s="95" t="s">
        <v>1287</v>
      </c>
      <c r="CF731" s="95">
        <f t="shared" si="186"/>
        <v>288</v>
      </c>
      <c r="CG731" s="81">
        <v>440</v>
      </c>
    </row>
    <row r="732" spans="1:85" x14ac:dyDescent="0.3">
      <c r="A732" s="2" t="s">
        <v>335</v>
      </c>
      <c r="B732" s="18" t="s">
        <v>1008</v>
      </c>
      <c r="C732" s="13"/>
      <c r="D732" s="2">
        <v>3.43</v>
      </c>
      <c r="E732" s="2" t="s">
        <v>319</v>
      </c>
      <c r="F732" s="9">
        <v>-1</v>
      </c>
      <c r="G732">
        <v>-1</v>
      </c>
      <c r="L732" t="b">
        <v>0</v>
      </c>
      <c r="M732" t="b">
        <v>0</v>
      </c>
      <c r="N732" t="b">
        <v>0</v>
      </c>
      <c r="O732" s="5" t="b">
        <v>1</v>
      </c>
      <c r="P732" s="2">
        <v>4</v>
      </c>
      <c r="Q732" s="25">
        <v>0</v>
      </c>
      <c r="R732">
        <v>0</v>
      </c>
      <c r="S732">
        <v>0</v>
      </c>
      <c r="T732" s="2">
        <v>3.74</v>
      </c>
      <c r="U732" s="2">
        <v>3.74</v>
      </c>
      <c r="V732" s="2">
        <v>40.4</v>
      </c>
      <c r="W732" s="2" t="s">
        <v>519</v>
      </c>
      <c r="X732" s="2">
        <v>20.2</v>
      </c>
      <c r="Y732" s="25">
        <v>0</v>
      </c>
      <c r="AB732">
        <v>0</v>
      </c>
      <c r="AE732">
        <v>0</v>
      </c>
      <c r="AH732" s="2"/>
      <c r="AI732">
        <v>8</v>
      </c>
      <c r="AJ732" s="55">
        <f t="shared" si="187"/>
        <v>565.09904000000006</v>
      </c>
      <c r="AK732" s="57">
        <v>0</v>
      </c>
      <c r="AL732" s="55">
        <v>0</v>
      </c>
      <c r="AM732" s="55">
        <v>0</v>
      </c>
      <c r="AN732" s="52">
        <f t="shared" si="188"/>
        <v>5.6627241837112298E-2</v>
      </c>
      <c r="AO732" s="52"/>
      <c r="AP732" s="52"/>
      <c r="AQ732" s="52"/>
      <c r="AR732" s="28">
        <v>1.5</v>
      </c>
      <c r="AS732" s="28">
        <v>1.25</v>
      </c>
      <c r="AT732" s="28">
        <v>0.1</v>
      </c>
      <c r="AU732" s="28">
        <v>0.2</v>
      </c>
      <c r="AV732" s="28">
        <v>0.49180327868852458</v>
      </c>
      <c r="AW732" s="28">
        <v>0.4098360655737705</v>
      </c>
      <c r="AX732" s="28">
        <v>3.2786885245901641E-2</v>
      </c>
      <c r="AY732" s="28">
        <v>6.5573770491803282E-2</v>
      </c>
      <c r="AZ732" s="25">
        <v>1.1399999999999999</v>
      </c>
      <c r="BA732" s="25">
        <v>3.44</v>
      </c>
      <c r="BB732" s="25">
        <v>2.2999999999999998</v>
      </c>
      <c r="BC732" s="25">
        <v>2.4565000000000001</v>
      </c>
      <c r="BD732">
        <v>2.4565000000000001</v>
      </c>
      <c r="BE732">
        <v>6.7101115083254994</v>
      </c>
      <c r="BF732" s="75"/>
      <c r="BG732" s="75"/>
      <c r="BH732" s="75"/>
      <c r="BI732">
        <v>2.8313620918556149E-2</v>
      </c>
      <c r="BM732">
        <v>5.6627241837112298E-2</v>
      </c>
      <c r="BN732">
        <v>2.8313620918556149E-2</v>
      </c>
      <c r="BO732">
        <v>0</v>
      </c>
      <c r="BP732" s="79" t="s">
        <v>1264</v>
      </c>
      <c r="BQ732" s="79">
        <f t="shared" si="185"/>
        <v>1098</v>
      </c>
      <c r="BR732" s="79">
        <v>12</v>
      </c>
      <c r="BT732" s="79" t="s">
        <v>1268</v>
      </c>
      <c r="BU732" s="79" t="s">
        <v>863</v>
      </c>
      <c r="BV732" s="79">
        <v>1</v>
      </c>
      <c r="BX732" s="79">
        <v>0.5</v>
      </c>
      <c r="BY732" s="79">
        <v>1</v>
      </c>
      <c r="BZ732" s="95" t="s">
        <v>464</v>
      </c>
      <c r="CA732" s="95" t="s">
        <v>464</v>
      </c>
      <c r="CB732" s="95" t="s">
        <v>1266</v>
      </c>
      <c r="CC732" s="95">
        <v>125</v>
      </c>
      <c r="CD732" s="95">
        <v>220</v>
      </c>
      <c r="CE732" s="95" t="s">
        <v>1287</v>
      </c>
      <c r="CF732" s="95">
        <f t="shared" si="186"/>
        <v>288</v>
      </c>
      <c r="CG732" s="81">
        <v>920</v>
      </c>
    </row>
    <row r="733" spans="1:85" x14ac:dyDescent="0.3">
      <c r="A733" s="2" t="s">
        <v>336</v>
      </c>
      <c r="B733" s="18" t="s">
        <v>1009</v>
      </c>
      <c r="C733" s="13"/>
      <c r="D733" s="2">
        <v>3.5</v>
      </c>
      <c r="E733" s="2" t="s">
        <v>319</v>
      </c>
      <c r="F733" s="9">
        <v>-1</v>
      </c>
      <c r="G733">
        <v>-1</v>
      </c>
      <c r="L733" t="b">
        <v>0</v>
      </c>
      <c r="M733" t="b">
        <v>0</v>
      </c>
      <c r="N733" t="b">
        <v>0</v>
      </c>
      <c r="O733" s="5" t="b">
        <v>1</v>
      </c>
      <c r="P733" s="2">
        <v>4</v>
      </c>
      <c r="Q733" s="25">
        <v>0</v>
      </c>
      <c r="R733">
        <v>0</v>
      </c>
      <c r="S733">
        <v>0</v>
      </c>
      <c r="T733" s="2">
        <v>3.74</v>
      </c>
      <c r="U733" s="2">
        <v>3.74</v>
      </c>
      <c r="V733" s="2">
        <v>47.7</v>
      </c>
      <c r="W733" s="2" t="s">
        <v>519</v>
      </c>
      <c r="X733" s="2">
        <v>23.85</v>
      </c>
      <c r="Y733" s="25">
        <v>0</v>
      </c>
      <c r="AB733">
        <v>0</v>
      </c>
      <c r="AE733">
        <v>0</v>
      </c>
      <c r="AH733" s="2"/>
      <c r="AI733">
        <v>8</v>
      </c>
      <c r="AJ733" s="55">
        <f t="shared" si="187"/>
        <v>667.20852000000014</v>
      </c>
      <c r="AK733" s="57">
        <v>0</v>
      </c>
      <c r="AL733" s="55">
        <v>0</v>
      </c>
      <c r="AM733" s="55">
        <v>0</v>
      </c>
      <c r="AN733" s="52">
        <f t="shared" si="188"/>
        <v>4.796101824359196E-2</v>
      </c>
      <c r="AO733" s="52"/>
      <c r="AP733" s="52"/>
      <c r="AQ733" s="52"/>
      <c r="AR733" s="28">
        <v>1.4782608695652171</v>
      </c>
      <c r="AS733" s="28">
        <v>1.173913043478261</v>
      </c>
      <c r="AT733" s="28">
        <v>8.6956521739130432E-2</v>
      </c>
      <c r="AU733" s="28">
        <v>0.17391304347826089</v>
      </c>
      <c r="AV733" s="28">
        <v>0.50746268656716409</v>
      </c>
      <c r="AW733" s="28">
        <v>0.40298507462686572</v>
      </c>
      <c r="AX733" s="28">
        <v>2.9850746268656719E-2</v>
      </c>
      <c r="AY733" s="28">
        <v>5.9701492537313432E-2</v>
      </c>
      <c r="AZ733" s="25">
        <v>1.1399999999999999</v>
      </c>
      <c r="BA733" s="25">
        <v>3.44</v>
      </c>
      <c r="BB733" s="25">
        <v>2.2999999999999998</v>
      </c>
      <c r="BC733" s="25">
        <v>2.4382608695652168</v>
      </c>
      <c r="BD733">
        <v>2.4382608695652168</v>
      </c>
      <c r="BE733">
        <v>6.7311505900961732</v>
      </c>
      <c r="BF733" s="75"/>
      <c r="BG733" s="75"/>
      <c r="BH733" s="75"/>
      <c r="BI733">
        <v>2.398050912179598E-2</v>
      </c>
      <c r="BM733">
        <v>4.796101824359196E-2</v>
      </c>
      <c r="BN733">
        <v>2.398050912179598E-2</v>
      </c>
      <c r="BO733">
        <v>0</v>
      </c>
      <c r="BP733" s="79" t="s">
        <v>1264</v>
      </c>
      <c r="BQ733" s="79">
        <f t="shared" si="185"/>
        <v>1098</v>
      </c>
      <c r="BR733" s="79">
        <v>12</v>
      </c>
      <c r="BT733" s="79" t="s">
        <v>1268</v>
      </c>
      <c r="BU733" s="79" t="s">
        <v>863</v>
      </c>
      <c r="BV733" s="79">
        <v>1</v>
      </c>
      <c r="BW733" s="79">
        <v>5.6</v>
      </c>
      <c r="BX733" s="79">
        <v>0.5</v>
      </c>
      <c r="BY733" s="79">
        <v>1</v>
      </c>
      <c r="BZ733" s="95" t="s">
        <v>464</v>
      </c>
      <c r="CA733" s="95" t="s">
        <v>464</v>
      </c>
      <c r="CB733" s="95" t="s">
        <v>1266</v>
      </c>
      <c r="CC733" s="95">
        <v>125</v>
      </c>
      <c r="CD733" s="95">
        <v>220</v>
      </c>
      <c r="CE733" s="95" t="s">
        <v>1287</v>
      </c>
      <c r="CF733" s="95">
        <f t="shared" si="186"/>
        <v>288</v>
      </c>
      <c r="CG733" s="81">
        <v>480</v>
      </c>
    </row>
    <row r="734" spans="1:85" x14ac:dyDescent="0.3">
      <c r="A734" s="2" t="s">
        <v>337</v>
      </c>
      <c r="B734" s="18" t="s">
        <v>1010</v>
      </c>
      <c r="C734" s="13"/>
      <c r="D734" s="2">
        <v>3.42</v>
      </c>
      <c r="E734" s="2" t="s">
        <v>319</v>
      </c>
      <c r="F734" s="9">
        <v>-1</v>
      </c>
      <c r="G734">
        <v>-1</v>
      </c>
      <c r="L734" t="b">
        <v>0</v>
      </c>
      <c r="M734" t="b">
        <v>0</v>
      </c>
      <c r="N734" t="b">
        <v>0</v>
      </c>
      <c r="O734" s="5" t="b">
        <v>1</v>
      </c>
      <c r="P734" s="2">
        <v>4</v>
      </c>
      <c r="Q734" s="25">
        <v>0</v>
      </c>
      <c r="R734">
        <v>0</v>
      </c>
      <c r="S734">
        <v>0</v>
      </c>
      <c r="T734" s="2">
        <v>3.72</v>
      </c>
      <c r="U734" s="2">
        <v>3.72</v>
      </c>
      <c r="V734" s="2">
        <v>54</v>
      </c>
      <c r="W734" s="2" t="s">
        <v>519</v>
      </c>
      <c r="X734" s="2">
        <v>27</v>
      </c>
      <c r="Y734" s="25">
        <v>0</v>
      </c>
      <c r="AB734">
        <v>0</v>
      </c>
      <c r="AE734">
        <v>0</v>
      </c>
      <c r="AH734" s="2"/>
      <c r="AI734">
        <v>8</v>
      </c>
      <c r="AJ734" s="55">
        <f t="shared" si="187"/>
        <v>747.2736000000001</v>
      </c>
      <c r="AK734" s="57">
        <v>0</v>
      </c>
      <c r="AL734" s="55">
        <v>0</v>
      </c>
      <c r="AM734" s="55">
        <v>0</v>
      </c>
      <c r="AN734" s="52">
        <f t="shared" si="188"/>
        <v>4.282233441673839E-2</v>
      </c>
      <c r="AO734" s="52"/>
      <c r="AP734" s="52"/>
      <c r="AQ734" s="52"/>
      <c r="AR734" s="28">
        <v>1.448275862068966</v>
      </c>
      <c r="AS734" s="28">
        <v>1.068965517241379</v>
      </c>
      <c r="AT734" s="28">
        <v>6.8965517241379309E-2</v>
      </c>
      <c r="AU734" s="28">
        <v>0.13793103448275859</v>
      </c>
      <c r="AV734" s="28">
        <v>0.53164556962025322</v>
      </c>
      <c r="AW734" s="28">
        <v>0.39240506329113922</v>
      </c>
      <c r="AX734" s="28">
        <v>2.5316455696202531E-2</v>
      </c>
      <c r="AY734" s="28">
        <v>5.0632911392405063E-2</v>
      </c>
      <c r="AZ734" s="25">
        <v>1.1399999999999999</v>
      </c>
      <c r="BA734" s="25">
        <v>3.44</v>
      </c>
      <c r="BB734" s="25">
        <v>2.2999999999999998</v>
      </c>
      <c r="BC734" s="25">
        <v>2.4131034482758622</v>
      </c>
      <c r="BD734">
        <v>2.4131034482758622</v>
      </c>
      <c r="BE734">
        <v>6.7601700132281373</v>
      </c>
      <c r="BF734" s="75"/>
      <c r="BG734" s="75"/>
      <c r="BH734" s="75"/>
      <c r="BI734">
        <v>2.1411167208369199E-2</v>
      </c>
      <c r="BM734">
        <v>4.282233441673839E-2</v>
      </c>
      <c r="BN734">
        <v>2.1411167208369199E-2</v>
      </c>
      <c r="BO734">
        <v>0</v>
      </c>
      <c r="BP734" s="79" t="s">
        <v>1264</v>
      </c>
      <c r="BQ734" s="79">
        <f t="shared" si="185"/>
        <v>1098</v>
      </c>
      <c r="BR734" s="79">
        <v>12</v>
      </c>
      <c r="BT734" s="79" t="s">
        <v>1268</v>
      </c>
      <c r="BU734" s="79" t="s">
        <v>863</v>
      </c>
      <c r="BV734" s="79">
        <v>1</v>
      </c>
      <c r="BX734" s="79">
        <v>0.5</v>
      </c>
      <c r="BY734" s="79">
        <v>1</v>
      </c>
      <c r="BZ734" s="95" t="s">
        <v>464</v>
      </c>
      <c r="CA734" s="95" t="s">
        <v>464</v>
      </c>
      <c r="CB734" s="95" t="s">
        <v>1266</v>
      </c>
      <c r="CC734" s="95">
        <v>125</v>
      </c>
      <c r="CD734" s="95">
        <v>220</v>
      </c>
      <c r="CE734" s="95" t="s">
        <v>1287</v>
      </c>
      <c r="CF734" s="95">
        <f t="shared" si="186"/>
        <v>288</v>
      </c>
      <c r="CG734" s="81">
        <v>880</v>
      </c>
    </row>
    <row r="735" spans="1:85" x14ac:dyDescent="0.3">
      <c r="A735" s="2" t="s">
        <v>338</v>
      </c>
      <c r="B735" s="18" t="s">
        <v>1011</v>
      </c>
      <c r="C735" s="13"/>
      <c r="D735" s="2">
        <v>3.45</v>
      </c>
      <c r="E735" s="2" t="s">
        <v>319</v>
      </c>
      <c r="F735" s="9">
        <v>-1</v>
      </c>
      <c r="G735">
        <v>-1</v>
      </c>
      <c r="L735" t="b">
        <v>0</v>
      </c>
      <c r="M735" t="b">
        <v>0</v>
      </c>
      <c r="N735" t="b">
        <v>0</v>
      </c>
      <c r="O735" s="5" t="b">
        <v>1</v>
      </c>
      <c r="P735" s="2">
        <v>4</v>
      </c>
      <c r="Q735" s="25">
        <v>0</v>
      </c>
      <c r="R735">
        <v>0</v>
      </c>
      <c r="S735">
        <v>0</v>
      </c>
      <c r="T735" s="2">
        <v>3.81</v>
      </c>
      <c r="U735" s="2">
        <v>3.81</v>
      </c>
      <c r="V735" s="2">
        <v>65.400000000000006</v>
      </c>
      <c r="W735" s="2" t="s">
        <v>519</v>
      </c>
      <c r="X735" s="2">
        <v>32.700000000000003</v>
      </c>
      <c r="Y735" s="25">
        <v>0</v>
      </c>
      <c r="AB735">
        <v>0</v>
      </c>
      <c r="AE735">
        <v>0</v>
      </c>
      <c r="AH735" s="2"/>
      <c r="AI735">
        <v>8</v>
      </c>
      <c r="AJ735" s="55">
        <f t="shared" si="187"/>
        <v>949.3529400000001</v>
      </c>
      <c r="AK735" s="57">
        <v>0</v>
      </c>
      <c r="AL735" s="55">
        <v>0</v>
      </c>
      <c r="AM735" s="55">
        <v>0</v>
      </c>
      <c r="AN735" s="52">
        <f t="shared" si="188"/>
        <v>3.3707169011347876E-2</v>
      </c>
      <c r="AO735" s="52"/>
      <c r="AP735" s="52"/>
      <c r="AQ735" s="52"/>
      <c r="AR735" s="28">
        <v>1.428571428571429</v>
      </c>
      <c r="AS735" s="28">
        <v>1</v>
      </c>
      <c r="AT735" s="28">
        <v>5.7142857142857141E-2</v>
      </c>
      <c r="AU735" s="28">
        <v>0.1142857142857143</v>
      </c>
      <c r="AV735" s="28">
        <v>0.5494505494505495</v>
      </c>
      <c r="AW735" s="28">
        <v>0.38461538461538458</v>
      </c>
      <c r="AX735" s="28">
        <v>2.197802197802198E-2</v>
      </c>
      <c r="AY735" s="28">
        <v>4.3956043956043953E-2</v>
      </c>
      <c r="AZ735" s="25">
        <v>1.1399999999999999</v>
      </c>
      <c r="BA735" s="25">
        <v>3.44</v>
      </c>
      <c r="BB735" s="25">
        <v>2.2999999999999998</v>
      </c>
      <c r="BC735" s="25">
        <v>2.3965714285714288</v>
      </c>
      <c r="BD735">
        <v>2.3965714285714279</v>
      </c>
      <c r="BE735">
        <v>6.7792399198577131</v>
      </c>
      <c r="BF735" s="75"/>
      <c r="BG735" s="75"/>
      <c r="BH735" s="75"/>
      <c r="BI735">
        <v>1.6853584505673942E-2</v>
      </c>
      <c r="BM735">
        <v>3.3707169011347883E-2</v>
      </c>
      <c r="BN735">
        <v>1.6853584505673942E-2</v>
      </c>
      <c r="BO735">
        <v>0</v>
      </c>
      <c r="BP735" s="79" t="s">
        <v>1264</v>
      </c>
      <c r="BQ735" s="79">
        <f t="shared" si="185"/>
        <v>1098</v>
      </c>
      <c r="BR735" s="79">
        <v>12</v>
      </c>
      <c r="BT735" s="79" t="s">
        <v>1268</v>
      </c>
      <c r="BU735" s="79" t="s">
        <v>863</v>
      </c>
      <c r="BV735" s="79">
        <v>1</v>
      </c>
      <c r="BW735" s="79">
        <v>7.7</v>
      </c>
      <c r="BX735" s="79">
        <v>0.5</v>
      </c>
      <c r="BY735" s="79">
        <v>1</v>
      </c>
      <c r="BZ735" s="95" t="s">
        <v>464</v>
      </c>
      <c r="CA735" s="95" t="s">
        <v>464</v>
      </c>
      <c r="CB735" s="95" t="s">
        <v>1266</v>
      </c>
      <c r="CC735" s="95">
        <v>125</v>
      </c>
      <c r="CD735" s="95">
        <v>220</v>
      </c>
      <c r="CE735" s="95" t="s">
        <v>1287</v>
      </c>
      <c r="CF735" s="95">
        <f t="shared" si="186"/>
        <v>288</v>
      </c>
      <c r="CG735" s="81">
        <v>1120</v>
      </c>
    </row>
    <row r="736" spans="1:85" x14ac:dyDescent="0.3">
      <c r="A736" s="2" t="s">
        <v>339</v>
      </c>
      <c r="B736" s="18" t="s">
        <v>1012</v>
      </c>
      <c r="C736" s="13"/>
      <c r="D736" s="2">
        <v>3.42</v>
      </c>
      <c r="E736" s="2" t="s">
        <v>319</v>
      </c>
      <c r="F736" s="9">
        <v>-1</v>
      </c>
      <c r="G736">
        <v>-1</v>
      </c>
      <c r="L736" t="b">
        <v>0</v>
      </c>
      <c r="M736" t="b">
        <v>0</v>
      </c>
      <c r="N736" t="b">
        <v>0</v>
      </c>
      <c r="O736" s="5" t="b">
        <v>1</v>
      </c>
      <c r="P736" s="2">
        <v>4</v>
      </c>
      <c r="Q736" s="25">
        <v>0</v>
      </c>
      <c r="R736">
        <v>0</v>
      </c>
      <c r="S736">
        <v>0</v>
      </c>
      <c r="T736" s="2">
        <v>3.71</v>
      </c>
      <c r="U736" s="2">
        <v>3.71</v>
      </c>
      <c r="V736" s="2">
        <v>32</v>
      </c>
      <c r="W736" s="2" t="s">
        <v>519</v>
      </c>
      <c r="X736" s="2">
        <v>16</v>
      </c>
      <c r="Y736" s="25">
        <v>0</v>
      </c>
      <c r="AB736">
        <v>0</v>
      </c>
      <c r="AE736">
        <v>0</v>
      </c>
      <c r="AH736" s="2"/>
      <c r="AI736">
        <v>10</v>
      </c>
      <c r="AJ736" s="55">
        <f t="shared" si="187"/>
        <v>440.45119999999997</v>
      </c>
      <c r="AK736" s="57">
        <v>0</v>
      </c>
      <c r="AL736" s="55">
        <v>0</v>
      </c>
      <c r="AM736" s="55">
        <v>0</v>
      </c>
      <c r="AN736" s="52">
        <f t="shared" si="188"/>
        <v>9.0815963266759184E-2</v>
      </c>
      <c r="AO736" s="52"/>
      <c r="AP736" s="52"/>
      <c r="AQ736" s="52"/>
      <c r="AR736" s="28">
        <v>1.615384615384615</v>
      </c>
      <c r="AS736" s="28">
        <v>1.6923076923076921</v>
      </c>
      <c r="AT736" s="28">
        <v>0.15384615384615391</v>
      </c>
      <c r="AU736" s="28">
        <v>0.30769230769230771</v>
      </c>
      <c r="AV736" s="28">
        <v>0.4285714285714286</v>
      </c>
      <c r="AW736" s="28">
        <v>0.44897959183673469</v>
      </c>
      <c r="AX736" s="28">
        <v>4.0816326530612249E-2</v>
      </c>
      <c r="AY736" s="28">
        <v>8.1632653061224497E-2</v>
      </c>
      <c r="AZ736" s="25">
        <v>1.1399999999999999</v>
      </c>
      <c r="BA736" s="25">
        <v>3.44</v>
      </c>
      <c r="BB736" s="25">
        <v>2.2999999999999998</v>
      </c>
      <c r="BC736" s="25">
        <v>2.571538461538462</v>
      </c>
      <c r="BD736">
        <v>2.571538461538462</v>
      </c>
      <c r="BE736">
        <v>6.623443246558077</v>
      </c>
      <c r="BF736" s="75"/>
      <c r="BG736" s="75"/>
      <c r="BH736" s="75"/>
      <c r="BI736">
        <v>4.5407981633379592E-2</v>
      </c>
      <c r="BM736">
        <v>9.0815963266759184E-2</v>
      </c>
      <c r="BN736">
        <v>4.5407981633379592E-2</v>
      </c>
      <c r="BO736">
        <v>0</v>
      </c>
      <c r="BP736" s="79" t="s">
        <v>1264</v>
      </c>
      <c r="BQ736" s="79">
        <f t="shared" si="185"/>
        <v>1098</v>
      </c>
      <c r="BR736" s="79">
        <v>12</v>
      </c>
      <c r="BT736" s="79" t="s">
        <v>1268</v>
      </c>
      <c r="BU736" s="79" t="s">
        <v>863</v>
      </c>
      <c r="BV736" s="79">
        <v>1</v>
      </c>
      <c r="BW736" s="79">
        <v>5</v>
      </c>
      <c r="BX736" s="79">
        <v>0.5</v>
      </c>
      <c r="BY736" s="79">
        <v>1</v>
      </c>
      <c r="BZ736" s="95" t="s">
        <v>464</v>
      </c>
      <c r="CA736" s="95" t="s">
        <v>464</v>
      </c>
      <c r="CB736" s="95" t="s">
        <v>1266</v>
      </c>
      <c r="CC736" s="95">
        <v>125</v>
      </c>
      <c r="CD736" s="95">
        <v>220</v>
      </c>
      <c r="CE736" s="95" t="s">
        <v>1287</v>
      </c>
      <c r="CF736" s="95">
        <f t="shared" si="186"/>
        <v>288</v>
      </c>
      <c r="CG736" s="81">
        <v>1600</v>
      </c>
    </row>
    <row r="737" spans="1:85" x14ac:dyDescent="0.3">
      <c r="A737" s="2" t="s">
        <v>340</v>
      </c>
      <c r="B737" s="18" t="s">
        <v>1013</v>
      </c>
      <c r="C737" s="13"/>
      <c r="D737" s="2">
        <v>3.39</v>
      </c>
      <c r="E737" s="2" t="s">
        <v>319</v>
      </c>
      <c r="F737" s="9">
        <v>-1</v>
      </c>
      <c r="G737">
        <v>-1</v>
      </c>
      <c r="L737" t="b">
        <v>0</v>
      </c>
      <c r="M737" t="b">
        <v>0</v>
      </c>
      <c r="N737" t="b">
        <v>0</v>
      </c>
      <c r="O737" s="5" t="b">
        <v>1</v>
      </c>
      <c r="P737" s="2">
        <v>4</v>
      </c>
      <c r="Q737" s="25">
        <v>0</v>
      </c>
      <c r="R737">
        <v>0</v>
      </c>
      <c r="S737">
        <v>0</v>
      </c>
      <c r="T737" s="2">
        <v>3.7</v>
      </c>
      <c r="U737" s="2">
        <v>3.7</v>
      </c>
      <c r="V737" s="2">
        <v>36.4</v>
      </c>
      <c r="W737" s="2" t="s">
        <v>519</v>
      </c>
      <c r="X737" s="2">
        <v>18.2</v>
      </c>
      <c r="Y737" s="25">
        <v>0</v>
      </c>
      <c r="AB737">
        <v>0</v>
      </c>
      <c r="AE737">
        <v>0</v>
      </c>
      <c r="AH737" s="2"/>
      <c r="AI737">
        <v>10</v>
      </c>
      <c r="AJ737" s="55">
        <f t="shared" si="187"/>
        <v>498.31600000000003</v>
      </c>
      <c r="AK737" s="57">
        <v>0</v>
      </c>
      <c r="AL737" s="55">
        <v>0</v>
      </c>
      <c r="AM737" s="55">
        <v>0</v>
      </c>
      <c r="AN737" s="52">
        <f t="shared" si="188"/>
        <v>8.0270350540620802E-2</v>
      </c>
      <c r="AO737" s="52"/>
      <c r="AP737" s="52"/>
      <c r="AQ737" s="52"/>
      <c r="AR737" s="28">
        <v>1.5625</v>
      </c>
      <c r="AS737" s="28">
        <v>1.5</v>
      </c>
      <c r="AT737" s="28">
        <v>0.125</v>
      </c>
      <c r="AU737" s="28">
        <v>0.25</v>
      </c>
      <c r="AV737" s="28">
        <v>0.45454545454545447</v>
      </c>
      <c r="AW737" s="28">
        <v>0.43636363636363629</v>
      </c>
      <c r="AX737" s="28">
        <v>3.6363636363636362E-2</v>
      </c>
      <c r="AY737" s="28">
        <v>7.2727272727272724E-2</v>
      </c>
      <c r="AZ737" s="25">
        <v>1.1399999999999999</v>
      </c>
      <c r="BA737" s="25">
        <v>3.44</v>
      </c>
      <c r="BB737" s="25">
        <v>2.2999999999999998</v>
      </c>
      <c r="BC737" s="25">
        <v>2.5237500000000002</v>
      </c>
      <c r="BD737">
        <v>2.5237500000000002</v>
      </c>
      <c r="BE737">
        <v>6.6699372256848122</v>
      </c>
      <c r="BF737" s="75"/>
      <c r="BG737" s="75"/>
      <c r="BH737" s="75"/>
      <c r="BI737">
        <v>4.0135175270310401E-2</v>
      </c>
      <c r="BM737">
        <v>8.0270350540620802E-2</v>
      </c>
      <c r="BN737">
        <v>4.0135175270310401E-2</v>
      </c>
      <c r="BO737">
        <v>0</v>
      </c>
      <c r="BP737" s="79" t="s">
        <v>1264</v>
      </c>
      <c r="BQ737" s="79">
        <f t="shared" si="185"/>
        <v>1098</v>
      </c>
      <c r="BR737" s="79">
        <v>12</v>
      </c>
      <c r="BT737" s="79" t="s">
        <v>1268</v>
      </c>
      <c r="BU737" s="79" t="s">
        <v>863</v>
      </c>
      <c r="BV737" s="79">
        <v>1</v>
      </c>
      <c r="BX737" s="79">
        <v>0.5</v>
      </c>
      <c r="BY737" s="79">
        <v>1</v>
      </c>
      <c r="BZ737" s="95" t="s">
        <v>464</v>
      </c>
      <c r="CA737" s="95" t="s">
        <v>464</v>
      </c>
      <c r="CB737" s="95" t="s">
        <v>1266</v>
      </c>
      <c r="CC737" s="95">
        <v>125</v>
      </c>
      <c r="CD737" s="95">
        <v>220</v>
      </c>
      <c r="CE737" s="95" t="s">
        <v>1287</v>
      </c>
      <c r="CF737" s="95">
        <f t="shared" si="186"/>
        <v>288</v>
      </c>
      <c r="CG737" s="81">
        <v>640</v>
      </c>
    </row>
    <row r="738" spans="1:85" x14ac:dyDescent="0.3">
      <c r="A738" s="2" t="s">
        <v>341</v>
      </c>
      <c r="B738" s="18" t="s">
        <v>1014</v>
      </c>
      <c r="C738" s="13"/>
      <c r="D738" s="2">
        <v>3.45</v>
      </c>
      <c r="E738" s="2" t="s">
        <v>319</v>
      </c>
      <c r="F738" s="9">
        <v>-1</v>
      </c>
      <c r="G738">
        <v>-1</v>
      </c>
      <c r="L738" t="b">
        <v>0</v>
      </c>
      <c r="M738" t="b">
        <v>0</v>
      </c>
      <c r="N738" t="b">
        <v>0</v>
      </c>
      <c r="O738" s="5" t="b">
        <v>1</v>
      </c>
      <c r="P738" s="2">
        <v>4</v>
      </c>
      <c r="Q738" s="25">
        <v>0</v>
      </c>
      <c r="R738">
        <v>0</v>
      </c>
      <c r="S738">
        <v>0</v>
      </c>
      <c r="T738" s="2">
        <v>3.72</v>
      </c>
      <c r="U738" s="2">
        <v>3.72</v>
      </c>
      <c r="V738" s="2">
        <v>41.1</v>
      </c>
      <c r="W738" s="2" t="s">
        <v>519</v>
      </c>
      <c r="X738" s="2">
        <v>20.55</v>
      </c>
      <c r="Y738" s="25">
        <v>0</v>
      </c>
      <c r="AB738">
        <v>0</v>
      </c>
      <c r="AE738">
        <v>0</v>
      </c>
      <c r="AH738" s="2"/>
      <c r="AI738">
        <v>10</v>
      </c>
      <c r="AJ738" s="55">
        <f t="shared" si="187"/>
        <v>568.75824000000011</v>
      </c>
      <c r="AK738" s="57">
        <v>0</v>
      </c>
      <c r="AL738" s="55">
        <v>0</v>
      </c>
      <c r="AM738" s="55">
        <v>0</v>
      </c>
      <c r="AN738" s="52">
        <f t="shared" si="188"/>
        <v>7.0328651414351365E-2</v>
      </c>
      <c r="AO738" s="52"/>
      <c r="AP738" s="52"/>
      <c r="AQ738" s="52"/>
      <c r="AR738" s="28">
        <v>1.5263157894736841</v>
      </c>
      <c r="AS738" s="28">
        <v>1.368421052631579</v>
      </c>
      <c r="AT738" s="28">
        <v>0.10526315789473679</v>
      </c>
      <c r="AU738" s="28">
        <v>0.2105263157894737</v>
      </c>
      <c r="AV738" s="28">
        <v>0.47540983606557369</v>
      </c>
      <c r="AW738" s="28">
        <v>0.42622950819672129</v>
      </c>
      <c r="AX738" s="28">
        <v>3.2786885245901627E-2</v>
      </c>
      <c r="AY738" s="28">
        <v>6.5573770491803268E-2</v>
      </c>
      <c r="AZ738" s="25">
        <v>1.1399999999999999</v>
      </c>
      <c r="BA738" s="25">
        <v>3.44</v>
      </c>
      <c r="BB738" s="25">
        <v>2.2999999999999998</v>
      </c>
      <c r="BC738" s="25">
        <v>2.4910526315789472</v>
      </c>
      <c r="BD738">
        <v>2.4910526315789481</v>
      </c>
      <c r="BE738">
        <v>6.7017488956136306</v>
      </c>
      <c r="BF738" s="75"/>
      <c r="BG738" s="75"/>
      <c r="BH738" s="75"/>
      <c r="BI738">
        <v>3.5164325707175682E-2</v>
      </c>
      <c r="BM738">
        <v>7.0328651414351365E-2</v>
      </c>
      <c r="BN738">
        <v>3.5164325707175682E-2</v>
      </c>
      <c r="BO738">
        <v>0</v>
      </c>
      <c r="BP738" s="79" t="s">
        <v>1264</v>
      </c>
      <c r="BQ738" s="79">
        <f t="shared" si="185"/>
        <v>1098</v>
      </c>
      <c r="BR738" s="79">
        <v>12</v>
      </c>
      <c r="BT738" s="79" t="s">
        <v>1268</v>
      </c>
      <c r="BU738" s="79" t="s">
        <v>863</v>
      </c>
      <c r="BV738" s="79">
        <v>1</v>
      </c>
      <c r="BX738" s="79">
        <v>0.5</v>
      </c>
      <c r="BY738" s="79">
        <v>1</v>
      </c>
      <c r="BZ738" s="95" t="s">
        <v>464</v>
      </c>
      <c r="CA738" s="95" t="s">
        <v>464</v>
      </c>
      <c r="CB738" s="95" t="s">
        <v>1266</v>
      </c>
      <c r="CC738" s="95">
        <v>125</v>
      </c>
      <c r="CD738" s="95">
        <v>220</v>
      </c>
      <c r="CE738" s="95" t="s">
        <v>1287</v>
      </c>
      <c r="CF738" s="95">
        <f t="shared" si="186"/>
        <v>288</v>
      </c>
      <c r="CG738" s="81">
        <v>1400</v>
      </c>
    </row>
    <row r="739" spans="1:85" x14ac:dyDescent="0.3">
      <c r="A739" s="2" t="s">
        <v>342</v>
      </c>
      <c r="B739" s="18" t="s">
        <v>1015</v>
      </c>
      <c r="C739" s="13"/>
      <c r="D739" s="2">
        <v>3.45</v>
      </c>
      <c r="E739" s="2" t="s">
        <v>319</v>
      </c>
      <c r="F739" s="9">
        <v>-1</v>
      </c>
      <c r="G739">
        <v>-1</v>
      </c>
      <c r="L739" t="b">
        <v>0</v>
      </c>
      <c r="M739" t="b">
        <v>0</v>
      </c>
      <c r="N739" t="b">
        <v>0</v>
      </c>
      <c r="O739" s="5" t="b">
        <v>1</v>
      </c>
      <c r="P739" s="2">
        <v>4</v>
      </c>
      <c r="Q739" s="25">
        <v>0</v>
      </c>
      <c r="R739">
        <v>0</v>
      </c>
      <c r="S739">
        <v>0</v>
      </c>
      <c r="T739" s="2">
        <v>3.71</v>
      </c>
      <c r="U739" s="2">
        <v>3.71</v>
      </c>
      <c r="V739" s="2">
        <v>44.5</v>
      </c>
      <c r="W739" s="2" t="s">
        <v>519</v>
      </c>
      <c r="X739" s="2">
        <v>22.25</v>
      </c>
      <c r="Y739" s="25">
        <v>0</v>
      </c>
      <c r="AB739">
        <v>0</v>
      </c>
      <c r="AE739">
        <v>0</v>
      </c>
      <c r="AH739" s="2"/>
      <c r="AI739">
        <v>10</v>
      </c>
      <c r="AJ739" s="55">
        <f t="shared" si="187"/>
        <v>612.50244999999995</v>
      </c>
      <c r="AK739" s="57">
        <v>0</v>
      </c>
      <c r="AL739" s="55">
        <v>0</v>
      </c>
      <c r="AM739" s="55">
        <v>0</v>
      </c>
      <c r="AN739" s="52">
        <f t="shared" si="188"/>
        <v>6.5305861225534695E-2</v>
      </c>
      <c r="AO739" s="52"/>
      <c r="AP739" s="52"/>
      <c r="AQ739" s="52"/>
      <c r="AR739" s="28">
        <v>1.5</v>
      </c>
      <c r="AS739" s="28">
        <v>1.2727272727272729</v>
      </c>
      <c r="AT739" s="28">
        <v>9.0909090909090912E-2</v>
      </c>
      <c r="AU739" s="28">
        <v>0.1818181818181818</v>
      </c>
      <c r="AV739" s="28">
        <v>0.49253731343283591</v>
      </c>
      <c r="AW739" s="28">
        <v>0.41791044776119401</v>
      </c>
      <c r="AX739" s="28">
        <v>2.9850746268656719E-2</v>
      </c>
      <c r="AY739" s="28">
        <v>5.9701492537313439E-2</v>
      </c>
      <c r="AZ739" s="25">
        <v>1.1399999999999999</v>
      </c>
      <c r="BA739" s="25">
        <v>3.44</v>
      </c>
      <c r="BB739" s="25">
        <v>2.2999999999999998</v>
      </c>
      <c r="BC739" s="25">
        <v>2.4672727272727282</v>
      </c>
      <c r="BD739">
        <v>2.4672727272727268</v>
      </c>
      <c r="BE739">
        <v>6.7248846555618629</v>
      </c>
      <c r="BF739" s="75"/>
      <c r="BG739" s="75"/>
      <c r="BH739" s="75"/>
      <c r="BI739">
        <v>3.2652930612767347E-2</v>
      </c>
      <c r="BM739">
        <v>6.5305861225534695E-2</v>
      </c>
      <c r="BN739">
        <v>3.2652930612767347E-2</v>
      </c>
      <c r="BO739">
        <v>0</v>
      </c>
      <c r="BP739" s="79" t="s">
        <v>1264</v>
      </c>
      <c r="BQ739" s="79">
        <f t="shared" si="185"/>
        <v>1098</v>
      </c>
      <c r="BR739" s="79">
        <v>12</v>
      </c>
      <c r="BT739" s="79" t="s">
        <v>1268</v>
      </c>
      <c r="BU739" s="79" t="s">
        <v>863</v>
      </c>
      <c r="BV739" s="79">
        <v>1</v>
      </c>
      <c r="BW739" s="79">
        <v>4</v>
      </c>
      <c r="BX739" s="79">
        <v>0.5</v>
      </c>
      <c r="BY739" s="79">
        <v>1</v>
      </c>
      <c r="BZ739" s="95" t="s">
        <v>464</v>
      </c>
      <c r="CA739" s="95" t="s">
        <v>464</v>
      </c>
      <c r="CB739" s="95" t="s">
        <v>1266</v>
      </c>
      <c r="CC739" s="95">
        <v>125</v>
      </c>
      <c r="CD739" s="95">
        <v>220</v>
      </c>
      <c r="CE739" s="95" t="s">
        <v>1287</v>
      </c>
      <c r="CF739" s="95">
        <f t="shared" si="186"/>
        <v>288</v>
      </c>
      <c r="CG739" s="81">
        <v>1080</v>
      </c>
    </row>
    <row r="740" spans="1:85" x14ac:dyDescent="0.3">
      <c r="A740" s="2" t="s">
        <v>343</v>
      </c>
      <c r="B740" s="18" t="s">
        <v>1016</v>
      </c>
      <c r="C740" s="13"/>
      <c r="D740" s="2">
        <v>3.41</v>
      </c>
      <c r="E740" s="2" t="s">
        <v>319</v>
      </c>
      <c r="F740" s="9">
        <v>-1</v>
      </c>
      <c r="G740">
        <v>-1</v>
      </c>
      <c r="L740" t="b">
        <v>0</v>
      </c>
      <c r="M740" t="b">
        <v>0</v>
      </c>
      <c r="N740" t="b">
        <v>0</v>
      </c>
      <c r="O740" s="5" t="b">
        <v>1</v>
      </c>
      <c r="P740" s="2">
        <v>4</v>
      </c>
      <c r="Q740" s="25">
        <v>0</v>
      </c>
      <c r="R740">
        <v>0</v>
      </c>
      <c r="S740">
        <v>0</v>
      </c>
      <c r="T740" s="2">
        <v>3.71</v>
      </c>
      <c r="U740" s="2">
        <v>3.71</v>
      </c>
      <c r="V740" s="2">
        <v>54.9</v>
      </c>
      <c r="W740" s="2" t="s">
        <v>519</v>
      </c>
      <c r="X740" s="2">
        <v>27.45</v>
      </c>
      <c r="Y740" s="25">
        <v>0</v>
      </c>
      <c r="Z740" s="25"/>
      <c r="AA740" s="25"/>
      <c r="AB740">
        <v>0</v>
      </c>
      <c r="AE740">
        <v>0</v>
      </c>
      <c r="AH740" s="2"/>
      <c r="AI740">
        <v>10</v>
      </c>
      <c r="AJ740" s="55">
        <f t="shared" si="187"/>
        <v>755.64908999999989</v>
      </c>
      <c r="AK740" s="57">
        <v>0</v>
      </c>
      <c r="AL740" s="55">
        <v>0</v>
      </c>
      <c r="AM740" s="55">
        <v>0</v>
      </c>
      <c r="AN740" s="52">
        <f t="shared" si="188"/>
        <v>5.2934623397746704E-2</v>
      </c>
      <c r="AO740" s="51"/>
      <c r="AP740" s="52"/>
      <c r="AQ740" s="52"/>
      <c r="AR740" s="28">
        <v>1.464285714285714</v>
      </c>
      <c r="AS740" s="28">
        <v>1.142857142857143</v>
      </c>
      <c r="AT740" s="28">
        <v>7.1428571428571425E-2</v>
      </c>
      <c r="AU740" s="28">
        <v>0.14285714285714279</v>
      </c>
      <c r="AV740" s="28">
        <v>0.51898734177215178</v>
      </c>
      <c r="AW740" s="28">
        <v>0.40506329113924039</v>
      </c>
      <c r="AX740" s="28">
        <v>2.5316455696202531E-2</v>
      </c>
      <c r="AY740" s="28">
        <v>5.0632911392405063E-2</v>
      </c>
      <c r="AZ740" s="25">
        <v>1.1399999999999999</v>
      </c>
      <c r="BA740" s="25">
        <v>3.44</v>
      </c>
      <c r="BB740" s="25">
        <v>2.2999999999999998</v>
      </c>
      <c r="BC740" s="25">
        <v>2.4350000000000001</v>
      </c>
      <c r="BD740">
        <v>2.4350000000000001</v>
      </c>
      <c r="BE740">
        <v>6.7562831869201787</v>
      </c>
      <c r="BF740" s="75"/>
      <c r="BG740" s="75"/>
      <c r="BH740" s="75"/>
      <c r="BI740">
        <v>2.6467311698873348E-2</v>
      </c>
      <c r="BM740">
        <v>5.2934623397746697E-2</v>
      </c>
      <c r="BN740">
        <v>2.6467311698873348E-2</v>
      </c>
      <c r="BO740">
        <v>0</v>
      </c>
      <c r="BP740" s="79" t="s">
        <v>1264</v>
      </c>
      <c r="BQ740" s="79">
        <f t="shared" si="185"/>
        <v>1098</v>
      </c>
      <c r="BR740" s="79">
        <v>12</v>
      </c>
      <c r="BT740" s="79" t="s">
        <v>1268</v>
      </c>
      <c r="BU740" s="79" t="s">
        <v>863</v>
      </c>
      <c r="BV740" s="79">
        <v>1</v>
      </c>
      <c r="BX740" s="79">
        <v>0.5</v>
      </c>
      <c r="BY740" s="79">
        <v>1</v>
      </c>
      <c r="BZ740" s="95" t="s">
        <v>464</v>
      </c>
      <c r="CA740" s="95" t="s">
        <v>464</v>
      </c>
      <c r="CB740" s="95" t="s">
        <v>1266</v>
      </c>
      <c r="CC740" s="95">
        <v>125</v>
      </c>
      <c r="CD740" s="95">
        <v>220</v>
      </c>
      <c r="CE740" s="95" t="s">
        <v>1287</v>
      </c>
      <c r="CF740" s="95">
        <f t="shared" si="186"/>
        <v>288</v>
      </c>
      <c r="CG740" s="81">
        <v>840</v>
      </c>
    </row>
    <row r="741" spans="1:85" x14ac:dyDescent="0.3">
      <c r="A741" s="2" t="s">
        <v>344</v>
      </c>
      <c r="B741" s="18" t="s">
        <v>1017</v>
      </c>
      <c r="C741" s="13"/>
      <c r="D741" s="2">
        <v>3.41</v>
      </c>
      <c r="E741" s="2" t="s">
        <v>319</v>
      </c>
      <c r="F741" s="9">
        <v>-1</v>
      </c>
      <c r="G741">
        <v>-1</v>
      </c>
      <c r="L741" t="b">
        <v>0</v>
      </c>
      <c r="M741" t="b">
        <v>0</v>
      </c>
      <c r="N741" t="b">
        <v>0</v>
      </c>
      <c r="O741" s="5" t="b">
        <v>1</v>
      </c>
      <c r="P741" s="2">
        <v>4</v>
      </c>
      <c r="Q741" s="25">
        <v>0</v>
      </c>
      <c r="R741">
        <v>0</v>
      </c>
      <c r="S741">
        <v>0</v>
      </c>
      <c r="T741" s="2">
        <v>3.71</v>
      </c>
      <c r="U741" s="2">
        <v>3.71</v>
      </c>
      <c r="V741" s="2">
        <v>58</v>
      </c>
      <c r="W741" s="2" t="s">
        <v>519</v>
      </c>
      <c r="X741" s="2">
        <v>29</v>
      </c>
      <c r="Y741" s="25">
        <v>0</v>
      </c>
      <c r="Z741" s="25"/>
      <c r="AA741" s="25"/>
      <c r="AB741">
        <v>0</v>
      </c>
      <c r="AE741">
        <v>0</v>
      </c>
      <c r="AH741" s="2"/>
      <c r="AI741">
        <v>10</v>
      </c>
      <c r="AJ741" s="55">
        <f t="shared" si="187"/>
        <v>798.31779999999992</v>
      </c>
      <c r="AK741" s="57">
        <v>0</v>
      </c>
      <c r="AL741" s="55">
        <v>0</v>
      </c>
      <c r="AM741" s="55">
        <v>0</v>
      </c>
      <c r="AN741" s="52">
        <f t="shared" si="188"/>
        <v>5.010535904372921E-2</v>
      </c>
      <c r="AO741" s="51"/>
      <c r="AP741" s="52"/>
      <c r="AQ741" s="52"/>
      <c r="AR741" s="28">
        <v>1.4411764705882351</v>
      </c>
      <c r="AS741" s="28">
        <v>1.0588235294117649</v>
      </c>
      <c r="AT741" s="28">
        <v>5.8823529411764712E-2</v>
      </c>
      <c r="AU741" s="28">
        <v>0.1176470588235294</v>
      </c>
      <c r="AV741" s="28">
        <v>0.53846153846153855</v>
      </c>
      <c r="AW741" s="28">
        <v>0.39560439560439559</v>
      </c>
      <c r="AX741" s="28">
        <v>2.197802197802198E-2</v>
      </c>
      <c r="AY741" s="28">
        <v>4.3956043956043959E-2</v>
      </c>
      <c r="AZ741" s="25">
        <v>1.1399999999999999</v>
      </c>
      <c r="BA741" s="25">
        <v>3.44</v>
      </c>
      <c r="BB741" s="25">
        <v>2.2999999999999998</v>
      </c>
      <c r="BC741" s="25">
        <v>2.4141176470588239</v>
      </c>
      <c r="BD741">
        <v>2.4141176470588239</v>
      </c>
      <c r="BE741">
        <v>6.776599883681441</v>
      </c>
      <c r="BF741" s="75"/>
      <c r="BG741" s="75"/>
      <c r="BH741" s="75"/>
      <c r="BI741">
        <v>2.5052679521864601E-2</v>
      </c>
      <c r="BM741">
        <v>5.010535904372921E-2</v>
      </c>
      <c r="BN741">
        <v>2.5052679521864601E-2</v>
      </c>
      <c r="BO741">
        <v>0</v>
      </c>
      <c r="BP741" s="79" t="s">
        <v>1264</v>
      </c>
      <c r="BQ741" s="79">
        <f t="shared" si="185"/>
        <v>1098</v>
      </c>
      <c r="BR741" s="79">
        <v>12</v>
      </c>
      <c r="BT741" s="79" t="s">
        <v>1268</v>
      </c>
      <c r="BU741" s="79" t="s">
        <v>863</v>
      </c>
      <c r="BV741" s="79">
        <v>1</v>
      </c>
      <c r="BW741" s="79">
        <v>15</v>
      </c>
      <c r="BX741" s="79">
        <v>0.5</v>
      </c>
      <c r="BY741" s="79">
        <v>1</v>
      </c>
      <c r="BZ741" s="95" t="s">
        <v>464</v>
      </c>
      <c r="CA741" s="95" t="s">
        <v>464</v>
      </c>
      <c r="CB741" s="95" t="s">
        <v>1266</v>
      </c>
      <c r="CC741" s="95">
        <v>125</v>
      </c>
      <c r="CD741" s="95">
        <v>220</v>
      </c>
      <c r="CE741" s="95" t="s">
        <v>1287</v>
      </c>
      <c r="CF741" s="95">
        <f t="shared" si="186"/>
        <v>288</v>
      </c>
      <c r="CG741" s="81">
        <v>1400</v>
      </c>
    </row>
    <row r="742" spans="1:85" x14ac:dyDescent="0.3">
      <c r="A742" s="2" t="s">
        <v>151</v>
      </c>
      <c r="B742" s="13" t="s">
        <v>774</v>
      </c>
      <c r="C742" s="13"/>
      <c r="D742" s="2">
        <v>3.26</v>
      </c>
      <c r="E742" s="96" t="s">
        <v>345</v>
      </c>
      <c r="F742" s="114" t="s">
        <v>587</v>
      </c>
      <c r="G742" s="69">
        <v>1522043</v>
      </c>
      <c r="I742" t="s">
        <v>1552</v>
      </c>
      <c r="J742" t="s">
        <v>1552</v>
      </c>
      <c r="L742" t="b">
        <v>1</v>
      </c>
      <c r="M742" t="b">
        <v>1</v>
      </c>
      <c r="N742" t="b">
        <v>0</v>
      </c>
      <c r="O742" t="b">
        <v>0</v>
      </c>
      <c r="P742" s="2">
        <v>1</v>
      </c>
      <c r="Q742" s="25">
        <v>0</v>
      </c>
      <c r="R742">
        <v>0</v>
      </c>
      <c r="S742">
        <v>0</v>
      </c>
      <c r="T742" s="2">
        <v>3.89</v>
      </c>
      <c r="U742" s="2">
        <v>3.89</v>
      </c>
      <c r="V742" s="2">
        <v>16.399999999999999</v>
      </c>
      <c r="W742" s="2"/>
      <c r="X742" s="2">
        <v>16.399999999999999</v>
      </c>
      <c r="Y742" s="25">
        <v>0</v>
      </c>
      <c r="Z742" s="25"/>
      <c r="AA742" s="25"/>
      <c r="AB742">
        <v>0</v>
      </c>
      <c r="AE742">
        <v>0</v>
      </c>
      <c r="AH742" s="2"/>
      <c r="AI742">
        <v>20</v>
      </c>
      <c r="AJ742" s="55">
        <f t="shared" si="177"/>
        <v>248.16643999999999</v>
      </c>
      <c r="AK742" s="57">
        <v>0</v>
      </c>
      <c r="AL742" s="55">
        <v>0</v>
      </c>
      <c r="AM742" s="55">
        <v>0</v>
      </c>
      <c r="AN742" s="52">
        <f t="shared" si="188"/>
        <v>8.0591074280631989E-2</v>
      </c>
      <c r="AO742" s="51"/>
      <c r="AP742" s="52"/>
      <c r="AQ742" s="52"/>
      <c r="AR742" s="28">
        <v>1.75</v>
      </c>
      <c r="AS742" s="28">
        <v>2.5</v>
      </c>
      <c r="AT742" s="28">
        <v>0.75</v>
      </c>
      <c r="AU742" s="28">
        <v>0</v>
      </c>
      <c r="AV742" s="28">
        <v>0.35</v>
      </c>
      <c r="AW742" s="28">
        <v>0.5</v>
      </c>
      <c r="AX742" s="28">
        <v>0.15</v>
      </c>
      <c r="AY742" s="28">
        <v>0</v>
      </c>
      <c r="AZ742" s="25">
        <v>0.95</v>
      </c>
      <c r="BA742" s="25">
        <v>3.44</v>
      </c>
      <c r="BB742" s="25">
        <v>2.4900000000000002</v>
      </c>
      <c r="BC742" s="25">
        <v>2.7062499999999998</v>
      </c>
      <c r="BD742">
        <v>2.7062499999999998</v>
      </c>
      <c r="BE742">
        <v>6.2396022968656872</v>
      </c>
      <c r="BF742" s="75"/>
      <c r="BG742" s="75"/>
      <c r="BH742" s="75"/>
      <c r="BM742">
        <v>0</v>
      </c>
      <c r="BN742">
        <v>0</v>
      </c>
      <c r="BO742">
        <v>0</v>
      </c>
      <c r="BP742" s="79" t="s">
        <v>1264</v>
      </c>
      <c r="BQ742" s="79">
        <v>1573</v>
      </c>
      <c r="BR742" s="79">
        <v>10</v>
      </c>
      <c r="BT742" s="79" t="s">
        <v>464</v>
      </c>
      <c r="BU742" s="79" t="s">
        <v>464</v>
      </c>
      <c r="BV742" s="79">
        <v>0</v>
      </c>
      <c r="BW742" s="79">
        <v>3.1</v>
      </c>
      <c r="BX742" s="79">
        <v>0.5</v>
      </c>
      <c r="BY742" s="79">
        <v>1</v>
      </c>
      <c r="BZ742" s="95" t="s">
        <v>464</v>
      </c>
      <c r="CA742" s="95" t="s">
        <v>464</v>
      </c>
      <c r="CB742" s="95" t="s">
        <v>1266</v>
      </c>
      <c r="CC742" s="95">
        <v>125</v>
      </c>
      <c r="CD742" s="95">
        <v>220</v>
      </c>
      <c r="CE742" s="95" t="s">
        <v>1287</v>
      </c>
      <c r="CF742" s="95">
        <f t="shared" si="186"/>
        <v>288</v>
      </c>
      <c r="CG742" s="81">
        <v>1400</v>
      </c>
    </row>
    <row r="743" spans="1:85" x14ac:dyDescent="0.3">
      <c r="A743" s="2" t="s">
        <v>63</v>
      </c>
      <c r="B743" s="13" t="s">
        <v>773</v>
      </c>
      <c r="C743" s="13"/>
      <c r="D743" s="2">
        <v>3.5</v>
      </c>
      <c r="E743" s="96" t="s">
        <v>345</v>
      </c>
      <c r="F743" s="114" t="s">
        <v>587</v>
      </c>
      <c r="G743" s="69">
        <v>1522043</v>
      </c>
      <c r="I743" t="s">
        <v>1550</v>
      </c>
      <c r="J743" t="s">
        <v>1550</v>
      </c>
      <c r="L743" t="b">
        <v>1</v>
      </c>
      <c r="M743" t="b">
        <v>1</v>
      </c>
      <c r="N743" t="b">
        <v>0</v>
      </c>
      <c r="O743" t="b">
        <v>0</v>
      </c>
      <c r="P743" s="2">
        <v>1</v>
      </c>
      <c r="Q743" s="25">
        <v>0</v>
      </c>
      <c r="R743">
        <v>0</v>
      </c>
      <c r="S743">
        <v>0</v>
      </c>
      <c r="T743" s="2">
        <v>3.82</v>
      </c>
      <c r="U743" s="2">
        <v>3.82</v>
      </c>
      <c r="V743" s="2">
        <v>16</v>
      </c>
      <c r="W743" s="2"/>
      <c r="X743" s="2">
        <v>16</v>
      </c>
      <c r="Y743" s="25">
        <v>0</v>
      </c>
      <c r="Z743" s="25"/>
      <c r="AA743" s="25"/>
      <c r="AB743">
        <v>0</v>
      </c>
      <c r="AE743">
        <v>0</v>
      </c>
      <c r="AH743" s="2"/>
      <c r="AI743">
        <v>20</v>
      </c>
      <c r="AJ743" s="55">
        <f t="shared" si="177"/>
        <v>233.47839999999999</v>
      </c>
      <c r="AK743" s="57">
        <v>0</v>
      </c>
      <c r="AL743" s="55">
        <v>0</v>
      </c>
      <c r="AM743" s="55">
        <v>0</v>
      </c>
      <c r="AN743" s="52">
        <f t="shared" si="184"/>
        <v>8.5661029028809524E-2</v>
      </c>
      <c r="AO743" s="51"/>
      <c r="AP743" s="52"/>
      <c r="AQ743" s="52"/>
      <c r="AR743" s="28">
        <v>1.75</v>
      </c>
      <c r="AS743" s="28">
        <v>2.5</v>
      </c>
      <c r="AT743" s="28">
        <v>0.75</v>
      </c>
      <c r="AU743" s="28">
        <v>0</v>
      </c>
      <c r="AV743" s="28">
        <v>0.35</v>
      </c>
      <c r="AW743" s="28">
        <v>0.5</v>
      </c>
      <c r="AX743" s="28">
        <v>0.15</v>
      </c>
      <c r="AY743" s="28">
        <v>0</v>
      </c>
      <c r="AZ743" s="25">
        <v>1</v>
      </c>
      <c r="BA743" s="25">
        <v>3.44</v>
      </c>
      <c r="BB743" s="25">
        <v>2.44</v>
      </c>
      <c r="BC743" s="25">
        <v>2.7124999999999999</v>
      </c>
      <c r="BD743">
        <v>2.7124999999999999</v>
      </c>
      <c r="BE743">
        <v>6.264025610615688</v>
      </c>
      <c r="BF743" s="75"/>
      <c r="BG743" s="75"/>
      <c r="BH743" s="75"/>
      <c r="BI743">
        <v>4.2830514514404762E-2</v>
      </c>
      <c r="BM743">
        <v>8.5661029028809524E-2</v>
      </c>
      <c r="BN743">
        <v>4.2830514514404762E-2</v>
      </c>
      <c r="BO743">
        <v>0</v>
      </c>
      <c r="BP743" s="79" t="s">
        <v>1264</v>
      </c>
      <c r="BQ743" s="79">
        <v>1373</v>
      </c>
      <c r="BR743" s="79">
        <v>24</v>
      </c>
      <c r="BT743" s="79" t="s">
        <v>464</v>
      </c>
      <c r="BU743" s="79" t="s">
        <v>464</v>
      </c>
      <c r="BV743" s="79">
        <v>0</v>
      </c>
      <c r="BW743" s="79">
        <v>7.6</v>
      </c>
      <c r="BX743" s="79">
        <v>0.5</v>
      </c>
      <c r="BY743" s="79">
        <v>1</v>
      </c>
      <c r="BZ743" s="95" t="s">
        <v>464</v>
      </c>
      <c r="CA743" s="95" t="s">
        <v>464</v>
      </c>
      <c r="CB743" s="95" t="s">
        <v>1266</v>
      </c>
      <c r="CC743" s="95">
        <v>125</v>
      </c>
      <c r="CD743" s="95">
        <v>220</v>
      </c>
      <c r="CE743" s="95" t="s">
        <v>1287</v>
      </c>
      <c r="CF743" s="95">
        <f t="shared" si="186"/>
        <v>288</v>
      </c>
      <c r="CG743" s="81">
        <v>520</v>
      </c>
    </row>
    <row r="744" spans="1:85" x14ac:dyDescent="0.3">
      <c r="A744" s="2" t="s">
        <v>151</v>
      </c>
      <c r="B744" s="13" t="s">
        <v>774</v>
      </c>
      <c r="C744" s="13"/>
      <c r="D744" s="2">
        <v>3.26</v>
      </c>
      <c r="E744" s="96" t="s">
        <v>345</v>
      </c>
      <c r="F744" s="114" t="s">
        <v>587</v>
      </c>
      <c r="G744" s="69">
        <v>1522043</v>
      </c>
      <c r="I744" t="s">
        <v>1552</v>
      </c>
      <c r="J744" t="s">
        <v>1552</v>
      </c>
      <c r="L744" t="b">
        <v>1</v>
      </c>
      <c r="M744" t="b">
        <v>1</v>
      </c>
      <c r="N744" t="b">
        <v>0</v>
      </c>
      <c r="O744" t="b">
        <v>0</v>
      </c>
      <c r="P744" s="2">
        <v>1</v>
      </c>
      <c r="Q744" s="25">
        <v>0</v>
      </c>
      <c r="R744">
        <v>0</v>
      </c>
      <c r="S744">
        <v>0</v>
      </c>
      <c r="T744" s="2">
        <v>3.89</v>
      </c>
      <c r="U744" s="2">
        <v>3.89</v>
      </c>
      <c r="V744" s="2">
        <v>16.399999999999999</v>
      </c>
      <c r="W744" s="2"/>
      <c r="X744" s="2">
        <v>16.399999999999999</v>
      </c>
      <c r="Y744" s="25">
        <v>0</v>
      </c>
      <c r="Z744" s="25"/>
      <c r="AA744" s="25"/>
      <c r="AB744">
        <v>0</v>
      </c>
      <c r="AE744">
        <v>0</v>
      </c>
      <c r="AH744" s="2"/>
      <c r="AI744">
        <v>20</v>
      </c>
      <c r="AJ744" s="55">
        <f t="shared" ref="AJ744:AJ747" si="189">T744*U744*V744</f>
        <v>248.16643999999999</v>
      </c>
      <c r="AK744" s="57">
        <v>0</v>
      </c>
      <c r="AL744" s="55">
        <v>0</v>
      </c>
      <c r="AM744" s="55">
        <v>0</v>
      </c>
      <c r="AN744" s="52">
        <f t="shared" si="184"/>
        <v>8.0591074280631989E-2</v>
      </c>
      <c r="AO744" s="51"/>
      <c r="AP744" s="52"/>
      <c r="AQ744" s="52"/>
      <c r="AR744" s="28">
        <v>1.75</v>
      </c>
      <c r="AS744" s="28">
        <v>2.5</v>
      </c>
      <c r="AT744" s="28">
        <v>0.75</v>
      </c>
      <c r="AU744" s="28">
        <v>0</v>
      </c>
      <c r="AV744" s="28">
        <v>0.35</v>
      </c>
      <c r="AW744" s="28">
        <v>0.5</v>
      </c>
      <c r="AX744" s="28">
        <v>0.15</v>
      </c>
      <c r="AY744" s="28">
        <v>0</v>
      </c>
      <c r="AZ744" s="25">
        <v>0.95</v>
      </c>
      <c r="BA744" s="25">
        <v>3.44</v>
      </c>
      <c r="BB744" s="25">
        <v>2.4900000000000002</v>
      </c>
      <c r="BC744" s="25">
        <v>2.7062499999999998</v>
      </c>
      <c r="BD744">
        <v>2.7062499999999998</v>
      </c>
      <c r="BE744">
        <v>6.2396022968656872</v>
      </c>
      <c r="BF744" s="75"/>
      <c r="BG744" s="75"/>
      <c r="BH744" s="75"/>
      <c r="BM744">
        <v>0</v>
      </c>
      <c r="BN744">
        <v>0</v>
      </c>
      <c r="BO744">
        <v>0</v>
      </c>
      <c r="BP744" s="79" t="s">
        <v>1264</v>
      </c>
      <c r="BQ744" s="79">
        <v>1573</v>
      </c>
      <c r="BR744" s="79">
        <v>10</v>
      </c>
      <c r="BT744" s="79" t="s">
        <v>464</v>
      </c>
      <c r="BU744" s="79" t="s">
        <v>464</v>
      </c>
      <c r="BV744" s="79">
        <v>0</v>
      </c>
      <c r="BW744" s="79">
        <v>103</v>
      </c>
      <c r="BX744" s="79">
        <v>0.5</v>
      </c>
      <c r="BY744" s="79">
        <v>1</v>
      </c>
      <c r="BZ744" s="95" t="s">
        <v>464</v>
      </c>
      <c r="CA744" s="95" t="s">
        <v>464</v>
      </c>
      <c r="CB744" s="95" t="s">
        <v>1266</v>
      </c>
      <c r="CC744" s="95">
        <v>125</v>
      </c>
      <c r="CD744" s="95">
        <v>220</v>
      </c>
      <c r="CE744" s="95" t="s">
        <v>1287</v>
      </c>
      <c r="CF744" s="95">
        <f t="shared" si="186"/>
        <v>288</v>
      </c>
      <c r="CG744" s="81">
        <v>380</v>
      </c>
    </row>
    <row r="745" spans="1:85" x14ac:dyDescent="0.3">
      <c r="A745" s="2" t="s">
        <v>63</v>
      </c>
      <c r="B745" s="13" t="s">
        <v>773</v>
      </c>
      <c r="C745" s="13"/>
      <c r="D745" s="2">
        <v>3.38</v>
      </c>
      <c r="E745" s="96" t="s">
        <v>345</v>
      </c>
      <c r="F745" s="114" t="s">
        <v>587</v>
      </c>
      <c r="G745" s="69">
        <v>1522043</v>
      </c>
      <c r="I745" t="s">
        <v>1550</v>
      </c>
      <c r="J745" t="s">
        <v>1550</v>
      </c>
      <c r="L745" t="b">
        <v>1</v>
      </c>
      <c r="M745" t="b">
        <v>1</v>
      </c>
      <c r="N745" t="b">
        <v>0</v>
      </c>
      <c r="O745" t="b">
        <v>0</v>
      </c>
      <c r="P745" s="2">
        <v>1</v>
      </c>
      <c r="Q745" s="25">
        <v>0</v>
      </c>
      <c r="R745">
        <v>0</v>
      </c>
      <c r="S745">
        <v>0</v>
      </c>
      <c r="T745" s="2">
        <v>3.82</v>
      </c>
      <c r="U745" s="2">
        <v>3.82</v>
      </c>
      <c r="V745" s="2">
        <v>16</v>
      </c>
      <c r="W745" s="2"/>
      <c r="X745" s="2">
        <v>16</v>
      </c>
      <c r="Y745" s="25">
        <v>0</v>
      </c>
      <c r="Z745" s="25"/>
      <c r="AA745" s="25"/>
      <c r="AB745">
        <v>0</v>
      </c>
      <c r="AE745">
        <v>0</v>
      </c>
      <c r="AH745" s="2"/>
      <c r="AI745">
        <v>20</v>
      </c>
      <c r="AJ745" s="55">
        <f t="shared" si="189"/>
        <v>233.47839999999999</v>
      </c>
      <c r="AK745" s="57">
        <v>0</v>
      </c>
      <c r="AL745" s="55">
        <v>0</v>
      </c>
      <c r="AM745" s="55">
        <v>0</v>
      </c>
      <c r="AN745" s="52">
        <f t="shared" ref="AN745:AN746" si="190">P745*AI745/AJ745</f>
        <v>8.5661029028809524E-2</v>
      </c>
      <c r="AO745" s="51"/>
      <c r="AP745" s="52"/>
      <c r="AQ745" s="52"/>
      <c r="AR745" s="28">
        <v>1.75</v>
      </c>
      <c r="AS745" s="28">
        <v>2.5</v>
      </c>
      <c r="AT745" s="28">
        <v>0.75</v>
      </c>
      <c r="AU745" s="28">
        <v>0</v>
      </c>
      <c r="AV745" s="28">
        <v>0.35</v>
      </c>
      <c r="AW745" s="28">
        <v>0.5</v>
      </c>
      <c r="AX745" s="28">
        <v>0.15</v>
      </c>
      <c r="AY745" s="28">
        <v>0</v>
      </c>
      <c r="AZ745" s="25">
        <v>1</v>
      </c>
      <c r="BA745" s="25">
        <v>3.44</v>
      </c>
      <c r="BB745" s="25">
        <v>2.44</v>
      </c>
      <c r="BC745" s="25">
        <v>2.7124999999999999</v>
      </c>
      <c r="BD745">
        <v>2.7124999999999999</v>
      </c>
      <c r="BE745">
        <v>6.264025610615688</v>
      </c>
      <c r="BF745" s="75"/>
      <c r="BG745" s="75"/>
      <c r="BH745" s="75"/>
      <c r="BI745">
        <v>4.2830514514404762E-2</v>
      </c>
      <c r="BM745">
        <v>8.5661029028809524E-2</v>
      </c>
      <c r="BN745">
        <v>4.2830514514404762E-2</v>
      </c>
      <c r="BO745">
        <v>0</v>
      </c>
      <c r="BP745" s="79" t="s">
        <v>1264</v>
      </c>
      <c r="BQ745" s="79">
        <v>1373</v>
      </c>
      <c r="BR745" s="79">
        <v>24</v>
      </c>
      <c r="BT745" s="79" t="s">
        <v>464</v>
      </c>
      <c r="BU745" s="79" t="s">
        <v>464</v>
      </c>
      <c r="BV745" s="79">
        <v>0</v>
      </c>
      <c r="BW745" s="79">
        <v>76.3</v>
      </c>
      <c r="BX745" s="79">
        <v>0.5</v>
      </c>
      <c r="BY745" s="79">
        <v>1</v>
      </c>
      <c r="BZ745" s="95" t="s">
        <v>464</v>
      </c>
      <c r="CA745" s="95" t="s">
        <v>464</v>
      </c>
      <c r="CB745" s="95" t="s">
        <v>1266</v>
      </c>
      <c r="CC745" s="95">
        <v>125</v>
      </c>
      <c r="CD745" s="95">
        <v>220</v>
      </c>
      <c r="CE745" s="95" t="s">
        <v>1287</v>
      </c>
      <c r="CF745" s="95">
        <f t="shared" si="186"/>
        <v>288</v>
      </c>
      <c r="CG745" s="81">
        <v>296</v>
      </c>
    </row>
    <row r="746" spans="1:85" x14ac:dyDescent="0.3">
      <c r="A746" s="2" t="s">
        <v>151</v>
      </c>
      <c r="B746" s="13" t="s">
        <v>774</v>
      </c>
      <c r="C746" s="13"/>
      <c r="D746" s="2">
        <v>3.26</v>
      </c>
      <c r="E746" s="96" t="s">
        <v>345</v>
      </c>
      <c r="F746" s="114" t="s">
        <v>587</v>
      </c>
      <c r="G746" s="69">
        <v>1522043</v>
      </c>
      <c r="I746" t="s">
        <v>1552</v>
      </c>
      <c r="J746" t="s">
        <v>1552</v>
      </c>
      <c r="L746" t="b">
        <v>1</v>
      </c>
      <c r="M746" t="b">
        <v>1</v>
      </c>
      <c r="N746" t="b">
        <v>0</v>
      </c>
      <c r="O746" t="b">
        <v>0</v>
      </c>
      <c r="P746" s="2">
        <v>1</v>
      </c>
      <c r="Q746" s="25">
        <v>0</v>
      </c>
      <c r="R746">
        <v>0</v>
      </c>
      <c r="S746">
        <v>0</v>
      </c>
      <c r="T746" s="2">
        <v>3.89</v>
      </c>
      <c r="U746" s="2">
        <v>3.89</v>
      </c>
      <c r="V746" s="2">
        <v>16.399999999999999</v>
      </c>
      <c r="W746" s="2"/>
      <c r="X746" s="2">
        <v>16.399999999999999</v>
      </c>
      <c r="Y746" s="25">
        <v>0</v>
      </c>
      <c r="Z746" s="25"/>
      <c r="AA746" s="25"/>
      <c r="AB746">
        <v>0</v>
      </c>
      <c r="AE746">
        <v>0</v>
      </c>
      <c r="AH746" s="2"/>
      <c r="AI746">
        <v>20</v>
      </c>
      <c r="AJ746" s="55">
        <f t="shared" si="189"/>
        <v>248.16643999999999</v>
      </c>
      <c r="AK746" s="57">
        <v>0</v>
      </c>
      <c r="AL746" s="55">
        <v>0</v>
      </c>
      <c r="AM746" s="55">
        <v>0</v>
      </c>
      <c r="AN746" s="52">
        <f t="shared" si="190"/>
        <v>8.0591074280631989E-2</v>
      </c>
      <c r="AO746" s="51"/>
      <c r="AP746" s="52"/>
      <c r="AQ746" s="52"/>
      <c r="AR746" s="28">
        <v>1.75</v>
      </c>
      <c r="AS746" s="28">
        <v>2.5</v>
      </c>
      <c r="AT746" s="28">
        <v>0.75</v>
      </c>
      <c r="AU746" s="28">
        <v>0</v>
      </c>
      <c r="AV746" s="28">
        <v>0.35</v>
      </c>
      <c r="AW746" s="28">
        <v>0.5</v>
      </c>
      <c r="AX746" s="28">
        <v>0.15</v>
      </c>
      <c r="AY746" s="28">
        <v>0</v>
      </c>
      <c r="AZ746" s="25">
        <v>0.95</v>
      </c>
      <c r="BA746" s="25">
        <v>3.44</v>
      </c>
      <c r="BB746" s="25">
        <v>2.4900000000000002</v>
      </c>
      <c r="BC746" s="25">
        <v>2.7062499999999998</v>
      </c>
      <c r="BD746">
        <v>2.7062499999999998</v>
      </c>
      <c r="BE746">
        <v>6.2396022968656872</v>
      </c>
      <c r="BF746" s="75"/>
      <c r="BG746" s="75"/>
      <c r="BH746" s="75"/>
      <c r="BM746">
        <v>0</v>
      </c>
      <c r="BN746">
        <v>0</v>
      </c>
      <c r="BO746">
        <v>0</v>
      </c>
      <c r="BP746" s="79" t="s">
        <v>1264</v>
      </c>
      <c r="BQ746" s="79">
        <v>1573</v>
      </c>
      <c r="BR746" s="79">
        <v>10</v>
      </c>
      <c r="BT746" s="79" t="s">
        <v>1268</v>
      </c>
      <c r="BU746" s="79" t="s">
        <v>863</v>
      </c>
      <c r="BV746" s="79">
        <v>1</v>
      </c>
      <c r="BW746" s="79">
        <v>3.1</v>
      </c>
      <c r="BX746" s="79">
        <v>0.5</v>
      </c>
      <c r="BY746" s="79">
        <v>1</v>
      </c>
      <c r="BZ746" s="95" t="s">
        <v>464</v>
      </c>
      <c r="CA746" s="95" t="s">
        <v>464</v>
      </c>
      <c r="CB746" s="95" t="s">
        <v>1266</v>
      </c>
      <c r="CC746" s="95">
        <v>125</v>
      </c>
      <c r="CD746" s="95">
        <v>220</v>
      </c>
      <c r="CE746" s="95" t="s">
        <v>1287</v>
      </c>
      <c r="CF746" s="95">
        <f t="shared" si="186"/>
        <v>288</v>
      </c>
      <c r="CG746" s="81">
        <v>15200</v>
      </c>
    </row>
    <row r="747" spans="1:85" x14ac:dyDescent="0.3">
      <c r="A747" s="2" t="s">
        <v>63</v>
      </c>
      <c r="B747" s="13" t="s">
        <v>773</v>
      </c>
      <c r="C747" s="13"/>
      <c r="D747" s="2">
        <v>3.5</v>
      </c>
      <c r="E747" s="96" t="s">
        <v>345</v>
      </c>
      <c r="F747" s="114" t="s">
        <v>587</v>
      </c>
      <c r="G747" s="69">
        <v>1522043</v>
      </c>
      <c r="I747" t="s">
        <v>1550</v>
      </c>
      <c r="J747" t="s">
        <v>1550</v>
      </c>
      <c r="L747" t="b">
        <v>1</v>
      </c>
      <c r="M747" t="b">
        <v>1</v>
      </c>
      <c r="N747" t="b">
        <v>0</v>
      </c>
      <c r="O747" t="b">
        <v>0</v>
      </c>
      <c r="P747" s="2">
        <v>1</v>
      </c>
      <c r="Q747" s="25">
        <v>0</v>
      </c>
      <c r="R747">
        <v>0</v>
      </c>
      <c r="S747">
        <v>0</v>
      </c>
      <c r="T747" s="2">
        <v>3.82</v>
      </c>
      <c r="U747" s="2">
        <v>3.82</v>
      </c>
      <c r="V747" s="2">
        <v>16</v>
      </c>
      <c r="W747" s="2"/>
      <c r="X747" s="2">
        <v>16</v>
      </c>
      <c r="Y747" s="25">
        <v>0</v>
      </c>
      <c r="Z747" s="25"/>
      <c r="AA747" s="25"/>
      <c r="AB747">
        <v>0</v>
      </c>
      <c r="AE747">
        <v>0</v>
      </c>
      <c r="AH747" s="2"/>
      <c r="AI747">
        <v>20</v>
      </c>
      <c r="AJ747" s="55">
        <f t="shared" si="189"/>
        <v>233.47839999999999</v>
      </c>
      <c r="AK747" s="57">
        <v>0</v>
      </c>
      <c r="AL747" s="55">
        <v>0</v>
      </c>
      <c r="AM747" s="55">
        <v>0</v>
      </c>
      <c r="AN747" s="52">
        <f t="shared" ref="AN747:AN748" si="191">P747*AI747/AJ747</f>
        <v>8.5661029028809524E-2</v>
      </c>
      <c r="AO747" s="51"/>
      <c r="AP747" s="52"/>
      <c r="AQ747" s="52"/>
      <c r="AR747" s="28">
        <v>1.75</v>
      </c>
      <c r="AS747" s="28">
        <v>2.5</v>
      </c>
      <c r="AT747" s="28">
        <v>0.75</v>
      </c>
      <c r="AU747" s="28">
        <v>0</v>
      </c>
      <c r="AV747" s="28">
        <v>0.35</v>
      </c>
      <c r="AW747" s="28">
        <v>0.5</v>
      </c>
      <c r="AX747" s="28">
        <v>0.15</v>
      </c>
      <c r="AY747" s="28">
        <v>0</v>
      </c>
      <c r="AZ747" s="25">
        <v>1</v>
      </c>
      <c r="BA747" s="25">
        <v>3.44</v>
      </c>
      <c r="BB747" s="25">
        <v>2.44</v>
      </c>
      <c r="BC747" s="25">
        <v>2.7124999999999999</v>
      </c>
      <c r="BD747">
        <v>2.7124999999999999</v>
      </c>
      <c r="BE747">
        <v>6.264025610615688</v>
      </c>
      <c r="BF747" s="75"/>
      <c r="BG747" s="75"/>
      <c r="BH747" s="75"/>
      <c r="BI747">
        <v>4.2830514514404762E-2</v>
      </c>
      <c r="BM747">
        <v>8.5661029028809524E-2</v>
      </c>
      <c r="BN747">
        <v>4.2830514514404762E-2</v>
      </c>
      <c r="BO747">
        <v>0</v>
      </c>
      <c r="BP747" s="79" t="s">
        <v>1264</v>
      </c>
      <c r="BQ747" s="79">
        <v>1373</v>
      </c>
      <c r="BR747" s="79">
        <v>24</v>
      </c>
      <c r="BT747" s="79" t="s">
        <v>1268</v>
      </c>
      <c r="BU747" s="79" t="s">
        <v>863</v>
      </c>
      <c r="BV747" s="79">
        <v>1</v>
      </c>
      <c r="BW747" s="79">
        <v>7.6</v>
      </c>
      <c r="BX747" s="79">
        <v>0.5</v>
      </c>
      <c r="BY747" s="79">
        <v>1</v>
      </c>
      <c r="BZ747" s="95" t="s">
        <v>464</v>
      </c>
      <c r="CA747" s="95" t="s">
        <v>464</v>
      </c>
      <c r="CB747" s="95" t="s">
        <v>1266</v>
      </c>
      <c r="CC747" s="95">
        <v>125</v>
      </c>
      <c r="CD747" s="95">
        <v>220</v>
      </c>
      <c r="CE747" s="95" t="s">
        <v>1287</v>
      </c>
      <c r="CF747" s="95">
        <f t="shared" si="186"/>
        <v>288</v>
      </c>
      <c r="CG747" s="81">
        <v>23600</v>
      </c>
    </row>
    <row r="748" spans="1:85" x14ac:dyDescent="0.3">
      <c r="A748" s="2" t="s">
        <v>151</v>
      </c>
      <c r="B748" s="13" t="s">
        <v>774</v>
      </c>
      <c r="C748" s="13"/>
      <c r="D748" s="2">
        <v>3.26</v>
      </c>
      <c r="E748" s="96" t="s">
        <v>345</v>
      </c>
      <c r="F748" s="114" t="s">
        <v>587</v>
      </c>
      <c r="G748" s="69">
        <v>1522043</v>
      </c>
      <c r="I748" t="s">
        <v>1552</v>
      </c>
      <c r="J748" t="s">
        <v>1552</v>
      </c>
      <c r="L748" t="b">
        <v>1</v>
      </c>
      <c r="M748" t="b">
        <v>1</v>
      </c>
      <c r="N748" t="b">
        <v>0</v>
      </c>
      <c r="O748" t="b">
        <v>0</v>
      </c>
      <c r="P748" s="2">
        <v>1</v>
      </c>
      <c r="Q748" s="25">
        <v>0</v>
      </c>
      <c r="R748">
        <v>0</v>
      </c>
      <c r="S748">
        <v>0</v>
      </c>
      <c r="T748" s="2">
        <v>3.89</v>
      </c>
      <c r="U748" s="2">
        <v>3.89</v>
      </c>
      <c r="V748" s="2">
        <v>16.399999999999999</v>
      </c>
      <c r="W748" s="2"/>
      <c r="X748" s="2">
        <v>16.399999999999999</v>
      </c>
      <c r="Y748" s="25">
        <v>0</v>
      </c>
      <c r="Z748" s="25"/>
      <c r="AA748" s="25"/>
      <c r="AB748">
        <v>0</v>
      </c>
      <c r="AE748">
        <v>0</v>
      </c>
      <c r="AH748" s="2"/>
      <c r="AI748">
        <v>20</v>
      </c>
      <c r="AJ748" s="55">
        <f t="shared" ref="AJ748:AJ755" si="192">T748*U748*V748</f>
        <v>248.16643999999999</v>
      </c>
      <c r="AK748" s="57">
        <v>0</v>
      </c>
      <c r="AL748" s="55">
        <v>0</v>
      </c>
      <c r="AM748" s="55">
        <v>0</v>
      </c>
      <c r="AN748" s="52">
        <f t="shared" si="191"/>
        <v>8.0591074280631989E-2</v>
      </c>
      <c r="AO748" s="51"/>
      <c r="AP748" s="52"/>
      <c r="AQ748" s="52"/>
      <c r="AR748" s="28">
        <v>1.75</v>
      </c>
      <c r="AS748" s="28">
        <v>2.5</v>
      </c>
      <c r="AT748" s="28">
        <v>0.75</v>
      </c>
      <c r="AU748" s="28">
        <v>0</v>
      </c>
      <c r="AV748" s="28">
        <v>0.35</v>
      </c>
      <c r="AW748" s="28">
        <v>0.5</v>
      </c>
      <c r="AX748" s="28">
        <v>0.15</v>
      </c>
      <c r="AY748" s="28">
        <v>0</v>
      </c>
      <c r="AZ748" s="25">
        <v>0.95</v>
      </c>
      <c r="BA748" s="25">
        <v>3.44</v>
      </c>
      <c r="BB748" s="25">
        <v>2.4900000000000002</v>
      </c>
      <c r="BC748" s="25">
        <v>2.7062499999999998</v>
      </c>
      <c r="BD748">
        <v>2.7062499999999998</v>
      </c>
      <c r="BE748">
        <v>6.2396022968656872</v>
      </c>
      <c r="BF748" s="75"/>
      <c r="BG748" s="75"/>
      <c r="BH748" s="75"/>
      <c r="BM748">
        <v>0</v>
      </c>
      <c r="BN748">
        <v>0</v>
      </c>
      <c r="BO748">
        <v>0</v>
      </c>
      <c r="BP748" s="79" t="s">
        <v>1264</v>
      </c>
      <c r="BQ748" s="79">
        <v>1573</v>
      </c>
      <c r="BR748" s="79">
        <v>10</v>
      </c>
      <c r="BT748" s="79" t="s">
        <v>1268</v>
      </c>
      <c r="BU748" s="79" t="s">
        <v>863</v>
      </c>
      <c r="BV748" s="79">
        <v>1</v>
      </c>
      <c r="BW748" s="79">
        <v>103</v>
      </c>
      <c r="BX748" s="79">
        <v>0.5</v>
      </c>
      <c r="BY748" s="79">
        <v>1</v>
      </c>
      <c r="BZ748" s="95" t="s">
        <v>464</v>
      </c>
      <c r="CA748" s="95" t="s">
        <v>464</v>
      </c>
      <c r="CB748" s="95" t="s">
        <v>1266</v>
      </c>
      <c r="CC748" s="95">
        <v>125</v>
      </c>
      <c r="CD748" s="95">
        <v>220</v>
      </c>
      <c r="CE748" s="95" t="s">
        <v>1287</v>
      </c>
      <c r="CF748" s="95">
        <f t="shared" si="186"/>
        <v>288</v>
      </c>
      <c r="CG748" s="81">
        <v>36000</v>
      </c>
    </row>
    <row r="749" spans="1:85" x14ac:dyDescent="0.3">
      <c r="A749" s="2" t="s">
        <v>63</v>
      </c>
      <c r="B749" s="13" t="s">
        <v>773</v>
      </c>
      <c r="C749" s="13"/>
      <c r="D749" s="2">
        <v>3.38</v>
      </c>
      <c r="E749" s="96" t="s">
        <v>345</v>
      </c>
      <c r="F749" s="114" t="s">
        <v>587</v>
      </c>
      <c r="G749" s="69">
        <v>1522043</v>
      </c>
      <c r="I749" t="s">
        <v>1550</v>
      </c>
      <c r="J749" t="s">
        <v>1550</v>
      </c>
      <c r="L749" t="b">
        <v>1</v>
      </c>
      <c r="M749" t="b">
        <v>1</v>
      </c>
      <c r="N749" t="b">
        <v>0</v>
      </c>
      <c r="O749" t="b">
        <v>0</v>
      </c>
      <c r="P749" s="2">
        <v>1</v>
      </c>
      <c r="Q749" s="25">
        <v>0</v>
      </c>
      <c r="R749">
        <v>0</v>
      </c>
      <c r="S749">
        <v>0</v>
      </c>
      <c r="T749" s="2">
        <v>3.82</v>
      </c>
      <c r="U749" s="2">
        <v>3.82</v>
      </c>
      <c r="V749" s="2">
        <v>16</v>
      </c>
      <c r="W749" s="2"/>
      <c r="X749" s="2">
        <v>16</v>
      </c>
      <c r="Y749" s="25">
        <v>0</v>
      </c>
      <c r="Z749" s="25"/>
      <c r="AA749" s="25"/>
      <c r="AB749">
        <v>0</v>
      </c>
      <c r="AE749">
        <v>0</v>
      </c>
      <c r="AH749" s="2"/>
      <c r="AI749">
        <v>20</v>
      </c>
      <c r="AJ749" s="55">
        <f t="shared" si="192"/>
        <v>233.47839999999999</v>
      </c>
      <c r="AK749" s="57">
        <v>0</v>
      </c>
      <c r="AL749" s="55">
        <v>0</v>
      </c>
      <c r="AM749" s="55">
        <v>0</v>
      </c>
      <c r="AN749" s="52">
        <f t="shared" ref="AN749:AN750" si="193">P749*AI749/AJ749</f>
        <v>8.5661029028809524E-2</v>
      </c>
      <c r="AO749" s="51"/>
      <c r="AP749" s="52"/>
      <c r="AQ749" s="52"/>
      <c r="AR749" s="28">
        <v>1.75</v>
      </c>
      <c r="AS749" s="28">
        <v>2.5</v>
      </c>
      <c r="AT749" s="28">
        <v>0.75</v>
      </c>
      <c r="AU749" s="28">
        <v>0</v>
      </c>
      <c r="AV749" s="28">
        <v>0.35</v>
      </c>
      <c r="AW749" s="28">
        <v>0.5</v>
      </c>
      <c r="AX749" s="28">
        <v>0.15</v>
      </c>
      <c r="AY749" s="28">
        <v>0</v>
      </c>
      <c r="AZ749" s="25">
        <v>1</v>
      </c>
      <c r="BA749" s="25">
        <v>3.44</v>
      </c>
      <c r="BB749" s="25">
        <v>2.44</v>
      </c>
      <c r="BC749" s="25">
        <v>2.7124999999999999</v>
      </c>
      <c r="BD749">
        <v>2.7124999999999999</v>
      </c>
      <c r="BE749">
        <v>6.264025610615688</v>
      </c>
      <c r="BF749" s="75"/>
      <c r="BG749" s="75"/>
      <c r="BH749" s="75"/>
      <c r="BI749">
        <v>4.2830514514404762E-2</v>
      </c>
      <c r="BM749">
        <v>8.5661029028809524E-2</v>
      </c>
      <c r="BN749">
        <v>4.2830514514404762E-2</v>
      </c>
      <c r="BO749">
        <v>0</v>
      </c>
      <c r="BP749" s="79" t="s">
        <v>1264</v>
      </c>
      <c r="BQ749" s="79">
        <v>1373</v>
      </c>
      <c r="BR749" s="79">
        <v>24</v>
      </c>
      <c r="BT749" s="79" t="s">
        <v>1268</v>
      </c>
      <c r="BU749" s="79" t="s">
        <v>863</v>
      </c>
      <c r="BV749" s="79">
        <v>1</v>
      </c>
      <c r="BW749" s="79">
        <v>76.3</v>
      </c>
      <c r="BX749" s="79">
        <v>0.5</v>
      </c>
      <c r="BY749" s="79">
        <v>1</v>
      </c>
      <c r="BZ749" s="95" t="s">
        <v>464</v>
      </c>
      <c r="CA749" s="95" t="s">
        <v>464</v>
      </c>
      <c r="CB749" s="95" t="s">
        <v>1266</v>
      </c>
      <c r="CC749" s="95">
        <v>125</v>
      </c>
      <c r="CD749" s="95">
        <v>220</v>
      </c>
      <c r="CE749" s="95" t="s">
        <v>1287</v>
      </c>
      <c r="CF749" s="95">
        <f t="shared" si="186"/>
        <v>288</v>
      </c>
      <c r="CG749" s="81">
        <v>37600</v>
      </c>
    </row>
    <row r="750" spans="1:85" x14ac:dyDescent="0.3">
      <c r="A750" s="2" t="s">
        <v>151</v>
      </c>
      <c r="B750" s="13" t="s">
        <v>774</v>
      </c>
      <c r="C750" s="13"/>
      <c r="D750" s="2">
        <v>3.26</v>
      </c>
      <c r="E750" s="96" t="s">
        <v>345</v>
      </c>
      <c r="F750" s="114" t="s">
        <v>587</v>
      </c>
      <c r="G750" s="69">
        <v>1522043</v>
      </c>
      <c r="I750" t="s">
        <v>1552</v>
      </c>
      <c r="J750" t="s">
        <v>1552</v>
      </c>
      <c r="L750" t="b">
        <v>1</v>
      </c>
      <c r="M750" t="b">
        <v>1</v>
      </c>
      <c r="N750" t="b">
        <v>0</v>
      </c>
      <c r="O750" t="b">
        <v>0</v>
      </c>
      <c r="P750" s="2">
        <v>1</v>
      </c>
      <c r="Q750" s="25">
        <v>0</v>
      </c>
      <c r="R750">
        <v>0</v>
      </c>
      <c r="S750">
        <v>0</v>
      </c>
      <c r="T750" s="2">
        <v>3.89</v>
      </c>
      <c r="U750" s="2">
        <v>3.89</v>
      </c>
      <c r="V750" s="2">
        <v>16.399999999999999</v>
      </c>
      <c r="W750" s="2"/>
      <c r="X750" s="2">
        <v>16.399999999999999</v>
      </c>
      <c r="Y750" s="25">
        <v>0</v>
      </c>
      <c r="Z750" s="25"/>
      <c r="AA750" s="25"/>
      <c r="AB750">
        <v>0</v>
      </c>
      <c r="AE750">
        <v>0</v>
      </c>
      <c r="AH750" s="2"/>
      <c r="AI750">
        <v>20</v>
      </c>
      <c r="AJ750" s="55">
        <f t="shared" si="192"/>
        <v>248.16643999999999</v>
      </c>
      <c r="AK750" s="57">
        <v>0</v>
      </c>
      <c r="AL750" s="55">
        <v>0</v>
      </c>
      <c r="AM750" s="55">
        <v>0</v>
      </c>
      <c r="AN750" s="52">
        <f t="shared" si="193"/>
        <v>8.0591074280631989E-2</v>
      </c>
      <c r="AO750" s="51"/>
      <c r="AP750" s="52"/>
      <c r="AQ750" s="52"/>
      <c r="AR750" s="28">
        <v>1.75</v>
      </c>
      <c r="AS750" s="28">
        <v>2.5</v>
      </c>
      <c r="AT750" s="28">
        <v>0.75</v>
      </c>
      <c r="AU750" s="28">
        <v>0</v>
      </c>
      <c r="AV750" s="28">
        <v>0.35</v>
      </c>
      <c r="AW750" s="28">
        <v>0.5</v>
      </c>
      <c r="AX750" s="28">
        <v>0.15</v>
      </c>
      <c r="AY750" s="28">
        <v>0</v>
      </c>
      <c r="AZ750" s="25">
        <v>0.95</v>
      </c>
      <c r="BA750" s="25">
        <v>3.44</v>
      </c>
      <c r="BB750" s="25">
        <v>2.4900000000000002</v>
      </c>
      <c r="BC750" s="25">
        <v>2.7062499999999998</v>
      </c>
      <c r="BD750">
        <v>2.7062499999999998</v>
      </c>
      <c r="BE750">
        <v>6.2396022968656872</v>
      </c>
      <c r="BF750" s="75"/>
      <c r="BG750" s="75"/>
      <c r="BH750" s="75"/>
      <c r="BM750">
        <v>0</v>
      </c>
      <c r="BN750">
        <v>0</v>
      </c>
      <c r="BO750">
        <v>0</v>
      </c>
      <c r="BP750" s="79" t="s">
        <v>1264</v>
      </c>
      <c r="BQ750" s="79">
        <v>1573</v>
      </c>
      <c r="BR750" s="79">
        <v>10</v>
      </c>
      <c r="BT750" s="79" t="s">
        <v>464</v>
      </c>
      <c r="BU750" s="79" t="s">
        <v>464</v>
      </c>
      <c r="BV750" s="79">
        <v>0</v>
      </c>
      <c r="BW750" s="79">
        <v>3.1</v>
      </c>
      <c r="BX750" s="79">
        <v>0.5</v>
      </c>
      <c r="BY750" s="79">
        <v>0</v>
      </c>
      <c r="BZ750" s="95" t="s">
        <v>464</v>
      </c>
      <c r="CA750" s="95" t="s">
        <v>464</v>
      </c>
      <c r="CB750" s="95" t="s">
        <v>1266</v>
      </c>
      <c r="CC750" s="95">
        <v>125</v>
      </c>
      <c r="CD750" s="95">
        <v>220</v>
      </c>
      <c r="CE750" s="95" t="s">
        <v>1287</v>
      </c>
      <c r="CF750" s="95">
        <f t="shared" si="186"/>
        <v>288</v>
      </c>
      <c r="CG750" s="81">
        <v>23.199999999999996</v>
      </c>
    </row>
    <row r="751" spans="1:85" x14ac:dyDescent="0.3">
      <c r="A751" s="2" t="s">
        <v>63</v>
      </c>
      <c r="B751" s="13" t="s">
        <v>773</v>
      </c>
      <c r="C751" s="13"/>
      <c r="D751" s="2">
        <v>3.5</v>
      </c>
      <c r="E751" s="96" t="s">
        <v>345</v>
      </c>
      <c r="F751" s="114" t="s">
        <v>587</v>
      </c>
      <c r="G751" s="69">
        <v>1522043</v>
      </c>
      <c r="I751" t="s">
        <v>1550</v>
      </c>
      <c r="J751" t="s">
        <v>1550</v>
      </c>
      <c r="L751" t="b">
        <v>1</v>
      </c>
      <c r="M751" t="b">
        <v>1</v>
      </c>
      <c r="N751" t="b">
        <v>0</v>
      </c>
      <c r="O751" t="b">
        <v>0</v>
      </c>
      <c r="P751" s="2">
        <v>1</v>
      </c>
      <c r="Q751" s="25">
        <v>0</v>
      </c>
      <c r="R751">
        <v>0</v>
      </c>
      <c r="S751">
        <v>0</v>
      </c>
      <c r="T751" s="2">
        <v>3.82</v>
      </c>
      <c r="U751" s="2">
        <v>3.82</v>
      </c>
      <c r="V751" s="2">
        <v>16</v>
      </c>
      <c r="W751" s="2"/>
      <c r="X751" s="2">
        <v>16</v>
      </c>
      <c r="Y751" s="25">
        <v>0</v>
      </c>
      <c r="Z751" s="25"/>
      <c r="AA751" s="25"/>
      <c r="AB751">
        <v>0</v>
      </c>
      <c r="AE751">
        <v>0</v>
      </c>
      <c r="AH751" s="2"/>
      <c r="AI751">
        <v>20</v>
      </c>
      <c r="AJ751" s="55">
        <f t="shared" si="192"/>
        <v>233.47839999999999</v>
      </c>
      <c r="AK751" s="57">
        <v>0</v>
      </c>
      <c r="AL751" s="55">
        <v>0</v>
      </c>
      <c r="AM751" s="55">
        <v>0</v>
      </c>
      <c r="AN751" s="52">
        <f t="shared" ref="AN751:AN752" si="194">P751*AI751/AJ751</f>
        <v>8.5661029028809524E-2</v>
      </c>
      <c r="AO751" s="51"/>
      <c r="AP751" s="52"/>
      <c r="AQ751" s="52"/>
      <c r="AR751" s="28">
        <v>1.75</v>
      </c>
      <c r="AS751" s="28">
        <v>2.5</v>
      </c>
      <c r="AT751" s="28">
        <v>0.75</v>
      </c>
      <c r="AU751" s="28">
        <v>0</v>
      </c>
      <c r="AV751" s="28">
        <v>0.35</v>
      </c>
      <c r="AW751" s="28">
        <v>0.5</v>
      </c>
      <c r="AX751" s="28">
        <v>0.15</v>
      </c>
      <c r="AY751" s="28">
        <v>0</v>
      </c>
      <c r="AZ751" s="25">
        <v>1</v>
      </c>
      <c r="BA751" s="25">
        <v>3.44</v>
      </c>
      <c r="BB751" s="25">
        <v>2.44</v>
      </c>
      <c r="BC751" s="25">
        <v>2.7124999999999999</v>
      </c>
      <c r="BD751">
        <v>2.7124999999999999</v>
      </c>
      <c r="BE751">
        <v>6.264025610615688</v>
      </c>
      <c r="BF751" s="75"/>
      <c r="BG751" s="75"/>
      <c r="BH751" s="75"/>
      <c r="BI751">
        <v>4.2830514514404762E-2</v>
      </c>
      <c r="BM751">
        <v>8.5661029028809524E-2</v>
      </c>
      <c r="BN751">
        <v>4.2830514514404762E-2</v>
      </c>
      <c r="BO751">
        <v>0</v>
      </c>
      <c r="BP751" s="79" t="s">
        <v>1264</v>
      </c>
      <c r="BQ751" s="79">
        <v>1373</v>
      </c>
      <c r="BR751" s="79">
        <v>24</v>
      </c>
      <c r="BT751" s="79" t="s">
        <v>464</v>
      </c>
      <c r="BU751" s="79" t="s">
        <v>464</v>
      </c>
      <c r="BV751" s="79">
        <v>0</v>
      </c>
      <c r="BW751" s="79">
        <v>7.6</v>
      </c>
      <c r="BX751" s="79">
        <v>0.5</v>
      </c>
      <c r="BY751" s="79">
        <v>0</v>
      </c>
      <c r="BZ751" s="95" t="s">
        <v>464</v>
      </c>
      <c r="CA751" s="95" t="s">
        <v>464</v>
      </c>
      <c r="CB751" s="95" t="s">
        <v>1266</v>
      </c>
      <c r="CC751" s="95">
        <v>125</v>
      </c>
      <c r="CD751" s="95">
        <v>220</v>
      </c>
      <c r="CE751" s="95" t="s">
        <v>1287</v>
      </c>
      <c r="CF751" s="95">
        <f t="shared" si="186"/>
        <v>288</v>
      </c>
      <c r="CG751" s="81">
        <v>160</v>
      </c>
    </row>
    <row r="752" spans="1:85" x14ac:dyDescent="0.3">
      <c r="A752" s="2" t="s">
        <v>151</v>
      </c>
      <c r="B752" s="13" t="s">
        <v>774</v>
      </c>
      <c r="C752" s="13"/>
      <c r="D752" s="2">
        <v>3.26</v>
      </c>
      <c r="E752" s="96" t="s">
        <v>345</v>
      </c>
      <c r="F752" s="114" t="s">
        <v>587</v>
      </c>
      <c r="G752" s="69">
        <v>1522043</v>
      </c>
      <c r="I752" t="s">
        <v>1552</v>
      </c>
      <c r="J752" t="s">
        <v>1552</v>
      </c>
      <c r="L752" t="b">
        <v>1</v>
      </c>
      <c r="M752" t="b">
        <v>1</v>
      </c>
      <c r="N752" t="b">
        <v>0</v>
      </c>
      <c r="O752" t="b">
        <v>0</v>
      </c>
      <c r="P752" s="2">
        <v>1</v>
      </c>
      <c r="Q752" s="25">
        <v>0</v>
      </c>
      <c r="R752">
        <v>0</v>
      </c>
      <c r="S752">
        <v>0</v>
      </c>
      <c r="T752" s="2">
        <v>3.89</v>
      </c>
      <c r="U752" s="2">
        <v>3.89</v>
      </c>
      <c r="V752" s="2">
        <v>16.399999999999999</v>
      </c>
      <c r="W752" s="2"/>
      <c r="X752" s="2">
        <v>16.399999999999999</v>
      </c>
      <c r="Y752" s="25">
        <v>0</v>
      </c>
      <c r="Z752" s="25"/>
      <c r="AA752" s="25"/>
      <c r="AB752">
        <v>0</v>
      </c>
      <c r="AE752">
        <v>0</v>
      </c>
      <c r="AH752" s="2"/>
      <c r="AI752">
        <v>20</v>
      </c>
      <c r="AJ752" s="55">
        <f t="shared" si="192"/>
        <v>248.16643999999999</v>
      </c>
      <c r="AK752" s="57">
        <v>0</v>
      </c>
      <c r="AL752" s="55">
        <v>0</v>
      </c>
      <c r="AM752" s="55">
        <v>0</v>
      </c>
      <c r="AN752" s="52">
        <f t="shared" si="194"/>
        <v>8.0591074280631989E-2</v>
      </c>
      <c r="AO752" s="51"/>
      <c r="AP752" s="52"/>
      <c r="AQ752" s="52"/>
      <c r="AR752" s="28">
        <v>1.75</v>
      </c>
      <c r="AS752" s="28">
        <v>2.5</v>
      </c>
      <c r="AT752" s="28">
        <v>0.75</v>
      </c>
      <c r="AU752" s="28">
        <v>0</v>
      </c>
      <c r="AV752" s="28">
        <v>0.35</v>
      </c>
      <c r="AW752" s="28">
        <v>0.5</v>
      </c>
      <c r="AX752" s="28">
        <v>0.15</v>
      </c>
      <c r="AY752" s="28">
        <v>0</v>
      </c>
      <c r="AZ752" s="25">
        <v>0.95</v>
      </c>
      <c r="BA752" s="25">
        <v>3.44</v>
      </c>
      <c r="BB752" s="25">
        <v>2.4900000000000002</v>
      </c>
      <c r="BC752" s="25">
        <v>2.7062499999999998</v>
      </c>
      <c r="BD752">
        <v>2.7062499999999998</v>
      </c>
      <c r="BE752">
        <v>6.2396022968656872</v>
      </c>
      <c r="BF752" s="75"/>
      <c r="BG752" s="75"/>
      <c r="BH752" s="75"/>
      <c r="BM752">
        <v>0</v>
      </c>
      <c r="BN752">
        <v>0</v>
      </c>
      <c r="BO752">
        <v>0</v>
      </c>
      <c r="BP752" s="79" t="s">
        <v>1264</v>
      </c>
      <c r="BQ752" s="79">
        <v>1573</v>
      </c>
      <c r="BR752" s="79">
        <v>10</v>
      </c>
      <c r="BT752" s="79" t="s">
        <v>464</v>
      </c>
      <c r="BU752" s="79" t="s">
        <v>464</v>
      </c>
      <c r="BV752" s="79">
        <v>0</v>
      </c>
      <c r="BW752" s="79">
        <v>103</v>
      </c>
      <c r="BX752" s="79">
        <v>0.5</v>
      </c>
      <c r="BY752" s="79">
        <v>0</v>
      </c>
      <c r="BZ752" s="95" t="s">
        <v>464</v>
      </c>
      <c r="CA752" s="95" t="s">
        <v>464</v>
      </c>
      <c r="CB752" s="95" t="s">
        <v>1266</v>
      </c>
      <c r="CC752" s="95">
        <v>125</v>
      </c>
      <c r="CD752" s="95">
        <v>220</v>
      </c>
      <c r="CE752" s="95" t="s">
        <v>1287</v>
      </c>
      <c r="CF752" s="95">
        <f t="shared" si="186"/>
        <v>288</v>
      </c>
      <c r="CG752" s="81">
        <v>84</v>
      </c>
    </row>
    <row r="753" spans="1:85" x14ac:dyDescent="0.3">
      <c r="A753" s="2" t="s">
        <v>63</v>
      </c>
      <c r="B753" s="13" t="s">
        <v>773</v>
      </c>
      <c r="C753" s="13"/>
      <c r="D753" s="2">
        <v>3.38</v>
      </c>
      <c r="E753" s="96" t="s">
        <v>345</v>
      </c>
      <c r="F753" s="114" t="s">
        <v>587</v>
      </c>
      <c r="G753" s="69">
        <v>1522043</v>
      </c>
      <c r="I753" t="s">
        <v>1550</v>
      </c>
      <c r="J753" t="s">
        <v>1550</v>
      </c>
      <c r="L753" t="b">
        <v>1</v>
      </c>
      <c r="M753" t="b">
        <v>1</v>
      </c>
      <c r="N753" t="b">
        <v>0</v>
      </c>
      <c r="O753" t="b">
        <v>0</v>
      </c>
      <c r="P753" s="2">
        <v>1</v>
      </c>
      <c r="Q753" s="25">
        <v>0</v>
      </c>
      <c r="R753">
        <v>0</v>
      </c>
      <c r="S753">
        <v>0</v>
      </c>
      <c r="T753" s="2">
        <v>3.82</v>
      </c>
      <c r="U753" s="2">
        <v>3.82</v>
      </c>
      <c r="V753" s="2">
        <v>16</v>
      </c>
      <c r="W753" s="2"/>
      <c r="X753" s="2">
        <v>16</v>
      </c>
      <c r="Y753" s="25">
        <v>0</v>
      </c>
      <c r="Z753" s="25"/>
      <c r="AA753" s="25"/>
      <c r="AB753">
        <v>0</v>
      </c>
      <c r="AE753">
        <v>0</v>
      </c>
      <c r="AH753" s="2"/>
      <c r="AI753">
        <v>20</v>
      </c>
      <c r="AJ753" s="55">
        <f t="shared" si="192"/>
        <v>233.47839999999999</v>
      </c>
      <c r="AK753" s="57">
        <v>0</v>
      </c>
      <c r="AL753" s="55">
        <v>0</v>
      </c>
      <c r="AM753" s="55">
        <v>0</v>
      </c>
      <c r="AN753" s="52">
        <f t="shared" ref="AN753:AN754" si="195">P753*AI753/AJ753</f>
        <v>8.5661029028809524E-2</v>
      </c>
      <c r="AO753" s="51"/>
      <c r="AP753" s="52"/>
      <c r="AQ753" s="52"/>
      <c r="AR753" s="28">
        <v>1.75</v>
      </c>
      <c r="AS753" s="28">
        <v>2.5</v>
      </c>
      <c r="AT753" s="28">
        <v>0.75</v>
      </c>
      <c r="AU753" s="28">
        <v>0</v>
      </c>
      <c r="AV753" s="28">
        <v>0.35</v>
      </c>
      <c r="AW753" s="28">
        <v>0.5</v>
      </c>
      <c r="AX753" s="28">
        <v>0.15</v>
      </c>
      <c r="AY753" s="28">
        <v>0</v>
      </c>
      <c r="AZ753" s="25">
        <v>1</v>
      </c>
      <c r="BA753" s="25">
        <v>3.44</v>
      </c>
      <c r="BB753" s="25">
        <v>2.44</v>
      </c>
      <c r="BC753" s="25">
        <v>2.7124999999999999</v>
      </c>
      <c r="BD753">
        <v>2.7124999999999999</v>
      </c>
      <c r="BE753">
        <v>6.264025610615688</v>
      </c>
      <c r="BF753" s="75"/>
      <c r="BG753" s="75"/>
      <c r="BH753" s="75"/>
      <c r="BI753">
        <v>4.2830514514404762E-2</v>
      </c>
      <c r="BM753">
        <v>8.5661029028809524E-2</v>
      </c>
      <c r="BN753">
        <v>4.2830514514404762E-2</v>
      </c>
      <c r="BO753">
        <v>0</v>
      </c>
      <c r="BP753" s="79" t="s">
        <v>1264</v>
      </c>
      <c r="BQ753" s="79">
        <v>1373</v>
      </c>
      <c r="BR753" s="79">
        <v>24</v>
      </c>
      <c r="BT753" s="79" t="s">
        <v>464</v>
      </c>
      <c r="BU753" s="79" t="s">
        <v>464</v>
      </c>
      <c r="BV753" s="79">
        <v>0</v>
      </c>
      <c r="BW753" s="79">
        <v>76.3</v>
      </c>
      <c r="BX753" s="79">
        <v>0.5</v>
      </c>
      <c r="BY753" s="79">
        <v>0</v>
      </c>
      <c r="BZ753" s="95" t="s">
        <v>464</v>
      </c>
      <c r="CA753" s="95" t="s">
        <v>464</v>
      </c>
      <c r="CB753" s="95" t="s">
        <v>1266</v>
      </c>
      <c r="CC753" s="95">
        <v>125</v>
      </c>
      <c r="CD753" s="95">
        <v>220</v>
      </c>
      <c r="CE753" s="95" t="s">
        <v>1287</v>
      </c>
      <c r="CF753" s="95">
        <f t="shared" si="186"/>
        <v>288</v>
      </c>
      <c r="CG753" s="81">
        <v>55.999999999999993</v>
      </c>
    </row>
    <row r="754" spans="1:85" x14ac:dyDescent="0.3">
      <c r="A754" s="2" t="s">
        <v>151</v>
      </c>
      <c r="B754" s="13" t="s">
        <v>774</v>
      </c>
      <c r="C754" s="13"/>
      <c r="D754" s="2">
        <v>3.26</v>
      </c>
      <c r="E754" s="96" t="s">
        <v>345</v>
      </c>
      <c r="F754" s="114" t="s">
        <v>587</v>
      </c>
      <c r="G754" s="69">
        <v>1522043</v>
      </c>
      <c r="I754" t="s">
        <v>1552</v>
      </c>
      <c r="J754" t="s">
        <v>1552</v>
      </c>
      <c r="L754" t="b">
        <v>1</v>
      </c>
      <c r="M754" t="b">
        <v>1</v>
      </c>
      <c r="N754" t="b">
        <v>0</v>
      </c>
      <c r="O754" t="b">
        <v>0</v>
      </c>
      <c r="P754" s="2">
        <v>1</v>
      </c>
      <c r="Q754" s="25">
        <v>0</v>
      </c>
      <c r="R754">
        <v>0</v>
      </c>
      <c r="S754">
        <v>0</v>
      </c>
      <c r="T754" s="2">
        <v>3.89</v>
      </c>
      <c r="U754" s="2">
        <v>3.89</v>
      </c>
      <c r="V754" s="2">
        <v>16.399999999999999</v>
      </c>
      <c r="W754" s="2"/>
      <c r="X754" s="2">
        <v>16.399999999999999</v>
      </c>
      <c r="Y754" s="25">
        <v>0</v>
      </c>
      <c r="Z754" s="25"/>
      <c r="AA754" s="25"/>
      <c r="AB754">
        <v>0</v>
      </c>
      <c r="AE754">
        <v>0</v>
      </c>
      <c r="AH754" s="2"/>
      <c r="AI754">
        <v>20</v>
      </c>
      <c r="AJ754" s="55">
        <f t="shared" si="192"/>
        <v>248.16643999999999</v>
      </c>
      <c r="AK754" s="57">
        <v>0</v>
      </c>
      <c r="AL754" s="55">
        <v>0</v>
      </c>
      <c r="AM754" s="55">
        <v>0</v>
      </c>
      <c r="AN754" s="52">
        <f t="shared" si="195"/>
        <v>8.0591074280631989E-2</v>
      </c>
      <c r="AO754" s="51"/>
      <c r="AP754" s="52"/>
      <c r="AQ754" s="52"/>
      <c r="AR754" s="28">
        <v>1.75</v>
      </c>
      <c r="AS754" s="28">
        <v>2.5</v>
      </c>
      <c r="AT754" s="28">
        <v>0.75</v>
      </c>
      <c r="AU754" s="28">
        <v>0</v>
      </c>
      <c r="AV754" s="28">
        <v>0.35</v>
      </c>
      <c r="AW754" s="28">
        <v>0.5</v>
      </c>
      <c r="AX754" s="28">
        <v>0.15</v>
      </c>
      <c r="AY754" s="28">
        <v>0</v>
      </c>
      <c r="AZ754" s="25">
        <v>0.95</v>
      </c>
      <c r="BA754" s="25">
        <v>3.44</v>
      </c>
      <c r="BB754" s="25">
        <v>2.4900000000000002</v>
      </c>
      <c r="BC754" s="25">
        <v>2.7062499999999998</v>
      </c>
      <c r="BD754">
        <v>2.7062499999999998</v>
      </c>
      <c r="BE754">
        <v>6.2396022968656872</v>
      </c>
      <c r="BF754" s="75"/>
      <c r="BG754" s="75"/>
      <c r="BH754" s="75"/>
      <c r="BM754">
        <v>0</v>
      </c>
      <c r="BN754">
        <v>0</v>
      </c>
      <c r="BO754">
        <v>0</v>
      </c>
      <c r="BP754" s="79" t="s">
        <v>1264</v>
      </c>
      <c r="BQ754" s="79">
        <v>1573</v>
      </c>
      <c r="BR754" s="79">
        <v>10</v>
      </c>
      <c r="BT754" s="79" t="s">
        <v>1268</v>
      </c>
      <c r="BU754" s="79" t="s">
        <v>863</v>
      </c>
      <c r="BV754" s="79">
        <v>1</v>
      </c>
      <c r="BW754" s="79">
        <v>3.1</v>
      </c>
      <c r="BX754" s="79">
        <v>0.5</v>
      </c>
      <c r="BY754" s="79">
        <v>0</v>
      </c>
      <c r="BZ754" s="95" t="s">
        <v>464</v>
      </c>
      <c r="CA754" s="95" t="s">
        <v>464</v>
      </c>
      <c r="CB754" s="95" t="s">
        <v>1266</v>
      </c>
      <c r="CC754" s="95">
        <v>125</v>
      </c>
      <c r="CD754" s="95">
        <v>220</v>
      </c>
      <c r="CE754" s="95" t="s">
        <v>1287</v>
      </c>
      <c r="CF754" s="95">
        <f t="shared" si="186"/>
        <v>288</v>
      </c>
      <c r="CG754" s="81">
        <v>72</v>
      </c>
    </row>
    <row r="755" spans="1:85" x14ac:dyDescent="0.3">
      <c r="A755" s="2" t="s">
        <v>63</v>
      </c>
      <c r="B755" s="13" t="s">
        <v>773</v>
      </c>
      <c r="C755" s="13"/>
      <c r="D755" s="2">
        <v>3.5</v>
      </c>
      <c r="E755" s="96" t="s">
        <v>345</v>
      </c>
      <c r="F755" s="114" t="s">
        <v>587</v>
      </c>
      <c r="G755" s="69">
        <v>1522043</v>
      </c>
      <c r="I755" t="s">
        <v>1550</v>
      </c>
      <c r="J755" t="s">
        <v>1550</v>
      </c>
      <c r="L755" t="b">
        <v>1</v>
      </c>
      <c r="M755" t="b">
        <v>1</v>
      </c>
      <c r="N755" t="b">
        <v>0</v>
      </c>
      <c r="O755" t="b">
        <v>0</v>
      </c>
      <c r="P755" s="2">
        <v>1</v>
      </c>
      <c r="Q755" s="25">
        <v>0</v>
      </c>
      <c r="R755">
        <v>0</v>
      </c>
      <c r="S755">
        <v>0</v>
      </c>
      <c r="T755" s="2">
        <v>3.82</v>
      </c>
      <c r="U755" s="2">
        <v>3.82</v>
      </c>
      <c r="V755" s="2">
        <v>16</v>
      </c>
      <c r="W755" s="2"/>
      <c r="X755" s="2">
        <v>16</v>
      </c>
      <c r="Y755" s="25">
        <v>0</v>
      </c>
      <c r="Z755" s="25"/>
      <c r="AA755" s="25"/>
      <c r="AB755">
        <v>0</v>
      </c>
      <c r="AE755">
        <v>0</v>
      </c>
      <c r="AH755" s="2"/>
      <c r="AI755">
        <v>20</v>
      </c>
      <c r="AJ755" s="55">
        <f t="shared" si="192"/>
        <v>233.47839999999999</v>
      </c>
      <c r="AK755" s="57">
        <v>0</v>
      </c>
      <c r="AL755" s="55">
        <v>0</v>
      </c>
      <c r="AM755" s="55">
        <v>0</v>
      </c>
      <c r="AN755" s="52">
        <f t="shared" ref="AN755:AN756" si="196">P755*AI755/AJ755</f>
        <v>8.5661029028809524E-2</v>
      </c>
      <c r="AO755" s="51"/>
      <c r="AP755" s="52"/>
      <c r="AQ755" s="52"/>
      <c r="AR755" s="28">
        <v>1.75</v>
      </c>
      <c r="AS755" s="28">
        <v>2.5</v>
      </c>
      <c r="AT755" s="28">
        <v>0.75</v>
      </c>
      <c r="AU755" s="28">
        <v>0</v>
      </c>
      <c r="AV755" s="28">
        <v>0.35</v>
      </c>
      <c r="AW755" s="28">
        <v>0.5</v>
      </c>
      <c r="AX755" s="28">
        <v>0.15</v>
      </c>
      <c r="AY755" s="28">
        <v>0</v>
      </c>
      <c r="AZ755" s="25">
        <v>1</v>
      </c>
      <c r="BA755" s="25">
        <v>3.44</v>
      </c>
      <c r="BB755" s="25">
        <v>2.44</v>
      </c>
      <c r="BC755" s="25">
        <v>2.7124999999999999</v>
      </c>
      <c r="BD755">
        <v>2.7124999999999999</v>
      </c>
      <c r="BE755">
        <v>6.264025610615688</v>
      </c>
      <c r="BF755" s="75"/>
      <c r="BG755" s="75"/>
      <c r="BH755" s="75"/>
      <c r="BI755">
        <v>4.2830514514404762E-2</v>
      </c>
      <c r="BM755">
        <v>8.5661029028809524E-2</v>
      </c>
      <c r="BN755">
        <v>4.2830514514404762E-2</v>
      </c>
      <c r="BO755">
        <v>0</v>
      </c>
      <c r="BP755" s="79" t="s">
        <v>1264</v>
      </c>
      <c r="BQ755" s="79">
        <v>1373</v>
      </c>
      <c r="BR755" s="79">
        <v>24</v>
      </c>
      <c r="BT755" s="79" t="s">
        <v>1268</v>
      </c>
      <c r="BU755" s="79" t="s">
        <v>863</v>
      </c>
      <c r="BV755" s="79">
        <v>1</v>
      </c>
      <c r="BW755" s="79">
        <v>7.6</v>
      </c>
      <c r="BX755" s="79">
        <v>0.5</v>
      </c>
      <c r="BY755" s="79">
        <v>0</v>
      </c>
      <c r="BZ755" s="95" t="s">
        <v>464</v>
      </c>
      <c r="CA755" s="95" t="s">
        <v>464</v>
      </c>
      <c r="CB755" s="95" t="s">
        <v>1266</v>
      </c>
      <c r="CC755" s="95">
        <v>125</v>
      </c>
      <c r="CD755" s="95">
        <v>220</v>
      </c>
      <c r="CE755" s="95" t="s">
        <v>1287</v>
      </c>
      <c r="CF755" s="95">
        <f t="shared" ref="CF755:CF784" si="197">273+15</f>
        <v>288</v>
      </c>
      <c r="CG755" s="81">
        <v>440</v>
      </c>
    </row>
    <row r="756" spans="1:85" x14ac:dyDescent="0.3">
      <c r="A756" s="2" t="s">
        <v>151</v>
      </c>
      <c r="B756" s="13" t="s">
        <v>774</v>
      </c>
      <c r="C756" s="13"/>
      <c r="D756" s="2">
        <v>3.26</v>
      </c>
      <c r="E756" s="96" t="s">
        <v>345</v>
      </c>
      <c r="F756" s="114" t="s">
        <v>587</v>
      </c>
      <c r="G756" s="69">
        <v>1522043</v>
      </c>
      <c r="I756" t="s">
        <v>1552</v>
      </c>
      <c r="J756" t="s">
        <v>1552</v>
      </c>
      <c r="L756" t="b">
        <v>1</v>
      </c>
      <c r="M756" t="b">
        <v>1</v>
      </c>
      <c r="N756" t="b">
        <v>0</v>
      </c>
      <c r="O756" t="b">
        <v>0</v>
      </c>
      <c r="P756" s="2">
        <v>1</v>
      </c>
      <c r="Q756" s="25">
        <v>0</v>
      </c>
      <c r="R756">
        <v>0</v>
      </c>
      <c r="S756">
        <v>0</v>
      </c>
      <c r="T756" s="2">
        <v>3.89</v>
      </c>
      <c r="U756" s="2">
        <v>3.89</v>
      </c>
      <c r="V756" s="2">
        <v>16.399999999999999</v>
      </c>
      <c r="W756" s="2"/>
      <c r="X756" s="2">
        <v>16.399999999999999</v>
      </c>
      <c r="Y756" s="25">
        <v>0</v>
      </c>
      <c r="Z756" s="25"/>
      <c r="AA756" s="25"/>
      <c r="AB756">
        <v>0</v>
      </c>
      <c r="AE756">
        <v>0</v>
      </c>
      <c r="AH756" s="2"/>
      <c r="AI756">
        <v>20</v>
      </c>
      <c r="AJ756" s="55">
        <f t="shared" ref="AJ756:AJ757" si="198">T756*U756*V756</f>
        <v>248.16643999999999</v>
      </c>
      <c r="AK756" s="57">
        <v>0</v>
      </c>
      <c r="AL756" s="55">
        <v>0</v>
      </c>
      <c r="AM756" s="55">
        <v>0</v>
      </c>
      <c r="AN756" s="52">
        <f t="shared" si="196"/>
        <v>8.0591074280631989E-2</v>
      </c>
      <c r="AO756" s="51"/>
      <c r="AP756" s="52"/>
      <c r="AQ756" s="52"/>
      <c r="AR756" s="28">
        <v>1.75</v>
      </c>
      <c r="AS756" s="28">
        <v>2.5</v>
      </c>
      <c r="AT756" s="28">
        <v>0.75</v>
      </c>
      <c r="AU756" s="28">
        <v>0</v>
      </c>
      <c r="AV756" s="28">
        <v>0.35</v>
      </c>
      <c r="AW756" s="28">
        <v>0.5</v>
      </c>
      <c r="AX756" s="28">
        <v>0.15</v>
      </c>
      <c r="AY756" s="28">
        <v>0</v>
      </c>
      <c r="AZ756" s="25">
        <v>0.95</v>
      </c>
      <c r="BA756" s="25">
        <v>3.44</v>
      </c>
      <c r="BB756" s="25">
        <v>2.4900000000000002</v>
      </c>
      <c r="BC756" s="25">
        <v>2.7062499999999998</v>
      </c>
      <c r="BD756">
        <v>2.7062499999999998</v>
      </c>
      <c r="BE756">
        <v>6.2396022968656872</v>
      </c>
      <c r="BF756" s="75"/>
      <c r="BG756" s="75"/>
      <c r="BH756" s="75"/>
      <c r="BM756">
        <v>0</v>
      </c>
      <c r="BN756">
        <v>0</v>
      </c>
      <c r="BO756">
        <v>0</v>
      </c>
      <c r="BP756" s="79" t="s">
        <v>1264</v>
      </c>
      <c r="BQ756" s="79">
        <v>1573</v>
      </c>
      <c r="BR756" s="79">
        <v>10</v>
      </c>
      <c r="BT756" s="79" t="s">
        <v>1268</v>
      </c>
      <c r="BU756" s="79" t="s">
        <v>863</v>
      </c>
      <c r="BV756" s="79">
        <v>1</v>
      </c>
      <c r="BW756" s="79">
        <v>103</v>
      </c>
      <c r="BX756" s="79">
        <v>0.5</v>
      </c>
      <c r="BY756" s="79">
        <v>0</v>
      </c>
      <c r="BZ756" s="95" t="s">
        <v>464</v>
      </c>
      <c r="CA756" s="95" t="s">
        <v>464</v>
      </c>
      <c r="CB756" s="95" t="s">
        <v>1266</v>
      </c>
      <c r="CC756" s="95">
        <v>125</v>
      </c>
      <c r="CD756" s="95">
        <v>220</v>
      </c>
      <c r="CE756" s="95" t="s">
        <v>1287</v>
      </c>
      <c r="CF756" s="95">
        <f t="shared" si="197"/>
        <v>288</v>
      </c>
      <c r="CG756" s="81">
        <v>2000</v>
      </c>
    </row>
    <row r="757" spans="1:85" x14ac:dyDescent="0.3">
      <c r="A757" s="2" t="s">
        <v>63</v>
      </c>
      <c r="B757" s="13" t="s">
        <v>773</v>
      </c>
      <c r="C757" s="13"/>
      <c r="D757" s="2">
        <v>3.38</v>
      </c>
      <c r="E757" s="96" t="s">
        <v>345</v>
      </c>
      <c r="F757" s="114" t="s">
        <v>587</v>
      </c>
      <c r="G757" s="69">
        <v>1522043</v>
      </c>
      <c r="I757" t="s">
        <v>1550</v>
      </c>
      <c r="J757" t="s">
        <v>1550</v>
      </c>
      <c r="L757" t="b">
        <v>1</v>
      </c>
      <c r="M757" t="b">
        <v>1</v>
      </c>
      <c r="N757" t="b">
        <v>0</v>
      </c>
      <c r="O757" t="b">
        <v>0</v>
      </c>
      <c r="P757" s="2">
        <v>1</v>
      </c>
      <c r="Q757" s="25">
        <v>0</v>
      </c>
      <c r="R757">
        <v>0</v>
      </c>
      <c r="S757">
        <v>0</v>
      </c>
      <c r="T757" s="2">
        <v>3.82</v>
      </c>
      <c r="U757" s="2">
        <v>3.82</v>
      </c>
      <c r="V757" s="2">
        <v>16</v>
      </c>
      <c r="W757" s="2"/>
      <c r="X757" s="2">
        <v>16</v>
      </c>
      <c r="Y757" s="25">
        <v>0</v>
      </c>
      <c r="Z757" s="25"/>
      <c r="AA757" s="25"/>
      <c r="AB757">
        <v>0</v>
      </c>
      <c r="AE757">
        <v>0</v>
      </c>
      <c r="AH757" s="2"/>
      <c r="AI757">
        <v>20</v>
      </c>
      <c r="AJ757" s="55">
        <f t="shared" si="198"/>
        <v>233.47839999999999</v>
      </c>
      <c r="AK757" s="57">
        <v>0</v>
      </c>
      <c r="AL757" s="55">
        <v>0</v>
      </c>
      <c r="AM757" s="55">
        <v>0</v>
      </c>
      <c r="AN757" s="52">
        <f t="shared" ref="AN757" si="199">P757*AI757/AJ757</f>
        <v>8.5661029028809524E-2</v>
      </c>
      <c r="AO757" s="51"/>
      <c r="AP757" s="52"/>
      <c r="AQ757" s="52"/>
      <c r="AR757" s="28">
        <v>1.75</v>
      </c>
      <c r="AS757" s="28">
        <v>2.5</v>
      </c>
      <c r="AT757" s="28">
        <v>0.75</v>
      </c>
      <c r="AU757" s="28">
        <v>0</v>
      </c>
      <c r="AV757" s="28">
        <v>0.35</v>
      </c>
      <c r="AW757" s="28">
        <v>0.5</v>
      </c>
      <c r="AX757" s="28">
        <v>0.15</v>
      </c>
      <c r="AY757" s="28">
        <v>0</v>
      </c>
      <c r="AZ757" s="25">
        <v>1</v>
      </c>
      <c r="BA757" s="25">
        <v>3.44</v>
      </c>
      <c r="BB757" s="25">
        <v>2.44</v>
      </c>
      <c r="BC757" s="25">
        <v>2.7124999999999999</v>
      </c>
      <c r="BD757">
        <v>2.7124999999999999</v>
      </c>
      <c r="BE757">
        <v>6.264025610615688</v>
      </c>
      <c r="BF757" s="75"/>
      <c r="BG757" s="75"/>
      <c r="BH757" s="75"/>
      <c r="BI757">
        <v>4.2830514514404762E-2</v>
      </c>
      <c r="BM757">
        <v>8.5661029028809524E-2</v>
      </c>
      <c r="BN757">
        <v>4.2830514514404762E-2</v>
      </c>
      <c r="BO757">
        <v>0</v>
      </c>
      <c r="BP757" s="79" t="s">
        <v>1264</v>
      </c>
      <c r="BQ757" s="79">
        <v>1373</v>
      </c>
      <c r="BR757" s="79">
        <v>24</v>
      </c>
      <c r="BT757" s="79" t="s">
        <v>1268</v>
      </c>
      <c r="BU757" s="79" t="s">
        <v>863</v>
      </c>
      <c r="BV757" s="79">
        <v>1</v>
      </c>
      <c r="BW757" s="79">
        <v>76.3</v>
      </c>
      <c r="BX757" s="79">
        <v>0.5</v>
      </c>
      <c r="BY757" s="79">
        <v>0</v>
      </c>
      <c r="BZ757" s="95" t="s">
        <v>464</v>
      </c>
      <c r="CA757" s="95" t="s">
        <v>464</v>
      </c>
      <c r="CB757" s="95" t="s">
        <v>1266</v>
      </c>
      <c r="CC757" s="95">
        <v>125</v>
      </c>
      <c r="CD757" s="95">
        <v>220</v>
      </c>
      <c r="CE757" s="95" t="s">
        <v>1287</v>
      </c>
      <c r="CF757" s="95">
        <f t="shared" si="197"/>
        <v>288</v>
      </c>
      <c r="CG757" s="81">
        <v>4000</v>
      </c>
    </row>
    <row r="758" spans="1:85" x14ac:dyDescent="0.3">
      <c r="A758" s="2" t="s">
        <v>4</v>
      </c>
      <c r="B758" s="13" t="s">
        <v>689</v>
      </c>
      <c r="C758" s="13"/>
      <c r="D758" s="2">
        <v>3.54</v>
      </c>
      <c r="E758" s="97" t="s">
        <v>352</v>
      </c>
      <c r="F758" s="9" t="s">
        <v>527</v>
      </c>
      <c r="G758" t="s">
        <v>609</v>
      </c>
      <c r="L758" t="b">
        <v>1</v>
      </c>
      <c r="M758" t="b">
        <v>1</v>
      </c>
      <c r="N758" t="b">
        <v>0</v>
      </c>
      <c r="O758" t="b">
        <v>0</v>
      </c>
      <c r="P758" s="2">
        <v>2</v>
      </c>
      <c r="Q758" s="25">
        <v>4</v>
      </c>
      <c r="R758">
        <v>4</v>
      </c>
      <c r="S758">
        <v>0</v>
      </c>
      <c r="T758" s="2">
        <v>3.86</v>
      </c>
      <c r="U758" s="2">
        <v>3.86</v>
      </c>
      <c r="V758" s="2">
        <v>29.4</v>
      </c>
      <c r="W758" s="2"/>
      <c r="X758" s="2">
        <v>14.7</v>
      </c>
      <c r="Y758" s="25">
        <v>7.8084429999999996</v>
      </c>
      <c r="Z758" s="25">
        <v>7.8548809999999998</v>
      </c>
      <c r="AA758" s="25">
        <v>15.19056011</v>
      </c>
      <c r="AB758">
        <v>3.8801999999999999</v>
      </c>
      <c r="AC758">
        <v>29.507999999999999</v>
      </c>
      <c r="AD758">
        <v>7.7140000000000004</v>
      </c>
      <c r="AE758">
        <v>0</v>
      </c>
      <c r="AH758" s="2"/>
      <c r="AI758">
        <v>20</v>
      </c>
      <c r="AJ758" s="55">
        <f t="shared" si="177"/>
        <v>438.04823999999996</v>
      </c>
      <c r="AK758" s="57">
        <v>924.74694800021894</v>
      </c>
      <c r="AL758" s="55">
        <v>883.22940750240002</v>
      </c>
      <c r="AM758" s="55">
        <v>0</v>
      </c>
      <c r="AN758" s="52">
        <f t="shared" si="184"/>
        <v>9.1314143848631832E-2</v>
      </c>
      <c r="AO758" s="51">
        <v>8.6510153045653584E-2</v>
      </c>
      <c r="AP758" s="52">
        <v>9.0576694254581439E-2</v>
      </c>
      <c r="AQ758" s="52"/>
      <c r="AR758" s="28">
        <v>1.75</v>
      </c>
      <c r="AS758" s="28">
        <v>2.5</v>
      </c>
      <c r="AT758" s="28">
        <v>0.75</v>
      </c>
      <c r="AU758" s="28">
        <v>0</v>
      </c>
      <c r="AV758" s="28">
        <v>0.35</v>
      </c>
      <c r="AW758" s="28">
        <v>0.5</v>
      </c>
      <c r="AX758" s="28">
        <v>0.15</v>
      </c>
      <c r="AY758" s="28">
        <v>0</v>
      </c>
      <c r="AZ758" s="25">
        <v>0.82</v>
      </c>
      <c r="BA758" s="25">
        <v>3.44</v>
      </c>
      <c r="BB758" s="25">
        <v>2.62</v>
      </c>
      <c r="BC758" s="25">
        <v>2.6262500000000002</v>
      </c>
      <c r="BD758">
        <v>2.6262500000000002</v>
      </c>
      <c r="BE758">
        <v>5.96680968125</v>
      </c>
      <c r="BF758" s="75">
        <v>0.50555206026575039</v>
      </c>
      <c r="BG758" s="75">
        <v>0</v>
      </c>
      <c r="BH758" s="75"/>
      <c r="BI758">
        <v>4.5657071924315923E-2</v>
      </c>
      <c r="BJ758">
        <v>4.3255076522826792E-2</v>
      </c>
      <c r="BK758">
        <v>4.5288347127290719E-2</v>
      </c>
      <c r="BM758">
        <v>8.9466997049622285E-2</v>
      </c>
      <c r="BN758">
        <v>4.4733498524811142E-2</v>
      </c>
      <c r="BO758">
        <v>0.2527760301328752</v>
      </c>
      <c r="BP758" s="79" t="s">
        <v>1264</v>
      </c>
      <c r="BQ758" s="79">
        <v>1373</v>
      </c>
      <c r="BR758" s="79">
        <v>24</v>
      </c>
      <c r="BT758" s="79" t="s">
        <v>464</v>
      </c>
      <c r="BU758" s="79" t="s">
        <v>464</v>
      </c>
      <c r="BV758" s="79">
        <v>0</v>
      </c>
      <c r="BW758" s="79">
        <v>3.8</v>
      </c>
      <c r="BX758" s="79">
        <v>0.5</v>
      </c>
      <c r="BY758" s="79">
        <v>0</v>
      </c>
      <c r="BZ758" s="95" t="s">
        <v>464</v>
      </c>
      <c r="CA758" s="95" t="s">
        <v>464</v>
      </c>
      <c r="CB758" s="95" t="s">
        <v>1266</v>
      </c>
      <c r="CC758" s="95">
        <v>125</v>
      </c>
      <c r="CD758" s="95">
        <v>220</v>
      </c>
      <c r="CE758" s="95" t="s">
        <v>1287</v>
      </c>
      <c r="CF758" s="95">
        <f t="shared" si="197"/>
        <v>288</v>
      </c>
      <c r="CG758" s="81">
        <v>37.599999999999994</v>
      </c>
    </row>
    <row r="759" spans="1:85" x14ac:dyDescent="0.3">
      <c r="A759" s="2" t="s">
        <v>63</v>
      </c>
      <c r="B759" s="13" t="s">
        <v>773</v>
      </c>
      <c r="C759" s="13"/>
      <c r="D759" s="2">
        <v>3.5</v>
      </c>
      <c r="E759" s="97" t="s">
        <v>352</v>
      </c>
      <c r="F759" s="114" t="s">
        <v>587</v>
      </c>
      <c r="G759" s="69">
        <v>1522043</v>
      </c>
      <c r="I759" t="s">
        <v>1550</v>
      </c>
      <c r="J759" t="s">
        <v>1550</v>
      </c>
      <c r="L759" t="b">
        <v>1</v>
      </c>
      <c r="M759" t="b">
        <v>1</v>
      </c>
      <c r="N759" t="b">
        <v>0</v>
      </c>
      <c r="O759" t="b">
        <v>0</v>
      </c>
      <c r="P759" s="2">
        <v>1</v>
      </c>
      <c r="Q759" s="25">
        <v>0</v>
      </c>
      <c r="R759">
        <v>0</v>
      </c>
      <c r="S759">
        <v>0</v>
      </c>
      <c r="T759" s="2">
        <v>3.82</v>
      </c>
      <c r="U759" s="2">
        <v>3.82</v>
      </c>
      <c r="V759" s="2">
        <v>16</v>
      </c>
      <c r="W759" s="2"/>
      <c r="X759" s="2">
        <v>16</v>
      </c>
      <c r="Y759" s="25">
        <v>0</v>
      </c>
      <c r="Z759" s="25"/>
      <c r="AA759" s="25"/>
      <c r="AB759">
        <v>0</v>
      </c>
      <c r="AE759">
        <v>0</v>
      </c>
      <c r="AH759" s="2"/>
      <c r="AI759">
        <v>20</v>
      </c>
      <c r="AJ759" s="55">
        <f t="shared" si="177"/>
        <v>233.47839999999999</v>
      </c>
      <c r="AK759" s="57">
        <v>0</v>
      </c>
      <c r="AL759" s="55">
        <v>0</v>
      </c>
      <c r="AM759" s="55">
        <v>0</v>
      </c>
      <c r="AN759" s="52">
        <f t="shared" si="184"/>
        <v>8.5661029028809524E-2</v>
      </c>
      <c r="AO759" s="51"/>
      <c r="AP759" s="52"/>
      <c r="AQ759" s="52"/>
      <c r="AR759" s="28">
        <v>1.75</v>
      </c>
      <c r="AS759" s="28">
        <v>2.5</v>
      </c>
      <c r="AT759" s="28">
        <v>0.75</v>
      </c>
      <c r="AU759" s="28">
        <v>0</v>
      </c>
      <c r="AV759" s="28">
        <v>0.35</v>
      </c>
      <c r="AW759" s="28">
        <v>0.5</v>
      </c>
      <c r="AX759" s="28">
        <v>0.15</v>
      </c>
      <c r="AY759" s="28">
        <v>0</v>
      </c>
      <c r="AZ759" s="25">
        <v>1</v>
      </c>
      <c r="BA759" s="25">
        <v>3.44</v>
      </c>
      <c r="BB759" s="25">
        <v>2.44</v>
      </c>
      <c r="BC759" s="25">
        <v>2.7124999999999999</v>
      </c>
      <c r="BD759">
        <v>2.7124999999999999</v>
      </c>
      <c r="BE759">
        <v>6.264025610615688</v>
      </c>
      <c r="BF759" s="75"/>
      <c r="BG759" s="75"/>
      <c r="BH759" s="75"/>
      <c r="BI759">
        <v>4.2830514514404762E-2</v>
      </c>
      <c r="BM759">
        <v>8.5661029028809524E-2</v>
      </c>
      <c r="BN759">
        <v>4.2830514514404762E-2</v>
      </c>
      <c r="BO759">
        <v>0</v>
      </c>
      <c r="BP759" s="79" t="s">
        <v>1264</v>
      </c>
      <c r="BQ759" s="79">
        <v>1373</v>
      </c>
      <c r="BR759" s="79">
        <v>24</v>
      </c>
      <c r="BT759" s="79" t="s">
        <v>464</v>
      </c>
      <c r="BU759" s="79" t="s">
        <v>464</v>
      </c>
      <c r="BV759" s="79">
        <v>0</v>
      </c>
      <c r="BW759" s="79">
        <v>5.6</v>
      </c>
      <c r="BX759" s="79">
        <v>0.5</v>
      </c>
      <c r="BY759" s="79">
        <v>0</v>
      </c>
      <c r="BZ759" s="95" t="s">
        <v>464</v>
      </c>
      <c r="CA759" s="95" t="s">
        <v>464</v>
      </c>
      <c r="CB759" s="95" t="s">
        <v>1266</v>
      </c>
      <c r="CC759" s="95">
        <v>125</v>
      </c>
      <c r="CD759" s="95">
        <v>220</v>
      </c>
      <c r="CE759" s="95" t="s">
        <v>1287</v>
      </c>
      <c r="CF759" s="95">
        <f t="shared" si="197"/>
        <v>288</v>
      </c>
      <c r="CG759" s="81">
        <v>520</v>
      </c>
    </row>
    <row r="760" spans="1:85" x14ac:dyDescent="0.3">
      <c r="A760" s="2" t="s">
        <v>346</v>
      </c>
      <c r="B760" s="18" t="s">
        <v>1018</v>
      </c>
      <c r="C760" s="13"/>
      <c r="D760" s="2">
        <v>3.45</v>
      </c>
      <c r="E760" s="97" t="s">
        <v>352</v>
      </c>
      <c r="F760" s="9">
        <v>-1</v>
      </c>
      <c r="G760">
        <v>-1</v>
      </c>
      <c r="L760" t="b">
        <v>0</v>
      </c>
      <c r="M760" t="b">
        <v>0</v>
      </c>
      <c r="N760" t="b">
        <v>0</v>
      </c>
      <c r="O760" s="5" t="b">
        <v>1</v>
      </c>
      <c r="P760" s="2">
        <v>1</v>
      </c>
      <c r="Q760" s="25">
        <v>0</v>
      </c>
      <c r="R760">
        <v>0</v>
      </c>
      <c r="S760">
        <v>0</v>
      </c>
      <c r="T760" s="2">
        <v>3.86</v>
      </c>
      <c r="U760" s="2">
        <v>3.86</v>
      </c>
      <c r="V760" s="2">
        <v>20.9</v>
      </c>
      <c r="W760" s="2"/>
      <c r="X760" s="2">
        <v>20.9</v>
      </c>
      <c r="Y760" s="25">
        <v>0</v>
      </c>
      <c r="Z760" s="25"/>
      <c r="AA760" s="25"/>
      <c r="AB760">
        <v>0</v>
      </c>
      <c r="AE760">
        <v>0</v>
      </c>
      <c r="AH760" s="2"/>
      <c r="AI760">
        <v>20</v>
      </c>
      <c r="AJ760" s="55">
        <f t="shared" si="177"/>
        <v>311.40163999999999</v>
      </c>
      <c r="AK760" s="57">
        <v>0</v>
      </c>
      <c r="AL760" s="55">
        <v>0</v>
      </c>
      <c r="AM760" s="55">
        <v>0</v>
      </c>
      <c r="AN760" s="52">
        <f t="shared" si="184"/>
        <v>6.4225737539468322E-2</v>
      </c>
      <c r="AO760" s="51"/>
      <c r="AP760" s="52"/>
      <c r="AQ760" s="52"/>
      <c r="AR760" s="28">
        <v>1.6190476190476191</v>
      </c>
      <c r="AS760" s="28">
        <v>2</v>
      </c>
      <c r="AT760" s="28">
        <v>0.5714285714285714</v>
      </c>
      <c r="AU760" s="28">
        <v>0</v>
      </c>
      <c r="AV760" s="28">
        <v>0.38636363636363641</v>
      </c>
      <c r="AW760" s="28">
        <v>0.47727272727272718</v>
      </c>
      <c r="AX760" s="28">
        <v>0.13636363636363641</v>
      </c>
      <c r="AY760" s="28">
        <v>0</v>
      </c>
      <c r="AZ760" s="25">
        <v>1</v>
      </c>
      <c r="BA760" s="25">
        <v>3.44</v>
      </c>
      <c r="BB760" s="25">
        <v>2.44</v>
      </c>
      <c r="BC760" s="25">
        <v>2.6071428571428572</v>
      </c>
      <c r="BD760">
        <v>2.6071428571428572</v>
      </c>
      <c r="BE760">
        <v>6.4376988464407141</v>
      </c>
      <c r="BF760" s="75"/>
      <c r="BG760" s="75"/>
      <c r="BH760" s="75"/>
      <c r="BI760">
        <v>3.2112868769734161E-2</v>
      </c>
      <c r="BM760">
        <v>6.4225737539468322E-2</v>
      </c>
      <c r="BN760">
        <v>3.2112868769734161E-2</v>
      </c>
      <c r="BO760">
        <v>0</v>
      </c>
      <c r="BP760" s="79" t="s">
        <v>1264</v>
      </c>
      <c r="BQ760" s="79">
        <v>1373</v>
      </c>
      <c r="BR760" s="79">
        <v>24</v>
      </c>
      <c r="BT760" s="79" t="s">
        <v>464</v>
      </c>
      <c r="BU760" s="79" t="s">
        <v>464</v>
      </c>
      <c r="BV760" s="79">
        <v>0</v>
      </c>
      <c r="BW760" s="79">
        <v>2.4</v>
      </c>
      <c r="BX760" s="79">
        <v>0.5</v>
      </c>
      <c r="BY760" s="79">
        <v>0</v>
      </c>
      <c r="BZ760" s="95" t="s">
        <v>464</v>
      </c>
      <c r="CA760" s="95" t="s">
        <v>464</v>
      </c>
      <c r="CB760" s="95" t="s">
        <v>1266</v>
      </c>
      <c r="CC760" s="95">
        <v>125</v>
      </c>
      <c r="CD760" s="95">
        <v>220</v>
      </c>
      <c r="CE760" s="95" t="s">
        <v>1287</v>
      </c>
      <c r="CF760" s="95">
        <f t="shared" si="197"/>
        <v>288</v>
      </c>
      <c r="CG760" s="81">
        <v>3200</v>
      </c>
    </row>
    <row r="761" spans="1:85" x14ac:dyDescent="0.3">
      <c r="A761" s="2" t="s">
        <v>347</v>
      </c>
      <c r="B761" s="18" t="s">
        <v>1019</v>
      </c>
      <c r="C761" s="13"/>
      <c r="D761" s="2">
        <v>3.5</v>
      </c>
      <c r="E761" s="97" t="s">
        <v>352</v>
      </c>
      <c r="F761" s="9">
        <v>-1</v>
      </c>
      <c r="G761">
        <v>-1</v>
      </c>
      <c r="L761" t="b">
        <v>0</v>
      </c>
      <c r="M761" t="b">
        <v>0</v>
      </c>
      <c r="N761" t="b">
        <v>0</v>
      </c>
      <c r="O761" s="5" t="b">
        <v>1</v>
      </c>
      <c r="P761" s="2">
        <v>1</v>
      </c>
      <c r="Q761" s="25">
        <v>0</v>
      </c>
      <c r="R761">
        <v>0</v>
      </c>
      <c r="S761">
        <v>0</v>
      </c>
      <c r="T761" s="2">
        <v>3.86</v>
      </c>
      <c r="U761" s="2">
        <v>3.86</v>
      </c>
      <c r="V761" s="2">
        <v>17.899999999999999</v>
      </c>
      <c r="W761" s="2"/>
      <c r="X761" s="2">
        <v>17.899999999999999</v>
      </c>
      <c r="Y761" s="25">
        <v>0</v>
      </c>
      <c r="Z761" s="25"/>
      <c r="AA761" s="25"/>
      <c r="AB761">
        <v>0</v>
      </c>
      <c r="AE761">
        <v>0</v>
      </c>
      <c r="AH761" s="2"/>
      <c r="AI761">
        <v>20</v>
      </c>
      <c r="AJ761" s="55">
        <f t="shared" si="177"/>
        <v>266.70283999999998</v>
      </c>
      <c r="AK761" s="57">
        <v>0</v>
      </c>
      <c r="AL761" s="55">
        <v>0</v>
      </c>
      <c r="AM761" s="55">
        <v>0</v>
      </c>
      <c r="AN761" s="52">
        <f t="shared" si="184"/>
        <v>7.4989827629882017E-2</v>
      </c>
      <c r="AO761" s="51"/>
      <c r="AP761" s="52"/>
      <c r="AQ761" s="52"/>
      <c r="AR761" s="28">
        <v>1.583333333333333</v>
      </c>
      <c r="AS761" s="28">
        <v>1.833333333333333</v>
      </c>
      <c r="AT761" s="28">
        <v>0.5</v>
      </c>
      <c r="AU761" s="28">
        <v>0</v>
      </c>
      <c r="AV761" s="28">
        <v>0.40425531914893609</v>
      </c>
      <c r="AW761" s="28">
        <v>0.46808510638297868</v>
      </c>
      <c r="AX761" s="28">
        <v>0.1276595744680851</v>
      </c>
      <c r="AY761" s="28">
        <v>0</v>
      </c>
      <c r="AZ761" s="25">
        <v>1</v>
      </c>
      <c r="BA761" s="25">
        <v>3.44</v>
      </c>
      <c r="BB761" s="25">
        <v>2.44</v>
      </c>
      <c r="BC761" s="25">
        <v>2.5708333333333329</v>
      </c>
      <c r="BD761">
        <v>2.5708333333333329</v>
      </c>
      <c r="BE761">
        <v>6.4919128825398751</v>
      </c>
      <c r="BF761" s="75"/>
      <c r="BG761" s="75"/>
      <c r="BH761" s="75"/>
      <c r="BI761">
        <v>3.7494913814941008E-2</v>
      </c>
      <c r="BM761">
        <v>7.4989827629882017E-2</v>
      </c>
      <c r="BN761">
        <v>3.7494913814941008E-2</v>
      </c>
      <c r="BO761">
        <v>0</v>
      </c>
      <c r="BP761" s="79" t="s">
        <v>1264</v>
      </c>
      <c r="BQ761" s="79">
        <v>1373</v>
      </c>
      <c r="BR761" s="79">
        <v>24</v>
      </c>
      <c r="BT761" s="79" t="s">
        <v>464</v>
      </c>
      <c r="BU761" s="79" t="s">
        <v>464</v>
      </c>
      <c r="BV761" s="79">
        <v>0</v>
      </c>
      <c r="BW761" s="79">
        <v>4.7</v>
      </c>
      <c r="BX761" s="79">
        <v>0.5</v>
      </c>
      <c r="BY761" s="79">
        <v>0</v>
      </c>
      <c r="BZ761" s="95" t="s">
        <v>464</v>
      </c>
      <c r="CA761" s="95" t="s">
        <v>464</v>
      </c>
      <c r="CB761" s="95" t="s">
        <v>1266</v>
      </c>
      <c r="CC761" s="95">
        <v>125</v>
      </c>
      <c r="CD761" s="95">
        <v>220</v>
      </c>
      <c r="CE761" s="95" t="s">
        <v>1287</v>
      </c>
      <c r="CF761" s="95">
        <f t="shared" si="197"/>
        <v>288</v>
      </c>
      <c r="CG761" s="81">
        <v>4200</v>
      </c>
    </row>
    <row r="762" spans="1:85" x14ac:dyDescent="0.3">
      <c r="A762" s="2" t="s">
        <v>348</v>
      </c>
      <c r="B762" s="18" t="s">
        <v>1020</v>
      </c>
      <c r="C762" s="13"/>
      <c r="D762" s="2">
        <v>3.53</v>
      </c>
      <c r="E762" s="97" t="s">
        <v>352</v>
      </c>
      <c r="F762" s="9">
        <v>-1</v>
      </c>
      <c r="G762">
        <v>-1</v>
      </c>
      <c r="L762" t="b">
        <v>0</v>
      </c>
      <c r="M762" t="b">
        <v>0</v>
      </c>
      <c r="N762" t="b">
        <v>0</v>
      </c>
      <c r="O762" s="5" t="b">
        <v>1</v>
      </c>
      <c r="P762" s="2">
        <v>1</v>
      </c>
      <c r="Q762" s="25">
        <v>0</v>
      </c>
      <c r="R762">
        <v>0</v>
      </c>
      <c r="S762">
        <v>0</v>
      </c>
      <c r="T762" s="2">
        <v>3.86</v>
      </c>
      <c r="U762" s="2">
        <v>3.86</v>
      </c>
      <c r="V762" s="2">
        <v>19.899999999999999</v>
      </c>
      <c r="W762" s="2"/>
      <c r="X762" s="2">
        <v>19.899999999999999</v>
      </c>
      <c r="Y762" s="25">
        <v>0</v>
      </c>
      <c r="Z762" s="25"/>
      <c r="AA762" s="25"/>
      <c r="AB762">
        <v>0</v>
      </c>
      <c r="AE762">
        <v>0</v>
      </c>
      <c r="AH762" s="2"/>
      <c r="AI762">
        <v>20</v>
      </c>
      <c r="AJ762" s="55">
        <f t="shared" si="177"/>
        <v>296.50203999999997</v>
      </c>
      <c r="AK762" s="57">
        <v>0</v>
      </c>
      <c r="AL762" s="55">
        <v>0</v>
      </c>
      <c r="AM762" s="55">
        <v>0</v>
      </c>
      <c r="AN762" s="52">
        <f t="shared" si="184"/>
        <v>6.745316153642654E-2</v>
      </c>
      <c r="AO762" s="51"/>
      <c r="AP762" s="52"/>
      <c r="AQ762" s="52"/>
      <c r="AR762" s="28">
        <v>1.555555555555556</v>
      </c>
      <c r="AS762" s="28">
        <v>1.7037037037037039</v>
      </c>
      <c r="AT762" s="28">
        <v>0.44444444444444442</v>
      </c>
      <c r="AU762" s="28">
        <v>0</v>
      </c>
      <c r="AV762" s="28">
        <v>0.42</v>
      </c>
      <c r="AW762" s="28">
        <v>0.46</v>
      </c>
      <c r="AX762" s="28">
        <v>0.12</v>
      </c>
      <c r="AY762" s="28">
        <v>0</v>
      </c>
      <c r="AZ762" s="25">
        <v>1</v>
      </c>
      <c r="BA762" s="25">
        <v>3.44</v>
      </c>
      <c r="BB762" s="25">
        <v>2.44</v>
      </c>
      <c r="BC762" s="25">
        <v>2.5425925925925932</v>
      </c>
      <c r="BD762">
        <v>2.5425925925925932</v>
      </c>
      <c r="BE762">
        <v>6.5340793550614444</v>
      </c>
      <c r="BF762" s="75"/>
      <c r="BG762" s="75"/>
      <c r="BH762" s="75"/>
      <c r="BI762">
        <v>3.372658076821327E-2</v>
      </c>
      <c r="BM762">
        <v>6.745316153642654E-2</v>
      </c>
      <c r="BN762">
        <v>3.372658076821327E-2</v>
      </c>
      <c r="BO762">
        <v>0</v>
      </c>
      <c r="BP762" s="79" t="s">
        <v>1264</v>
      </c>
      <c r="BQ762" s="79">
        <v>1373</v>
      </c>
      <c r="BR762" s="79">
        <v>24</v>
      </c>
      <c r="BT762" s="79" t="s">
        <v>464</v>
      </c>
      <c r="BU762" s="79" t="s">
        <v>464</v>
      </c>
      <c r="BV762" s="79">
        <v>0</v>
      </c>
      <c r="BW762" s="79">
        <v>6.4</v>
      </c>
      <c r="BX762" s="79">
        <v>0.5</v>
      </c>
      <c r="BY762" s="79">
        <v>0</v>
      </c>
      <c r="BZ762" s="95" t="s">
        <v>464</v>
      </c>
      <c r="CA762" s="95" t="s">
        <v>464</v>
      </c>
      <c r="CB762" s="95" t="s">
        <v>1266</v>
      </c>
      <c r="CC762" s="95">
        <v>125</v>
      </c>
      <c r="CD762" s="95">
        <v>220</v>
      </c>
      <c r="CE762" s="95" t="s">
        <v>1287</v>
      </c>
      <c r="CF762" s="95">
        <f t="shared" si="197"/>
        <v>288</v>
      </c>
      <c r="CG762" s="81">
        <v>3520</v>
      </c>
    </row>
    <row r="763" spans="1:85" x14ac:dyDescent="0.3">
      <c r="A763" s="2" t="s">
        <v>349</v>
      </c>
      <c r="B763" s="18" t="s">
        <v>1021</v>
      </c>
      <c r="C763" s="13"/>
      <c r="D763" s="2">
        <v>3.5</v>
      </c>
      <c r="E763" s="97" t="s">
        <v>352</v>
      </c>
      <c r="F763" s="9">
        <v>-1</v>
      </c>
      <c r="G763">
        <v>-1</v>
      </c>
      <c r="L763" t="b">
        <v>0</v>
      </c>
      <c r="M763" t="b">
        <v>0</v>
      </c>
      <c r="N763" t="b">
        <v>0</v>
      </c>
      <c r="O763" s="5" t="b">
        <v>1</v>
      </c>
      <c r="P763" s="2">
        <v>1</v>
      </c>
      <c r="Q763" s="25">
        <v>0</v>
      </c>
      <c r="R763">
        <v>0</v>
      </c>
      <c r="S763">
        <v>0</v>
      </c>
      <c r="T763" s="2">
        <v>3.87</v>
      </c>
      <c r="U763" s="2">
        <v>3.87</v>
      </c>
      <c r="V763" s="2">
        <v>22.1</v>
      </c>
      <c r="W763" s="2"/>
      <c r="X763" s="2">
        <v>22.1</v>
      </c>
      <c r="Y763" s="25">
        <v>0</v>
      </c>
      <c r="Z763" s="25"/>
      <c r="AA763" s="25"/>
      <c r="AB763">
        <v>0</v>
      </c>
      <c r="AE763">
        <v>0</v>
      </c>
      <c r="AH763" s="2"/>
      <c r="AI763">
        <v>20</v>
      </c>
      <c r="AJ763" s="55">
        <f t="shared" si="177"/>
        <v>330.98949000000005</v>
      </c>
      <c r="AK763" s="57">
        <v>0</v>
      </c>
      <c r="AL763" s="55">
        <v>0</v>
      </c>
      <c r="AM763" s="55">
        <v>0</v>
      </c>
      <c r="AN763" s="52">
        <f t="shared" si="184"/>
        <v>6.0424879351909322E-2</v>
      </c>
      <c r="AO763" s="51"/>
      <c r="AP763" s="52"/>
      <c r="AQ763" s="52"/>
      <c r="AR763" s="28">
        <v>1.533333333333333</v>
      </c>
      <c r="AS763" s="28">
        <v>1.6</v>
      </c>
      <c r="AT763" s="28">
        <v>0.4</v>
      </c>
      <c r="AU763" s="28">
        <v>0</v>
      </c>
      <c r="AV763" s="28">
        <v>0.43396226415094352</v>
      </c>
      <c r="AW763" s="28">
        <v>0.45283018867924529</v>
      </c>
      <c r="AX763" s="28">
        <v>0.1132075471698113</v>
      </c>
      <c r="AY763" s="28">
        <v>0</v>
      </c>
      <c r="AZ763" s="25">
        <v>1</v>
      </c>
      <c r="BA763" s="25">
        <v>3.44</v>
      </c>
      <c r="BB763" s="25">
        <v>2.44</v>
      </c>
      <c r="BC763" s="25">
        <v>2.52</v>
      </c>
      <c r="BD763">
        <v>2.52</v>
      </c>
      <c r="BE763">
        <v>6.5678125330786994</v>
      </c>
      <c r="BF763" s="75"/>
      <c r="BG763" s="75"/>
      <c r="BH763" s="75"/>
      <c r="BI763">
        <v>3.0212439675954661E-2</v>
      </c>
      <c r="BM763">
        <v>6.0424879351909322E-2</v>
      </c>
      <c r="BN763">
        <v>3.0212439675954661E-2</v>
      </c>
      <c r="BO763">
        <v>0</v>
      </c>
      <c r="BP763" s="79" t="s">
        <v>1264</v>
      </c>
      <c r="BQ763" s="79">
        <v>1373</v>
      </c>
      <c r="BR763" s="79">
        <v>24</v>
      </c>
      <c r="BT763" s="79" t="s">
        <v>464</v>
      </c>
      <c r="BU763" s="79" t="s">
        <v>464</v>
      </c>
      <c r="BV763" s="79">
        <v>0</v>
      </c>
      <c r="BW763" s="79">
        <v>7.3</v>
      </c>
      <c r="BX763" s="79">
        <v>0.5</v>
      </c>
      <c r="BY763" s="79">
        <v>0</v>
      </c>
      <c r="BZ763" s="95" t="s">
        <v>464</v>
      </c>
      <c r="CA763" s="95" t="s">
        <v>464</v>
      </c>
      <c r="CB763" s="95" t="s">
        <v>1266</v>
      </c>
      <c r="CC763" s="95">
        <v>125</v>
      </c>
      <c r="CD763" s="95">
        <v>220</v>
      </c>
      <c r="CE763" s="95" t="s">
        <v>1287</v>
      </c>
      <c r="CF763" s="95">
        <f t="shared" si="197"/>
        <v>288</v>
      </c>
      <c r="CG763" s="81">
        <v>4840</v>
      </c>
    </row>
    <row r="764" spans="1:85" x14ac:dyDescent="0.3">
      <c r="A764" s="2" t="s">
        <v>350</v>
      </c>
      <c r="B764" s="18" t="s">
        <v>1022</v>
      </c>
      <c r="C764" s="13"/>
      <c r="D764" s="2">
        <v>3.47</v>
      </c>
      <c r="E764" s="97" t="s">
        <v>352</v>
      </c>
      <c r="F764" s="9">
        <v>-1</v>
      </c>
      <c r="G764">
        <v>-1</v>
      </c>
      <c r="L764" t="b">
        <v>0</v>
      </c>
      <c r="M764" t="b">
        <v>0</v>
      </c>
      <c r="N764" t="b">
        <v>0</v>
      </c>
      <c r="O764" s="5" t="b">
        <v>1</v>
      </c>
      <c r="P764" s="2">
        <v>1</v>
      </c>
      <c r="Q764" s="25">
        <v>0</v>
      </c>
      <c r="R764">
        <v>0</v>
      </c>
      <c r="S764">
        <v>0</v>
      </c>
      <c r="T764" s="2">
        <v>3.87</v>
      </c>
      <c r="U764" s="2">
        <v>3.87</v>
      </c>
      <c r="V764" s="2">
        <v>26.4</v>
      </c>
      <c r="W764" s="2"/>
      <c r="X764" s="2">
        <v>26.4</v>
      </c>
      <c r="Y764" s="25">
        <v>0</v>
      </c>
      <c r="Z764" s="25"/>
      <c r="AA764" s="25"/>
      <c r="AB764">
        <v>0</v>
      </c>
      <c r="AE764">
        <v>0</v>
      </c>
      <c r="AH764" s="2"/>
      <c r="AI764">
        <v>20</v>
      </c>
      <c r="AJ764" s="55">
        <f t="shared" si="177"/>
        <v>395.39015999999998</v>
      </c>
      <c r="AK764" s="57">
        <v>0</v>
      </c>
      <c r="AL764" s="55">
        <v>0</v>
      </c>
      <c r="AM764" s="55">
        <v>0</v>
      </c>
      <c r="AN764" s="52">
        <f t="shared" si="184"/>
        <v>5.0582948245348341E-2</v>
      </c>
      <c r="AO764" s="51"/>
      <c r="AP764" s="52"/>
      <c r="AQ764" s="52"/>
      <c r="AR764" s="28">
        <v>1.5</v>
      </c>
      <c r="AS764" s="28">
        <v>1.444444444444444</v>
      </c>
      <c r="AT764" s="28">
        <v>0.33333333333333331</v>
      </c>
      <c r="AU764" s="28">
        <v>0</v>
      </c>
      <c r="AV764" s="28">
        <v>0.4576271186440678</v>
      </c>
      <c r="AW764" s="28">
        <v>0.44067796610169491</v>
      </c>
      <c r="AX764" s="28">
        <v>0.10169491525423729</v>
      </c>
      <c r="AY764" s="28">
        <v>0</v>
      </c>
      <c r="AZ764" s="25">
        <v>1</v>
      </c>
      <c r="BA764" s="25">
        <v>3.44</v>
      </c>
      <c r="BB764" s="25">
        <v>2.44</v>
      </c>
      <c r="BC764" s="25">
        <v>2.4861111111111112</v>
      </c>
      <c r="BD764">
        <v>2.4861111111111112</v>
      </c>
      <c r="BE764">
        <v>6.6184123001045831</v>
      </c>
      <c r="BF764" s="75"/>
      <c r="BG764" s="75"/>
      <c r="BH764" s="75"/>
      <c r="BI764">
        <v>2.5291474122674171E-2</v>
      </c>
      <c r="BM764">
        <v>5.0582948245348341E-2</v>
      </c>
      <c r="BN764">
        <v>2.5291474122674171E-2</v>
      </c>
      <c r="BO764">
        <v>0</v>
      </c>
      <c r="BP764" s="79" t="s">
        <v>1264</v>
      </c>
      <c r="BQ764" s="79">
        <v>1373</v>
      </c>
      <c r="BR764" s="79">
        <v>24</v>
      </c>
      <c r="BT764" s="79" t="s">
        <v>464</v>
      </c>
      <c r="BU764" s="79" t="s">
        <v>464</v>
      </c>
      <c r="BV764" s="79">
        <v>0</v>
      </c>
      <c r="BW764" s="79">
        <v>10.7</v>
      </c>
      <c r="BX764" s="79">
        <v>0.5</v>
      </c>
      <c r="BY764" s="79">
        <v>0</v>
      </c>
      <c r="BZ764" s="95" t="s">
        <v>464</v>
      </c>
      <c r="CA764" s="95" t="s">
        <v>464</v>
      </c>
      <c r="CB764" s="95" t="s">
        <v>1266</v>
      </c>
      <c r="CC764" s="95">
        <v>125</v>
      </c>
      <c r="CD764" s="95">
        <v>220</v>
      </c>
      <c r="CE764" s="95" t="s">
        <v>1287</v>
      </c>
      <c r="CF764" s="95">
        <f t="shared" si="197"/>
        <v>288</v>
      </c>
      <c r="CG764" s="81">
        <v>5240</v>
      </c>
    </row>
    <row r="765" spans="1:85" x14ac:dyDescent="0.3">
      <c r="A765" s="2" t="s">
        <v>351</v>
      </c>
      <c r="B765" s="18" t="s">
        <v>1023</v>
      </c>
      <c r="C765" s="13"/>
      <c r="D765" s="2">
        <v>3.51</v>
      </c>
      <c r="E765" s="97" t="s">
        <v>352</v>
      </c>
      <c r="F765" s="9">
        <v>-1</v>
      </c>
      <c r="G765">
        <v>-1</v>
      </c>
      <c r="L765" t="b">
        <v>0</v>
      </c>
      <c r="M765" t="b">
        <v>0</v>
      </c>
      <c r="N765" t="b">
        <v>0</v>
      </c>
      <c r="O765" s="5" t="b">
        <v>1</v>
      </c>
      <c r="P765" s="2">
        <v>1</v>
      </c>
      <c r="Q765" s="25">
        <v>0</v>
      </c>
      <c r="R765">
        <v>0</v>
      </c>
      <c r="S765">
        <v>0</v>
      </c>
      <c r="T765" s="2">
        <v>3.87</v>
      </c>
      <c r="U765" s="2">
        <v>3.87</v>
      </c>
      <c r="V765" s="2">
        <v>34.799999999999997</v>
      </c>
      <c r="W765" s="2"/>
      <c r="X765" s="2">
        <v>34.799999999999997</v>
      </c>
      <c r="Y765" s="25">
        <v>0</v>
      </c>
      <c r="Z765" s="25"/>
      <c r="AA765" s="25"/>
      <c r="AB765">
        <v>0</v>
      </c>
      <c r="AE765">
        <v>0</v>
      </c>
      <c r="AH765" s="2"/>
      <c r="AI765">
        <v>20</v>
      </c>
      <c r="AJ765" s="55">
        <f t="shared" si="177"/>
        <v>521.19611999999995</v>
      </c>
      <c r="AK765" s="57">
        <v>0</v>
      </c>
      <c r="AL765" s="55">
        <v>0</v>
      </c>
      <c r="AM765" s="55">
        <v>0</v>
      </c>
      <c r="AN765" s="52">
        <f t="shared" si="184"/>
        <v>3.8373271082678052E-2</v>
      </c>
      <c r="AO765" s="51"/>
      <c r="AP765" s="52"/>
      <c r="AQ765" s="52"/>
      <c r="AR765" s="28">
        <v>1.4761904761904761</v>
      </c>
      <c r="AS765" s="28">
        <v>1.333333333333333</v>
      </c>
      <c r="AT765" s="28">
        <v>0.2857142857142857</v>
      </c>
      <c r="AU765" s="28">
        <v>0</v>
      </c>
      <c r="AV765" s="28">
        <v>0.47692307692307689</v>
      </c>
      <c r="AW765" s="28">
        <v>0.43076923076923068</v>
      </c>
      <c r="AX765" s="28">
        <v>9.2307692307692299E-2</v>
      </c>
      <c r="AY765" s="28">
        <v>0</v>
      </c>
      <c r="AZ765" s="25">
        <v>1</v>
      </c>
      <c r="BA765" s="25">
        <v>3.44</v>
      </c>
      <c r="BB765" s="25">
        <v>2.44</v>
      </c>
      <c r="BC765" s="25">
        <v>2.461904761904762</v>
      </c>
      <c r="BD765">
        <v>2.461904761904762</v>
      </c>
      <c r="BE765">
        <v>6.6545549908373571</v>
      </c>
      <c r="BF765" s="75"/>
      <c r="BG765" s="75"/>
      <c r="BH765" s="75"/>
      <c r="BI765">
        <v>1.918663554133903E-2</v>
      </c>
      <c r="BM765">
        <v>3.8373271082678052E-2</v>
      </c>
      <c r="BN765">
        <v>1.918663554133903E-2</v>
      </c>
      <c r="BO765">
        <v>0</v>
      </c>
      <c r="BP765" s="79" t="s">
        <v>1264</v>
      </c>
      <c r="BQ765" s="79">
        <v>1373</v>
      </c>
      <c r="BR765" s="79">
        <v>24</v>
      </c>
      <c r="BT765" s="79" t="s">
        <v>464</v>
      </c>
      <c r="BU765" s="79" t="s">
        <v>464</v>
      </c>
      <c r="BV765" s="79">
        <v>0</v>
      </c>
      <c r="BW765" s="79">
        <v>10.199999999999999</v>
      </c>
      <c r="BX765" s="79">
        <v>0.5</v>
      </c>
      <c r="BY765" s="79">
        <v>0</v>
      </c>
      <c r="BZ765" s="95" t="s">
        <v>464</v>
      </c>
      <c r="CA765" s="95" t="s">
        <v>464</v>
      </c>
      <c r="CB765" s="95" t="s">
        <v>1266</v>
      </c>
      <c r="CC765" s="95">
        <v>125</v>
      </c>
      <c r="CD765" s="95">
        <v>220</v>
      </c>
      <c r="CE765" s="95" t="s">
        <v>1287</v>
      </c>
      <c r="CF765" s="95">
        <f t="shared" si="197"/>
        <v>288</v>
      </c>
      <c r="CG765" s="81">
        <v>5120</v>
      </c>
    </row>
    <row r="766" spans="1:85" x14ac:dyDescent="0.3">
      <c r="A766" s="2" t="s">
        <v>4</v>
      </c>
      <c r="B766" s="13" t="s">
        <v>689</v>
      </c>
      <c r="C766" s="13"/>
      <c r="D766" s="2">
        <v>3.54</v>
      </c>
      <c r="E766" s="97" t="s">
        <v>352</v>
      </c>
      <c r="F766" s="9" t="s">
        <v>527</v>
      </c>
      <c r="G766" t="s">
        <v>609</v>
      </c>
      <c r="L766" t="b">
        <v>1</v>
      </c>
      <c r="M766" t="b">
        <v>1</v>
      </c>
      <c r="N766" t="b">
        <v>0</v>
      </c>
      <c r="O766" t="b">
        <v>0</v>
      </c>
      <c r="P766" s="2">
        <v>2</v>
      </c>
      <c r="Q766" s="25">
        <v>4</v>
      </c>
      <c r="R766">
        <v>4</v>
      </c>
      <c r="S766">
        <v>0</v>
      </c>
      <c r="T766" s="2">
        <v>3.86</v>
      </c>
      <c r="U766" s="2">
        <v>3.86</v>
      </c>
      <c r="V766" s="2">
        <v>29.4</v>
      </c>
      <c r="W766" s="2"/>
      <c r="X766" s="2">
        <v>14.7</v>
      </c>
      <c r="Y766" s="25">
        <v>7.8084429999999996</v>
      </c>
      <c r="Z766" s="25">
        <v>7.8548809999999998</v>
      </c>
      <c r="AA766" s="25">
        <v>15.19056011</v>
      </c>
      <c r="AB766">
        <v>3.8801999999999999</v>
      </c>
      <c r="AC766">
        <v>29.507999999999999</v>
      </c>
      <c r="AD766">
        <v>7.7140000000000004</v>
      </c>
      <c r="AE766">
        <v>0</v>
      </c>
      <c r="AH766" s="2"/>
      <c r="AI766">
        <v>20</v>
      </c>
      <c r="AJ766" s="55">
        <f t="shared" ref="AJ766:AJ773" si="200">T766*U766*V766</f>
        <v>438.04823999999996</v>
      </c>
      <c r="AK766" s="57">
        <v>924.74694800021894</v>
      </c>
      <c r="AL766" s="55">
        <v>883.22940750240002</v>
      </c>
      <c r="AM766" s="55">
        <v>0</v>
      </c>
      <c r="AN766" s="52">
        <f t="shared" ref="AN766:AN773" si="201">P766*AI766/AJ766</f>
        <v>9.1314143848631832E-2</v>
      </c>
      <c r="AO766" s="51">
        <v>8.6510153045653584E-2</v>
      </c>
      <c r="AP766" s="52">
        <v>9.0576694254581439E-2</v>
      </c>
      <c r="AQ766" s="52"/>
      <c r="AR766" s="28">
        <v>1.75</v>
      </c>
      <c r="AS766" s="28">
        <v>2.5</v>
      </c>
      <c r="AT766" s="28">
        <v>0.75</v>
      </c>
      <c r="AU766" s="28">
        <v>0</v>
      </c>
      <c r="AV766" s="28">
        <v>0.35</v>
      </c>
      <c r="AW766" s="28">
        <v>0.5</v>
      </c>
      <c r="AX766" s="28">
        <v>0.15</v>
      </c>
      <c r="AY766" s="28">
        <v>0</v>
      </c>
      <c r="AZ766" s="25">
        <v>0.82</v>
      </c>
      <c r="BA766" s="25">
        <v>3.44</v>
      </c>
      <c r="BB766" s="25">
        <v>2.62</v>
      </c>
      <c r="BC766" s="25">
        <v>2.6262500000000002</v>
      </c>
      <c r="BD766">
        <v>2.6262500000000002</v>
      </c>
      <c r="BE766">
        <v>5.96680968125</v>
      </c>
      <c r="BF766" s="75">
        <v>0.50555206026575039</v>
      </c>
      <c r="BG766" s="75">
        <v>0</v>
      </c>
      <c r="BH766" s="75"/>
      <c r="BI766">
        <v>4.5657071924315923E-2</v>
      </c>
      <c r="BJ766">
        <v>4.3255076522826792E-2</v>
      </c>
      <c r="BK766">
        <v>4.5288347127290719E-2</v>
      </c>
      <c r="BM766">
        <v>8.9466997049622285E-2</v>
      </c>
      <c r="BN766">
        <v>4.4733498524811142E-2</v>
      </c>
      <c r="BO766">
        <v>0.2527760301328752</v>
      </c>
      <c r="BP766" s="79" t="s">
        <v>1264</v>
      </c>
      <c r="BQ766" s="79">
        <v>1373</v>
      </c>
      <c r="BR766" s="79">
        <v>24</v>
      </c>
      <c r="BT766" s="79" t="s">
        <v>1268</v>
      </c>
      <c r="BU766" s="79" t="s">
        <v>863</v>
      </c>
      <c r="BV766" s="79">
        <v>1</v>
      </c>
      <c r="BW766" s="79">
        <v>3.8</v>
      </c>
      <c r="BX766" s="79">
        <v>0.5</v>
      </c>
      <c r="BY766" s="79">
        <v>0</v>
      </c>
      <c r="BZ766" s="95" t="s">
        <v>464</v>
      </c>
      <c r="CA766" s="95" t="s">
        <v>464</v>
      </c>
      <c r="CB766" s="95" t="s">
        <v>1266</v>
      </c>
      <c r="CC766" s="95">
        <v>125</v>
      </c>
      <c r="CD766" s="95">
        <v>220</v>
      </c>
      <c r="CE766" s="95" t="s">
        <v>1287</v>
      </c>
      <c r="CF766" s="95">
        <f t="shared" si="197"/>
        <v>288</v>
      </c>
      <c r="CG766" s="81">
        <v>312</v>
      </c>
    </row>
    <row r="767" spans="1:85" x14ac:dyDescent="0.3">
      <c r="A767" s="2" t="s">
        <v>63</v>
      </c>
      <c r="B767" s="13" t="s">
        <v>773</v>
      </c>
      <c r="C767" s="13"/>
      <c r="D767" s="2">
        <v>3.5</v>
      </c>
      <c r="E767" s="97" t="s">
        <v>352</v>
      </c>
      <c r="F767" s="114" t="s">
        <v>587</v>
      </c>
      <c r="G767" s="69">
        <v>1522043</v>
      </c>
      <c r="I767" t="s">
        <v>1550</v>
      </c>
      <c r="J767" t="s">
        <v>1550</v>
      </c>
      <c r="L767" t="b">
        <v>1</v>
      </c>
      <c r="M767" t="b">
        <v>1</v>
      </c>
      <c r="N767" t="b">
        <v>0</v>
      </c>
      <c r="O767" t="b">
        <v>0</v>
      </c>
      <c r="P767" s="2">
        <v>1</v>
      </c>
      <c r="Q767" s="25">
        <v>0</v>
      </c>
      <c r="R767">
        <v>0</v>
      </c>
      <c r="S767">
        <v>0</v>
      </c>
      <c r="T767" s="2">
        <v>3.82</v>
      </c>
      <c r="U767" s="2">
        <v>3.82</v>
      </c>
      <c r="V767" s="2">
        <v>16</v>
      </c>
      <c r="W767" s="2"/>
      <c r="X767" s="2">
        <v>16</v>
      </c>
      <c r="Y767" s="25">
        <v>0</v>
      </c>
      <c r="Z767" s="25"/>
      <c r="AA767" s="25"/>
      <c r="AB767">
        <v>0</v>
      </c>
      <c r="AE767">
        <v>0</v>
      </c>
      <c r="AH767" s="2"/>
      <c r="AI767">
        <v>20</v>
      </c>
      <c r="AJ767" s="55">
        <f t="shared" si="200"/>
        <v>233.47839999999999</v>
      </c>
      <c r="AK767" s="57">
        <v>0</v>
      </c>
      <c r="AL767" s="55">
        <v>0</v>
      </c>
      <c r="AM767" s="55">
        <v>0</v>
      </c>
      <c r="AN767" s="52">
        <f t="shared" si="201"/>
        <v>8.5661029028809524E-2</v>
      </c>
      <c r="AO767" s="51"/>
      <c r="AP767" s="52"/>
      <c r="AQ767" s="52"/>
      <c r="AR767" s="28">
        <v>1.75</v>
      </c>
      <c r="AS767" s="28">
        <v>2.5</v>
      </c>
      <c r="AT767" s="28">
        <v>0.75</v>
      </c>
      <c r="AU767" s="28">
        <v>0</v>
      </c>
      <c r="AV767" s="28">
        <v>0.35</v>
      </c>
      <c r="AW767" s="28">
        <v>0.5</v>
      </c>
      <c r="AX767" s="28">
        <v>0.15</v>
      </c>
      <c r="AY767" s="28">
        <v>0</v>
      </c>
      <c r="AZ767" s="25">
        <v>1</v>
      </c>
      <c r="BA767" s="25">
        <v>3.44</v>
      </c>
      <c r="BB767" s="25">
        <v>2.44</v>
      </c>
      <c r="BC767" s="25">
        <v>2.7124999999999999</v>
      </c>
      <c r="BD767">
        <v>2.7124999999999999</v>
      </c>
      <c r="BE767">
        <v>6.264025610615688</v>
      </c>
      <c r="BF767" s="75"/>
      <c r="BG767" s="75"/>
      <c r="BH767" s="75"/>
      <c r="BI767">
        <v>4.2830514514404762E-2</v>
      </c>
      <c r="BM767">
        <v>8.5661029028809524E-2</v>
      </c>
      <c r="BN767">
        <v>4.2830514514404762E-2</v>
      </c>
      <c r="BO767">
        <v>0</v>
      </c>
      <c r="BP767" s="79" t="s">
        <v>1264</v>
      </c>
      <c r="BQ767" s="79">
        <v>1373</v>
      </c>
      <c r="BR767" s="79">
        <v>24</v>
      </c>
      <c r="BT767" s="79" t="s">
        <v>1268</v>
      </c>
      <c r="BU767" s="79" t="s">
        <v>863</v>
      </c>
      <c r="BV767" s="79">
        <v>1</v>
      </c>
      <c r="BW767" s="79">
        <v>5.6</v>
      </c>
      <c r="BX767" s="79">
        <v>0.5</v>
      </c>
      <c r="BY767" s="79">
        <v>0</v>
      </c>
      <c r="BZ767" s="95" t="s">
        <v>464</v>
      </c>
      <c r="CA767" s="95" t="s">
        <v>464</v>
      </c>
      <c r="CB767" s="95" t="s">
        <v>1266</v>
      </c>
      <c r="CC767" s="95">
        <v>125</v>
      </c>
      <c r="CD767" s="95">
        <v>220</v>
      </c>
      <c r="CE767" s="95" t="s">
        <v>1287</v>
      </c>
      <c r="CF767" s="95">
        <f t="shared" si="197"/>
        <v>288</v>
      </c>
      <c r="CG767" s="81">
        <v>23440</v>
      </c>
    </row>
    <row r="768" spans="1:85" x14ac:dyDescent="0.3">
      <c r="A768" s="2" t="s">
        <v>346</v>
      </c>
      <c r="B768" s="18" t="s">
        <v>1018</v>
      </c>
      <c r="C768" s="13"/>
      <c r="D768" s="2">
        <v>3.45</v>
      </c>
      <c r="E768" s="97" t="s">
        <v>352</v>
      </c>
      <c r="F768" s="9">
        <v>-1</v>
      </c>
      <c r="G768">
        <v>-1</v>
      </c>
      <c r="L768" t="b">
        <v>0</v>
      </c>
      <c r="M768" t="b">
        <v>0</v>
      </c>
      <c r="N768" t="b">
        <v>0</v>
      </c>
      <c r="O768" s="5" t="b">
        <v>1</v>
      </c>
      <c r="P768" s="2">
        <v>1</v>
      </c>
      <c r="Q768" s="25">
        <v>0</v>
      </c>
      <c r="R768">
        <v>0</v>
      </c>
      <c r="S768">
        <v>0</v>
      </c>
      <c r="T768" s="2">
        <v>3.86</v>
      </c>
      <c r="U768" s="2">
        <v>3.86</v>
      </c>
      <c r="V768" s="2">
        <v>20.9</v>
      </c>
      <c r="W768" s="2"/>
      <c r="X768" s="2">
        <v>20.9</v>
      </c>
      <c r="Y768" s="25">
        <v>0</v>
      </c>
      <c r="Z768" s="25"/>
      <c r="AA768" s="25"/>
      <c r="AB768">
        <v>0</v>
      </c>
      <c r="AE768">
        <v>0</v>
      </c>
      <c r="AH768" s="2"/>
      <c r="AI768">
        <v>20</v>
      </c>
      <c r="AJ768" s="55">
        <f t="shared" si="200"/>
        <v>311.40163999999999</v>
      </c>
      <c r="AK768" s="57">
        <v>0</v>
      </c>
      <c r="AL768" s="55">
        <v>0</v>
      </c>
      <c r="AM768" s="55">
        <v>0</v>
      </c>
      <c r="AN768" s="52">
        <f t="shared" si="201"/>
        <v>6.4225737539468322E-2</v>
      </c>
      <c r="AO768" s="51"/>
      <c r="AP768" s="52"/>
      <c r="AQ768" s="52"/>
      <c r="AR768" s="28">
        <v>1.6190476190476191</v>
      </c>
      <c r="AS768" s="28">
        <v>2</v>
      </c>
      <c r="AT768" s="28">
        <v>0.5714285714285714</v>
      </c>
      <c r="AU768" s="28">
        <v>0</v>
      </c>
      <c r="AV768" s="28">
        <v>0.38636363636363641</v>
      </c>
      <c r="AW768" s="28">
        <v>0.47727272727272718</v>
      </c>
      <c r="AX768" s="28">
        <v>0.13636363636363641</v>
      </c>
      <c r="AY768" s="28">
        <v>0</v>
      </c>
      <c r="AZ768" s="25">
        <v>1</v>
      </c>
      <c r="BA768" s="25">
        <v>3.44</v>
      </c>
      <c r="BB768" s="25">
        <v>2.44</v>
      </c>
      <c r="BC768" s="25">
        <v>2.6071428571428572</v>
      </c>
      <c r="BD768">
        <v>2.6071428571428572</v>
      </c>
      <c r="BE768">
        <v>6.4376988464407141</v>
      </c>
      <c r="BF768" s="75"/>
      <c r="BG768" s="75"/>
      <c r="BH768" s="75"/>
      <c r="BI768">
        <v>3.2112868769734161E-2</v>
      </c>
      <c r="BM768">
        <v>6.4225737539468322E-2</v>
      </c>
      <c r="BN768">
        <v>3.2112868769734161E-2</v>
      </c>
      <c r="BO768">
        <v>0</v>
      </c>
      <c r="BP768" s="79" t="s">
        <v>1264</v>
      </c>
      <c r="BQ768" s="79">
        <v>1373</v>
      </c>
      <c r="BR768" s="79">
        <v>24</v>
      </c>
      <c r="BT768" s="79" t="s">
        <v>1268</v>
      </c>
      <c r="BU768" s="79" t="s">
        <v>863</v>
      </c>
      <c r="BV768" s="79">
        <v>1</v>
      </c>
      <c r="BW768" s="79">
        <v>2.4</v>
      </c>
      <c r="BX768" s="79">
        <v>0.5</v>
      </c>
      <c r="BY768" s="79">
        <v>0</v>
      </c>
      <c r="BZ768" s="95" t="s">
        <v>464</v>
      </c>
      <c r="CA768" s="95" t="s">
        <v>464</v>
      </c>
      <c r="CB768" s="95" t="s">
        <v>1266</v>
      </c>
      <c r="CC768" s="95">
        <v>125</v>
      </c>
      <c r="CD768" s="95">
        <v>220</v>
      </c>
      <c r="CE768" s="95" t="s">
        <v>1287</v>
      </c>
      <c r="CF768" s="95">
        <f t="shared" si="197"/>
        <v>288</v>
      </c>
      <c r="CG768" s="81">
        <v>31840</v>
      </c>
    </row>
    <row r="769" spans="1:87" x14ac:dyDescent="0.3">
      <c r="A769" s="2" t="s">
        <v>347</v>
      </c>
      <c r="B769" s="18" t="s">
        <v>1019</v>
      </c>
      <c r="C769" s="13"/>
      <c r="D769" s="2">
        <v>3.5</v>
      </c>
      <c r="E769" s="97" t="s">
        <v>352</v>
      </c>
      <c r="F769" s="9">
        <v>-1</v>
      </c>
      <c r="G769">
        <v>-1</v>
      </c>
      <c r="L769" t="b">
        <v>0</v>
      </c>
      <c r="M769" t="b">
        <v>0</v>
      </c>
      <c r="N769" t="b">
        <v>0</v>
      </c>
      <c r="O769" s="5" t="b">
        <v>1</v>
      </c>
      <c r="P769" s="2">
        <v>1</v>
      </c>
      <c r="Q769" s="25">
        <v>0</v>
      </c>
      <c r="R769">
        <v>0</v>
      </c>
      <c r="S769">
        <v>0</v>
      </c>
      <c r="T769" s="2">
        <v>3.86</v>
      </c>
      <c r="U769" s="2">
        <v>3.86</v>
      </c>
      <c r="V769" s="2">
        <v>17.899999999999999</v>
      </c>
      <c r="W769" s="2"/>
      <c r="X769" s="2">
        <v>17.899999999999999</v>
      </c>
      <c r="Y769" s="25">
        <v>0</v>
      </c>
      <c r="Z769" s="25"/>
      <c r="AA769" s="25"/>
      <c r="AB769">
        <v>0</v>
      </c>
      <c r="AE769">
        <v>0</v>
      </c>
      <c r="AH769" s="2"/>
      <c r="AI769">
        <v>20</v>
      </c>
      <c r="AJ769" s="55">
        <f t="shared" si="200"/>
        <v>266.70283999999998</v>
      </c>
      <c r="AK769" s="57">
        <v>0</v>
      </c>
      <c r="AL769" s="55">
        <v>0</v>
      </c>
      <c r="AM769" s="55">
        <v>0</v>
      </c>
      <c r="AN769" s="52">
        <f t="shared" si="201"/>
        <v>7.4989827629882017E-2</v>
      </c>
      <c r="AO769" s="51"/>
      <c r="AP769" s="52"/>
      <c r="AQ769" s="52"/>
      <c r="AR769" s="28">
        <v>1.583333333333333</v>
      </c>
      <c r="AS769" s="28">
        <v>1.833333333333333</v>
      </c>
      <c r="AT769" s="28">
        <v>0.5</v>
      </c>
      <c r="AU769" s="28">
        <v>0</v>
      </c>
      <c r="AV769" s="28">
        <v>0.40425531914893609</v>
      </c>
      <c r="AW769" s="28">
        <v>0.46808510638297868</v>
      </c>
      <c r="AX769" s="28">
        <v>0.1276595744680851</v>
      </c>
      <c r="AY769" s="28">
        <v>0</v>
      </c>
      <c r="AZ769" s="25">
        <v>1</v>
      </c>
      <c r="BA769" s="25">
        <v>3.44</v>
      </c>
      <c r="BB769" s="25">
        <v>2.44</v>
      </c>
      <c r="BC769" s="25">
        <v>2.5708333333333329</v>
      </c>
      <c r="BD769">
        <v>2.5708333333333329</v>
      </c>
      <c r="BE769">
        <v>6.4919128825398751</v>
      </c>
      <c r="BF769" s="75"/>
      <c r="BG769" s="75"/>
      <c r="BH769" s="75"/>
      <c r="BI769">
        <v>3.7494913814941008E-2</v>
      </c>
      <c r="BM769">
        <v>7.4989827629882017E-2</v>
      </c>
      <c r="BN769">
        <v>3.7494913814941008E-2</v>
      </c>
      <c r="BO769">
        <v>0</v>
      </c>
      <c r="BP769" s="79" t="s">
        <v>1264</v>
      </c>
      <c r="BQ769" s="79">
        <v>1373</v>
      </c>
      <c r="BR769" s="79">
        <v>24</v>
      </c>
      <c r="BT769" s="79" t="s">
        <v>1268</v>
      </c>
      <c r="BU769" s="79" t="s">
        <v>863</v>
      </c>
      <c r="BV769" s="79">
        <v>1</v>
      </c>
      <c r="BW769" s="79">
        <v>4.7</v>
      </c>
      <c r="BX769" s="79">
        <v>0.5</v>
      </c>
      <c r="BY769" s="79">
        <v>0</v>
      </c>
      <c r="BZ769" s="95" t="s">
        <v>464</v>
      </c>
      <c r="CA769" s="95" t="s">
        <v>464</v>
      </c>
      <c r="CB769" s="95" t="s">
        <v>1266</v>
      </c>
      <c r="CC769" s="95">
        <v>125</v>
      </c>
      <c r="CD769" s="95">
        <v>220</v>
      </c>
      <c r="CE769" s="95" t="s">
        <v>1287</v>
      </c>
      <c r="CF769" s="95">
        <f t="shared" si="197"/>
        <v>288</v>
      </c>
      <c r="CG769" s="81">
        <v>61760</v>
      </c>
    </row>
    <row r="770" spans="1:87" x14ac:dyDescent="0.3">
      <c r="A770" s="2" t="s">
        <v>348</v>
      </c>
      <c r="B770" s="18" t="s">
        <v>1020</v>
      </c>
      <c r="C770" s="13"/>
      <c r="D770" s="2">
        <v>3.53</v>
      </c>
      <c r="E770" s="97" t="s">
        <v>352</v>
      </c>
      <c r="F770" s="9">
        <v>-1</v>
      </c>
      <c r="G770">
        <v>-1</v>
      </c>
      <c r="L770" t="b">
        <v>0</v>
      </c>
      <c r="M770" t="b">
        <v>0</v>
      </c>
      <c r="N770" t="b">
        <v>0</v>
      </c>
      <c r="O770" s="5" t="b">
        <v>1</v>
      </c>
      <c r="P770" s="2">
        <v>1</v>
      </c>
      <c r="Q770" s="25">
        <v>0</v>
      </c>
      <c r="R770">
        <v>0</v>
      </c>
      <c r="S770">
        <v>0</v>
      </c>
      <c r="T770" s="2">
        <v>3.86</v>
      </c>
      <c r="U770" s="2">
        <v>3.86</v>
      </c>
      <c r="V770" s="2">
        <v>19.899999999999999</v>
      </c>
      <c r="W770" s="2"/>
      <c r="X770" s="2">
        <v>19.899999999999999</v>
      </c>
      <c r="Y770" s="25">
        <v>0</v>
      </c>
      <c r="Z770" s="25"/>
      <c r="AA770" s="25"/>
      <c r="AB770">
        <v>0</v>
      </c>
      <c r="AE770">
        <v>0</v>
      </c>
      <c r="AH770" s="2"/>
      <c r="AI770">
        <v>20</v>
      </c>
      <c r="AJ770" s="55">
        <f t="shared" si="200"/>
        <v>296.50203999999997</v>
      </c>
      <c r="AK770" s="57">
        <v>0</v>
      </c>
      <c r="AL770" s="55">
        <v>0</v>
      </c>
      <c r="AM770" s="55">
        <v>0</v>
      </c>
      <c r="AN770" s="52">
        <f t="shared" si="201"/>
        <v>6.745316153642654E-2</v>
      </c>
      <c r="AO770" s="51"/>
      <c r="AP770" s="52"/>
      <c r="AQ770" s="52"/>
      <c r="AR770" s="28">
        <v>1.555555555555556</v>
      </c>
      <c r="AS770" s="28">
        <v>1.7037037037037039</v>
      </c>
      <c r="AT770" s="28">
        <v>0.44444444444444442</v>
      </c>
      <c r="AU770" s="28">
        <v>0</v>
      </c>
      <c r="AV770" s="28">
        <v>0.42</v>
      </c>
      <c r="AW770" s="28">
        <v>0.46</v>
      </c>
      <c r="AX770" s="28">
        <v>0.12</v>
      </c>
      <c r="AY770" s="28">
        <v>0</v>
      </c>
      <c r="AZ770" s="25">
        <v>1</v>
      </c>
      <c r="BA770" s="25">
        <v>3.44</v>
      </c>
      <c r="BB770" s="25">
        <v>2.44</v>
      </c>
      <c r="BC770" s="25">
        <v>2.5425925925925932</v>
      </c>
      <c r="BD770">
        <v>2.5425925925925932</v>
      </c>
      <c r="BE770">
        <v>6.5340793550614444</v>
      </c>
      <c r="BF770" s="75"/>
      <c r="BG770" s="75"/>
      <c r="BH770" s="75"/>
      <c r="BI770">
        <v>3.372658076821327E-2</v>
      </c>
      <c r="BM770">
        <v>6.745316153642654E-2</v>
      </c>
      <c r="BN770">
        <v>3.372658076821327E-2</v>
      </c>
      <c r="BO770">
        <v>0</v>
      </c>
      <c r="BP770" s="79" t="s">
        <v>1264</v>
      </c>
      <c r="BQ770" s="79">
        <v>1373</v>
      </c>
      <c r="BR770" s="79">
        <v>24</v>
      </c>
      <c r="BT770" s="79" t="s">
        <v>1268</v>
      </c>
      <c r="BU770" s="79" t="s">
        <v>863</v>
      </c>
      <c r="BV770" s="79">
        <v>1</v>
      </c>
      <c r="BW770" s="79">
        <v>6.4</v>
      </c>
      <c r="BX770" s="79">
        <v>0.5</v>
      </c>
      <c r="BY770" s="79">
        <v>0</v>
      </c>
      <c r="BZ770" s="95" t="s">
        <v>464</v>
      </c>
      <c r="CA770" s="95" t="s">
        <v>464</v>
      </c>
      <c r="CB770" s="95" t="s">
        <v>1266</v>
      </c>
      <c r="CC770" s="95">
        <v>125</v>
      </c>
      <c r="CD770" s="95">
        <v>220</v>
      </c>
      <c r="CE770" s="95" t="s">
        <v>1287</v>
      </c>
      <c r="CF770" s="95">
        <f t="shared" si="197"/>
        <v>288</v>
      </c>
      <c r="CG770" s="81">
        <v>40360</v>
      </c>
    </row>
    <row r="771" spans="1:87" x14ac:dyDescent="0.3">
      <c r="A771" s="2" t="s">
        <v>349</v>
      </c>
      <c r="B771" s="18" t="s">
        <v>1021</v>
      </c>
      <c r="C771" s="13"/>
      <c r="D771" s="2">
        <v>3.5</v>
      </c>
      <c r="E771" s="97" t="s">
        <v>352</v>
      </c>
      <c r="F771" s="9">
        <v>-1</v>
      </c>
      <c r="G771">
        <v>-1</v>
      </c>
      <c r="L771" t="b">
        <v>0</v>
      </c>
      <c r="M771" t="b">
        <v>0</v>
      </c>
      <c r="N771" t="b">
        <v>0</v>
      </c>
      <c r="O771" s="5" t="b">
        <v>1</v>
      </c>
      <c r="P771" s="2">
        <v>1</v>
      </c>
      <c r="Q771" s="25">
        <v>0</v>
      </c>
      <c r="R771">
        <v>0</v>
      </c>
      <c r="S771">
        <v>0</v>
      </c>
      <c r="T771" s="2">
        <v>3.87</v>
      </c>
      <c r="U771" s="2">
        <v>3.87</v>
      </c>
      <c r="V771" s="2">
        <v>22.1</v>
      </c>
      <c r="W771" s="2"/>
      <c r="X771" s="2">
        <v>22.1</v>
      </c>
      <c r="Y771" s="25">
        <v>0</v>
      </c>
      <c r="Z771" s="25"/>
      <c r="AA771" s="25"/>
      <c r="AB771">
        <v>0</v>
      </c>
      <c r="AE771">
        <v>0</v>
      </c>
      <c r="AH771" s="2"/>
      <c r="AI771">
        <v>20</v>
      </c>
      <c r="AJ771" s="55">
        <f t="shared" si="200"/>
        <v>330.98949000000005</v>
      </c>
      <c r="AK771" s="57">
        <v>0</v>
      </c>
      <c r="AL771" s="55">
        <v>0</v>
      </c>
      <c r="AM771" s="55">
        <v>0</v>
      </c>
      <c r="AN771" s="52">
        <f t="shared" si="201"/>
        <v>6.0424879351909322E-2</v>
      </c>
      <c r="AO771" s="51"/>
      <c r="AP771" s="52"/>
      <c r="AQ771" s="52"/>
      <c r="AR771" s="28">
        <v>1.533333333333333</v>
      </c>
      <c r="AS771" s="28">
        <v>1.6</v>
      </c>
      <c r="AT771" s="28">
        <v>0.4</v>
      </c>
      <c r="AU771" s="28">
        <v>0</v>
      </c>
      <c r="AV771" s="28">
        <v>0.43396226415094352</v>
      </c>
      <c r="AW771" s="28">
        <v>0.45283018867924529</v>
      </c>
      <c r="AX771" s="28">
        <v>0.1132075471698113</v>
      </c>
      <c r="AY771" s="28">
        <v>0</v>
      </c>
      <c r="AZ771" s="25">
        <v>1</v>
      </c>
      <c r="BA771" s="25">
        <v>3.44</v>
      </c>
      <c r="BB771" s="25">
        <v>2.44</v>
      </c>
      <c r="BC771" s="25">
        <v>2.52</v>
      </c>
      <c r="BD771">
        <v>2.52</v>
      </c>
      <c r="BE771">
        <v>6.5678125330786994</v>
      </c>
      <c r="BF771" s="75"/>
      <c r="BG771" s="75"/>
      <c r="BH771" s="75"/>
      <c r="BI771">
        <v>3.0212439675954661E-2</v>
      </c>
      <c r="BM771">
        <v>6.0424879351909322E-2</v>
      </c>
      <c r="BN771">
        <v>3.0212439675954661E-2</v>
      </c>
      <c r="BO771">
        <v>0</v>
      </c>
      <c r="BP771" s="79" t="s">
        <v>1264</v>
      </c>
      <c r="BQ771" s="79">
        <v>1373</v>
      </c>
      <c r="BR771" s="79">
        <v>24</v>
      </c>
      <c r="BT771" s="79" t="s">
        <v>1268</v>
      </c>
      <c r="BU771" s="79" t="s">
        <v>863</v>
      </c>
      <c r="BV771" s="79">
        <v>1</v>
      </c>
      <c r="BW771" s="79">
        <v>7.3</v>
      </c>
      <c r="BX771" s="79">
        <v>0.5</v>
      </c>
      <c r="BY771" s="79">
        <v>0</v>
      </c>
      <c r="BZ771" s="95" t="s">
        <v>464</v>
      </c>
      <c r="CA771" s="95" t="s">
        <v>464</v>
      </c>
      <c r="CB771" s="95" t="s">
        <v>1266</v>
      </c>
      <c r="CC771" s="95">
        <v>125</v>
      </c>
      <c r="CD771" s="95">
        <v>220</v>
      </c>
      <c r="CE771" s="95" t="s">
        <v>1287</v>
      </c>
      <c r="CF771" s="95">
        <f t="shared" si="197"/>
        <v>288</v>
      </c>
      <c r="CG771" s="81">
        <v>46040</v>
      </c>
    </row>
    <row r="772" spans="1:87" x14ac:dyDescent="0.3">
      <c r="A772" s="2" t="s">
        <v>350</v>
      </c>
      <c r="B772" s="18" t="s">
        <v>1022</v>
      </c>
      <c r="C772" s="13"/>
      <c r="D772" s="2">
        <v>3.47</v>
      </c>
      <c r="E772" s="97" t="s">
        <v>352</v>
      </c>
      <c r="F772" s="9">
        <v>-1</v>
      </c>
      <c r="G772">
        <v>-1</v>
      </c>
      <c r="L772" t="b">
        <v>0</v>
      </c>
      <c r="M772" t="b">
        <v>0</v>
      </c>
      <c r="N772" t="b">
        <v>0</v>
      </c>
      <c r="O772" s="5" t="b">
        <v>1</v>
      </c>
      <c r="P772" s="2">
        <v>1</v>
      </c>
      <c r="Q772" s="25">
        <v>0</v>
      </c>
      <c r="R772">
        <v>0</v>
      </c>
      <c r="S772">
        <v>0</v>
      </c>
      <c r="T772" s="2">
        <v>3.87</v>
      </c>
      <c r="U772" s="2">
        <v>3.87</v>
      </c>
      <c r="V772" s="2">
        <v>26.4</v>
      </c>
      <c r="W772" s="2"/>
      <c r="X772" s="2">
        <v>26.4</v>
      </c>
      <c r="Y772" s="25">
        <v>0</v>
      </c>
      <c r="Z772" s="25"/>
      <c r="AA772" s="25"/>
      <c r="AB772">
        <v>0</v>
      </c>
      <c r="AE772">
        <v>0</v>
      </c>
      <c r="AH772" s="2"/>
      <c r="AI772">
        <v>20</v>
      </c>
      <c r="AJ772" s="55">
        <f t="shared" si="200"/>
        <v>395.39015999999998</v>
      </c>
      <c r="AK772" s="57">
        <v>0</v>
      </c>
      <c r="AL772" s="55">
        <v>0</v>
      </c>
      <c r="AM772" s="55">
        <v>0</v>
      </c>
      <c r="AN772" s="52">
        <f t="shared" si="201"/>
        <v>5.0582948245348341E-2</v>
      </c>
      <c r="AO772" s="51"/>
      <c r="AP772" s="52"/>
      <c r="AQ772" s="52"/>
      <c r="AR772" s="28">
        <v>1.5</v>
      </c>
      <c r="AS772" s="28">
        <v>1.444444444444444</v>
      </c>
      <c r="AT772" s="28">
        <v>0.33333333333333331</v>
      </c>
      <c r="AU772" s="28">
        <v>0</v>
      </c>
      <c r="AV772" s="28">
        <v>0.4576271186440678</v>
      </c>
      <c r="AW772" s="28">
        <v>0.44067796610169491</v>
      </c>
      <c r="AX772" s="28">
        <v>0.10169491525423729</v>
      </c>
      <c r="AY772" s="28">
        <v>0</v>
      </c>
      <c r="AZ772" s="25">
        <v>1</v>
      </c>
      <c r="BA772" s="25">
        <v>3.44</v>
      </c>
      <c r="BB772" s="25">
        <v>2.44</v>
      </c>
      <c r="BC772" s="25">
        <v>2.4861111111111112</v>
      </c>
      <c r="BD772">
        <v>2.4861111111111112</v>
      </c>
      <c r="BE772">
        <v>6.6184123001045831</v>
      </c>
      <c r="BF772" s="75"/>
      <c r="BG772" s="75"/>
      <c r="BH772" s="75"/>
      <c r="BI772">
        <v>2.5291474122674171E-2</v>
      </c>
      <c r="BM772">
        <v>5.0582948245348341E-2</v>
      </c>
      <c r="BN772">
        <v>2.5291474122674171E-2</v>
      </c>
      <c r="BO772">
        <v>0</v>
      </c>
      <c r="BP772" s="79" t="s">
        <v>1264</v>
      </c>
      <c r="BQ772" s="79">
        <v>1373</v>
      </c>
      <c r="BR772" s="79">
        <v>24</v>
      </c>
      <c r="BT772" s="79" t="s">
        <v>1268</v>
      </c>
      <c r="BU772" s="79" t="s">
        <v>863</v>
      </c>
      <c r="BV772" s="79">
        <v>1</v>
      </c>
      <c r="BW772" s="79">
        <v>10.7</v>
      </c>
      <c r="BX772" s="79">
        <v>0.5</v>
      </c>
      <c r="BY772" s="79">
        <v>0</v>
      </c>
      <c r="BZ772" s="95" t="s">
        <v>464</v>
      </c>
      <c r="CA772" s="95" t="s">
        <v>464</v>
      </c>
      <c r="CB772" s="95" t="s">
        <v>1266</v>
      </c>
      <c r="CC772" s="95">
        <v>125</v>
      </c>
      <c r="CD772" s="95">
        <v>220</v>
      </c>
      <c r="CE772" s="95" t="s">
        <v>1287</v>
      </c>
      <c r="CF772" s="95">
        <f t="shared" si="197"/>
        <v>288</v>
      </c>
      <c r="CG772" s="81">
        <v>37520</v>
      </c>
    </row>
    <row r="773" spans="1:87" x14ac:dyDescent="0.3">
      <c r="A773" s="2" t="s">
        <v>351</v>
      </c>
      <c r="B773" s="18" t="s">
        <v>1023</v>
      </c>
      <c r="C773" s="13"/>
      <c r="D773" s="2">
        <v>3.51</v>
      </c>
      <c r="E773" s="97" t="s">
        <v>352</v>
      </c>
      <c r="F773" s="9">
        <v>-1</v>
      </c>
      <c r="G773">
        <v>-1</v>
      </c>
      <c r="L773" t="b">
        <v>0</v>
      </c>
      <c r="M773" t="b">
        <v>0</v>
      </c>
      <c r="N773" t="b">
        <v>0</v>
      </c>
      <c r="O773" s="5" t="b">
        <v>1</v>
      </c>
      <c r="P773" s="2">
        <v>1</v>
      </c>
      <c r="Q773" s="25">
        <v>0</v>
      </c>
      <c r="R773">
        <v>0</v>
      </c>
      <c r="S773">
        <v>0</v>
      </c>
      <c r="T773" s="2">
        <v>3.87</v>
      </c>
      <c r="U773" s="2">
        <v>3.87</v>
      </c>
      <c r="V773" s="2">
        <v>34.799999999999997</v>
      </c>
      <c r="W773" s="2"/>
      <c r="X773" s="2">
        <v>34.799999999999997</v>
      </c>
      <c r="Y773" s="25">
        <v>0</v>
      </c>
      <c r="Z773" s="25"/>
      <c r="AA773" s="25"/>
      <c r="AB773">
        <v>0</v>
      </c>
      <c r="AE773">
        <v>0</v>
      </c>
      <c r="AH773" s="2"/>
      <c r="AI773">
        <v>20</v>
      </c>
      <c r="AJ773" s="55">
        <f t="shared" si="200"/>
        <v>521.19611999999995</v>
      </c>
      <c r="AK773" s="57">
        <v>0</v>
      </c>
      <c r="AL773" s="55">
        <v>0</v>
      </c>
      <c r="AM773" s="55">
        <v>0</v>
      </c>
      <c r="AN773" s="52">
        <f t="shared" si="201"/>
        <v>3.8373271082678052E-2</v>
      </c>
      <c r="AO773" s="51"/>
      <c r="AP773" s="52"/>
      <c r="AQ773" s="52"/>
      <c r="AR773" s="28">
        <v>1.4761904761904761</v>
      </c>
      <c r="AS773" s="28">
        <v>1.333333333333333</v>
      </c>
      <c r="AT773" s="28">
        <v>0.2857142857142857</v>
      </c>
      <c r="AU773" s="28">
        <v>0</v>
      </c>
      <c r="AV773" s="28">
        <v>0.47692307692307689</v>
      </c>
      <c r="AW773" s="28">
        <v>0.43076923076923068</v>
      </c>
      <c r="AX773" s="28">
        <v>9.2307692307692299E-2</v>
      </c>
      <c r="AY773" s="28">
        <v>0</v>
      </c>
      <c r="AZ773" s="25">
        <v>1</v>
      </c>
      <c r="BA773" s="25">
        <v>3.44</v>
      </c>
      <c r="BB773" s="25">
        <v>2.44</v>
      </c>
      <c r="BC773" s="25">
        <v>2.461904761904762</v>
      </c>
      <c r="BD773">
        <v>2.461904761904762</v>
      </c>
      <c r="BE773">
        <v>6.6545549908373571</v>
      </c>
      <c r="BF773" s="75"/>
      <c r="BG773" s="75"/>
      <c r="BH773" s="75"/>
      <c r="BI773">
        <v>1.918663554133903E-2</v>
      </c>
      <c r="BM773">
        <v>3.8373271082678052E-2</v>
      </c>
      <c r="BN773">
        <v>1.918663554133903E-2</v>
      </c>
      <c r="BO773">
        <v>0</v>
      </c>
      <c r="BP773" s="79" t="s">
        <v>1264</v>
      </c>
      <c r="BQ773" s="79">
        <v>1373</v>
      </c>
      <c r="BR773" s="79">
        <v>24</v>
      </c>
      <c r="BT773" s="79" t="s">
        <v>1268</v>
      </c>
      <c r="BU773" s="79" t="s">
        <v>863</v>
      </c>
      <c r="BV773" s="79">
        <v>1</v>
      </c>
      <c r="BW773" s="79">
        <v>10.199999999999999</v>
      </c>
      <c r="BX773" s="79">
        <v>0.5</v>
      </c>
      <c r="BY773" s="79">
        <v>0</v>
      </c>
      <c r="BZ773" s="95" t="s">
        <v>464</v>
      </c>
      <c r="CA773" s="95" t="s">
        <v>464</v>
      </c>
      <c r="CB773" s="95" t="s">
        <v>1266</v>
      </c>
      <c r="CC773" s="95">
        <v>125</v>
      </c>
      <c r="CD773" s="95">
        <v>220</v>
      </c>
      <c r="CE773" s="95" t="s">
        <v>1287</v>
      </c>
      <c r="CF773" s="95">
        <f t="shared" si="197"/>
        <v>288</v>
      </c>
      <c r="CG773" s="81">
        <v>40200</v>
      </c>
    </row>
    <row r="774" spans="1:87" x14ac:dyDescent="0.3">
      <c r="A774" s="2" t="s">
        <v>180</v>
      </c>
      <c r="B774" s="13" t="s">
        <v>796</v>
      </c>
      <c r="C774" s="13"/>
      <c r="D774" s="2">
        <v>3.6</v>
      </c>
      <c r="E774" s="98" t="s">
        <v>354</v>
      </c>
      <c r="F774" s="9">
        <v>-1</v>
      </c>
      <c r="G774">
        <v>-1</v>
      </c>
      <c r="L774" t="b">
        <v>0</v>
      </c>
      <c r="M774" t="b">
        <v>0</v>
      </c>
      <c r="N774" t="b">
        <v>0</v>
      </c>
      <c r="O774" s="5" t="b">
        <v>1</v>
      </c>
      <c r="P774" s="2">
        <v>2</v>
      </c>
      <c r="Q774" s="25">
        <v>0</v>
      </c>
      <c r="R774">
        <v>0</v>
      </c>
      <c r="S774">
        <v>0</v>
      </c>
      <c r="T774" s="2">
        <v>3.895</v>
      </c>
      <c r="U774" s="2">
        <v>3.895</v>
      </c>
      <c r="V774" s="2">
        <v>30.46</v>
      </c>
      <c r="W774" s="2" t="s">
        <v>440</v>
      </c>
      <c r="X774" s="2">
        <v>15.23</v>
      </c>
      <c r="Y774" s="25">
        <v>0</v>
      </c>
      <c r="Z774" s="25"/>
      <c r="AA774" s="25"/>
      <c r="AB774">
        <v>0</v>
      </c>
      <c r="AE774">
        <v>0</v>
      </c>
      <c r="AH774" s="2"/>
      <c r="AI774">
        <v>20</v>
      </c>
      <c r="AJ774" s="55">
        <f t="shared" si="177"/>
        <v>462.1094215</v>
      </c>
      <c r="AK774" s="57">
        <v>0</v>
      </c>
      <c r="AL774" s="55">
        <v>0</v>
      </c>
      <c r="AM774" s="55">
        <v>0</v>
      </c>
      <c r="AN774" s="52">
        <f t="shared" si="184"/>
        <v>8.655958554179792E-2</v>
      </c>
      <c r="AO774" s="51"/>
      <c r="AP774" s="52"/>
      <c r="AQ774" s="52"/>
      <c r="AR774" s="28">
        <v>1.882352941176471</v>
      </c>
      <c r="AS774" s="28">
        <v>2.3529411764705879</v>
      </c>
      <c r="AT774" s="28">
        <v>0.47058823529411759</v>
      </c>
      <c r="AU774" s="28">
        <v>0</v>
      </c>
      <c r="AV774" s="28">
        <v>0.4</v>
      </c>
      <c r="AW774" s="28">
        <v>0.5</v>
      </c>
      <c r="AX774" s="28">
        <v>9.9999999999999992E-2</v>
      </c>
      <c r="AY774" s="28">
        <v>0</v>
      </c>
      <c r="AZ774" s="25">
        <v>0.82</v>
      </c>
      <c r="BA774" s="25">
        <v>3.44</v>
      </c>
      <c r="BB774" s="25">
        <v>2.62</v>
      </c>
      <c r="BC774" s="25">
        <v>2.5211764705882351</v>
      </c>
      <c r="BD774">
        <v>2.521176470588236</v>
      </c>
      <c r="BE774">
        <v>5.6793405594117647</v>
      </c>
      <c r="BF774" s="75"/>
      <c r="BG774" s="75"/>
      <c r="BH774" s="75"/>
      <c r="BI774">
        <v>4.327979277089896E-2</v>
      </c>
      <c r="BM774">
        <v>8.655958554179792E-2</v>
      </c>
      <c r="BN774">
        <v>4.327979277089896E-2</v>
      </c>
      <c r="BO774">
        <v>0</v>
      </c>
      <c r="BP774" s="79" t="s">
        <v>1264</v>
      </c>
      <c r="BQ774" s="79">
        <v>1273</v>
      </c>
      <c r="BR774" s="79">
        <v>10</v>
      </c>
      <c r="BT774" s="79" t="s">
        <v>464</v>
      </c>
      <c r="BU774" s="79" t="s">
        <v>464</v>
      </c>
      <c r="BV774" s="79">
        <v>0</v>
      </c>
      <c r="BW774" s="79">
        <v>1.4</v>
      </c>
      <c r="BX774" s="79">
        <v>0.5</v>
      </c>
      <c r="BY774" s="79">
        <v>0</v>
      </c>
      <c r="BZ774" s="95" t="s">
        <v>464</v>
      </c>
      <c r="CA774" s="95" t="s">
        <v>464</v>
      </c>
      <c r="CB774" s="95" t="s">
        <v>1266</v>
      </c>
      <c r="CC774" s="95">
        <v>125</v>
      </c>
      <c r="CD774" s="95">
        <v>220</v>
      </c>
      <c r="CE774" s="95" t="s">
        <v>1287</v>
      </c>
      <c r="CF774" s="95">
        <f t="shared" si="197"/>
        <v>288</v>
      </c>
      <c r="CG774" s="81">
        <v>707.99999999999989</v>
      </c>
    </row>
    <row r="775" spans="1:87" x14ac:dyDescent="0.3">
      <c r="A775" s="2" t="s">
        <v>952</v>
      </c>
      <c r="B775" s="17" t="s">
        <v>954</v>
      </c>
      <c r="C775" s="13"/>
      <c r="D775" s="2">
        <v>3.65</v>
      </c>
      <c r="E775" s="98" t="s">
        <v>354</v>
      </c>
      <c r="F775" s="9">
        <v>-1</v>
      </c>
      <c r="G775">
        <v>-1</v>
      </c>
      <c r="L775" t="b">
        <v>0</v>
      </c>
      <c r="M775" t="b">
        <v>0</v>
      </c>
      <c r="N775" t="b">
        <v>0</v>
      </c>
      <c r="O775" s="5" t="b">
        <v>1</v>
      </c>
      <c r="P775" s="2">
        <v>2</v>
      </c>
      <c r="Q775" s="25">
        <v>0</v>
      </c>
      <c r="R775">
        <v>0</v>
      </c>
      <c r="S775">
        <v>0</v>
      </c>
      <c r="T775" s="2">
        <v>3.84</v>
      </c>
      <c r="U775" s="2">
        <v>3.84</v>
      </c>
      <c r="V775" s="2">
        <v>32.520000000000003</v>
      </c>
      <c r="W775" s="2" t="s">
        <v>1131</v>
      </c>
      <c r="X775" s="2">
        <v>16.260000000000002</v>
      </c>
      <c r="Y775" s="25">
        <v>0</v>
      </c>
      <c r="Z775" s="25"/>
      <c r="AA775" s="25"/>
      <c r="AB775">
        <v>0</v>
      </c>
      <c r="AE775">
        <v>0</v>
      </c>
      <c r="AH775" s="2"/>
      <c r="AI775">
        <v>20</v>
      </c>
      <c r="AJ775" s="55">
        <f t="shared" si="177"/>
        <v>479.52691200000004</v>
      </c>
      <c r="AK775" s="57">
        <v>0</v>
      </c>
      <c r="AL775" s="55">
        <v>0</v>
      </c>
      <c r="AM775" s="55">
        <v>0</v>
      </c>
      <c r="AN775" s="52">
        <f t="shared" si="184"/>
        <v>8.3415547697143627E-2</v>
      </c>
      <c r="AO775" s="51"/>
      <c r="AP775" s="52"/>
      <c r="AQ775" s="52"/>
      <c r="AR775" s="28">
        <v>1.882352941176471</v>
      </c>
      <c r="AS775" s="28">
        <v>2.3529411764705879</v>
      </c>
      <c r="AT775" s="28">
        <v>0.47058823529411759</v>
      </c>
      <c r="AU775" s="28">
        <v>0</v>
      </c>
      <c r="AV775" s="28">
        <v>0.4</v>
      </c>
      <c r="AW775" s="28">
        <v>0.5</v>
      </c>
      <c r="AX775" s="28">
        <v>9.9999999999999992E-2</v>
      </c>
      <c r="AY775" s="28">
        <v>0</v>
      </c>
      <c r="AZ775" s="25">
        <v>0.82</v>
      </c>
      <c r="BA775" s="25">
        <v>3.44</v>
      </c>
      <c r="BB775" s="25">
        <v>2.62</v>
      </c>
      <c r="BC775" s="25">
        <v>2.6023529411764699</v>
      </c>
      <c r="BD775">
        <v>2.6023529411764712</v>
      </c>
      <c r="BE775">
        <v>5.9643402149912346</v>
      </c>
      <c r="BF775" s="75"/>
      <c r="BG775" s="75"/>
      <c r="BH775" s="75"/>
      <c r="BI775">
        <v>4.1707773848571807E-2</v>
      </c>
      <c r="BM775">
        <v>8.3415547697143627E-2</v>
      </c>
      <c r="BN775">
        <v>4.1707773848571807E-2</v>
      </c>
      <c r="BO775">
        <v>0</v>
      </c>
      <c r="BP775" s="79" t="s">
        <v>1264</v>
      </c>
      <c r="BQ775" s="79">
        <v>1273</v>
      </c>
      <c r="BR775" s="79">
        <v>10</v>
      </c>
      <c r="BT775" s="79" t="s">
        <v>464</v>
      </c>
      <c r="BU775" s="79" t="s">
        <v>464</v>
      </c>
      <c r="BV775" s="79">
        <v>0</v>
      </c>
      <c r="BW775" s="79">
        <v>7.1</v>
      </c>
      <c r="BX775" s="79">
        <v>0.5</v>
      </c>
      <c r="BY775" s="79">
        <v>0</v>
      </c>
      <c r="BZ775" s="95" t="s">
        <v>464</v>
      </c>
      <c r="CA775" s="95" t="s">
        <v>464</v>
      </c>
      <c r="CB775" s="95" t="s">
        <v>1266</v>
      </c>
      <c r="CC775" s="95">
        <v>125</v>
      </c>
      <c r="CD775" s="95">
        <v>220</v>
      </c>
      <c r="CE775" s="95" t="s">
        <v>1287</v>
      </c>
      <c r="CF775" s="95">
        <f t="shared" si="197"/>
        <v>288</v>
      </c>
      <c r="CG775" s="81">
        <v>243.99999999999997</v>
      </c>
    </row>
    <row r="776" spans="1:87" x14ac:dyDescent="0.3">
      <c r="A776" s="2" t="s">
        <v>953</v>
      </c>
      <c r="B776" s="17" t="s">
        <v>955</v>
      </c>
      <c r="C776" s="13"/>
      <c r="D776" s="2">
        <v>3.58</v>
      </c>
      <c r="E776" s="98" t="s">
        <v>354</v>
      </c>
      <c r="F776" s="9">
        <v>-1</v>
      </c>
      <c r="G776">
        <v>-1</v>
      </c>
      <c r="L776" t="b">
        <v>0</v>
      </c>
      <c r="M776" t="b">
        <v>0</v>
      </c>
      <c r="N776" t="b">
        <v>0</v>
      </c>
      <c r="O776" s="5" t="b">
        <v>1</v>
      </c>
      <c r="P776" s="2">
        <v>1</v>
      </c>
      <c r="Q776" s="25">
        <v>0</v>
      </c>
      <c r="R776">
        <v>0</v>
      </c>
      <c r="S776">
        <v>0</v>
      </c>
      <c r="T776" s="2">
        <v>3.82</v>
      </c>
      <c r="U776" s="2">
        <v>3.82</v>
      </c>
      <c r="V776" s="2">
        <v>14.9</v>
      </c>
      <c r="W776" s="2" t="s">
        <v>439</v>
      </c>
      <c r="X776" s="2">
        <v>14.9</v>
      </c>
      <c r="Y776" s="25">
        <v>0</v>
      </c>
      <c r="Z776" s="25"/>
      <c r="AA776" s="25"/>
      <c r="AB776">
        <v>0</v>
      </c>
      <c r="AE776">
        <v>0</v>
      </c>
      <c r="AH776" s="2"/>
      <c r="AI776">
        <v>20</v>
      </c>
      <c r="AJ776" s="55">
        <f t="shared" si="177"/>
        <v>217.42676</v>
      </c>
      <c r="AK776" s="57">
        <v>0</v>
      </c>
      <c r="AL776" s="55">
        <v>0</v>
      </c>
      <c r="AM776" s="55">
        <v>0</v>
      </c>
      <c r="AN776" s="52">
        <f t="shared" si="184"/>
        <v>9.1984997614829006E-2</v>
      </c>
      <c r="AO776" s="51"/>
      <c r="AP776" s="52"/>
      <c r="AQ776" s="52"/>
      <c r="AR776" s="28">
        <v>1.882352941176471</v>
      </c>
      <c r="AS776" s="28">
        <v>2.3529411764705879</v>
      </c>
      <c r="AT776" s="28">
        <v>0.47058823529411759</v>
      </c>
      <c r="AU776" s="28">
        <v>0</v>
      </c>
      <c r="AV776" s="28">
        <v>0.4</v>
      </c>
      <c r="AW776" s="28">
        <v>0.5</v>
      </c>
      <c r="AX776" s="28">
        <v>9.9999999999999992E-2</v>
      </c>
      <c r="AY776" s="28">
        <v>0</v>
      </c>
      <c r="AZ776" s="25">
        <v>0.82</v>
      </c>
      <c r="BA776" s="25">
        <v>3.44</v>
      </c>
      <c r="BB776" s="25">
        <v>2.62</v>
      </c>
      <c r="BC776" s="25">
        <v>2.6429411764705879</v>
      </c>
      <c r="BD776">
        <v>2.6429411764705879</v>
      </c>
      <c r="BE776">
        <v>6.1068400427809717</v>
      </c>
      <c r="BF776" s="75"/>
      <c r="BG776" s="75"/>
      <c r="BH776" s="75"/>
      <c r="BI776">
        <v>4.5992498807414503E-2</v>
      </c>
      <c r="BM776">
        <v>9.1984997614829006E-2</v>
      </c>
      <c r="BN776">
        <v>4.5992498807414503E-2</v>
      </c>
      <c r="BO776">
        <v>0</v>
      </c>
      <c r="BP776" s="79" t="s">
        <v>1264</v>
      </c>
      <c r="BQ776" s="79">
        <v>1273</v>
      </c>
      <c r="BR776" s="79">
        <v>10</v>
      </c>
      <c r="BT776" s="79" t="s">
        <v>464</v>
      </c>
      <c r="BU776" s="79" t="s">
        <v>464</v>
      </c>
      <c r="BV776" s="79">
        <v>0</v>
      </c>
      <c r="BW776" s="79">
        <v>7.8</v>
      </c>
      <c r="BX776" s="79">
        <v>0.5</v>
      </c>
      <c r="BY776" s="79">
        <v>0</v>
      </c>
      <c r="BZ776" s="95" t="s">
        <v>464</v>
      </c>
      <c r="CA776" s="95" t="s">
        <v>464</v>
      </c>
      <c r="CB776" s="95" t="s">
        <v>1266</v>
      </c>
      <c r="CC776" s="95">
        <v>125</v>
      </c>
      <c r="CD776" s="95">
        <v>220</v>
      </c>
      <c r="CE776" s="95" t="s">
        <v>1287</v>
      </c>
      <c r="CF776" s="95">
        <f t="shared" si="197"/>
        <v>288</v>
      </c>
      <c r="CG776" s="81">
        <v>47.999999999999993</v>
      </c>
    </row>
    <row r="777" spans="1:87" x14ac:dyDescent="0.3">
      <c r="A777" s="2" t="s">
        <v>353</v>
      </c>
      <c r="B777" s="13" t="s">
        <v>834</v>
      </c>
      <c r="C777" s="13"/>
      <c r="D777" s="2">
        <v>3.55</v>
      </c>
      <c r="E777" s="98" t="s">
        <v>354</v>
      </c>
      <c r="F777" s="113" t="s">
        <v>549</v>
      </c>
      <c r="G777">
        <v>-1</v>
      </c>
      <c r="H777" t="s">
        <v>1242</v>
      </c>
      <c r="I777" t="s">
        <v>1527</v>
      </c>
      <c r="L777" t="b">
        <v>1</v>
      </c>
      <c r="M777" t="b">
        <v>0</v>
      </c>
      <c r="N777" t="b">
        <v>0</v>
      </c>
      <c r="O777" t="b">
        <v>0</v>
      </c>
      <c r="P777" s="2">
        <v>2</v>
      </c>
      <c r="Q777" s="25">
        <v>0</v>
      </c>
      <c r="R777">
        <v>0</v>
      </c>
      <c r="S777">
        <v>0</v>
      </c>
      <c r="T777" s="2">
        <v>3.8050000000000002</v>
      </c>
      <c r="U777" s="2">
        <v>3.8050000000000002</v>
      </c>
      <c r="V777" s="2">
        <v>27.44</v>
      </c>
      <c r="W777" s="2" t="s">
        <v>1131</v>
      </c>
      <c r="X777" s="2">
        <v>13.72</v>
      </c>
      <c r="Y777" s="25">
        <v>0</v>
      </c>
      <c r="Z777" s="25"/>
      <c r="AA777" s="25"/>
      <c r="AB777">
        <v>0</v>
      </c>
      <c r="AE777">
        <v>0</v>
      </c>
      <c r="AH777" s="2"/>
      <c r="AI777">
        <v>20</v>
      </c>
      <c r="AJ777" s="55">
        <f t="shared" si="177"/>
        <v>397.27700600000003</v>
      </c>
      <c r="AK777" s="57">
        <v>0</v>
      </c>
      <c r="AL777" s="55">
        <v>0</v>
      </c>
      <c r="AM777" s="55">
        <v>0</v>
      </c>
      <c r="AN777" s="52">
        <f t="shared" si="184"/>
        <v>0.10068541444857747</v>
      </c>
      <c r="AO777" s="51"/>
      <c r="AP777" s="52"/>
      <c r="AQ777" s="52"/>
      <c r="AR777" s="28">
        <v>1.882352941176471</v>
      </c>
      <c r="AS777" s="28">
        <v>2.3529411764705879</v>
      </c>
      <c r="AT777" s="28">
        <v>0.47058823529411759</v>
      </c>
      <c r="AU777" s="28">
        <v>0</v>
      </c>
      <c r="AV777" s="28">
        <v>0.4</v>
      </c>
      <c r="AW777" s="28">
        <v>0.5</v>
      </c>
      <c r="AX777" s="28">
        <v>9.9999999999999992E-2</v>
      </c>
      <c r="AY777" s="28">
        <v>0</v>
      </c>
      <c r="AZ777" s="25">
        <v>1.1000000000000001</v>
      </c>
      <c r="BA777" s="25">
        <v>3.44</v>
      </c>
      <c r="BB777" s="25">
        <v>2.34</v>
      </c>
      <c r="BC777" s="25">
        <v>2.6835294117647059</v>
      </c>
      <c r="BD777">
        <v>2.6835294117647059</v>
      </c>
      <c r="BE777">
        <v>6.2493398705707062</v>
      </c>
      <c r="BF777" s="75"/>
      <c r="BG777" s="75"/>
      <c r="BH777" s="75"/>
      <c r="BI777">
        <v>5.0342707224288727E-2</v>
      </c>
      <c r="BM777">
        <v>0.1006854144485775</v>
      </c>
      <c r="BN777">
        <v>5.0342707224288727E-2</v>
      </c>
      <c r="BO777">
        <v>0</v>
      </c>
      <c r="BP777" s="79" t="s">
        <v>1264</v>
      </c>
      <c r="BQ777" s="79">
        <v>1273</v>
      </c>
      <c r="BR777" s="79">
        <v>10</v>
      </c>
      <c r="BT777" s="79" t="s">
        <v>464</v>
      </c>
      <c r="BU777" s="79" t="s">
        <v>464</v>
      </c>
      <c r="BV777" s="79">
        <v>0</v>
      </c>
      <c r="BW777" s="79">
        <v>8.1</v>
      </c>
      <c r="BX777" s="79">
        <v>0.5</v>
      </c>
      <c r="BY777" s="79">
        <v>0</v>
      </c>
      <c r="BZ777" s="95" t="s">
        <v>464</v>
      </c>
      <c r="CA777" s="95" t="s">
        <v>464</v>
      </c>
      <c r="CB777" s="95" t="s">
        <v>1266</v>
      </c>
      <c r="CC777" s="95">
        <v>125</v>
      </c>
      <c r="CD777" s="95">
        <v>220</v>
      </c>
      <c r="CE777" s="95" t="s">
        <v>1287</v>
      </c>
      <c r="CF777" s="95">
        <f t="shared" si="197"/>
        <v>288</v>
      </c>
      <c r="CG777" s="81">
        <v>16</v>
      </c>
    </row>
    <row r="778" spans="1:87" x14ac:dyDescent="0.3">
      <c r="A778" s="2" t="s">
        <v>8</v>
      </c>
      <c r="B778" s="13"/>
      <c r="C778" s="13"/>
      <c r="D778" s="69">
        <v>3.2</v>
      </c>
      <c r="E778" s="98" t="s">
        <v>354</v>
      </c>
      <c r="F778" s="9" t="s">
        <v>530</v>
      </c>
      <c r="G778" t="s">
        <v>612</v>
      </c>
      <c r="L778" t="b">
        <v>1</v>
      </c>
      <c r="M778" t="b">
        <v>1</v>
      </c>
      <c r="N778" t="b">
        <v>0</v>
      </c>
      <c r="O778" t="b">
        <v>0</v>
      </c>
      <c r="P778" s="2"/>
      <c r="Q778" s="25"/>
      <c r="T778" s="2"/>
      <c r="U778" s="2"/>
      <c r="V778" s="2"/>
      <c r="W778" s="2"/>
      <c r="X778" s="2">
        <v>0</v>
      </c>
      <c r="Y778" s="25"/>
      <c r="Z778" s="25"/>
      <c r="AA778" s="25"/>
      <c r="AH778" s="2"/>
      <c r="AJ778" s="55"/>
      <c r="AK778" s="57"/>
      <c r="AL778" s="55"/>
      <c r="AM778" s="55"/>
      <c r="AN778" s="52"/>
      <c r="AO778" s="51"/>
      <c r="AP778" s="52"/>
      <c r="AQ778" s="52"/>
      <c r="AR778" s="28"/>
      <c r="AS778" s="28"/>
      <c r="AT778" s="28"/>
      <c r="AU778" s="28"/>
      <c r="AV778" s="28"/>
      <c r="AW778" s="28"/>
      <c r="AX778" s="28"/>
      <c r="AY778" s="28"/>
      <c r="AZ778" s="25"/>
      <c r="BA778" s="25"/>
      <c r="BB778" s="25"/>
      <c r="BC778" s="25"/>
      <c r="BF778" s="75"/>
      <c r="BG778" s="75"/>
      <c r="BH778" s="75"/>
      <c r="BP778" s="79" t="s">
        <v>1454</v>
      </c>
      <c r="BT778" s="79" t="s">
        <v>464</v>
      </c>
      <c r="BU778" s="79" t="s">
        <v>464</v>
      </c>
      <c r="BV778" s="79">
        <v>0</v>
      </c>
      <c r="BW778" s="79">
        <v>49</v>
      </c>
      <c r="BX778" s="79">
        <v>0.5</v>
      </c>
      <c r="BY778" s="79">
        <v>0</v>
      </c>
      <c r="BZ778" s="95" t="s">
        <v>464</v>
      </c>
      <c r="CA778" s="95" t="s">
        <v>464</v>
      </c>
      <c r="CB778" s="95" t="s">
        <v>1266</v>
      </c>
      <c r="CC778" s="95">
        <v>125</v>
      </c>
      <c r="CD778" s="95">
        <v>220</v>
      </c>
      <c r="CE778" s="95" t="s">
        <v>1287</v>
      </c>
      <c r="CF778" s="95">
        <f t="shared" si="197"/>
        <v>288</v>
      </c>
      <c r="CG778" s="81">
        <v>32</v>
      </c>
    </row>
    <row r="779" spans="1:87" x14ac:dyDescent="0.3">
      <c r="A779" s="2" t="s">
        <v>142</v>
      </c>
      <c r="B779" s="34" t="s">
        <v>766</v>
      </c>
      <c r="C779" s="34"/>
      <c r="D779" s="2">
        <v>4.3600000000000003</v>
      </c>
      <c r="E779" s="96" t="s">
        <v>357</v>
      </c>
      <c r="F779" s="35">
        <v>-1</v>
      </c>
      <c r="G779" s="2">
        <v>-1</v>
      </c>
      <c r="H779" s="2" t="s">
        <v>1164</v>
      </c>
      <c r="I779" s="2"/>
      <c r="J779" s="2"/>
      <c r="K779" s="2"/>
      <c r="L779" t="b">
        <v>0</v>
      </c>
      <c r="M779" t="b">
        <v>0</v>
      </c>
      <c r="N779" t="b">
        <v>0</v>
      </c>
      <c r="O779" s="5" t="b">
        <v>1</v>
      </c>
      <c r="P779" s="2">
        <v>1</v>
      </c>
      <c r="Q779" s="29">
        <v>0</v>
      </c>
      <c r="R779">
        <v>0</v>
      </c>
      <c r="S779">
        <v>1</v>
      </c>
      <c r="T779" s="2">
        <v>3.89</v>
      </c>
      <c r="U779" s="2">
        <v>3.89</v>
      </c>
      <c r="V779" s="2">
        <v>10.48</v>
      </c>
      <c r="W779" s="2" t="s">
        <v>440</v>
      </c>
      <c r="X779" s="2">
        <v>10.48</v>
      </c>
      <c r="Y779" s="29">
        <v>0</v>
      </c>
      <c r="Z779" s="2"/>
      <c r="AA779" s="2"/>
      <c r="AB779">
        <v>0</v>
      </c>
      <c r="AE779">
        <v>3.88</v>
      </c>
      <c r="AF779">
        <v>3.88</v>
      </c>
      <c r="AG779">
        <v>10.66</v>
      </c>
      <c r="AH779" s="2"/>
      <c r="AI779" s="2">
        <v>14</v>
      </c>
      <c r="AJ779" s="55">
        <f t="shared" si="177"/>
        <v>158.58440800000002</v>
      </c>
      <c r="AK779" s="57">
        <v>0</v>
      </c>
      <c r="AL779" s="55">
        <v>0</v>
      </c>
      <c r="AM779" s="55">
        <v>160.479904</v>
      </c>
      <c r="AN779" s="52">
        <f t="shared" si="184"/>
        <v>8.8281062284509063E-2</v>
      </c>
      <c r="AO779" s="52"/>
      <c r="AP779" s="52"/>
      <c r="AQ779" s="67">
        <f t="shared" ref="AQ779:AQ784" si="202">S779*AI779/AM779</f>
        <v>8.7238337331009372E-2</v>
      </c>
      <c r="AR779" s="2">
        <v>1.9090909090909089</v>
      </c>
      <c r="AS779" s="2">
        <v>2.545454545454545</v>
      </c>
      <c r="AT779" s="2">
        <v>0.54545454545454541</v>
      </c>
      <c r="AU779" s="2">
        <v>2.9090909090909092</v>
      </c>
      <c r="AV779" s="2">
        <v>0.2413793103448276</v>
      </c>
      <c r="AW779" s="2">
        <v>0.32183908045977011</v>
      </c>
      <c r="AX779" s="2">
        <v>6.8965517241379309E-2</v>
      </c>
      <c r="AY779" s="2">
        <v>0.36781609195402298</v>
      </c>
      <c r="AZ779" s="29">
        <v>1.1399999999999999</v>
      </c>
      <c r="BA779" s="29">
        <v>3.44</v>
      </c>
      <c r="BB779" s="29">
        <v>2.2999999999999998</v>
      </c>
      <c r="BC779" s="29">
        <v>2.7654545454545452</v>
      </c>
      <c r="BD779" s="2">
        <v>2.7654545454545461</v>
      </c>
      <c r="BE779" s="2">
        <v>6.4215922727137267</v>
      </c>
      <c r="BF779" s="75"/>
      <c r="BG779" s="75"/>
      <c r="BH779" s="75">
        <v>0</v>
      </c>
      <c r="BI779">
        <v>4.4140531142254531E-2</v>
      </c>
      <c r="BL779">
        <v>4.3619168665504693E-2</v>
      </c>
      <c r="BM779">
        <v>8.7759699807759217E-2</v>
      </c>
      <c r="BN779">
        <v>4.3879849903879609E-2</v>
      </c>
      <c r="BO779">
        <v>0</v>
      </c>
      <c r="BP779" s="79" t="s">
        <v>1264</v>
      </c>
      <c r="BQ779" s="79">
        <v>1373</v>
      </c>
      <c r="BR779" s="79">
        <v>10</v>
      </c>
      <c r="BW779" s="79">
        <v>3.9</v>
      </c>
      <c r="BX779" s="79">
        <v>0.5</v>
      </c>
      <c r="BY779" s="79">
        <v>0.1</v>
      </c>
      <c r="BZ779" s="95" t="s">
        <v>464</v>
      </c>
      <c r="CA779" s="95" t="s">
        <v>464</v>
      </c>
      <c r="CB779" s="95" t="s">
        <v>1266</v>
      </c>
      <c r="CC779" s="95">
        <v>125</v>
      </c>
      <c r="CD779" s="95">
        <v>220</v>
      </c>
      <c r="CE779" s="95" t="s">
        <v>1287</v>
      </c>
      <c r="CF779" s="95">
        <f t="shared" si="197"/>
        <v>288</v>
      </c>
      <c r="CG779" s="81">
        <v>1800</v>
      </c>
      <c r="CI779" s="2"/>
    </row>
    <row r="780" spans="1:87" x14ac:dyDescent="0.3">
      <c r="A780" s="2" t="s">
        <v>355</v>
      </c>
      <c r="B780" s="13" t="s">
        <v>835</v>
      </c>
      <c r="C780" s="13"/>
      <c r="D780" s="2">
        <v>4.49</v>
      </c>
      <c r="E780" s="96" t="s">
        <v>357</v>
      </c>
      <c r="F780" s="9">
        <v>-1</v>
      </c>
      <c r="G780">
        <v>-1</v>
      </c>
      <c r="H780" t="s">
        <v>1180</v>
      </c>
      <c r="L780" t="b">
        <v>0</v>
      </c>
      <c r="M780" t="b">
        <v>0</v>
      </c>
      <c r="N780" t="b">
        <v>1</v>
      </c>
      <c r="O780" t="b">
        <v>0</v>
      </c>
      <c r="P780" s="1">
        <v>1</v>
      </c>
      <c r="Q780" s="25">
        <v>0</v>
      </c>
      <c r="R780">
        <v>0</v>
      </c>
      <c r="S780">
        <v>4</v>
      </c>
      <c r="T780" s="1">
        <v>3.8620000000000001</v>
      </c>
      <c r="U780" s="1">
        <v>3.8620000000000001</v>
      </c>
      <c r="V780" s="1">
        <v>10.220000000000001</v>
      </c>
      <c r="W780" s="2"/>
      <c r="X780" s="1">
        <v>10.220000000000001</v>
      </c>
      <c r="Y780" s="25">
        <v>0</v>
      </c>
      <c r="AB780">
        <v>0</v>
      </c>
      <c r="AE780">
        <v>5.4092000000000002</v>
      </c>
      <c r="AF780">
        <v>20.501100000000001</v>
      </c>
      <c r="AG780">
        <v>5.4427000000000003</v>
      </c>
      <c r="AH780" s="2"/>
      <c r="AI780">
        <v>14</v>
      </c>
      <c r="AJ780" s="55">
        <f t="shared" si="177"/>
        <v>152.43174968</v>
      </c>
      <c r="AK780" s="57">
        <v>0</v>
      </c>
      <c r="AL780" s="55">
        <v>0</v>
      </c>
      <c r="AM780" s="55">
        <v>603.57000000000005</v>
      </c>
      <c r="AN780" s="52"/>
      <c r="AO780" s="52"/>
      <c r="AP780" s="52"/>
      <c r="AQ780" s="67">
        <f t="shared" si="202"/>
        <v>9.2781284689431212E-2</v>
      </c>
      <c r="AR780" s="28">
        <v>1.9090909090909089</v>
      </c>
      <c r="AS780" s="28">
        <v>2.545454545454545</v>
      </c>
      <c r="AT780" s="28">
        <v>0.54545454545454541</v>
      </c>
      <c r="AU780" s="28">
        <v>2.9090909090909092</v>
      </c>
      <c r="AV780" s="28">
        <v>0.2413793103448276</v>
      </c>
      <c r="AW780" s="28">
        <v>0.32183908045977011</v>
      </c>
      <c r="AX780" s="28">
        <v>6.8965517241379309E-2</v>
      </c>
      <c r="AY780" s="28">
        <v>0.36781609195402298</v>
      </c>
      <c r="AZ780" s="25">
        <v>0.98</v>
      </c>
      <c r="BA780" s="25">
        <v>3.44</v>
      </c>
      <c r="BB780" s="25">
        <v>2.46</v>
      </c>
      <c r="BC780" s="25">
        <v>2.6545454545454539</v>
      </c>
      <c r="BD780">
        <v>2.6545454545454539</v>
      </c>
      <c r="BE780">
        <v>6.0423528007272722</v>
      </c>
      <c r="BF780" s="75"/>
      <c r="BG780" s="75"/>
      <c r="BH780" s="75">
        <v>0.47461723217425672</v>
      </c>
      <c r="BL780">
        <v>4.6390642344715613E-2</v>
      </c>
      <c r="BM780">
        <v>9.2781284689431212E-2</v>
      </c>
      <c r="BN780">
        <v>4.6390642344715613E-2</v>
      </c>
      <c r="BO780">
        <v>0.47461723217425672</v>
      </c>
      <c r="BP780" s="79" t="s">
        <v>1264</v>
      </c>
      <c r="BQ780" s="79">
        <v>1373</v>
      </c>
      <c r="BR780" s="79">
        <v>10</v>
      </c>
      <c r="BW780" s="79">
        <v>4.3</v>
      </c>
      <c r="BX780" s="79">
        <v>0.5</v>
      </c>
      <c r="BY780" s="79">
        <v>0.1</v>
      </c>
      <c r="BZ780" s="95" t="s">
        <v>464</v>
      </c>
      <c r="CA780" s="95" t="s">
        <v>464</v>
      </c>
      <c r="CB780" s="95" t="s">
        <v>1266</v>
      </c>
      <c r="CC780" s="95">
        <v>125</v>
      </c>
      <c r="CD780" s="95">
        <v>220</v>
      </c>
      <c r="CE780" s="95" t="s">
        <v>1287</v>
      </c>
      <c r="CF780" s="95">
        <f t="shared" si="197"/>
        <v>288</v>
      </c>
      <c r="CG780" s="81">
        <v>240</v>
      </c>
      <c r="CI780" s="2"/>
    </row>
    <row r="781" spans="1:87" x14ac:dyDescent="0.3">
      <c r="A781" s="2" t="s">
        <v>143</v>
      </c>
      <c r="B781" s="13" t="s">
        <v>767</v>
      </c>
      <c r="C781" s="13"/>
      <c r="D781" s="2">
        <v>4.38</v>
      </c>
      <c r="E781" s="96" t="s">
        <v>357</v>
      </c>
      <c r="F781" s="9">
        <v>-1</v>
      </c>
      <c r="G781">
        <v>-1</v>
      </c>
      <c r="H781" t="s">
        <v>1181</v>
      </c>
      <c r="L781" t="b">
        <v>0</v>
      </c>
      <c r="M781" t="b">
        <v>0</v>
      </c>
      <c r="N781" t="b">
        <v>1</v>
      </c>
      <c r="O781" t="b">
        <v>0</v>
      </c>
      <c r="P781" s="2">
        <v>2</v>
      </c>
      <c r="Q781" s="25">
        <v>0</v>
      </c>
      <c r="R781">
        <v>0</v>
      </c>
      <c r="S781">
        <v>4</v>
      </c>
      <c r="T781" s="2">
        <v>3.92</v>
      </c>
      <c r="U781" s="2">
        <v>3.92</v>
      </c>
      <c r="V781" s="2">
        <v>21.024000000000001</v>
      </c>
      <c r="W781" s="2"/>
      <c r="X781" s="2">
        <v>10.512</v>
      </c>
      <c r="Y781" s="25">
        <v>0</v>
      </c>
      <c r="AB781">
        <v>0</v>
      </c>
      <c r="AE781">
        <v>5.4686000000000003</v>
      </c>
      <c r="AF781">
        <v>5.4686000000000003</v>
      </c>
      <c r="AG781">
        <v>21.134499999999999</v>
      </c>
      <c r="AH781" s="2"/>
      <c r="AI781">
        <v>14</v>
      </c>
      <c r="AJ781" s="55">
        <f t="shared" si="177"/>
        <v>323.06319359999998</v>
      </c>
      <c r="AK781" s="57">
        <v>0</v>
      </c>
      <c r="AL781" s="55">
        <v>0</v>
      </c>
      <c r="AM781" s="55">
        <v>632</v>
      </c>
      <c r="AN781" s="52"/>
      <c r="AO781" s="52"/>
      <c r="AP781" s="52"/>
      <c r="AQ781" s="67">
        <f t="shared" si="202"/>
        <v>8.8607594936708861E-2</v>
      </c>
      <c r="AR781" s="28">
        <v>1.9090909090909089</v>
      </c>
      <c r="AS781" s="28">
        <v>2.545454545454545</v>
      </c>
      <c r="AT781" s="28">
        <v>0.54545454545454541</v>
      </c>
      <c r="AU781" s="28">
        <v>2.9090909090909092</v>
      </c>
      <c r="AV781" s="28">
        <v>0.2413793103448276</v>
      </c>
      <c r="AW781" s="28">
        <v>0.32183908045977011</v>
      </c>
      <c r="AX781" s="28">
        <v>6.8965517241379309E-2</v>
      </c>
      <c r="AY781" s="28">
        <v>0.36781609195402298</v>
      </c>
      <c r="AZ781" s="25">
        <v>0.93</v>
      </c>
      <c r="BA781" s="25">
        <v>3.44</v>
      </c>
      <c r="BB781" s="25">
        <v>2.5099999999999998</v>
      </c>
      <c r="BC781" s="25">
        <v>2.65</v>
      </c>
      <c r="BD781">
        <v>2.649999999999999</v>
      </c>
      <c r="BE781">
        <v>6.0276818459090906</v>
      </c>
      <c r="BF781" s="75"/>
      <c r="BG781" s="75"/>
      <c r="BH781" s="75">
        <v>0.47528867242311779</v>
      </c>
      <c r="BL781">
        <v>4.4303797468354431E-2</v>
      </c>
      <c r="BM781">
        <v>8.8607594936708861E-2</v>
      </c>
      <c r="BN781">
        <v>4.4303797468354431E-2</v>
      </c>
      <c r="BO781">
        <v>0.47528867242311779</v>
      </c>
      <c r="BP781" s="79" t="s">
        <v>1264</v>
      </c>
      <c r="BQ781" s="79">
        <v>1373</v>
      </c>
      <c r="BR781" s="79">
        <v>10</v>
      </c>
      <c r="BW781" s="79">
        <v>5</v>
      </c>
      <c r="BX781" s="79">
        <v>0.5</v>
      </c>
      <c r="BY781" s="79">
        <v>0.1</v>
      </c>
      <c r="BZ781" s="95" t="s">
        <v>464</v>
      </c>
      <c r="CA781" s="95" t="s">
        <v>464</v>
      </c>
      <c r="CB781" s="95" t="s">
        <v>1266</v>
      </c>
      <c r="CC781" s="95">
        <v>125</v>
      </c>
      <c r="CD781" s="95">
        <v>220</v>
      </c>
      <c r="CE781" s="95" t="s">
        <v>1287</v>
      </c>
      <c r="CF781" s="95">
        <f t="shared" si="197"/>
        <v>288</v>
      </c>
      <c r="CG781" s="81">
        <v>4160</v>
      </c>
      <c r="CI781" s="2"/>
    </row>
    <row r="782" spans="1:87" x14ac:dyDescent="0.3">
      <c r="A782" s="2" t="s">
        <v>356</v>
      </c>
      <c r="B782" s="13" t="s">
        <v>836</v>
      </c>
      <c r="C782" s="13"/>
      <c r="D782" s="2">
        <v>4.38</v>
      </c>
      <c r="E782" s="96" t="s">
        <v>357</v>
      </c>
      <c r="F782" s="9">
        <v>-1</v>
      </c>
      <c r="G782">
        <v>-1</v>
      </c>
      <c r="H782" t="s">
        <v>1182</v>
      </c>
      <c r="L782" t="b">
        <v>0</v>
      </c>
      <c r="M782" t="b">
        <v>0</v>
      </c>
      <c r="N782" t="b">
        <v>1</v>
      </c>
      <c r="O782" t="b">
        <v>0</v>
      </c>
      <c r="P782" s="2"/>
      <c r="Q782" s="25">
        <v>0</v>
      </c>
      <c r="R782">
        <v>0</v>
      </c>
      <c r="S782">
        <v>4</v>
      </c>
      <c r="T782" s="2"/>
      <c r="U782" s="2"/>
      <c r="V782" s="2"/>
      <c r="W782" s="2"/>
      <c r="X782" s="2"/>
      <c r="Y782" s="25">
        <v>0</v>
      </c>
      <c r="AB782">
        <v>0</v>
      </c>
      <c r="AE782">
        <v>7.7018000000000004</v>
      </c>
      <c r="AF782">
        <v>21.768799999999999</v>
      </c>
      <c r="AG782">
        <v>3.8613</v>
      </c>
      <c r="AH782" s="2"/>
      <c r="AI782">
        <v>14</v>
      </c>
      <c r="AJ782" s="55">
        <f t="shared" si="177"/>
        <v>0</v>
      </c>
      <c r="AK782" s="57">
        <v>0</v>
      </c>
      <c r="AL782" s="55">
        <v>0</v>
      </c>
      <c r="AM782" s="55">
        <v>647.38</v>
      </c>
      <c r="AN782" s="52"/>
      <c r="AO782" s="52"/>
      <c r="AP782" s="52"/>
      <c r="AQ782" s="67">
        <f t="shared" si="202"/>
        <v>8.6502517841144308E-2</v>
      </c>
      <c r="AR782" s="28">
        <v>1.9090909090909089</v>
      </c>
      <c r="AS782" s="28">
        <v>2.545454545454545</v>
      </c>
      <c r="AT782" s="28">
        <v>0.54545454545454541</v>
      </c>
      <c r="AU782" s="28">
        <v>2.9090909090909092</v>
      </c>
      <c r="AV782" s="28">
        <v>0.2413793103448276</v>
      </c>
      <c r="AW782" s="28">
        <v>0.32183908045977011</v>
      </c>
      <c r="AX782" s="28">
        <v>6.8965517241379309E-2</v>
      </c>
      <c r="AY782" s="28">
        <v>0.36781609195402298</v>
      </c>
      <c r="AZ782" s="25">
        <v>0.82</v>
      </c>
      <c r="BA782" s="25">
        <v>3.44</v>
      </c>
      <c r="BB782" s="25">
        <v>2.62</v>
      </c>
      <c r="BC782" s="25">
        <v>2.64</v>
      </c>
      <c r="BD782">
        <v>2.64</v>
      </c>
      <c r="BE782">
        <v>5.9892781936363626</v>
      </c>
      <c r="BF782" s="75"/>
      <c r="BG782" s="75"/>
      <c r="BH782" s="75">
        <v>0.51451751424865833</v>
      </c>
      <c r="BL782">
        <v>4.3251258920572147E-2</v>
      </c>
      <c r="BM782">
        <v>8.6502517841144308E-2</v>
      </c>
      <c r="BN782">
        <v>4.3251258920572147E-2</v>
      </c>
      <c r="BO782">
        <v>0.51451751424865833</v>
      </c>
      <c r="BP782" s="79" t="s">
        <v>1264</v>
      </c>
      <c r="BQ782" s="79">
        <v>1373</v>
      </c>
      <c r="BR782" s="79">
        <v>10</v>
      </c>
      <c r="BW782" s="79">
        <v>1.2</v>
      </c>
      <c r="BX782" s="79">
        <v>0.5</v>
      </c>
      <c r="BY782" s="79">
        <v>0.1</v>
      </c>
      <c r="BZ782" s="95" t="s">
        <v>464</v>
      </c>
      <c r="CA782" s="95" t="s">
        <v>464</v>
      </c>
      <c r="CB782" s="95" t="s">
        <v>1266</v>
      </c>
      <c r="CC782" s="95">
        <v>125</v>
      </c>
      <c r="CD782" s="95">
        <v>220</v>
      </c>
      <c r="CE782" s="95" t="s">
        <v>1287</v>
      </c>
      <c r="CF782" s="95">
        <f t="shared" si="197"/>
        <v>288</v>
      </c>
      <c r="CG782" s="81">
        <v>1680</v>
      </c>
      <c r="CI782" s="2"/>
    </row>
    <row r="783" spans="1:87" x14ac:dyDescent="0.3">
      <c r="A783" s="2" t="s">
        <v>12</v>
      </c>
      <c r="B783" s="13" t="s">
        <v>697</v>
      </c>
      <c r="C783" s="13"/>
      <c r="D783" s="2">
        <v>4.54</v>
      </c>
      <c r="E783" s="96" t="s">
        <v>357</v>
      </c>
      <c r="F783" s="9">
        <v>-1</v>
      </c>
      <c r="G783">
        <v>-1</v>
      </c>
      <c r="H783" t="s">
        <v>1145</v>
      </c>
      <c r="L783" t="b">
        <v>0</v>
      </c>
      <c r="M783" t="b">
        <v>0</v>
      </c>
      <c r="N783" t="b">
        <v>1</v>
      </c>
      <c r="O783" t="b">
        <v>0</v>
      </c>
      <c r="P783" s="2"/>
      <c r="Q783" s="25">
        <v>0</v>
      </c>
      <c r="R783">
        <v>0</v>
      </c>
      <c r="S783">
        <v>1</v>
      </c>
      <c r="T783" s="2"/>
      <c r="U783" s="2"/>
      <c r="V783" s="2"/>
      <c r="W783" s="2"/>
      <c r="X783" s="2"/>
      <c r="Y783" s="25">
        <v>0</v>
      </c>
      <c r="AB783">
        <v>0</v>
      </c>
      <c r="AE783">
        <v>3.8445</v>
      </c>
      <c r="AF783">
        <v>3.8445</v>
      </c>
      <c r="AG783">
        <v>11.03</v>
      </c>
      <c r="AH783" s="2"/>
      <c r="AI783">
        <v>14</v>
      </c>
      <c r="AJ783" s="55">
        <f t="shared" si="177"/>
        <v>0</v>
      </c>
      <c r="AK783" s="57">
        <v>0</v>
      </c>
      <c r="AL783" s="55">
        <v>0</v>
      </c>
      <c r="AM783" s="55">
        <v>163.0253881575</v>
      </c>
      <c r="AN783" s="52"/>
      <c r="AO783" s="52"/>
      <c r="AP783" s="52"/>
      <c r="AQ783" s="67">
        <f t="shared" si="202"/>
        <v>8.5876194856683907E-2</v>
      </c>
      <c r="AR783" s="28">
        <v>1.9090909090909089</v>
      </c>
      <c r="AS783" s="28">
        <v>2.545454545454545</v>
      </c>
      <c r="AT783" s="28">
        <v>0.54545454545454541</v>
      </c>
      <c r="AU783" s="28">
        <v>2.9090909090909092</v>
      </c>
      <c r="AV783" s="28">
        <v>0.2413793103448276</v>
      </c>
      <c r="AW783" s="28">
        <v>0.32183908045977011</v>
      </c>
      <c r="AX783" s="28">
        <v>6.8965517241379309E-2</v>
      </c>
      <c r="AY783" s="28">
        <v>0.36781609195402298</v>
      </c>
      <c r="AZ783" s="25">
        <v>0.82</v>
      </c>
      <c r="BA783" s="25">
        <v>3.44</v>
      </c>
      <c r="BB783" s="25">
        <v>2.62</v>
      </c>
      <c r="BC783" s="25">
        <v>2.64</v>
      </c>
      <c r="BD783">
        <v>2.64</v>
      </c>
      <c r="BE783">
        <v>5.9811382595454541</v>
      </c>
      <c r="BF783" s="75"/>
      <c r="BG783" s="75"/>
      <c r="BH783" s="75">
        <v>0.53809297903977493</v>
      </c>
      <c r="BL783">
        <v>4.2938097428341947E-2</v>
      </c>
      <c r="BM783">
        <v>8.5876194856683907E-2</v>
      </c>
      <c r="BN783">
        <v>4.2938097428341947E-2</v>
      </c>
      <c r="BO783">
        <v>0.53809297903977493</v>
      </c>
      <c r="BP783" s="79" t="s">
        <v>1264</v>
      </c>
      <c r="BQ783" s="79">
        <v>1373</v>
      </c>
      <c r="BR783" s="79">
        <v>10</v>
      </c>
      <c r="BW783" s="79">
        <v>0.8</v>
      </c>
      <c r="BX783" s="79">
        <v>0.5</v>
      </c>
      <c r="BY783" s="79">
        <v>0.1</v>
      </c>
      <c r="BZ783" s="95" t="s">
        <v>464</v>
      </c>
      <c r="CA783" s="95" t="s">
        <v>464</v>
      </c>
      <c r="CB783" s="95" t="s">
        <v>1266</v>
      </c>
      <c r="CC783" s="95">
        <v>125</v>
      </c>
      <c r="CD783" s="95">
        <v>220</v>
      </c>
      <c r="CE783" s="95" t="s">
        <v>1287</v>
      </c>
      <c r="CF783" s="95">
        <f t="shared" si="197"/>
        <v>288</v>
      </c>
      <c r="CG783" s="81">
        <v>10520</v>
      </c>
      <c r="CI783" s="2"/>
    </row>
    <row r="784" spans="1:87" x14ac:dyDescent="0.3">
      <c r="A784" s="2" t="s">
        <v>144</v>
      </c>
      <c r="B784" s="13" t="s">
        <v>768</v>
      </c>
      <c r="C784" s="13"/>
      <c r="D784" s="2">
        <v>4.4000000000000004</v>
      </c>
      <c r="E784" s="96" t="s">
        <v>357</v>
      </c>
      <c r="F784" s="9">
        <v>-1</v>
      </c>
      <c r="G784">
        <v>-1</v>
      </c>
      <c r="H784" t="s">
        <v>1183</v>
      </c>
      <c r="L784" t="b">
        <v>0</v>
      </c>
      <c r="M784" t="b">
        <v>0</v>
      </c>
      <c r="N784" t="b">
        <v>1</v>
      </c>
      <c r="O784" t="b">
        <v>0</v>
      </c>
      <c r="P784" s="1">
        <v>1</v>
      </c>
      <c r="Q784" s="25">
        <v>0</v>
      </c>
      <c r="R784">
        <v>0</v>
      </c>
      <c r="S784">
        <v>1</v>
      </c>
      <c r="T784" s="1">
        <v>3.84</v>
      </c>
      <c r="U784" s="1">
        <v>3.84</v>
      </c>
      <c r="V784" s="1">
        <v>11.5395</v>
      </c>
      <c r="W784" s="2"/>
      <c r="X784" s="1">
        <v>11.5395</v>
      </c>
      <c r="Y784" s="25">
        <v>0</v>
      </c>
      <c r="AB784">
        <v>0</v>
      </c>
      <c r="AE784">
        <v>3.8898000000000001</v>
      </c>
      <c r="AF784">
        <v>3.8898000000000001</v>
      </c>
      <c r="AG784">
        <v>11.3665</v>
      </c>
      <c r="AH784" s="2"/>
      <c r="AI784">
        <v>14</v>
      </c>
      <c r="AJ784" s="55">
        <f t="shared" si="177"/>
        <v>170.15685120000001</v>
      </c>
      <c r="AK784" s="57">
        <v>0</v>
      </c>
      <c r="AL784" s="55">
        <v>0</v>
      </c>
      <c r="AM784" s="55">
        <v>172</v>
      </c>
      <c r="AN784" s="52"/>
      <c r="AO784" s="52"/>
      <c r="AP784" s="52"/>
      <c r="AQ784" s="67">
        <f t="shared" si="202"/>
        <v>8.1395348837209308E-2</v>
      </c>
      <c r="AR784" s="28">
        <v>1.9090909090909089</v>
      </c>
      <c r="AS784" s="28">
        <v>2.545454545454545</v>
      </c>
      <c r="AT784" s="28">
        <v>0.54545454545454541</v>
      </c>
      <c r="AU784" s="28">
        <v>2.9090909090909092</v>
      </c>
      <c r="AV784" s="28">
        <v>0.2413793103448276</v>
      </c>
      <c r="AW784" s="28">
        <v>0.32183908045977011</v>
      </c>
      <c r="AX784" s="28">
        <v>6.8965517241379309E-2</v>
      </c>
      <c r="AY784" s="28">
        <v>0.36781609195402298</v>
      </c>
      <c r="AZ784" s="25">
        <v>0.79</v>
      </c>
      <c r="BA784" s="25">
        <v>3.44</v>
      </c>
      <c r="BB784" s="25">
        <v>2.65</v>
      </c>
      <c r="BC784" s="25">
        <v>2.6372727272727272</v>
      </c>
      <c r="BD784">
        <v>2.6372727272727272</v>
      </c>
      <c r="BE784">
        <v>5.967615153519545</v>
      </c>
      <c r="BF784" s="75"/>
      <c r="BG784" s="75"/>
      <c r="BH784" s="75">
        <v>0.54308506712305693</v>
      </c>
      <c r="BL784">
        <v>4.0697674418604647E-2</v>
      </c>
      <c r="BM784">
        <v>8.1395348837209308E-2</v>
      </c>
      <c r="BN784">
        <v>4.0697674418604647E-2</v>
      </c>
      <c r="BO784">
        <v>0.54308506712305693</v>
      </c>
      <c r="BP784" s="79" t="s">
        <v>1264</v>
      </c>
      <c r="BQ784" s="79">
        <v>1373</v>
      </c>
      <c r="BR784" s="79">
        <v>10</v>
      </c>
      <c r="BW784" s="79">
        <v>2</v>
      </c>
      <c r="BX784" s="79">
        <v>0.5</v>
      </c>
      <c r="BY784" s="79">
        <v>0.1</v>
      </c>
      <c r="BZ784" s="95" t="s">
        <v>464</v>
      </c>
      <c r="CA784" s="95" t="s">
        <v>464</v>
      </c>
      <c r="CB784" s="95" t="s">
        <v>1266</v>
      </c>
      <c r="CC784" s="95">
        <v>125</v>
      </c>
      <c r="CD784" s="95">
        <v>220</v>
      </c>
      <c r="CE784" s="95" t="s">
        <v>1287</v>
      </c>
      <c r="CF784" s="95">
        <f t="shared" si="197"/>
        <v>288</v>
      </c>
      <c r="CG784" s="81">
        <v>7320</v>
      </c>
      <c r="CI784" s="2"/>
    </row>
    <row r="785" spans="1:86" x14ac:dyDescent="0.3">
      <c r="A785" s="2" t="s">
        <v>63</v>
      </c>
      <c r="B785" s="13" t="s">
        <v>773</v>
      </c>
      <c r="C785" s="13"/>
      <c r="D785" s="2">
        <v>3.5</v>
      </c>
      <c r="E785" s="97" t="s">
        <v>361</v>
      </c>
      <c r="F785" s="114" t="s">
        <v>587</v>
      </c>
      <c r="G785" s="69">
        <v>1522043</v>
      </c>
      <c r="I785" t="s">
        <v>1550</v>
      </c>
      <c r="J785" t="s">
        <v>1550</v>
      </c>
      <c r="L785" t="b">
        <v>1</v>
      </c>
      <c r="M785" t="b">
        <v>1</v>
      </c>
      <c r="N785" t="b">
        <v>0</v>
      </c>
      <c r="O785" t="b">
        <v>0</v>
      </c>
      <c r="P785" s="2">
        <v>1</v>
      </c>
      <c r="Q785" s="25">
        <v>0</v>
      </c>
      <c r="R785">
        <v>0</v>
      </c>
      <c r="S785">
        <v>0</v>
      </c>
      <c r="T785" s="2">
        <v>3.82</v>
      </c>
      <c r="U785" s="2">
        <v>3.82</v>
      </c>
      <c r="V785" s="2">
        <v>16</v>
      </c>
      <c r="W785" s="2" t="s">
        <v>519</v>
      </c>
      <c r="X785" s="2">
        <v>16</v>
      </c>
      <c r="Y785" s="25">
        <v>0</v>
      </c>
      <c r="AB785">
        <v>0</v>
      </c>
      <c r="AE785">
        <v>0</v>
      </c>
      <c r="AH785" s="2"/>
      <c r="AI785">
        <v>20</v>
      </c>
      <c r="AJ785" s="55">
        <f t="shared" si="177"/>
        <v>233.47839999999999</v>
      </c>
      <c r="AK785" s="57">
        <v>0</v>
      </c>
      <c r="AL785" s="55">
        <v>0</v>
      </c>
      <c r="AM785" s="55">
        <v>0</v>
      </c>
      <c r="AN785" s="52">
        <f t="shared" ref="AN785" si="203">P785*AI785/AJ785</f>
        <v>8.5661029028809524E-2</v>
      </c>
      <c r="AO785" s="52"/>
      <c r="AP785" s="52"/>
      <c r="AQ785" s="52"/>
      <c r="AR785" s="28">
        <v>1.75</v>
      </c>
      <c r="AS785" s="28">
        <v>2.5</v>
      </c>
      <c r="AT785" s="28">
        <v>0.75</v>
      </c>
      <c r="AU785" s="28">
        <v>0</v>
      </c>
      <c r="AV785" s="28">
        <v>0.35</v>
      </c>
      <c r="AW785" s="28">
        <v>0.5</v>
      </c>
      <c r="AX785" s="28">
        <v>0.15</v>
      </c>
      <c r="AY785" s="28">
        <v>0</v>
      </c>
      <c r="AZ785" s="25">
        <v>1</v>
      </c>
      <c r="BA785" s="25">
        <v>3.44</v>
      </c>
      <c r="BB785" s="25">
        <v>2.44</v>
      </c>
      <c r="BC785" s="25">
        <v>2.7124999999999999</v>
      </c>
      <c r="BD785">
        <v>2.7124999999999999</v>
      </c>
      <c r="BE785">
        <v>6.264025610615688</v>
      </c>
      <c r="BF785" s="75"/>
      <c r="BG785" s="75"/>
      <c r="BH785" s="75"/>
      <c r="BI785">
        <v>4.2830514514404762E-2</v>
      </c>
      <c r="BM785">
        <v>8.5661029028809524E-2</v>
      </c>
      <c r="BN785">
        <v>4.2830514514404762E-2</v>
      </c>
      <c r="BO785">
        <v>0</v>
      </c>
      <c r="BP785" s="79" t="s">
        <v>1264</v>
      </c>
      <c r="BQ785" s="79">
        <v>1373</v>
      </c>
      <c r="BR785" s="79">
        <v>24</v>
      </c>
      <c r="BW785" s="79">
        <v>7.6</v>
      </c>
      <c r="BZ785" s="79" t="s">
        <v>464</v>
      </c>
      <c r="CA785" s="79" t="s">
        <v>464</v>
      </c>
    </row>
    <row r="786" spans="1:86" x14ac:dyDescent="0.3">
      <c r="A786" s="2" t="s">
        <v>366</v>
      </c>
      <c r="B786" s="18" t="s">
        <v>1024</v>
      </c>
      <c r="C786" s="13"/>
      <c r="D786" s="2">
        <v>3.62</v>
      </c>
      <c r="E786" s="97" t="s">
        <v>361</v>
      </c>
      <c r="F786" s="9">
        <v>-1</v>
      </c>
      <c r="G786">
        <v>-1</v>
      </c>
      <c r="L786" t="b">
        <v>0</v>
      </c>
      <c r="M786" t="b">
        <v>0</v>
      </c>
      <c r="N786" t="b">
        <v>0</v>
      </c>
      <c r="O786" s="5" t="b">
        <v>1</v>
      </c>
      <c r="P786" s="2">
        <v>1</v>
      </c>
      <c r="Q786" s="25">
        <v>0</v>
      </c>
      <c r="R786">
        <v>0</v>
      </c>
      <c r="S786">
        <v>0</v>
      </c>
      <c r="T786" s="2">
        <v>3.86</v>
      </c>
      <c r="U786" s="2">
        <v>3.86</v>
      </c>
      <c r="V786" s="2">
        <v>25.4</v>
      </c>
      <c r="W786" s="2" t="s">
        <v>519</v>
      </c>
      <c r="X786" s="2">
        <v>25.4</v>
      </c>
      <c r="Y786" s="25">
        <v>0</v>
      </c>
      <c r="AB786">
        <v>0</v>
      </c>
      <c r="AE786">
        <v>0</v>
      </c>
      <c r="AH786" s="2"/>
      <c r="AI786">
        <v>20</v>
      </c>
      <c r="AJ786" s="55">
        <f t="shared" si="177"/>
        <v>378.44983999999999</v>
      </c>
      <c r="AK786" s="57">
        <v>0</v>
      </c>
      <c r="AL786" s="55">
        <v>0</v>
      </c>
      <c r="AM786" s="55">
        <v>0</v>
      </c>
      <c r="AN786" s="52"/>
      <c r="AO786" s="52"/>
      <c r="AP786" s="52"/>
      <c r="AQ786" s="52"/>
      <c r="AR786" s="28">
        <v>1.53125</v>
      </c>
      <c r="AS786" s="28">
        <v>1.59375</v>
      </c>
      <c r="AT786" s="28">
        <v>0.375</v>
      </c>
      <c r="AU786" s="28">
        <v>0</v>
      </c>
      <c r="AV786" s="28">
        <v>0.4375</v>
      </c>
      <c r="AW786" s="28">
        <v>0.45535714285714279</v>
      </c>
      <c r="AX786" s="28">
        <v>0.1071428571428571</v>
      </c>
      <c r="AY786" s="28">
        <v>0</v>
      </c>
      <c r="AZ786" s="25">
        <v>1</v>
      </c>
      <c r="BA786" s="25">
        <v>3.44</v>
      </c>
      <c r="BB786" s="25">
        <v>2.44</v>
      </c>
      <c r="BC786" s="25">
        <v>2.5262500000000001</v>
      </c>
      <c r="BD786">
        <v>2.5262500000000001</v>
      </c>
      <c r="BE786">
        <v>6.6075924153816246</v>
      </c>
      <c r="BF786" s="75"/>
      <c r="BG786" s="75"/>
      <c r="BH786" s="75"/>
      <c r="BI786">
        <v>2.6423580995568661E-2</v>
      </c>
      <c r="BM786">
        <v>0</v>
      </c>
      <c r="BN786">
        <v>2.6423580995568661E-2</v>
      </c>
      <c r="BO786">
        <v>0</v>
      </c>
      <c r="BP786" s="79" t="s">
        <v>1264</v>
      </c>
      <c r="BQ786" s="79">
        <v>1373</v>
      </c>
      <c r="BR786" s="79">
        <v>24</v>
      </c>
      <c r="BW786" s="79">
        <v>5</v>
      </c>
      <c r="BZ786" s="79" t="s">
        <v>464</v>
      </c>
      <c r="CA786" s="79" t="s">
        <v>464</v>
      </c>
    </row>
    <row r="787" spans="1:86" x14ac:dyDescent="0.3">
      <c r="A787" s="2" t="s">
        <v>347</v>
      </c>
      <c r="B787" s="18" t="s">
        <v>1025</v>
      </c>
      <c r="C787" s="13"/>
      <c r="D787" s="2">
        <v>3.5</v>
      </c>
      <c r="E787" s="97" t="s">
        <v>361</v>
      </c>
      <c r="F787" s="9">
        <v>-1</v>
      </c>
      <c r="G787">
        <v>-1</v>
      </c>
      <c r="L787" t="b">
        <v>0</v>
      </c>
      <c r="M787" t="b">
        <v>0</v>
      </c>
      <c r="N787" t="b">
        <v>0</v>
      </c>
      <c r="O787" s="5" t="b">
        <v>1</v>
      </c>
      <c r="P787" s="2">
        <v>2</v>
      </c>
      <c r="Q787" s="25">
        <v>0</v>
      </c>
      <c r="R787">
        <v>0</v>
      </c>
      <c r="S787">
        <v>0</v>
      </c>
      <c r="T787" s="2">
        <v>3.86</v>
      </c>
      <c r="U787" s="2">
        <v>3.86</v>
      </c>
      <c r="V787" s="2">
        <v>35.799999999999997</v>
      </c>
      <c r="W787" s="2" t="s">
        <v>519</v>
      </c>
      <c r="X787" s="2">
        <v>17.899999999999999</v>
      </c>
      <c r="Y787" s="25">
        <v>0</v>
      </c>
      <c r="AB787">
        <v>0</v>
      </c>
      <c r="AE787">
        <v>0</v>
      </c>
      <c r="AH787" s="2"/>
      <c r="AI787">
        <v>22</v>
      </c>
      <c r="AJ787" s="55">
        <f t="shared" si="177"/>
        <v>533.40567999999996</v>
      </c>
      <c r="AK787" s="57">
        <v>0</v>
      </c>
      <c r="AL787" s="55">
        <v>0</v>
      </c>
      <c r="AM787" s="55">
        <v>0</v>
      </c>
      <c r="AN787" s="52"/>
      <c r="AO787" s="52"/>
      <c r="AP787" s="52"/>
      <c r="AQ787" s="52"/>
      <c r="AR787" s="28">
        <v>1.6</v>
      </c>
      <c r="AS787" s="28">
        <v>1.92</v>
      </c>
      <c r="AT787" s="28">
        <v>0.48</v>
      </c>
      <c r="AU787" s="28">
        <v>0</v>
      </c>
      <c r="AV787" s="28">
        <v>0.4</v>
      </c>
      <c r="AW787" s="28">
        <v>0.48</v>
      </c>
      <c r="AX787" s="28">
        <v>0.12</v>
      </c>
      <c r="AY787" s="28">
        <v>0</v>
      </c>
      <c r="AZ787" s="25">
        <v>1</v>
      </c>
      <c r="BA787" s="25">
        <v>3.44</v>
      </c>
      <c r="BB787" s="25">
        <v>2.44</v>
      </c>
      <c r="BC787" s="25">
        <v>2.6055999999999999</v>
      </c>
      <c r="BD787">
        <v>2.6055999999999999</v>
      </c>
      <c r="BE787">
        <v>6.5338195732382802</v>
      </c>
      <c r="BF787" s="75"/>
      <c r="BG787" s="75"/>
      <c r="BH787" s="75"/>
      <c r="BI787">
        <v>4.1244405196435109E-2</v>
      </c>
      <c r="BM787">
        <v>0</v>
      </c>
      <c r="BN787">
        <v>4.1244405196435109E-2</v>
      </c>
      <c r="BO787">
        <v>0</v>
      </c>
      <c r="BP787" s="79" t="s">
        <v>1264</v>
      </c>
      <c r="BQ787" s="79">
        <v>1373</v>
      </c>
      <c r="BR787" s="79">
        <v>24</v>
      </c>
      <c r="BW787" s="79">
        <v>3.9</v>
      </c>
      <c r="BZ787" s="79" t="s">
        <v>464</v>
      </c>
      <c r="CA787" s="79" t="s">
        <v>464</v>
      </c>
    </row>
    <row r="788" spans="1:86" x14ac:dyDescent="0.3">
      <c r="A788" s="2" t="s">
        <v>353</v>
      </c>
      <c r="B788" s="13" t="s">
        <v>837</v>
      </c>
      <c r="C788" s="13"/>
      <c r="D788" s="2">
        <v>3.44</v>
      </c>
      <c r="E788" s="97" t="s">
        <v>361</v>
      </c>
      <c r="F788" s="113" t="s">
        <v>549</v>
      </c>
      <c r="G788">
        <v>-1</v>
      </c>
      <c r="H788" t="s">
        <v>1242</v>
      </c>
      <c r="I788" t="s">
        <v>1527</v>
      </c>
      <c r="L788" t="b">
        <v>1</v>
      </c>
      <c r="M788" t="b">
        <v>0</v>
      </c>
      <c r="N788" t="b">
        <v>0</v>
      </c>
      <c r="O788" t="b">
        <v>0</v>
      </c>
      <c r="P788" s="2">
        <v>2</v>
      </c>
      <c r="Q788" s="25">
        <v>0</v>
      </c>
      <c r="R788">
        <v>0</v>
      </c>
      <c r="S788">
        <v>0</v>
      </c>
      <c r="T788" s="2">
        <v>3.79</v>
      </c>
      <c r="U788" s="2">
        <v>3.79</v>
      </c>
      <c r="V788" s="2">
        <v>27.2</v>
      </c>
      <c r="W788" s="2" t="s">
        <v>519</v>
      </c>
      <c r="X788" s="2">
        <v>13.6</v>
      </c>
      <c r="Y788" s="25">
        <v>0</v>
      </c>
      <c r="AB788">
        <v>0</v>
      </c>
      <c r="AE788">
        <v>3.8113999999999999</v>
      </c>
      <c r="AF788">
        <v>3.8113999999999999</v>
      </c>
      <c r="AG788">
        <v>27.478000000000002</v>
      </c>
      <c r="AH788" s="2"/>
      <c r="AI788">
        <v>20</v>
      </c>
      <c r="AJ788" s="55">
        <f t="shared" si="177"/>
        <v>390.70352000000003</v>
      </c>
      <c r="AK788" s="57">
        <v>0</v>
      </c>
      <c r="AL788" s="55">
        <v>0</v>
      </c>
      <c r="AM788" s="55">
        <v>399.2</v>
      </c>
      <c r="AN788" s="52">
        <f t="shared" ref="AN788:AN858" si="204">P788*AI788/AJ788</f>
        <v>0.10237942058981193</v>
      </c>
      <c r="AO788" s="52"/>
      <c r="AP788" s="52"/>
      <c r="AQ788" s="52"/>
      <c r="AR788" s="28">
        <v>1.9375</v>
      </c>
      <c r="AS788" s="28">
        <v>2.5</v>
      </c>
      <c r="AT788" s="28">
        <v>0.5</v>
      </c>
      <c r="AU788" s="28">
        <v>0</v>
      </c>
      <c r="AV788" s="28">
        <v>0.39240506329113922</v>
      </c>
      <c r="AW788" s="28">
        <v>0.50632911392405067</v>
      </c>
      <c r="AX788" s="28">
        <v>0.1012658227848101</v>
      </c>
      <c r="AY788" s="28">
        <v>0</v>
      </c>
      <c r="AZ788" s="25">
        <v>1.1000000000000001</v>
      </c>
      <c r="BA788" s="25">
        <v>3.44</v>
      </c>
      <c r="BB788" s="25">
        <v>2.34</v>
      </c>
      <c r="BC788" s="25">
        <v>2.7137500000000001</v>
      </c>
      <c r="BD788">
        <v>2.7137500000000001</v>
      </c>
      <c r="BE788">
        <v>6.1913913437406878</v>
      </c>
      <c r="BF788" s="75"/>
      <c r="BG788" s="75"/>
      <c r="BH788" s="75">
        <v>0</v>
      </c>
      <c r="BI788">
        <v>5.1189710294905967E-2</v>
      </c>
      <c r="BL788">
        <v>0</v>
      </c>
      <c r="BM788">
        <v>0.10237942058981191</v>
      </c>
      <c r="BN788">
        <v>2.559485514745298E-2</v>
      </c>
      <c r="BO788">
        <v>0</v>
      </c>
      <c r="BP788" s="79" t="s">
        <v>1264</v>
      </c>
      <c r="BQ788" s="79">
        <v>1373</v>
      </c>
      <c r="BR788" s="79">
        <v>12</v>
      </c>
      <c r="BW788" s="79">
        <v>3.2</v>
      </c>
      <c r="BZ788" s="79" t="s">
        <v>464</v>
      </c>
      <c r="CA788" s="79" t="s">
        <v>464</v>
      </c>
    </row>
    <row r="789" spans="1:86" x14ac:dyDescent="0.3">
      <c r="A789" s="2" t="s">
        <v>370</v>
      </c>
      <c r="B789" s="18" t="s">
        <v>1026</v>
      </c>
      <c r="C789" s="13"/>
      <c r="D789" s="2">
        <v>3.39</v>
      </c>
      <c r="E789" s="97" t="s">
        <v>361</v>
      </c>
      <c r="F789" s="114" t="s">
        <v>549</v>
      </c>
      <c r="G789">
        <v>-1</v>
      </c>
      <c r="L789" t="b">
        <v>0</v>
      </c>
      <c r="M789" t="b">
        <v>0</v>
      </c>
      <c r="N789" t="b">
        <v>0</v>
      </c>
      <c r="O789" s="5" t="b">
        <v>1</v>
      </c>
      <c r="P789" s="2">
        <v>1</v>
      </c>
      <c r="Q789" s="25">
        <v>0</v>
      </c>
      <c r="R789">
        <v>0</v>
      </c>
      <c r="S789">
        <v>0</v>
      </c>
      <c r="T789" s="2">
        <v>3.82</v>
      </c>
      <c r="U789" s="2">
        <v>3.82</v>
      </c>
      <c r="V789" s="2">
        <v>20.2</v>
      </c>
      <c r="W789" s="2" t="s">
        <v>519</v>
      </c>
      <c r="X789" s="2">
        <v>20.2</v>
      </c>
      <c r="Y789" s="25">
        <v>0</v>
      </c>
      <c r="AB789">
        <v>0</v>
      </c>
      <c r="AE789">
        <v>0</v>
      </c>
      <c r="AH789" s="2"/>
      <c r="AI789">
        <v>20</v>
      </c>
      <c r="AJ789" s="55">
        <f t="shared" si="177"/>
        <v>294.76648</v>
      </c>
      <c r="AK789" s="57">
        <v>0</v>
      </c>
      <c r="AL789" s="55">
        <v>0</v>
      </c>
      <c r="AM789" s="55">
        <v>0</v>
      </c>
      <c r="AN789" s="52">
        <f t="shared" si="204"/>
        <v>6.7850320022819419E-2</v>
      </c>
      <c r="AO789" s="52"/>
      <c r="AP789" s="52"/>
      <c r="AQ789" s="52"/>
      <c r="AR789" s="28">
        <v>1.6923076923076921</v>
      </c>
      <c r="AS789" s="28">
        <v>1.8076923076923079</v>
      </c>
      <c r="AT789" s="28">
        <v>0.30769230769230771</v>
      </c>
      <c r="AU789" s="28">
        <v>0</v>
      </c>
      <c r="AV789" s="28">
        <v>0.44444444444444448</v>
      </c>
      <c r="AW789" s="28">
        <v>0.47474747474747481</v>
      </c>
      <c r="AX789" s="28">
        <v>8.0808080808080815E-2</v>
      </c>
      <c r="AY789" s="28">
        <v>0</v>
      </c>
      <c r="AZ789" s="25">
        <v>1.1000000000000001</v>
      </c>
      <c r="BA789" s="25">
        <v>3.44</v>
      </c>
      <c r="BB789" s="25">
        <v>2.34</v>
      </c>
      <c r="BC789" s="25">
        <v>2.5753846153846158</v>
      </c>
      <c r="BD789">
        <v>2.5753846153846149</v>
      </c>
      <c r="BE789">
        <v>6.5020131619541548</v>
      </c>
      <c r="BF789" s="75"/>
      <c r="BG789" s="75"/>
      <c r="BH789" s="75"/>
      <c r="BI789">
        <v>3.3925160011409709E-2</v>
      </c>
      <c r="BM789">
        <v>6.7850320022819419E-2</v>
      </c>
      <c r="BN789">
        <v>3.3925160011409709E-2</v>
      </c>
      <c r="BO789">
        <v>0</v>
      </c>
      <c r="BP789" s="79" t="s">
        <v>1264</v>
      </c>
      <c r="BQ789" s="79">
        <v>1373</v>
      </c>
      <c r="BR789" s="79">
        <v>12</v>
      </c>
      <c r="BZ789" s="79" t="s">
        <v>464</v>
      </c>
      <c r="CA789" s="79" t="s">
        <v>464</v>
      </c>
    </row>
    <row r="790" spans="1:86" x14ac:dyDescent="0.3">
      <c r="A790" s="2" t="s">
        <v>376</v>
      </c>
      <c r="B790" s="18" t="s">
        <v>1027</v>
      </c>
      <c r="C790" s="13"/>
      <c r="D790" s="2">
        <v>3.41</v>
      </c>
      <c r="E790" s="97" t="s">
        <v>361</v>
      </c>
      <c r="F790" s="114" t="s">
        <v>549</v>
      </c>
      <c r="G790">
        <v>-1</v>
      </c>
      <c r="L790" t="b">
        <v>0</v>
      </c>
      <c r="M790" t="b">
        <v>0</v>
      </c>
      <c r="N790" t="b">
        <v>0</v>
      </c>
      <c r="O790" s="5" t="b">
        <v>1</v>
      </c>
      <c r="P790" s="2">
        <v>2</v>
      </c>
      <c r="Q790" s="25">
        <v>0</v>
      </c>
      <c r="R790">
        <v>0</v>
      </c>
      <c r="S790">
        <v>0</v>
      </c>
      <c r="T790" s="2">
        <v>3.83</v>
      </c>
      <c r="U790" s="2">
        <v>3.83</v>
      </c>
      <c r="V790" s="2">
        <v>39.5</v>
      </c>
      <c r="W790" s="2" t="s">
        <v>519</v>
      </c>
      <c r="X790" s="2">
        <v>19.75</v>
      </c>
      <c r="Y790" s="25">
        <v>0</v>
      </c>
      <c r="AB790">
        <v>0</v>
      </c>
      <c r="AE790">
        <v>0</v>
      </c>
      <c r="AH790" s="2"/>
      <c r="AI790">
        <v>20</v>
      </c>
      <c r="AJ790" s="55">
        <f t="shared" si="177"/>
        <v>579.42155000000002</v>
      </c>
      <c r="AK790" s="57">
        <v>0</v>
      </c>
      <c r="AL790" s="55">
        <v>0</v>
      </c>
      <c r="AM790" s="55">
        <v>0</v>
      </c>
      <c r="AN790" s="52">
        <f t="shared" si="204"/>
        <v>6.9034367120104523E-2</v>
      </c>
      <c r="AO790" s="52"/>
      <c r="AP790" s="52"/>
      <c r="AQ790" s="52"/>
      <c r="AR790" s="28">
        <v>1.72</v>
      </c>
      <c r="AS790" s="28">
        <v>1.92</v>
      </c>
      <c r="AT790" s="28">
        <v>0.32</v>
      </c>
      <c r="AU790" s="28">
        <v>0</v>
      </c>
      <c r="AV790" s="28">
        <v>0.43434343434343442</v>
      </c>
      <c r="AW790" s="28">
        <v>0.48484848484848492</v>
      </c>
      <c r="AX790" s="28">
        <v>8.0808080808080815E-2</v>
      </c>
      <c r="AY790" s="28">
        <v>0</v>
      </c>
      <c r="AZ790" s="25">
        <v>1.1000000000000001</v>
      </c>
      <c r="BA790" s="25">
        <v>3.44</v>
      </c>
      <c r="BB790" s="25">
        <v>2.34</v>
      </c>
      <c r="BC790" s="25">
        <v>2.6063999999999998</v>
      </c>
      <c r="BD790">
        <v>2.6063999999999998</v>
      </c>
      <c r="BE790">
        <v>6.4873336424382799</v>
      </c>
      <c r="BF790" s="75"/>
      <c r="BG790" s="75"/>
      <c r="BH790" s="75"/>
      <c r="BI790">
        <v>3.7968901916057493E-2</v>
      </c>
      <c r="BM790">
        <v>6.9034367120104523E-2</v>
      </c>
      <c r="BN790">
        <v>3.7968901916057493E-2</v>
      </c>
      <c r="BO790">
        <v>0</v>
      </c>
      <c r="BP790" s="79" t="s">
        <v>1264</v>
      </c>
      <c r="BQ790" s="79">
        <v>1373</v>
      </c>
      <c r="BR790" s="79">
        <v>12</v>
      </c>
      <c r="BZ790" s="79" t="s">
        <v>464</v>
      </c>
      <c r="CA790" s="79" t="s">
        <v>464</v>
      </c>
    </row>
    <row r="791" spans="1:86" x14ac:dyDescent="0.3">
      <c r="A791" s="2" t="s">
        <v>63</v>
      </c>
      <c r="B791" s="34" t="s">
        <v>773</v>
      </c>
      <c r="C791" s="34"/>
      <c r="D791" s="2">
        <v>3.49</v>
      </c>
      <c r="E791" s="55" t="s">
        <v>362</v>
      </c>
      <c r="F791" s="114" t="s">
        <v>587</v>
      </c>
      <c r="G791" s="69">
        <v>1522043</v>
      </c>
      <c r="I791" t="s">
        <v>1550</v>
      </c>
      <c r="J791" t="s">
        <v>1550</v>
      </c>
      <c r="K791" s="2"/>
      <c r="L791" t="b">
        <v>1</v>
      </c>
      <c r="M791" t="b">
        <v>1</v>
      </c>
      <c r="N791" t="b">
        <v>0</v>
      </c>
      <c r="O791" t="b">
        <v>0</v>
      </c>
      <c r="P791" s="2">
        <v>1</v>
      </c>
      <c r="Q791" s="29">
        <v>0</v>
      </c>
      <c r="R791">
        <v>0</v>
      </c>
      <c r="S791">
        <v>0</v>
      </c>
      <c r="T791" s="2">
        <v>3.8531</v>
      </c>
      <c r="U791" s="2">
        <v>3.8531</v>
      </c>
      <c r="V791" s="2">
        <v>16.2151</v>
      </c>
      <c r="W791" s="2" t="s">
        <v>519</v>
      </c>
      <c r="X791" s="5">
        <v>16.2151</v>
      </c>
      <c r="Y791" s="41">
        <v>0</v>
      </c>
      <c r="Z791" s="5"/>
      <c r="AA791" s="5"/>
      <c r="AB791">
        <v>0</v>
      </c>
      <c r="AE791">
        <v>0</v>
      </c>
      <c r="AH791" s="5"/>
      <c r="AI791" s="5">
        <v>20</v>
      </c>
      <c r="AJ791" s="55">
        <f t="shared" si="177"/>
        <v>240.73553001411099</v>
      </c>
      <c r="AK791" s="57">
        <v>0</v>
      </c>
      <c r="AL791" s="55">
        <v>0</v>
      </c>
      <c r="AM791" s="55">
        <v>0</v>
      </c>
      <c r="AN791" s="52">
        <f t="shared" si="204"/>
        <v>8.3078721279022161E-2</v>
      </c>
      <c r="AO791" s="52"/>
      <c r="AP791" s="52"/>
      <c r="AQ791" s="52"/>
      <c r="AR791" s="5">
        <v>1.75</v>
      </c>
      <c r="AS791" s="5">
        <v>2.5</v>
      </c>
      <c r="AT791" s="5">
        <v>0.75</v>
      </c>
      <c r="AU791" s="5">
        <v>0</v>
      </c>
      <c r="AV791" s="5">
        <v>0.35</v>
      </c>
      <c r="AW791" s="5">
        <v>0.5</v>
      </c>
      <c r="AX791" s="5">
        <v>0.15</v>
      </c>
      <c r="AY791" s="5">
        <v>0</v>
      </c>
      <c r="AZ791" s="41">
        <v>1</v>
      </c>
      <c r="BA791" s="41">
        <v>3.44</v>
      </c>
      <c r="BB791" s="41">
        <v>2.44</v>
      </c>
      <c r="BC791" s="41">
        <v>2.7124999999999999</v>
      </c>
      <c r="BD791" s="5">
        <v>2.7124999999999999</v>
      </c>
      <c r="BE791" s="5">
        <v>6.264025610615688</v>
      </c>
      <c r="BF791" s="75"/>
      <c r="BG791" s="75"/>
      <c r="BH791" s="75"/>
      <c r="BI791">
        <v>4.153936063951108E-2</v>
      </c>
      <c r="BM791">
        <v>8.3078721279022161E-2</v>
      </c>
      <c r="BN791">
        <v>4.153936063951108E-2</v>
      </c>
      <c r="BO791">
        <v>0</v>
      </c>
      <c r="BP791" s="79" t="s">
        <v>1264</v>
      </c>
      <c r="BQ791" s="79">
        <f t="shared" ref="BQ791:BQ797" si="205">273+812</f>
        <v>1085</v>
      </c>
      <c r="BR791" s="79">
        <v>12</v>
      </c>
      <c r="BZ791" s="79" t="s">
        <v>464</v>
      </c>
      <c r="CA791" s="79" t="s">
        <v>464</v>
      </c>
    </row>
    <row r="792" spans="1:86" x14ac:dyDescent="0.3">
      <c r="A792" s="2" t="s">
        <v>363</v>
      </c>
      <c r="B792" s="48" t="s">
        <v>1028</v>
      </c>
      <c r="C792" s="34"/>
      <c r="D792" s="2">
        <v>3.56</v>
      </c>
      <c r="E792" s="55" t="s">
        <v>362</v>
      </c>
      <c r="F792" s="35">
        <v>-1</v>
      </c>
      <c r="G792" s="2">
        <v>-1</v>
      </c>
      <c r="H792" s="2"/>
      <c r="I792" s="2"/>
      <c r="J792" s="2"/>
      <c r="K792" s="2"/>
      <c r="L792" t="b">
        <v>0</v>
      </c>
      <c r="M792" t="b">
        <v>0</v>
      </c>
      <c r="N792" t="b">
        <v>0</v>
      </c>
      <c r="O792" s="5" t="b">
        <v>1</v>
      </c>
      <c r="P792" s="2">
        <v>1</v>
      </c>
      <c r="Q792" s="29">
        <v>0</v>
      </c>
      <c r="R792">
        <v>0</v>
      </c>
      <c r="S792">
        <v>0</v>
      </c>
      <c r="T792" s="2">
        <v>3.86</v>
      </c>
      <c r="U792" s="2">
        <v>3.86</v>
      </c>
      <c r="V792" s="2">
        <v>16.079999999999998</v>
      </c>
      <c r="W792" s="2" t="s">
        <v>519</v>
      </c>
      <c r="X792" s="5">
        <v>16.079999999999998</v>
      </c>
      <c r="Y792" s="41">
        <v>0</v>
      </c>
      <c r="Z792" s="5"/>
      <c r="AA792" s="5"/>
      <c r="AB792">
        <v>0</v>
      </c>
      <c r="AE792">
        <v>0</v>
      </c>
      <c r="AH792" s="5"/>
      <c r="AI792" s="5">
        <v>20</v>
      </c>
      <c r="AJ792" s="55">
        <f t="shared" si="177"/>
        <v>239.58556799999997</v>
      </c>
      <c r="AK792" s="57">
        <v>0</v>
      </c>
      <c r="AL792" s="55">
        <v>0</v>
      </c>
      <c r="AM792" s="55">
        <v>0</v>
      </c>
      <c r="AN792" s="52">
        <f t="shared" si="204"/>
        <v>8.34774822496821E-2</v>
      </c>
      <c r="AO792" s="52"/>
      <c r="AP792" s="52"/>
      <c r="AQ792" s="52"/>
      <c r="AR792" s="5">
        <v>1.5909090909090911</v>
      </c>
      <c r="AS792" s="5">
        <v>1.9090909090909089</v>
      </c>
      <c r="AT792" s="5">
        <v>0.54545454545454541</v>
      </c>
      <c r="AU792" s="5">
        <v>0</v>
      </c>
      <c r="AV792" s="5">
        <v>0.3932584269662921</v>
      </c>
      <c r="AW792" s="5">
        <v>0.47191011235955049</v>
      </c>
      <c r="AX792" s="5">
        <v>0.1348314606741573</v>
      </c>
      <c r="AY792" s="5">
        <v>0</v>
      </c>
      <c r="AZ792" s="41">
        <v>1</v>
      </c>
      <c r="BA792" s="41">
        <v>3.44</v>
      </c>
      <c r="BB792" s="41">
        <v>2.44</v>
      </c>
      <c r="BC792" s="41">
        <v>2.5886363636363638</v>
      </c>
      <c r="BD792" s="5">
        <v>2.588636363636363</v>
      </c>
      <c r="BE792" s="5">
        <v>6.4712814579593632</v>
      </c>
      <c r="BF792" s="75"/>
      <c r="BG792" s="75"/>
      <c r="BH792" s="75"/>
      <c r="BI792">
        <v>4.173874112484105E-2</v>
      </c>
      <c r="BM792">
        <v>8.34774822496821E-2</v>
      </c>
      <c r="BN792">
        <v>4.173874112484105E-2</v>
      </c>
      <c r="BO792">
        <v>0</v>
      </c>
      <c r="BP792" s="79" t="s">
        <v>1264</v>
      </c>
      <c r="BQ792" s="79">
        <f t="shared" si="205"/>
        <v>1085</v>
      </c>
      <c r="BR792" s="79">
        <v>12</v>
      </c>
      <c r="BZ792" s="79" t="s">
        <v>464</v>
      </c>
      <c r="CA792" s="79" t="s">
        <v>464</v>
      </c>
    </row>
    <row r="793" spans="1:86" x14ac:dyDescent="0.3">
      <c r="A793" s="2" t="s">
        <v>364</v>
      </c>
      <c r="B793" s="48" t="s">
        <v>1029</v>
      </c>
      <c r="C793" s="34"/>
      <c r="D793" s="2">
        <v>3.6</v>
      </c>
      <c r="E793" s="55" t="s">
        <v>362</v>
      </c>
      <c r="F793" s="35">
        <v>-1</v>
      </c>
      <c r="G793" s="2">
        <v>-1</v>
      </c>
      <c r="H793" s="2"/>
      <c r="I793" s="2"/>
      <c r="J793" s="2"/>
      <c r="K793" s="2"/>
      <c r="L793" t="b">
        <v>0</v>
      </c>
      <c r="M793" t="b">
        <v>0</v>
      </c>
      <c r="N793" t="b">
        <v>0</v>
      </c>
      <c r="O793" s="5" t="b">
        <v>1</v>
      </c>
      <c r="P793" s="2">
        <v>1</v>
      </c>
      <c r="Q793" s="29">
        <v>0</v>
      </c>
      <c r="R793">
        <v>0</v>
      </c>
      <c r="S793">
        <v>0</v>
      </c>
      <c r="T793" s="2">
        <v>3.87</v>
      </c>
      <c r="U793" s="2">
        <v>3.87</v>
      </c>
      <c r="V793" s="2">
        <v>20.49</v>
      </c>
      <c r="W793" s="2" t="s">
        <v>519</v>
      </c>
      <c r="X793" s="5">
        <v>20.49</v>
      </c>
      <c r="Y793" s="41">
        <v>0</v>
      </c>
      <c r="Z793" s="5"/>
      <c r="AA793" s="5"/>
      <c r="AB793">
        <v>0</v>
      </c>
      <c r="AE793">
        <v>0</v>
      </c>
      <c r="AH793" s="5"/>
      <c r="AI793" s="5">
        <v>20</v>
      </c>
      <c r="AJ793" s="55">
        <f t="shared" si="177"/>
        <v>306.87668099999996</v>
      </c>
      <c r="AK793" s="57">
        <v>0</v>
      </c>
      <c r="AL793" s="55">
        <v>0</v>
      </c>
      <c r="AM793" s="55">
        <v>0</v>
      </c>
      <c r="AN793" s="52">
        <f t="shared" si="204"/>
        <v>6.517275908624677E-2</v>
      </c>
      <c r="AO793" s="52"/>
      <c r="AP793" s="52"/>
      <c r="AQ793" s="52"/>
      <c r="AR793" s="5">
        <v>1.56</v>
      </c>
      <c r="AS793" s="5">
        <v>1.76</v>
      </c>
      <c r="AT793" s="5">
        <v>0.48</v>
      </c>
      <c r="AU793" s="5">
        <v>0</v>
      </c>
      <c r="AV793" s="5">
        <v>0.41052631578947368</v>
      </c>
      <c r="AW793" s="5">
        <v>0.4631578947368421</v>
      </c>
      <c r="AX793" s="5">
        <v>0.12631578947368419</v>
      </c>
      <c r="AY793" s="5">
        <v>0</v>
      </c>
      <c r="AZ793" s="41">
        <v>1</v>
      </c>
      <c r="BA793" s="41">
        <v>3.44</v>
      </c>
      <c r="BB793" s="41">
        <v>2.44</v>
      </c>
      <c r="BC793" s="41">
        <v>2.556</v>
      </c>
      <c r="BD793" s="5">
        <v>2.556</v>
      </c>
      <c r="BE793" s="5">
        <v>6.5192970192323214</v>
      </c>
      <c r="BF793" s="75"/>
      <c r="BG793" s="75"/>
      <c r="BH793" s="75"/>
      <c r="BI793">
        <v>3.2586379543123392E-2</v>
      </c>
      <c r="BM793">
        <v>6.517275908624677E-2</v>
      </c>
      <c r="BN793">
        <v>3.2586379543123392E-2</v>
      </c>
      <c r="BO793">
        <v>0</v>
      </c>
      <c r="BP793" s="79" t="s">
        <v>1264</v>
      </c>
      <c r="BQ793" s="79">
        <f t="shared" si="205"/>
        <v>1085</v>
      </c>
      <c r="BR793" s="79">
        <v>12</v>
      </c>
      <c r="BZ793" s="79" t="s">
        <v>464</v>
      </c>
      <c r="CA793" s="79" t="s">
        <v>464</v>
      </c>
    </row>
    <row r="794" spans="1:86" x14ac:dyDescent="0.3">
      <c r="A794" s="2" t="s">
        <v>365</v>
      </c>
      <c r="B794" s="48" t="s">
        <v>1030</v>
      </c>
      <c r="C794" s="34"/>
      <c r="D794" s="2">
        <v>3.55</v>
      </c>
      <c r="E794" s="55" t="s">
        <v>362</v>
      </c>
      <c r="F794" s="35">
        <v>-1</v>
      </c>
      <c r="G794" s="2">
        <v>-1</v>
      </c>
      <c r="H794" s="2"/>
      <c r="I794" s="2"/>
      <c r="J794" s="2"/>
      <c r="K794" s="2"/>
      <c r="L794" t="b">
        <v>0</v>
      </c>
      <c r="M794" t="b">
        <v>0</v>
      </c>
      <c r="N794" t="b">
        <v>0</v>
      </c>
      <c r="O794" s="5" t="b">
        <v>1</v>
      </c>
      <c r="P794" s="2">
        <v>1</v>
      </c>
      <c r="Q794" s="29">
        <v>0</v>
      </c>
      <c r="R794">
        <v>0</v>
      </c>
      <c r="S794">
        <v>0</v>
      </c>
      <c r="T794" s="2">
        <v>3.87</v>
      </c>
      <c r="U794" s="2">
        <v>3.87</v>
      </c>
      <c r="V794" s="2">
        <v>22.22</v>
      </c>
      <c r="W794" s="2" t="s">
        <v>519</v>
      </c>
      <c r="X794" s="5">
        <v>22.22</v>
      </c>
      <c r="Y794" s="41">
        <v>0</v>
      </c>
      <c r="Z794" s="5"/>
      <c r="AA794" s="5"/>
      <c r="AB794">
        <v>0</v>
      </c>
      <c r="AE794">
        <v>0</v>
      </c>
      <c r="AH794" s="5"/>
      <c r="AI794" s="5">
        <v>20</v>
      </c>
      <c r="AJ794" s="55">
        <f t="shared" si="177"/>
        <v>332.78671800000001</v>
      </c>
      <c r="AK794" s="57">
        <v>0</v>
      </c>
      <c r="AL794" s="55">
        <v>0</v>
      </c>
      <c r="AM794" s="55">
        <v>0</v>
      </c>
      <c r="AN794" s="52">
        <f t="shared" si="204"/>
        <v>6.0098552370710899E-2</v>
      </c>
      <c r="AO794" s="52"/>
      <c r="AP794" s="52"/>
      <c r="AQ794" s="52"/>
      <c r="AR794" s="5">
        <v>1.535714285714286</v>
      </c>
      <c r="AS794" s="5">
        <v>1.642857142857143</v>
      </c>
      <c r="AT794" s="5">
        <v>0.42857142857142849</v>
      </c>
      <c r="AU794" s="5">
        <v>0</v>
      </c>
      <c r="AV794" s="5">
        <v>0.42574257425742579</v>
      </c>
      <c r="AW794" s="5">
        <v>0.45544554455445541</v>
      </c>
      <c r="AX794" s="5">
        <v>0.11881188118811881</v>
      </c>
      <c r="AY794" s="5">
        <v>0</v>
      </c>
      <c r="AZ794" s="41">
        <v>1</v>
      </c>
      <c r="BA794" s="41">
        <v>3.44</v>
      </c>
      <c r="BB794" s="41">
        <v>2.44</v>
      </c>
      <c r="BC794" s="41">
        <v>2.530357142857143</v>
      </c>
      <c r="BD794" s="5">
        <v>2.530357142857143</v>
      </c>
      <c r="BE794" s="5">
        <v>6.5570235316610717</v>
      </c>
      <c r="BF794" s="75"/>
      <c r="BG794" s="75"/>
      <c r="BH794" s="75"/>
      <c r="BI794">
        <v>3.004927618535545E-2</v>
      </c>
      <c r="BM794">
        <v>6.0098552370710899E-2</v>
      </c>
      <c r="BN794">
        <v>3.004927618535545E-2</v>
      </c>
      <c r="BO794">
        <v>0</v>
      </c>
      <c r="BP794" s="79" t="s">
        <v>1264</v>
      </c>
      <c r="BQ794" s="79">
        <f t="shared" si="205"/>
        <v>1085</v>
      </c>
      <c r="BR794" s="79">
        <v>12</v>
      </c>
      <c r="BZ794" s="79" t="s">
        <v>464</v>
      </c>
      <c r="CA794" s="79" t="s">
        <v>464</v>
      </c>
    </row>
    <row r="795" spans="1:86" x14ac:dyDescent="0.3">
      <c r="A795" s="2" t="s">
        <v>366</v>
      </c>
      <c r="B795" s="48" t="s">
        <v>1031</v>
      </c>
      <c r="C795" s="34"/>
      <c r="D795" s="2">
        <v>3.62</v>
      </c>
      <c r="E795" s="55" t="s">
        <v>362</v>
      </c>
      <c r="F795" s="35">
        <v>-1</v>
      </c>
      <c r="G795" s="2">
        <v>-1</v>
      </c>
      <c r="H795" s="2"/>
      <c r="I795" s="2"/>
      <c r="J795" s="2"/>
      <c r="K795" s="2"/>
      <c r="L795" t="b">
        <v>0</v>
      </c>
      <c r="M795" t="b">
        <v>0</v>
      </c>
      <c r="N795" t="b">
        <v>0</v>
      </c>
      <c r="O795" s="5" t="b">
        <v>1</v>
      </c>
      <c r="P795" s="2">
        <v>1</v>
      </c>
      <c r="Q795" s="29">
        <v>0</v>
      </c>
      <c r="R795">
        <v>0</v>
      </c>
      <c r="S795">
        <v>0</v>
      </c>
      <c r="T795" s="2">
        <v>3.86</v>
      </c>
      <c r="U795" s="2">
        <v>3.86</v>
      </c>
      <c r="V795" s="2">
        <v>25.35</v>
      </c>
      <c r="W795" s="2" t="s">
        <v>519</v>
      </c>
      <c r="X795" s="5">
        <v>25.35</v>
      </c>
      <c r="Y795" s="41">
        <v>0</v>
      </c>
      <c r="Z795" s="5"/>
      <c r="AA795" s="5"/>
      <c r="AB795">
        <v>0</v>
      </c>
      <c r="AE795">
        <v>0</v>
      </c>
      <c r="AH795" s="5"/>
      <c r="AI795" s="5">
        <v>20</v>
      </c>
      <c r="AJ795" s="55">
        <f t="shared" si="177"/>
        <v>377.70486</v>
      </c>
      <c r="AK795" s="57">
        <v>0</v>
      </c>
      <c r="AL795" s="55">
        <v>0</v>
      </c>
      <c r="AM795" s="55">
        <v>0</v>
      </c>
      <c r="AN795" s="52">
        <f t="shared" si="204"/>
        <v>5.2951397024650411E-2</v>
      </c>
      <c r="AO795" s="52"/>
      <c r="AP795" s="52"/>
      <c r="AQ795" s="52"/>
      <c r="AR795" s="5">
        <v>1.5161290322580649</v>
      </c>
      <c r="AS795" s="5">
        <v>1.5483870967741939</v>
      </c>
      <c r="AT795" s="5">
        <v>0.38709677419354838</v>
      </c>
      <c r="AU795" s="5">
        <v>0</v>
      </c>
      <c r="AV795" s="5">
        <v>0.43925233644859812</v>
      </c>
      <c r="AW795" s="5">
        <v>0.44859813084112149</v>
      </c>
      <c r="AX795" s="5">
        <v>0.1121495327102804</v>
      </c>
      <c r="AY795" s="5">
        <v>0</v>
      </c>
      <c r="AZ795" s="41">
        <v>1</v>
      </c>
      <c r="BA795" s="41">
        <v>3.44</v>
      </c>
      <c r="BB795" s="41">
        <v>2.44</v>
      </c>
      <c r="BC795" s="41">
        <v>2.5096774193548388</v>
      </c>
      <c r="BD795" s="5">
        <v>2.5096774193548388</v>
      </c>
      <c r="BE795" s="5">
        <v>6.587448138458452</v>
      </c>
      <c r="BF795" s="75"/>
      <c r="BG795" s="75"/>
      <c r="BH795" s="75"/>
      <c r="BI795">
        <v>2.6475698512325209E-2</v>
      </c>
      <c r="BM795">
        <v>5.2951397024650411E-2</v>
      </c>
      <c r="BN795">
        <v>2.6475698512325209E-2</v>
      </c>
      <c r="BO795">
        <v>0</v>
      </c>
      <c r="BP795" s="79" t="s">
        <v>1264</v>
      </c>
      <c r="BQ795" s="79">
        <f t="shared" si="205"/>
        <v>1085</v>
      </c>
      <c r="BR795" s="79">
        <v>12</v>
      </c>
      <c r="BZ795" s="79" t="s">
        <v>464</v>
      </c>
      <c r="CA795" s="79" t="s">
        <v>464</v>
      </c>
    </row>
    <row r="796" spans="1:86" x14ac:dyDescent="0.3">
      <c r="A796" s="2" t="s">
        <v>367</v>
      </c>
      <c r="B796" s="48" t="s">
        <v>1032</v>
      </c>
      <c r="C796" s="34"/>
      <c r="D796" s="2">
        <v>3.55</v>
      </c>
      <c r="E796" s="55" t="s">
        <v>362</v>
      </c>
      <c r="F796" s="35">
        <v>-1</v>
      </c>
      <c r="G796" s="2">
        <v>-1</v>
      </c>
      <c r="H796" s="2"/>
      <c r="I796" s="2"/>
      <c r="J796" s="2"/>
      <c r="K796" s="2"/>
      <c r="L796" t="b">
        <v>0</v>
      </c>
      <c r="M796" t="b">
        <v>0</v>
      </c>
      <c r="N796" t="b">
        <v>0</v>
      </c>
      <c r="O796" s="5" t="b">
        <v>1</v>
      </c>
      <c r="P796" s="2">
        <v>1</v>
      </c>
      <c r="Q796" s="29">
        <v>0</v>
      </c>
      <c r="R796">
        <v>0</v>
      </c>
      <c r="S796">
        <v>0</v>
      </c>
      <c r="T796" s="2">
        <v>3.86</v>
      </c>
      <c r="U796" s="2">
        <v>3.86</v>
      </c>
      <c r="V796" s="2">
        <v>29.53</v>
      </c>
      <c r="W796" s="2" t="s">
        <v>519</v>
      </c>
      <c r="X796" s="5">
        <v>29.53</v>
      </c>
      <c r="Y796" s="41">
        <v>0</v>
      </c>
      <c r="Z796" s="5"/>
      <c r="AA796" s="5"/>
      <c r="AB796">
        <v>0</v>
      </c>
      <c r="AE796">
        <v>0</v>
      </c>
      <c r="AH796" s="5"/>
      <c r="AI796" s="5">
        <v>20</v>
      </c>
      <c r="AJ796" s="55">
        <f t="shared" si="177"/>
        <v>439.98518799999999</v>
      </c>
      <c r="AK796" s="57">
        <v>0</v>
      </c>
      <c r="AL796" s="55">
        <v>0</v>
      </c>
      <c r="AM796" s="55">
        <v>0</v>
      </c>
      <c r="AN796" s="52">
        <f t="shared" si="204"/>
        <v>4.5456075671347372E-2</v>
      </c>
      <c r="AO796" s="52"/>
      <c r="AP796" s="52"/>
      <c r="AQ796" s="52"/>
      <c r="AR796" s="5">
        <v>1.486486486486486</v>
      </c>
      <c r="AS796" s="5">
        <v>1.405405405405405</v>
      </c>
      <c r="AT796" s="5">
        <v>0.32432432432432429</v>
      </c>
      <c r="AU796" s="5">
        <v>0</v>
      </c>
      <c r="AV796" s="5">
        <v>0.4621848739495798</v>
      </c>
      <c r="AW796" s="5">
        <v>0.43697478991596639</v>
      </c>
      <c r="AX796" s="5">
        <v>0.1008403361344538</v>
      </c>
      <c r="AY796" s="5">
        <v>0</v>
      </c>
      <c r="AZ796" s="41">
        <v>1</v>
      </c>
      <c r="BA796" s="41">
        <v>3.44</v>
      </c>
      <c r="BB796" s="41">
        <v>2.44</v>
      </c>
      <c r="BC796" s="41">
        <v>2.4783783783783782</v>
      </c>
      <c r="BD796" s="5">
        <v>2.478378378378379</v>
      </c>
      <c r="BE796" s="5">
        <v>6.6334961919896216</v>
      </c>
      <c r="BF796" s="75"/>
      <c r="BG796" s="75"/>
      <c r="BH796" s="75"/>
      <c r="BI796">
        <v>2.272803783567369E-2</v>
      </c>
      <c r="BM796">
        <v>4.5456075671347372E-2</v>
      </c>
      <c r="BN796">
        <v>2.272803783567369E-2</v>
      </c>
      <c r="BO796">
        <v>0</v>
      </c>
      <c r="BP796" s="79" t="s">
        <v>1264</v>
      </c>
      <c r="BQ796" s="79">
        <f t="shared" si="205"/>
        <v>1085</v>
      </c>
      <c r="BR796" s="79">
        <v>12</v>
      </c>
      <c r="BZ796" s="79" t="s">
        <v>464</v>
      </c>
      <c r="CA796" s="79" t="s">
        <v>464</v>
      </c>
    </row>
    <row r="797" spans="1:86" x14ac:dyDescent="0.3">
      <c r="A797" s="2" t="s">
        <v>368</v>
      </c>
      <c r="B797" s="48" t="s">
        <v>1033</v>
      </c>
      <c r="C797" s="34"/>
      <c r="D797" s="2">
        <v>2.6</v>
      </c>
      <c r="E797" s="55" t="s">
        <v>362</v>
      </c>
      <c r="F797" s="35">
        <v>-1</v>
      </c>
      <c r="G797" s="2">
        <v>-1</v>
      </c>
      <c r="H797" s="2"/>
      <c r="I797" s="2"/>
      <c r="J797" s="2"/>
      <c r="K797" s="2"/>
      <c r="L797" t="b">
        <v>0</v>
      </c>
      <c r="M797" t="b">
        <v>0</v>
      </c>
      <c r="N797" t="b">
        <v>0</v>
      </c>
      <c r="O797" s="5" t="b">
        <v>1</v>
      </c>
      <c r="P797" s="2">
        <v>1</v>
      </c>
      <c r="Q797" s="29">
        <v>0</v>
      </c>
      <c r="R797">
        <v>0</v>
      </c>
      <c r="S797">
        <v>0</v>
      </c>
      <c r="T797" s="2">
        <v>3.86</v>
      </c>
      <c r="U797" s="2">
        <v>3.86</v>
      </c>
      <c r="V797" s="2">
        <v>33.53</v>
      </c>
      <c r="W797" s="2" t="s">
        <v>519</v>
      </c>
      <c r="X797" s="5">
        <v>33.53</v>
      </c>
      <c r="Y797" s="41">
        <v>0</v>
      </c>
      <c r="Z797" s="5"/>
      <c r="AA797" s="5"/>
      <c r="AB797">
        <v>0</v>
      </c>
      <c r="AE797">
        <v>0</v>
      </c>
      <c r="AH797" s="5"/>
      <c r="AI797" s="5">
        <v>20</v>
      </c>
      <c r="AJ797" s="55">
        <f t="shared" si="177"/>
        <v>499.58358800000002</v>
      </c>
      <c r="AK797" s="57">
        <v>0</v>
      </c>
      <c r="AL797" s="55">
        <v>0</v>
      </c>
      <c r="AM797" s="55">
        <v>0</v>
      </c>
      <c r="AN797" s="52">
        <f t="shared" si="204"/>
        <v>4.0033340726957585E-2</v>
      </c>
      <c r="AO797" s="52"/>
      <c r="AP797" s="52"/>
      <c r="AQ797" s="52"/>
      <c r="AR797" s="5">
        <v>1.4651162790697669</v>
      </c>
      <c r="AS797" s="5">
        <v>1.3023255813953489</v>
      </c>
      <c r="AT797" s="5">
        <v>0.27906976744186052</v>
      </c>
      <c r="AU797" s="5">
        <v>0</v>
      </c>
      <c r="AV797" s="5">
        <v>0.48091603053435111</v>
      </c>
      <c r="AW797" s="5">
        <v>0.4274809160305344</v>
      </c>
      <c r="AX797" s="5">
        <v>9.1603053435114504E-2</v>
      </c>
      <c r="AY797" s="5">
        <v>0</v>
      </c>
      <c r="AZ797" s="41">
        <v>1</v>
      </c>
      <c r="BA797" s="41">
        <v>3.44</v>
      </c>
      <c r="BB797" s="41">
        <v>2.44</v>
      </c>
      <c r="BC797" s="41">
        <v>2.4558139534883718</v>
      </c>
      <c r="BD797" s="5">
        <v>2.4558139534883718</v>
      </c>
      <c r="BE797" s="5">
        <v>6.6666936259306979</v>
      </c>
      <c r="BF797" s="75"/>
      <c r="BG797" s="75"/>
      <c r="BH797" s="75"/>
      <c r="BI797">
        <v>2.0016670363478789E-2</v>
      </c>
      <c r="BM797">
        <v>4.0033340726957578E-2</v>
      </c>
      <c r="BN797">
        <v>2.0016670363478789E-2</v>
      </c>
      <c r="BO797">
        <v>0</v>
      </c>
      <c r="BP797" s="79" t="s">
        <v>1264</v>
      </c>
      <c r="BQ797" s="79">
        <f t="shared" si="205"/>
        <v>1085</v>
      </c>
      <c r="BR797" s="79">
        <v>12</v>
      </c>
      <c r="BZ797" s="79" t="s">
        <v>464</v>
      </c>
      <c r="CA797" s="79" t="s">
        <v>464</v>
      </c>
    </row>
    <row r="798" spans="1:86" x14ac:dyDescent="0.3">
      <c r="A798" s="2" t="s">
        <v>353</v>
      </c>
      <c r="B798" s="13" t="s">
        <v>834</v>
      </c>
      <c r="C798" s="13"/>
      <c r="D798" s="2">
        <v>3.44</v>
      </c>
      <c r="E798" s="2" t="s">
        <v>380</v>
      </c>
      <c r="F798" s="113" t="s">
        <v>549</v>
      </c>
      <c r="G798">
        <v>-1</v>
      </c>
      <c r="I798" t="s">
        <v>1527</v>
      </c>
      <c r="L798" t="b">
        <v>1</v>
      </c>
      <c r="M798" t="b">
        <v>0</v>
      </c>
      <c r="N798" t="b">
        <v>0</v>
      </c>
      <c r="O798" t="b">
        <v>0</v>
      </c>
      <c r="P798" s="2">
        <v>2</v>
      </c>
      <c r="Q798" s="25">
        <v>0</v>
      </c>
      <c r="R798">
        <v>0</v>
      </c>
      <c r="S798">
        <v>0</v>
      </c>
      <c r="T798" s="2">
        <v>3.79</v>
      </c>
      <c r="U798" s="2">
        <v>3.79</v>
      </c>
      <c r="V798" s="2">
        <v>27.2</v>
      </c>
      <c r="W798" s="2" t="s">
        <v>519</v>
      </c>
      <c r="X798" s="2">
        <v>13.6</v>
      </c>
      <c r="Y798" s="25">
        <v>0</v>
      </c>
      <c r="AB798">
        <v>0</v>
      </c>
      <c r="AE798">
        <v>0</v>
      </c>
      <c r="AH798" s="2"/>
      <c r="AI798">
        <v>20</v>
      </c>
      <c r="AJ798" s="55">
        <f>T798*U798*V798</f>
        <v>390.70352000000003</v>
      </c>
      <c r="AK798" s="57">
        <v>0</v>
      </c>
      <c r="AL798" s="55">
        <v>0</v>
      </c>
      <c r="AM798" s="55">
        <v>0</v>
      </c>
      <c r="AN798" s="52">
        <f t="shared" si="204"/>
        <v>0.10237942058981193</v>
      </c>
      <c r="AO798" s="52"/>
      <c r="AP798" s="52"/>
      <c r="AQ798" s="52"/>
      <c r="AR798" s="28">
        <v>1.882352941176471</v>
      </c>
      <c r="AS798" s="28">
        <v>2.3529411764705879</v>
      </c>
      <c r="AT798" s="28">
        <v>0.47058823529411759</v>
      </c>
      <c r="AU798" s="28">
        <v>0</v>
      </c>
      <c r="AV798" s="28">
        <v>0.4</v>
      </c>
      <c r="AW798" s="28">
        <v>0.5</v>
      </c>
      <c r="AX798" s="28">
        <v>9.9999999999999992E-2</v>
      </c>
      <c r="AY798" s="28">
        <v>0</v>
      </c>
      <c r="AZ798" s="25">
        <v>1.1000000000000001</v>
      </c>
      <c r="BA798" s="25">
        <v>3.44</v>
      </c>
      <c r="BB798" s="25">
        <v>2.34</v>
      </c>
      <c r="BC798" s="25">
        <v>2.6835294117647059</v>
      </c>
      <c r="BD798">
        <v>2.6835294117647059</v>
      </c>
      <c r="BE798">
        <v>6.2493398705707062</v>
      </c>
      <c r="BF798" s="75"/>
      <c r="BG798" s="75"/>
      <c r="BH798" s="75"/>
      <c r="BI798">
        <v>5.1189710294905967E-2</v>
      </c>
      <c r="BM798">
        <v>0.10237942058981191</v>
      </c>
      <c r="BN798">
        <v>5.1189710294905967E-2</v>
      </c>
      <c r="BO798">
        <v>0</v>
      </c>
      <c r="BP798" s="79" t="s">
        <v>1264</v>
      </c>
      <c r="BQ798" s="79">
        <v>1373</v>
      </c>
      <c r="BR798" s="79">
        <v>12</v>
      </c>
      <c r="BT798" s="79" t="s">
        <v>464</v>
      </c>
      <c r="BU798" s="79" t="s">
        <v>464</v>
      </c>
      <c r="BV798" s="79">
        <v>0</v>
      </c>
      <c r="BW798" s="79">
        <v>3.24</v>
      </c>
      <c r="BX798" s="79">
        <v>0.5</v>
      </c>
      <c r="BY798" s="79">
        <v>1</v>
      </c>
      <c r="BZ798" s="95" t="s">
        <v>464</v>
      </c>
      <c r="CA798" s="95" t="s">
        <v>464</v>
      </c>
      <c r="CB798" s="95" t="s">
        <v>1266</v>
      </c>
      <c r="CC798" s="95">
        <v>125</v>
      </c>
      <c r="CD798" s="95">
        <v>220</v>
      </c>
      <c r="CE798" s="95" t="s">
        <v>1287</v>
      </c>
      <c r="CF798" s="95">
        <f t="shared" ref="CF798:CF849" si="206">273+15</f>
        <v>288</v>
      </c>
      <c r="CG798" s="81">
        <v>50.8</v>
      </c>
      <c r="CH798" s="2"/>
    </row>
    <row r="799" spans="1:86" x14ac:dyDescent="0.3">
      <c r="A799" s="2" t="s">
        <v>369</v>
      </c>
      <c r="B799" s="18" t="s">
        <v>1034</v>
      </c>
      <c r="C799" s="13"/>
      <c r="D799" s="2">
        <v>3.34</v>
      </c>
      <c r="E799" s="2" t="s">
        <v>380</v>
      </c>
      <c r="F799" s="114" t="s">
        <v>549</v>
      </c>
      <c r="G799">
        <v>-1</v>
      </c>
      <c r="L799" t="b">
        <v>0</v>
      </c>
      <c r="M799" t="b">
        <v>0</v>
      </c>
      <c r="N799" t="b">
        <v>0</v>
      </c>
      <c r="O799" s="5" t="b">
        <v>1</v>
      </c>
      <c r="P799" s="2">
        <v>2</v>
      </c>
      <c r="Q799" s="25">
        <v>0</v>
      </c>
      <c r="R799">
        <v>0</v>
      </c>
      <c r="S799">
        <v>0</v>
      </c>
      <c r="T799" s="2">
        <v>3.83</v>
      </c>
      <c r="U799" s="2">
        <v>3.83</v>
      </c>
      <c r="V799" s="2">
        <v>36.700000000000003</v>
      </c>
      <c r="W799" s="2" t="s">
        <v>519</v>
      </c>
      <c r="X799" s="2">
        <v>18.350000000000001</v>
      </c>
      <c r="Y799" s="25">
        <v>0</v>
      </c>
      <c r="AB799">
        <v>0</v>
      </c>
      <c r="AE799">
        <v>0</v>
      </c>
      <c r="AH799" s="2"/>
      <c r="AI799">
        <v>20</v>
      </c>
      <c r="AJ799" s="55">
        <f t="shared" ref="AJ799:AJ907" si="207">T799*U799*V799</f>
        <v>538.34863000000007</v>
      </c>
      <c r="AK799" s="57">
        <v>0</v>
      </c>
      <c r="AL799" s="55">
        <v>0</v>
      </c>
      <c r="AM799" s="55">
        <v>0</v>
      </c>
      <c r="AN799" s="52">
        <f t="shared" si="204"/>
        <v>7.4301294311829108E-2</v>
      </c>
      <c r="AO799" s="52"/>
      <c r="AP799" s="52"/>
      <c r="AQ799" s="52"/>
      <c r="AR799" s="28">
        <v>1.7391304347826091</v>
      </c>
      <c r="AS799" s="28">
        <v>1.956521739130435</v>
      </c>
      <c r="AT799" s="28">
        <v>0.34782608695652167</v>
      </c>
      <c r="AU799" s="28">
        <v>0</v>
      </c>
      <c r="AV799" s="28">
        <v>0.43010752688172038</v>
      </c>
      <c r="AW799" s="28">
        <v>0.48387096774193539</v>
      </c>
      <c r="AX799" s="28">
        <v>8.6021505376344079E-2</v>
      </c>
      <c r="AY799" s="28">
        <v>0</v>
      </c>
      <c r="AZ799" s="25">
        <v>1.1000000000000001</v>
      </c>
      <c r="BA799" s="25">
        <v>3.44</v>
      </c>
      <c r="BB799" s="25">
        <v>2.34</v>
      </c>
      <c r="BC799" s="25">
        <v>2.609130434782609</v>
      </c>
      <c r="BD799">
        <v>2.609130434782609</v>
      </c>
      <c r="BE799">
        <v>6.4538308176133041</v>
      </c>
      <c r="BF799" s="75"/>
      <c r="BG799" s="75"/>
      <c r="BH799" s="75"/>
      <c r="BI799">
        <v>3.7150647155914547E-2</v>
      </c>
      <c r="BM799">
        <v>7.4301294311829108E-2</v>
      </c>
      <c r="BN799">
        <v>3.7150647155914547E-2</v>
      </c>
      <c r="BO799">
        <v>0</v>
      </c>
      <c r="BP799" s="79" t="s">
        <v>1264</v>
      </c>
      <c r="BQ799" s="79">
        <v>1373</v>
      </c>
      <c r="BR799" s="79">
        <v>12</v>
      </c>
      <c r="BT799" s="79" t="s">
        <v>464</v>
      </c>
      <c r="BU799" s="79" t="s">
        <v>464</v>
      </c>
      <c r="BV799" s="79">
        <v>0</v>
      </c>
      <c r="BW799" s="79">
        <v>3.88</v>
      </c>
      <c r="BX799" s="79">
        <v>0.5</v>
      </c>
      <c r="BY799" s="79">
        <v>1</v>
      </c>
      <c r="BZ799" s="95" t="s">
        <v>464</v>
      </c>
      <c r="CA799" s="95" t="s">
        <v>464</v>
      </c>
      <c r="CB799" s="95" t="s">
        <v>1266</v>
      </c>
      <c r="CC799" s="95">
        <v>125</v>
      </c>
      <c r="CD799" s="95">
        <v>220</v>
      </c>
      <c r="CE799" s="95" t="s">
        <v>1287</v>
      </c>
      <c r="CF799" s="95">
        <f t="shared" si="206"/>
        <v>288</v>
      </c>
      <c r="CG799" s="81">
        <v>3276</v>
      </c>
      <c r="CH799" s="2"/>
    </row>
    <row r="800" spans="1:86" x14ac:dyDescent="0.3">
      <c r="A800" s="2" t="s">
        <v>370</v>
      </c>
      <c r="B800" s="18" t="s">
        <v>1026</v>
      </c>
      <c r="C800" s="13"/>
      <c r="D800" s="2">
        <v>3.39</v>
      </c>
      <c r="E800" s="2" t="s">
        <v>380</v>
      </c>
      <c r="F800" s="114" t="s">
        <v>549</v>
      </c>
      <c r="G800">
        <v>-1</v>
      </c>
      <c r="L800" t="b">
        <v>0</v>
      </c>
      <c r="M800" t="b">
        <v>0</v>
      </c>
      <c r="N800" t="b">
        <v>0</v>
      </c>
      <c r="O800" s="5" t="b">
        <v>1</v>
      </c>
      <c r="P800" s="2">
        <v>1</v>
      </c>
      <c r="Q800" s="25">
        <v>0</v>
      </c>
      <c r="R800">
        <v>0</v>
      </c>
      <c r="S800">
        <v>0</v>
      </c>
      <c r="T800" s="2">
        <v>3.82</v>
      </c>
      <c r="U800" s="2">
        <v>3.82</v>
      </c>
      <c r="V800" s="2">
        <v>20.2</v>
      </c>
      <c r="W800" s="2" t="s">
        <v>519</v>
      </c>
      <c r="X800" s="2">
        <v>20.2</v>
      </c>
      <c r="Y800" s="25">
        <v>0</v>
      </c>
      <c r="AB800">
        <v>0</v>
      </c>
      <c r="AE800">
        <v>0</v>
      </c>
      <c r="AH800" s="2"/>
      <c r="AI800">
        <v>20</v>
      </c>
      <c r="AJ800" s="55">
        <f t="shared" si="207"/>
        <v>294.76648</v>
      </c>
      <c r="AK800" s="57">
        <v>0</v>
      </c>
      <c r="AL800" s="55">
        <v>0</v>
      </c>
      <c r="AM800" s="55">
        <v>0</v>
      </c>
      <c r="AN800" s="52">
        <f t="shared" si="204"/>
        <v>6.7850320022819419E-2</v>
      </c>
      <c r="AO800" s="52"/>
      <c r="AP800" s="52"/>
      <c r="AQ800" s="52"/>
      <c r="AR800" s="28">
        <v>1.6923076923076921</v>
      </c>
      <c r="AS800" s="28">
        <v>1.8076923076923079</v>
      </c>
      <c r="AT800" s="28">
        <v>0.30769230769230771</v>
      </c>
      <c r="AU800" s="28">
        <v>0</v>
      </c>
      <c r="AV800" s="28">
        <v>0.44444444444444448</v>
      </c>
      <c r="AW800" s="28">
        <v>0.47474747474747481</v>
      </c>
      <c r="AX800" s="28">
        <v>8.0808080808080815E-2</v>
      </c>
      <c r="AY800" s="28">
        <v>0</v>
      </c>
      <c r="AZ800" s="25">
        <v>1.1000000000000001</v>
      </c>
      <c r="BA800" s="25">
        <v>3.44</v>
      </c>
      <c r="BB800" s="25">
        <v>2.34</v>
      </c>
      <c r="BC800" s="25">
        <v>2.5753846153846158</v>
      </c>
      <c r="BD800">
        <v>2.5753846153846149</v>
      </c>
      <c r="BE800">
        <v>6.5020131619541548</v>
      </c>
      <c r="BF800" s="75"/>
      <c r="BG800" s="75"/>
      <c r="BH800" s="75"/>
      <c r="BI800">
        <v>3.3925160011409709E-2</v>
      </c>
      <c r="BM800">
        <v>6.7850320022819419E-2</v>
      </c>
      <c r="BN800">
        <v>3.3925160011409709E-2</v>
      </c>
      <c r="BO800">
        <v>0</v>
      </c>
      <c r="BP800" s="79" t="s">
        <v>1264</v>
      </c>
      <c r="BQ800" s="79">
        <v>1373</v>
      </c>
      <c r="BR800" s="79">
        <v>12</v>
      </c>
      <c r="BT800" s="79" t="s">
        <v>464</v>
      </c>
      <c r="BU800" s="79" t="s">
        <v>464</v>
      </c>
      <c r="BV800" s="79">
        <v>0</v>
      </c>
      <c r="BX800" s="79">
        <v>0.5</v>
      </c>
      <c r="BY800" s="79">
        <v>1</v>
      </c>
      <c r="BZ800" s="95" t="s">
        <v>464</v>
      </c>
      <c r="CA800" s="95" t="s">
        <v>464</v>
      </c>
      <c r="CB800" s="95" t="s">
        <v>1266</v>
      </c>
      <c r="CC800" s="95">
        <v>125</v>
      </c>
      <c r="CD800" s="95">
        <v>220</v>
      </c>
      <c r="CE800" s="95" t="s">
        <v>1287</v>
      </c>
      <c r="CF800" s="95">
        <f t="shared" si="206"/>
        <v>288</v>
      </c>
      <c r="CG800" s="81">
        <v>2464</v>
      </c>
      <c r="CH800" s="2"/>
    </row>
    <row r="801" spans="1:86" x14ac:dyDescent="0.3">
      <c r="A801" s="2" t="s">
        <v>371</v>
      </c>
      <c r="B801" s="18" t="s">
        <v>1035</v>
      </c>
      <c r="C801" s="13"/>
      <c r="D801" s="2">
        <v>3.4</v>
      </c>
      <c r="E801" s="2" t="s">
        <v>380</v>
      </c>
      <c r="F801" s="114" t="s">
        <v>549</v>
      </c>
      <c r="G801">
        <v>-1</v>
      </c>
      <c r="L801" t="b">
        <v>0</v>
      </c>
      <c r="M801" t="b">
        <v>0</v>
      </c>
      <c r="N801" t="b">
        <v>0</v>
      </c>
      <c r="O801" s="5" t="b">
        <v>1</v>
      </c>
      <c r="P801" s="2">
        <v>1</v>
      </c>
      <c r="Q801" s="25">
        <v>0</v>
      </c>
      <c r="R801">
        <v>0</v>
      </c>
      <c r="S801">
        <v>0</v>
      </c>
      <c r="T801" s="2">
        <v>3.82</v>
      </c>
      <c r="U801" s="2">
        <v>3.82</v>
      </c>
      <c r="V801" s="2">
        <v>21.7</v>
      </c>
      <c r="W801" s="2" t="s">
        <v>519</v>
      </c>
      <c r="X801" s="2">
        <v>21.7</v>
      </c>
      <c r="Y801" s="25">
        <v>0</v>
      </c>
      <c r="AB801">
        <v>0</v>
      </c>
      <c r="AE801">
        <v>0</v>
      </c>
      <c r="AH801" s="2"/>
      <c r="AI801">
        <v>20</v>
      </c>
      <c r="AJ801" s="55">
        <f t="shared" si="207"/>
        <v>316.65508</v>
      </c>
      <c r="AK801" s="57">
        <v>0</v>
      </c>
      <c r="AL801" s="55">
        <v>0</v>
      </c>
      <c r="AM801" s="55">
        <v>0</v>
      </c>
      <c r="AN801" s="52">
        <f t="shared" si="204"/>
        <v>6.3160205735527761E-2</v>
      </c>
      <c r="AO801" s="52"/>
      <c r="AP801" s="52"/>
      <c r="AQ801" s="52"/>
      <c r="AR801" s="28">
        <v>1.655172413793103</v>
      </c>
      <c r="AS801" s="28">
        <v>1.6896551724137929</v>
      </c>
      <c r="AT801" s="28">
        <v>0.27586206896551718</v>
      </c>
      <c r="AU801" s="28">
        <v>0</v>
      </c>
      <c r="AV801" s="28">
        <v>0.45714285714285707</v>
      </c>
      <c r="AW801" s="28">
        <v>0.46666666666666667</v>
      </c>
      <c r="AX801" s="28">
        <v>7.6190476190476197E-2</v>
      </c>
      <c r="AY801" s="28">
        <v>0</v>
      </c>
      <c r="AZ801" s="25">
        <v>1.1000000000000001</v>
      </c>
      <c r="BA801" s="25">
        <v>3.44</v>
      </c>
      <c r="BB801" s="25">
        <v>2.34</v>
      </c>
      <c r="BC801" s="25">
        <v>2.5486206896551722</v>
      </c>
      <c r="BD801">
        <v>2.5486206896551722</v>
      </c>
      <c r="BE801">
        <v>6.5402267453968976</v>
      </c>
      <c r="BF801" s="75"/>
      <c r="BG801" s="75"/>
      <c r="BH801" s="75"/>
      <c r="BI801">
        <v>3.158010286776388E-2</v>
      </c>
      <c r="BM801">
        <v>6.3160205735527761E-2</v>
      </c>
      <c r="BN801">
        <v>3.158010286776388E-2</v>
      </c>
      <c r="BO801">
        <v>0</v>
      </c>
      <c r="BP801" s="79" t="s">
        <v>1264</v>
      </c>
      <c r="BQ801" s="79">
        <v>1373</v>
      </c>
      <c r="BR801" s="79">
        <v>12</v>
      </c>
      <c r="BT801" s="79" t="s">
        <v>464</v>
      </c>
      <c r="BU801" s="79" t="s">
        <v>464</v>
      </c>
      <c r="BV801" s="79">
        <v>0</v>
      </c>
      <c r="BX801" s="79">
        <v>0.5</v>
      </c>
      <c r="BY801" s="79">
        <v>1</v>
      </c>
      <c r="BZ801" s="95" t="s">
        <v>464</v>
      </c>
      <c r="CA801" s="95" t="s">
        <v>464</v>
      </c>
      <c r="CB801" s="95" t="s">
        <v>1266</v>
      </c>
      <c r="CC801" s="95">
        <v>125</v>
      </c>
      <c r="CD801" s="95">
        <v>220</v>
      </c>
      <c r="CE801" s="95" t="s">
        <v>1287</v>
      </c>
      <c r="CF801" s="95">
        <f t="shared" si="206"/>
        <v>288</v>
      </c>
      <c r="CG801" s="81">
        <v>1835.9999999999998</v>
      </c>
      <c r="CH801" s="2"/>
    </row>
    <row r="802" spans="1:86" x14ac:dyDescent="0.3">
      <c r="A802" s="2" t="s">
        <v>372</v>
      </c>
      <c r="B802" s="18" t="s">
        <v>1036</v>
      </c>
      <c r="C802" s="13"/>
      <c r="D802" s="2">
        <v>3.42</v>
      </c>
      <c r="E802" s="2" t="s">
        <v>380</v>
      </c>
      <c r="F802" s="114" t="s">
        <v>549</v>
      </c>
      <c r="G802">
        <v>-1</v>
      </c>
      <c r="I802" t="s">
        <v>1527</v>
      </c>
      <c r="L802" t="b">
        <v>0</v>
      </c>
      <c r="M802" t="b">
        <v>0</v>
      </c>
      <c r="N802" t="b">
        <v>0</v>
      </c>
      <c r="O802" s="5" t="b">
        <v>1</v>
      </c>
      <c r="P802" s="2">
        <v>1</v>
      </c>
      <c r="Q802" s="25">
        <v>0</v>
      </c>
      <c r="R802">
        <v>0</v>
      </c>
      <c r="S802">
        <v>0</v>
      </c>
      <c r="T802" s="2">
        <v>3.81</v>
      </c>
      <c r="U802" s="2">
        <v>3.81</v>
      </c>
      <c r="V802" s="2">
        <v>24.7</v>
      </c>
      <c r="W802" s="2" t="s">
        <v>519</v>
      </c>
      <c r="X802" s="2">
        <v>24.7</v>
      </c>
      <c r="Y802" s="25">
        <v>0</v>
      </c>
      <c r="AB802">
        <v>0</v>
      </c>
      <c r="AE802">
        <v>0</v>
      </c>
      <c r="AH802" s="2"/>
      <c r="AI802">
        <v>20</v>
      </c>
      <c r="AJ802" s="55">
        <f t="shared" si="207"/>
        <v>358.54766999999998</v>
      </c>
      <c r="AK802" s="57">
        <v>0</v>
      </c>
      <c r="AL802" s="55">
        <v>0</v>
      </c>
      <c r="AM802" s="55">
        <v>0</v>
      </c>
      <c r="AN802" s="52">
        <f t="shared" si="204"/>
        <v>5.5780588394285201E-2</v>
      </c>
      <c r="AO802" s="52"/>
      <c r="AP802" s="52"/>
      <c r="AQ802" s="52"/>
      <c r="AR802" s="28">
        <v>1.625</v>
      </c>
      <c r="AS802" s="28">
        <v>1.59375</v>
      </c>
      <c r="AT802" s="28">
        <v>0.25</v>
      </c>
      <c r="AU802" s="28">
        <v>0</v>
      </c>
      <c r="AV802" s="28">
        <v>0.46846846846846851</v>
      </c>
      <c r="AW802" s="28">
        <v>0.45945945945945948</v>
      </c>
      <c r="AX802" s="28">
        <v>7.2072072072072071E-2</v>
      </c>
      <c r="AY802" s="28">
        <v>0</v>
      </c>
      <c r="AZ802" s="25">
        <v>1.1000000000000001</v>
      </c>
      <c r="BA802" s="25">
        <v>3.44</v>
      </c>
      <c r="BB802" s="25">
        <v>2.34</v>
      </c>
      <c r="BC802" s="25">
        <v>2.526875</v>
      </c>
      <c r="BD802">
        <v>2.526875</v>
      </c>
      <c r="BE802">
        <v>6.5712752819441249</v>
      </c>
      <c r="BF802" s="75"/>
      <c r="BG802" s="75"/>
      <c r="BH802" s="75"/>
      <c r="BI802">
        <v>2.78902941971426E-2</v>
      </c>
      <c r="BM802">
        <v>5.5780588394285201E-2</v>
      </c>
      <c r="BN802">
        <v>2.78902941971426E-2</v>
      </c>
      <c r="BO802">
        <v>0</v>
      </c>
      <c r="BP802" s="79" t="s">
        <v>1264</v>
      </c>
      <c r="BQ802" s="79">
        <v>1373</v>
      </c>
      <c r="BR802" s="79">
        <v>12</v>
      </c>
      <c r="BT802" s="79" t="s">
        <v>464</v>
      </c>
      <c r="BU802" s="79" t="s">
        <v>464</v>
      </c>
      <c r="BV802" s="79">
        <v>0</v>
      </c>
      <c r="BW802" s="79">
        <v>4.09</v>
      </c>
      <c r="BX802" s="79">
        <v>0.5</v>
      </c>
      <c r="BY802" s="79">
        <v>1</v>
      </c>
      <c r="BZ802" s="95" t="s">
        <v>464</v>
      </c>
      <c r="CA802" s="95" t="s">
        <v>464</v>
      </c>
      <c r="CB802" s="95" t="s">
        <v>1266</v>
      </c>
      <c r="CC802" s="95">
        <v>125</v>
      </c>
      <c r="CD802" s="95">
        <v>220</v>
      </c>
      <c r="CE802" s="95" t="s">
        <v>1287</v>
      </c>
      <c r="CF802" s="95">
        <f t="shared" si="206"/>
        <v>288</v>
      </c>
      <c r="CG802" s="81">
        <v>2891.9999999999995</v>
      </c>
      <c r="CH802" s="2"/>
    </row>
    <row r="803" spans="1:86" x14ac:dyDescent="0.3">
      <c r="A803" s="2" t="s">
        <v>373</v>
      </c>
      <c r="B803" s="18" t="s">
        <v>1037</v>
      </c>
      <c r="C803" s="13"/>
      <c r="D803" s="2">
        <v>3.41</v>
      </c>
      <c r="E803" s="2" t="s">
        <v>380</v>
      </c>
      <c r="F803" s="114" t="s">
        <v>549</v>
      </c>
      <c r="G803">
        <v>-1</v>
      </c>
      <c r="L803" t="b">
        <v>0</v>
      </c>
      <c r="M803" t="b">
        <v>0</v>
      </c>
      <c r="N803" t="b">
        <v>0</v>
      </c>
      <c r="O803" s="5" t="b">
        <v>1</v>
      </c>
      <c r="P803" s="2">
        <v>1</v>
      </c>
      <c r="Q803" s="25">
        <v>0</v>
      </c>
      <c r="R803">
        <v>0</v>
      </c>
      <c r="S803">
        <v>0</v>
      </c>
      <c r="T803" s="2">
        <v>3.87</v>
      </c>
      <c r="U803" s="2">
        <v>3.87</v>
      </c>
      <c r="V803" s="2">
        <v>29.4</v>
      </c>
      <c r="W803" s="2" t="s">
        <v>519</v>
      </c>
      <c r="X803" s="2">
        <v>29.4</v>
      </c>
      <c r="Y803" s="25">
        <v>0</v>
      </c>
      <c r="AB803">
        <v>0</v>
      </c>
      <c r="AE803">
        <v>0</v>
      </c>
      <c r="AH803" s="2"/>
      <c r="AI803">
        <v>20</v>
      </c>
      <c r="AJ803" s="55">
        <f t="shared" si="207"/>
        <v>440.32085999999998</v>
      </c>
      <c r="AK803" s="57">
        <v>0</v>
      </c>
      <c r="AL803" s="55">
        <v>0</v>
      </c>
      <c r="AM803" s="55">
        <v>0</v>
      </c>
      <c r="AN803" s="52">
        <f t="shared" si="204"/>
        <v>4.5421422914190351E-2</v>
      </c>
      <c r="AO803" s="52"/>
      <c r="AP803" s="52"/>
      <c r="AQ803" s="52"/>
      <c r="AR803" s="28">
        <v>1.5789473684210531</v>
      </c>
      <c r="AS803" s="28">
        <v>1.4473684210526321</v>
      </c>
      <c r="AT803" s="28">
        <v>0.2105263157894737</v>
      </c>
      <c r="AU803" s="28">
        <v>0</v>
      </c>
      <c r="AV803" s="28">
        <v>0.48780487804878048</v>
      </c>
      <c r="AW803" s="28">
        <v>0.44715447154471538</v>
      </c>
      <c r="AX803" s="28">
        <v>6.5040650406504058E-2</v>
      </c>
      <c r="AY803" s="28">
        <v>0</v>
      </c>
      <c r="AZ803" s="25">
        <v>1.1000000000000001</v>
      </c>
      <c r="BA803" s="25">
        <v>3.44</v>
      </c>
      <c r="BB803" s="25">
        <v>2.34</v>
      </c>
      <c r="BC803" s="25">
        <v>2.4936842105263159</v>
      </c>
      <c r="BD803">
        <v>2.4936842105263159</v>
      </c>
      <c r="BE803">
        <v>6.6186651535162104</v>
      </c>
      <c r="BF803" s="75"/>
      <c r="BG803" s="75"/>
      <c r="BH803" s="75"/>
      <c r="BI803">
        <v>2.2710711457095179E-2</v>
      </c>
      <c r="BM803">
        <v>4.5421422914190351E-2</v>
      </c>
      <c r="BN803">
        <v>2.2710711457095179E-2</v>
      </c>
      <c r="BO803">
        <v>0</v>
      </c>
      <c r="BP803" s="79" t="s">
        <v>1264</v>
      </c>
      <c r="BQ803" s="79">
        <v>1373</v>
      </c>
      <c r="BR803" s="79">
        <v>12</v>
      </c>
      <c r="BT803" s="79" t="s">
        <v>464</v>
      </c>
      <c r="BU803" s="79" t="s">
        <v>464</v>
      </c>
      <c r="BV803" s="79">
        <v>0</v>
      </c>
      <c r="BX803" s="79">
        <v>0.5</v>
      </c>
      <c r="BY803" s="79">
        <v>1</v>
      </c>
      <c r="BZ803" s="95" t="s">
        <v>464</v>
      </c>
      <c r="CA803" s="95" t="s">
        <v>464</v>
      </c>
      <c r="CB803" s="95" t="s">
        <v>1266</v>
      </c>
      <c r="CC803" s="95">
        <v>125</v>
      </c>
      <c r="CD803" s="95">
        <v>220</v>
      </c>
      <c r="CE803" s="95" t="s">
        <v>1287</v>
      </c>
      <c r="CF803" s="95">
        <f t="shared" si="206"/>
        <v>288</v>
      </c>
      <c r="CG803" s="81">
        <v>2151.9999999999995</v>
      </c>
      <c r="CH803" s="2"/>
    </row>
    <row r="804" spans="1:86" x14ac:dyDescent="0.3">
      <c r="A804" s="2" t="s">
        <v>374</v>
      </c>
      <c r="B804" s="18" t="s">
        <v>1038</v>
      </c>
      <c r="C804" s="13"/>
      <c r="D804" s="2">
        <v>3.4</v>
      </c>
      <c r="E804" s="2" t="s">
        <v>380</v>
      </c>
      <c r="F804" s="114" t="s">
        <v>549</v>
      </c>
      <c r="G804">
        <v>-1</v>
      </c>
      <c r="L804" t="b">
        <v>0</v>
      </c>
      <c r="M804" t="b">
        <v>0</v>
      </c>
      <c r="N804" t="b">
        <v>0</v>
      </c>
      <c r="O804" s="5" t="b">
        <v>1</v>
      </c>
      <c r="P804" s="2">
        <v>1</v>
      </c>
      <c r="Q804" s="25">
        <v>0</v>
      </c>
      <c r="R804">
        <v>0</v>
      </c>
      <c r="S804">
        <v>0</v>
      </c>
      <c r="T804" s="2">
        <v>3.85</v>
      </c>
      <c r="U804" s="2">
        <v>3.85</v>
      </c>
      <c r="V804" s="2">
        <v>34.200000000000003</v>
      </c>
      <c r="W804" s="2" t="s">
        <v>519</v>
      </c>
      <c r="X804" s="2">
        <v>34.200000000000003</v>
      </c>
      <c r="Y804" s="25">
        <v>0</v>
      </c>
      <c r="AB804">
        <v>0</v>
      </c>
      <c r="AE804">
        <v>0</v>
      </c>
      <c r="AH804" s="2"/>
      <c r="AI804">
        <v>20</v>
      </c>
      <c r="AJ804" s="55">
        <f t="shared" si="207"/>
        <v>506.92950000000008</v>
      </c>
      <c r="AK804" s="57">
        <v>0</v>
      </c>
      <c r="AL804" s="55">
        <v>0</v>
      </c>
      <c r="AM804" s="55">
        <v>0</v>
      </c>
      <c r="AN804" s="52">
        <f t="shared" si="204"/>
        <v>3.9453217853764669E-2</v>
      </c>
      <c r="AO804" s="52"/>
      <c r="AP804" s="52"/>
      <c r="AQ804" s="52"/>
      <c r="AR804" s="28">
        <v>1.545454545454545</v>
      </c>
      <c r="AS804" s="28">
        <v>1.3409090909090911</v>
      </c>
      <c r="AT804" s="28">
        <v>0.1818181818181818</v>
      </c>
      <c r="AU804" s="28">
        <v>0</v>
      </c>
      <c r="AV804" s="28">
        <v>0.50370370370370365</v>
      </c>
      <c r="AW804" s="28">
        <v>0.437037037037037</v>
      </c>
      <c r="AX804" s="28">
        <v>5.9259259259259248E-2</v>
      </c>
      <c r="AY804" s="28">
        <v>0</v>
      </c>
      <c r="AZ804" s="25">
        <v>1.1000000000000001</v>
      </c>
      <c r="BA804" s="25">
        <v>3.44</v>
      </c>
      <c r="BB804" s="25">
        <v>2.34</v>
      </c>
      <c r="BC804" s="25">
        <v>2.4695454545454552</v>
      </c>
      <c r="BD804">
        <v>2.4695454545454538</v>
      </c>
      <c r="BE804">
        <v>6.6531305146595452</v>
      </c>
      <c r="BF804" s="75"/>
      <c r="BG804" s="75"/>
      <c r="BH804" s="75"/>
      <c r="BI804">
        <v>1.9726608926882331E-2</v>
      </c>
      <c r="BM804">
        <v>3.9453217853764669E-2</v>
      </c>
      <c r="BN804">
        <v>1.9726608926882331E-2</v>
      </c>
      <c r="BO804">
        <v>0</v>
      </c>
      <c r="BP804" s="79" t="s">
        <v>1264</v>
      </c>
      <c r="BQ804" s="79">
        <v>1373</v>
      </c>
      <c r="BR804" s="79">
        <v>12</v>
      </c>
      <c r="BT804" s="79" t="s">
        <v>464</v>
      </c>
      <c r="BU804" s="79" t="s">
        <v>464</v>
      </c>
      <c r="BV804" s="79">
        <v>0</v>
      </c>
      <c r="BW804" s="79">
        <v>4.38</v>
      </c>
      <c r="BX804" s="79">
        <v>0.5</v>
      </c>
      <c r="BY804" s="79">
        <v>1</v>
      </c>
      <c r="BZ804" s="95" t="s">
        <v>464</v>
      </c>
      <c r="CA804" s="95" t="s">
        <v>464</v>
      </c>
      <c r="CB804" s="95" t="s">
        <v>1266</v>
      </c>
      <c r="CC804" s="95">
        <v>125</v>
      </c>
      <c r="CD804" s="95">
        <v>220</v>
      </c>
      <c r="CE804" s="95" t="s">
        <v>1287</v>
      </c>
      <c r="CF804" s="95">
        <f t="shared" si="206"/>
        <v>288</v>
      </c>
      <c r="CG804" s="81">
        <v>5960</v>
      </c>
      <c r="CH804" s="2"/>
    </row>
    <row r="805" spans="1:86" x14ac:dyDescent="0.3">
      <c r="A805" s="2" t="s">
        <v>375</v>
      </c>
      <c r="B805" s="18" t="s">
        <v>1039</v>
      </c>
      <c r="C805" s="13"/>
      <c r="D805" s="2">
        <v>3.33</v>
      </c>
      <c r="E805" s="2" t="s">
        <v>380</v>
      </c>
      <c r="F805" s="114" t="s">
        <v>549</v>
      </c>
      <c r="G805">
        <v>-1</v>
      </c>
      <c r="L805" t="b">
        <v>0</v>
      </c>
      <c r="M805" t="b">
        <v>0</v>
      </c>
      <c r="N805" t="b">
        <v>0</v>
      </c>
      <c r="O805" s="5" t="b">
        <v>1</v>
      </c>
      <c r="P805" s="2">
        <v>2</v>
      </c>
      <c r="Q805" s="25">
        <v>0</v>
      </c>
      <c r="R805">
        <v>0</v>
      </c>
      <c r="S805">
        <v>0</v>
      </c>
      <c r="T805" s="2">
        <v>3.81</v>
      </c>
      <c r="U805" s="2">
        <v>3.81</v>
      </c>
      <c r="V805" s="2">
        <v>35.1</v>
      </c>
      <c r="W805" s="2" t="s">
        <v>519</v>
      </c>
      <c r="X805" s="2">
        <v>17.55</v>
      </c>
      <c r="Y805" s="25">
        <v>0</v>
      </c>
      <c r="AB805">
        <v>0</v>
      </c>
      <c r="AE805">
        <v>0</v>
      </c>
      <c r="AH805" s="2"/>
      <c r="AI805">
        <v>20</v>
      </c>
      <c r="AJ805" s="55">
        <f t="shared" si="207"/>
        <v>509.51510999999999</v>
      </c>
      <c r="AK805" s="57">
        <v>0</v>
      </c>
      <c r="AL805" s="55">
        <v>0</v>
      </c>
      <c r="AM805" s="55">
        <v>0</v>
      </c>
      <c r="AN805" s="52">
        <f t="shared" si="204"/>
        <v>7.8506013295660648E-2</v>
      </c>
      <c r="AO805" s="52"/>
      <c r="AP805" s="52"/>
      <c r="AQ805" s="52"/>
      <c r="AR805" s="28">
        <v>1.7727272727272729</v>
      </c>
      <c r="AS805" s="28">
        <v>2.0909090909090908</v>
      </c>
      <c r="AT805" s="28">
        <v>0.36363636363636359</v>
      </c>
      <c r="AU805" s="28">
        <v>0</v>
      </c>
      <c r="AV805" s="28">
        <v>0.41935483870967738</v>
      </c>
      <c r="AW805" s="28">
        <v>0.49462365591397839</v>
      </c>
      <c r="AX805" s="28">
        <v>8.6021505376344079E-2</v>
      </c>
      <c r="AY805" s="28">
        <v>0</v>
      </c>
      <c r="AZ805" s="25">
        <v>1.1000000000000001</v>
      </c>
      <c r="BA805" s="25">
        <v>3.44</v>
      </c>
      <c r="BB805" s="25">
        <v>2.34</v>
      </c>
      <c r="BC805" s="25">
        <v>2.645909090909091</v>
      </c>
      <c r="BD805">
        <v>2.645909090909091</v>
      </c>
      <c r="BE805">
        <v>6.4349594388752269</v>
      </c>
      <c r="BF805" s="75"/>
      <c r="BG805" s="75"/>
      <c r="BH805" s="75"/>
      <c r="BI805">
        <v>4.3178307312613358E-2</v>
      </c>
      <c r="BM805">
        <v>7.8506013295660648E-2</v>
      </c>
      <c r="BN805">
        <v>4.3178307312613358E-2</v>
      </c>
      <c r="BO805">
        <v>0</v>
      </c>
      <c r="BP805" s="79" t="s">
        <v>1264</v>
      </c>
      <c r="BQ805" s="79">
        <v>1373</v>
      </c>
      <c r="BR805" s="79">
        <v>12</v>
      </c>
      <c r="BT805" s="79" t="s">
        <v>464</v>
      </c>
      <c r="BU805" s="79" t="s">
        <v>464</v>
      </c>
      <c r="BV805" s="79">
        <v>0</v>
      </c>
      <c r="BW805" s="79">
        <v>5.73</v>
      </c>
      <c r="BX805" s="79">
        <v>0.5</v>
      </c>
      <c r="BY805" s="79">
        <v>1</v>
      </c>
      <c r="BZ805" s="95" t="s">
        <v>464</v>
      </c>
      <c r="CA805" s="95" t="s">
        <v>464</v>
      </c>
      <c r="CB805" s="95" t="s">
        <v>1266</v>
      </c>
      <c r="CC805" s="95">
        <v>125</v>
      </c>
      <c r="CD805" s="95">
        <v>220</v>
      </c>
      <c r="CE805" s="95" t="s">
        <v>1287</v>
      </c>
      <c r="CF805" s="95">
        <f t="shared" si="206"/>
        <v>288</v>
      </c>
      <c r="CG805" s="81">
        <v>3711.9999999999995</v>
      </c>
      <c r="CH805" s="2"/>
    </row>
    <row r="806" spans="1:86" x14ac:dyDescent="0.3">
      <c r="A806" s="2" t="s">
        <v>376</v>
      </c>
      <c r="B806" s="18" t="s">
        <v>1027</v>
      </c>
      <c r="C806" s="13"/>
      <c r="D806" s="2">
        <v>3.41</v>
      </c>
      <c r="E806" s="2" t="s">
        <v>380</v>
      </c>
      <c r="F806" s="114" t="s">
        <v>549</v>
      </c>
      <c r="G806">
        <v>-1</v>
      </c>
      <c r="L806" t="b">
        <v>0</v>
      </c>
      <c r="M806" t="b">
        <v>0</v>
      </c>
      <c r="N806" t="b">
        <v>0</v>
      </c>
      <c r="O806" s="5" t="b">
        <v>1</v>
      </c>
      <c r="P806" s="2">
        <v>2</v>
      </c>
      <c r="Q806" s="25">
        <v>0</v>
      </c>
      <c r="R806">
        <v>0</v>
      </c>
      <c r="S806">
        <v>0</v>
      </c>
      <c r="T806" s="2">
        <v>3.83</v>
      </c>
      <c r="U806" s="2">
        <v>3.83</v>
      </c>
      <c r="V806" s="2">
        <v>39.5</v>
      </c>
      <c r="W806" s="2" t="s">
        <v>519</v>
      </c>
      <c r="X806" s="2">
        <v>19.75</v>
      </c>
      <c r="Y806" s="25">
        <v>0</v>
      </c>
      <c r="AB806">
        <v>0</v>
      </c>
      <c r="AE806">
        <v>0</v>
      </c>
      <c r="AH806" s="2"/>
      <c r="AI806">
        <v>20</v>
      </c>
      <c r="AJ806" s="55">
        <f t="shared" si="207"/>
        <v>579.42155000000002</v>
      </c>
      <c r="AK806" s="57">
        <v>0</v>
      </c>
      <c r="AL806" s="55">
        <v>0</v>
      </c>
      <c r="AM806" s="55">
        <v>0</v>
      </c>
      <c r="AN806" s="52">
        <f t="shared" si="204"/>
        <v>6.9034367120104523E-2</v>
      </c>
      <c r="AO806" s="52"/>
      <c r="AP806" s="52"/>
      <c r="AQ806" s="52"/>
      <c r="AR806" s="28">
        <v>1.72</v>
      </c>
      <c r="AS806" s="28">
        <v>1.92</v>
      </c>
      <c r="AT806" s="28">
        <v>0.32</v>
      </c>
      <c r="AU806" s="28">
        <v>0</v>
      </c>
      <c r="AV806" s="28">
        <v>0.43434343434343442</v>
      </c>
      <c r="AW806" s="28">
        <v>0.48484848484848492</v>
      </c>
      <c r="AX806" s="28">
        <v>8.0808080808080815E-2</v>
      </c>
      <c r="AY806" s="28">
        <v>0</v>
      </c>
      <c r="AZ806" s="25">
        <v>1.1000000000000001</v>
      </c>
      <c r="BA806" s="25">
        <v>3.44</v>
      </c>
      <c r="BB806" s="25">
        <v>2.34</v>
      </c>
      <c r="BC806" s="25">
        <v>2.6063999999999998</v>
      </c>
      <c r="BD806">
        <v>2.6063999999999998</v>
      </c>
      <c r="BE806">
        <v>6.4873336424382799</v>
      </c>
      <c r="BF806" s="75"/>
      <c r="BG806" s="75"/>
      <c r="BH806" s="75"/>
      <c r="BI806">
        <v>3.7968901916057493E-2</v>
      </c>
      <c r="BM806">
        <v>6.9034367120104523E-2</v>
      </c>
      <c r="BN806">
        <v>3.7968901916057493E-2</v>
      </c>
      <c r="BO806">
        <v>0</v>
      </c>
      <c r="BP806" s="79" t="s">
        <v>1264</v>
      </c>
      <c r="BQ806" s="79">
        <v>1373</v>
      </c>
      <c r="BR806" s="79">
        <v>12</v>
      </c>
      <c r="BT806" s="79" t="s">
        <v>464</v>
      </c>
      <c r="BU806" s="79" t="s">
        <v>464</v>
      </c>
      <c r="BV806" s="79">
        <v>0</v>
      </c>
      <c r="BX806" s="79">
        <v>0.5</v>
      </c>
      <c r="BY806" s="79">
        <v>1</v>
      </c>
      <c r="BZ806" s="95" t="s">
        <v>464</v>
      </c>
      <c r="CA806" s="95" t="s">
        <v>464</v>
      </c>
      <c r="CB806" s="95" t="s">
        <v>1266</v>
      </c>
      <c r="CC806" s="95">
        <v>125</v>
      </c>
      <c r="CD806" s="95">
        <v>220</v>
      </c>
      <c r="CE806" s="95" t="s">
        <v>1287</v>
      </c>
      <c r="CF806" s="95">
        <f t="shared" si="206"/>
        <v>288</v>
      </c>
      <c r="CG806" s="81">
        <v>3140</v>
      </c>
      <c r="CH806" s="2"/>
    </row>
    <row r="807" spans="1:86" x14ac:dyDescent="0.3">
      <c r="A807" s="2" t="s">
        <v>377</v>
      </c>
      <c r="B807" s="18" t="s">
        <v>1040</v>
      </c>
      <c r="C807" s="13"/>
      <c r="D807" s="2">
        <v>3.38</v>
      </c>
      <c r="E807" s="2" t="s">
        <v>380</v>
      </c>
      <c r="F807" s="114" t="s">
        <v>549</v>
      </c>
      <c r="G807">
        <v>-1</v>
      </c>
      <c r="L807" t="b">
        <v>0</v>
      </c>
      <c r="M807" t="b">
        <v>0</v>
      </c>
      <c r="N807" t="b">
        <v>0</v>
      </c>
      <c r="O807" s="5" t="b">
        <v>1</v>
      </c>
      <c r="P807" s="2">
        <v>2</v>
      </c>
      <c r="Q807" s="25">
        <v>0</v>
      </c>
      <c r="R807">
        <v>0</v>
      </c>
      <c r="S807">
        <v>0</v>
      </c>
      <c r="T807" s="2">
        <v>3.83</v>
      </c>
      <c r="U807" s="2">
        <v>3.83</v>
      </c>
      <c r="V807" s="2">
        <v>44.2</v>
      </c>
      <c r="W807" s="2" t="s">
        <v>519</v>
      </c>
      <c r="X807" s="2">
        <v>22.1</v>
      </c>
      <c r="Y807" s="25">
        <v>0</v>
      </c>
      <c r="AB807">
        <v>0</v>
      </c>
      <c r="AE807">
        <v>0</v>
      </c>
      <c r="AH807" s="2"/>
      <c r="AI807">
        <v>20</v>
      </c>
      <c r="AJ807" s="55">
        <f t="shared" si="207"/>
        <v>648.36538000000007</v>
      </c>
      <c r="AK807" s="57">
        <v>0</v>
      </c>
      <c r="AL807" s="55">
        <v>0</v>
      </c>
      <c r="AM807" s="55">
        <v>0</v>
      </c>
      <c r="AN807" s="52">
        <f t="shared" si="204"/>
        <v>6.1693608625432772E-2</v>
      </c>
      <c r="AO807" s="52"/>
      <c r="AP807" s="52"/>
      <c r="AQ807" s="52"/>
      <c r="AR807" s="28">
        <v>1.678571428571429</v>
      </c>
      <c r="AS807" s="28">
        <v>1.785714285714286</v>
      </c>
      <c r="AT807" s="28">
        <v>0.2857142857142857</v>
      </c>
      <c r="AU807" s="28">
        <v>0</v>
      </c>
      <c r="AV807" s="28">
        <v>0.44761904761904758</v>
      </c>
      <c r="AW807" s="28">
        <v>0.47619047619047622</v>
      </c>
      <c r="AX807" s="28">
        <v>7.6190476190476183E-2</v>
      </c>
      <c r="AY807" s="28">
        <v>0</v>
      </c>
      <c r="AZ807" s="25">
        <v>1.1000000000000001</v>
      </c>
      <c r="BA807" s="25">
        <v>3.44</v>
      </c>
      <c r="BB807" s="25">
        <v>2.34</v>
      </c>
      <c r="BC807" s="25">
        <v>2.5753571428571429</v>
      </c>
      <c r="BD807">
        <v>2.5753571428571429</v>
      </c>
      <c r="BE807">
        <v>6.5284848023806781</v>
      </c>
      <c r="BF807" s="75"/>
      <c r="BG807" s="75"/>
      <c r="BH807" s="75"/>
      <c r="BI807">
        <v>3.3931484743988022E-2</v>
      </c>
      <c r="BM807">
        <v>6.1693608625432772E-2</v>
      </c>
      <c r="BN807">
        <v>3.3931484743988022E-2</v>
      </c>
      <c r="BO807">
        <v>0</v>
      </c>
      <c r="BP807" s="79" t="s">
        <v>1264</v>
      </c>
      <c r="BQ807" s="79">
        <v>1373</v>
      </c>
      <c r="BR807" s="79">
        <v>12</v>
      </c>
      <c r="BT807" s="79" t="s">
        <v>464</v>
      </c>
      <c r="BU807" s="79" t="s">
        <v>464</v>
      </c>
      <c r="BV807" s="79">
        <v>0</v>
      </c>
      <c r="BX807" s="79">
        <v>0.5</v>
      </c>
      <c r="BY807" s="79">
        <v>1</v>
      </c>
      <c r="BZ807" s="95" t="s">
        <v>464</v>
      </c>
      <c r="CA807" s="95" t="s">
        <v>464</v>
      </c>
      <c r="CB807" s="95" t="s">
        <v>1266</v>
      </c>
      <c r="CC807" s="95">
        <v>125</v>
      </c>
      <c r="CD807" s="95">
        <v>220</v>
      </c>
      <c r="CE807" s="95" t="s">
        <v>1287</v>
      </c>
      <c r="CF807" s="95">
        <f t="shared" si="206"/>
        <v>288</v>
      </c>
      <c r="CG807" s="81">
        <v>5520</v>
      </c>
      <c r="CH807" s="2"/>
    </row>
    <row r="808" spans="1:86" x14ac:dyDescent="0.3">
      <c r="A808" s="2" t="s">
        <v>378</v>
      </c>
      <c r="B808" s="18" t="s">
        <v>1041</v>
      </c>
      <c r="C808" s="13"/>
      <c r="D808" s="2">
        <v>3.4</v>
      </c>
      <c r="E808" s="2" t="s">
        <v>380</v>
      </c>
      <c r="F808" s="114" t="s">
        <v>549</v>
      </c>
      <c r="G808">
        <v>-1</v>
      </c>
      <c r="L808" t="b">
        <v>0</v>
      </c>
      <c r="M808" t="b">
        <v>0</v>
      </c>
      <c r="N808" t="b">
        <v>0</v>
      </c>
      <c r="O808" s="5" t="b">
        <v>1</v>
      </c>
      <c r="P808" s="2">
        <v>2</v>
      </c>
      <c r="Q808" s="25">
        <v>0</v>
      </c>
      <c r="R808">
        <v>0</v>
      </c>
      <c r="S808">
        <v>0</v>
      </c>
      <c r="T808" s="2">
        <v>3.82</v>
      </c>
      <c r="U808" s="2">
        <v>3.82</v>
      </c>
      <c r="V808" s="2">
        <v>48.5</v>
      </c>
      <c r="W808" s="2" t="s">
        <v>519</v>
      </c>
      <c r="X808" s="2">
        <v>24.25</v>
      </c>
      <c r="Y808" s="25">
        <v>0</v>
      </c>
      <c r="AB808">
        <v>0</v>
      </c>
      <c r="AE808">
        <v>0</v>
      </c>
      <c r="AH808" s="2"/>
      <c r="AI808">
        <v>20</v>
      </c>
      <c r="AJ808" s="55">
        <f t="shared" si="207"/>
        <v>707.73140000000001</v>
      </c>
      <c r="AK808" s="57">
        <v>0</v>
      </c>
      <c r="AL808" s="55">
        <v>0</v>
      </c>
      <c r="AM808" s="55">
        <v>0</v>
      </c>
      <c r="AN808" s="52">
        <f t="shared" si="204"/>
        <v>5.6518617091173291E-2</v>
      </c>
      <c r="AO808" s="52"/>
      <c r="AP808" s="52"/>
      <c r="AQ808" s="52"/>
      <c r="AR808" s="28">
        <v>1.645161290322581</v>
      </c>
      <c r="AS808" s="28">
        <v>1.67741935483871</v>
      </c>
      <c r="AT808" s="28">
        <v>0.25806451612903231</v>
      </c>
      <c r="AU808" s="28">
        <v>0</v>
      </c>
      <c r="AV808" s="28">
        <v>0.45945945945945948</v>
      </c>
      <c r="AW808" s="28">
        <v>0.46846846846846851</v>
      </c>
      <c r="AX808" s="28">
        <v>7.2072072072072071E-2</v>
      </c>
      <c r="AY808" s="28">
        <v>0</v>
      </c>
      <c r="AZ808" s="25">
        <v>1.1000000000000001</v>
      </c>
      <c r="BA808" s="25">
        <v>3.44</v>
      </c>
      <c r="BB808" s="25">
        <v>2.34</v>
      </c>
      <c r="BC808" s="25">
        <v>2.5503225806451608</v>
      </c>
      <c r="BD808">
        <v>2.5503225806451608</v>
      </c>
      <c r="BE808">
        <v>6.5616712216890649</v>
      </c>
      <c r="BF808" s="75"/>
      <c r="BG808" s="75"/>
      <c r="BH808" s="75"/>
      <c r="BI808">
        <v>3.108523940014531E-2</v>
      </c>
      <c r="BM808">
        <v>5.6518617091173291E-2</v>
      </c>
      <c r="BN808">
        <v>3.108523940014531E-2</v>
      </c>
      <c r="BO808">
        <v>0</v>
      </c>
      <c r="BP808" s="79" t="s">
        <v>1264</v>
      </c>
      <c r="BQ808" s="79">
        <v>1373</v>
      </c>
      <c r="BR808" s="79">
        <v>12</v>
      </c>
      <c r="BT808" s="79" t="s">
        <v>464</v>
      </c>
      <c r="BU808" s="79" t="s">
        <v>464</v>
      </c>
      <c r="BV808" s="79">
        <v>0</v>
      </c>
      <c r="BW808" s="79">
        <v>4.1900000000000004</v>
      </c>
      <c r="BX808" s="79">
        <v>0.5</v>
      </c>
      <c r="BY808" s="79">
        <v>1</v>
      </c>
      <c r="BZ808" s="95" t="s">
        <v>464</v>
      </c>
      <c r="CA808" s="95" t="s">
        <v>464</v>
      </c>
      <c r="CB808" s="95" t="s">
        <v>1266</v>
      </c>
      <c r="CC808" s="95">
        <v>125</v>
      </c>
      <c r="CD808" s="95">
        <v>220</v>
      </c>
      <c r="CE808" s="95" t="s">
        <v>1287</v>
      </c>
      <c r="CF808" s="95">
        <f t="shared" si="206"/>
        <v>288</v>
      </c>
      <c r="CG808" s="81">
        <v>4560</v>
      </c>
      <c r="CH808" s="2"/>
    </row>
    <row r="809" spans="1:86" x14ac:dyDescent="0.3">
      <c r="A809" s="2" t="s">
        <v>379</v>
      </c>
      <c r="B809" s="18" t="s">
        <v>1042</v>
      </c>
      <c r="C809" s="13"/>
      <c r="D809" s="2">
        <v>3.4</v>
      </c>
      <c r="E809" s="2" t="s">
        <v>380</v>
      </c>
      <c r="F809" s="114" t="s">
        <v>549</v>
      </c>
      <c r="G809">
        <v>-1</v>
      </c>
      <c r="L809" t="b">
        <v>0</v>
      </c>
      <c r="M809" t="b">
        <v>0</v>
      </c>
      <c r="N809" t="b">
        <v>0</v>
      </c>
      <c r="O809" s="5" t="b">
        <v>1</v>
      </c>
      <c r="P809" s="2">
        <v>1</v>
      </c>
      <c r="Q809" s="25">
        <v>0</v>
      </c>
      <c r="R809">
        <v>0</v>
      </c>
      <c r="S809">
        <v>0</v>
      </c>
      <c r="T809" s="2">
        <v>3.82</v>
      </c>
      <c r="U809" s="2">
        <v>3.82</v>
      </c>
      <c r="V809" s="2">
        <v>29.2</v>
      </c>
      <c r="W809" s="2" t="s">
        <v>519</v>
      </c>
      <c r="X809" s="2">
        <v>29.2</v>
      </c>
      <c r="Y809" s="25">
        <v>0</v>
      </c>
      <c r="AB809">
        <v>0</v>
      </c>
      <c r="AE809">
        <v>0</v>
      </c>
      <c r="AH809" s="2"/>
      <c r="AI809">
        <v>20</v>
      </c>
      <c r="AJ809" s="55">
        <f t="shared" si="207"/>
        <v>426.09807999999998</v>
      </c>
      <c r="AK809" s="57">
        <v>0</v>
      </c>
      <c r="AL809" s="55">
        <v>0</v>
      </c>
      <c r="AM809" s="55">
        <v>0</v>
      </c>
      <c r="AN809" s="52">
        <f t="shared" si="204"/>
        <v>4.6937550152772338E-2</v>
      </c>
      <c r="AO809" s="52"/>
      <c r="AP809" s="52"/>
      <c r="AQ809" s="52"/>
      <c r="AR809" s="28">
        <v>1.594594594594595</v>
      </c>
      <c r="AS809" s="28">
        <v>1.513513513513514</v>
      </c>
      <c r="AT809" s="28">
        <v>0.2162162162162162</v>
      </c>
      <c r="AU809" s="28">
        <v>0</v>
      </c>
      <c r="AV809" s="28">
        <v>0.47967479674796748</v>
      </c>
      <c r="AW809" s="28">
        <v>0.45528455284552849</v>
      </c>
      <c r="AX809" s="28">
        <v>6.5040650406504072E-2</v>
      </c>
      <c r="AY809" s="28">
        <v>0</v>
      </c>
      <c r="AZ809" s="25">
        <v>1.1000000000000001</v>
      </c>
      <c r="BA809" s="25">
        <v>3.44</v>
      </c>
      <c r="BB809" s="25">
        <v>2.34</v>
      </c>
      <c r="BC809" s="25">
        <v>2.512432432432433</v>
      </c>
      <c r="BD809">
        <v>2.512432432432433</v>
      </c>
      <c r="BE809">
        <v>6.6118993157774328</v>
      </c>
      <c r="BF809" s="75"/>
      <c r="BG809" s="75"/>
      <c r="BH809" s="75"/>
      <c r="BI809">
        <v>2.5815652584024788E-2</v>
      </c>
      <c r="BM809">
        <v>4.6937550152772338E-2</v>
      </c>
      <c r="BN809">
        <v>2.5815652584024788E-2</v>
      </c>
      <c r="BO809">
        <v>0</v>
      </c>
      <c r="BP809" s="79" t="s">
        <v>1264</v>
      </c>
      <c r="BQ809" s="79">
        <v>1373</v>
      </c>
      <c r="BR809" s="79">
        <v>12</v>
      </c>
      <c r="BT809" s="79" t="s">
        <v>464</v>
      </c>
      <c r="BU809" s="79" t="s">
        <v>464</v>
      </c>
      <c r="BV809" s="79">
        <v>0</v>
      </c>
      <c r="BX809" s="79">
        <v>0.5</v>
      </c>
      <c r="BY809" s="79">
        <v>1</v>
      </c>
      <c r="BZ809" s="95" t="s">
        <v>464</v>
      </c>
      <c r="CA809" s="95" t="s">
        <v>464</v>
      </c>
      <c r="CB809" s="95" t="s">
        <v>1266</v>
      </c>
      <c r="CC809" s="95">
        <v>125</v>
      </c>
      <c r="CD809" s="95">
        <v>220</v>
      </c>
      <c r="CE809" s="95" t="s">
        <v>1287</v>
      </c>
      <c r="CF809" s="95">
        <f t="shared" si="206"/>
        <v>288</v>
      </c>
      <c r="CG809" s="81">
        <v>2204</v>
      </c>
      <c r="CH809" s="2"/>
    </row>
    <row r="810" spans="1:86" x14ac:dyDescent="0.3">
      <c r="A810" s="2" t="s">
        <v>1134</v>
      </c>
      <c r="B810" s="18" t="s">
        <v>1043</v>
      </c>
      <c r="C810" s="13"/>
      <c r="D810" s="2">
        <v>3.38</v>
      </c>
      <c r="E810" s="2" t="s">
        <v>380</v>
      </c>
      <c r="F810" s="114" t="s">
        <v>549</v>
      </c>
      <c r="G810">
        <v>-1</v>
      </c>
      <c r="L810" t="b">
        <v>0</v>
      </c>
      <c r="M810" t="b">
        <v>0</v>
      </c>
      <c r="N810" t="b">
        <v>0</v>
      </c>
      <c r="O810" s="5" t="b">
        <v>1</v>
      </c>
      <c r="P810" s="2">
        <v>1</v>
      </c>
      <c r="Q810" s="25">
        <v>0</v>
      </c>
      <c r="R810">
        <v>0</v>
      </c>
      <c r="S810">
        <v>0</v>
      </c>
      <c r="T810" s="2">
        <v>3.82</v>
      </c>
      <c r="U810" s="2">
        <v>3.82</v>
      </c>
      <c r="V810" s="2">
        <v>31.3</v>
      </c>
      <c r="W810" s="2" t="s">
        <v>519</v>
      </c>
      <c r="X810" s="2">
        <v>31.3</v>
      </c>
      <c r="Y810" s="25">
        <v>0</v>
      </c>
      <c r="AB810">
        <v>0</v>
      </c>
      <c r="AE810">
        <v>0</v>
      </c>
      <c r="AH810" s="2"/>
      <c r="AI810">
        <v>20</v>
      </c>
      <c r="AJ810" s="55">
        <f t="shared" si="207"/>
        <v>456.74212</v>
      </c>
      <c r="AK810" s="57">
        <v>0</v>
      </c>
      <c r="AL810" s="55">
        <v>0</v>
      </c>
      <c r="AM810" s="55">
        <v>0</v>
      </c>
      <c r="AN810" s="52">
        <f t="shared" si="204"/>
        <v>4.3788385446036811E-2</v>
      </c>
      <c r="AO810" s="52"/>
      <c r="AP810" s="52"/>
      <c r="AQ810" s="52"/>
      <c r="AR810" s="28">
        <v>1.558139534883721</v>
      </c>
      <c r="AS810" s="28">
        <v>1.3953488372093019</v>
      </c>
      <c r="AT810" s="28">
        <v>0.186046511627907</v>
      </c>
      <c r="AU810" s="28">
        <v>0</v>
      </c>
      <c r="AV810" s="28">
        <v>0.49629629629629629</v>
      </c>
      <c r="AW810" s="28">
        <v>0.44444444444444448</v>
      </c>
      <c r="AX810" s="28">
        <v>5.9259259259259262E-2</v>
      </c>
      <c r="AY810" s="28">
        <v>0</v>
      </c>
      <c r="AZ810" s="25">
        <v>1.1000000000000001</v>
      </c>
      <c r="BA810" s="25">
        <v>3.44</v>
      </c>
      <c r="BB810" s="25">
        <v>2.34</v>
      </c>
      <c r="BC810" s="25">
        <v>2.4851162790697678</v>
      </c>
      <c r="BD810">
        <v>2.485116279069767</v>
      </c>
      <c r="BE810">
        <v>6.6481102673295114</v>
      </c>
      <c r="BF810" s="75"/>
      <c r="BG810" s="75"/>
      <c r="BH810" s="75"/>
      <c r="BI810">
        <v>2.4083611995320251E-2</v>
      </c>
      <c r="BM810">
        <v>4.3788385446036811E-2</v>
      </c>
      <c r="BN810">
        <v>2.4083611995320251E-2</v>
      </c>
      <c r="BO810">
        <v>0</v>
      </c>
      <c r="BP810" s="79" t="s">
        <v>1264</v>
      </c>
      <c r="BQ810" s="79">
        <v>1373</v>
      </c>
      <c r="BR810" s="79">
        <v>12</v>
      </c>
      <c r="BT810" s="79" t="s">
        <v>464</v>
      </c>
      <c r="BU810" s="79" t="s">
        <v>464</v>
      </c>
      <c r="BV810" s="79">
        <v>0</v>
      </c>
      <c r="BW810" s="79">
        <v>5.46</v>
      </c>
      <c r="BX810" s="79">
        <v>0.5</v>
      </c>
      <c r="BY810" s="79">
        <v>1</v>
      </c>
      <c r="BZ810" s="95" t="s">
        <v>464</v>
      </c>
      <c r="CA810" s="95" t="s">
        <v>464</v>
      </c>
      <c r="CB810" s="95" t="s">
        <v>1266</v>
      </c>
      <c r="CC810" s="95">
        <v>125</v>
      </c>
      <c r="CD810" s="95">
        <v>220</v>
      </c>
      <c r="CE810" s="95" t="s">
        <v>1287</v>
      </c>
      <c r="CF810" s="95">
        <f t="shared" si="206"/>
        <v>288</v>
      </c>
      <c r="CG810" s="81">
        <v>596</v>
      </c>
      <c r="CH810" s="2"/>
    </row>
    <row r="811" spans="1:86" x14ac:dyDescent="0.3">
      <c r="A811" s="2" t="s">
        <v>381</v>
      </c>
      <c r="B811" s="13" t="s">
        <v>838</v>
      </c>
      <c r="C811" s="13"/>
      <c r="D811" s="2">
        <v>3.47</v>
      </c>
      <c r="E811" s="2" t="s">
        <v>380</v>
      </c>
      <c r="F811" s="114" t="s">
        <v>549</v>
      </c>
      <c r="G811">
        <v>-1</v>
      </c>
      <c r="I811" t="s">
        <v>1549</v>
      </c>
      <c r="L811" t="b">
        <v>1</v>
      </c>
      <c r="M811" t="b">
        <v>0</v>
      </c>
      <c r="N811" t="b">
        <v>0</v>
      </c>
      <c r="O811" t="b">
        <v>0</v>
      </c>
      <c r="P811" s="2">
        <v>2</v>
      </c>
      <c r="Q811" s="25">
        <v>0</v>
      </c>
      <c r="R811">
        <v>0</v>
      </c>
      <c r="S811">
        <v>0</v>
      </c>
      <c r="T811" s="2">
        <v>3.78</v>
      </c>
      <c r="U811" s="2">
        <v>3.78</v>
      </c>
      <c r="V811" s="2">
        <v>27.2</v>
      </c>
      <c r="W811" s="2" t="s">
        <v>519</v>
      </c>
      <c r="X811" s="2">
        <v>13.6</v>
      </c>
      <c r="Y811" s="25">
        <v>0</v>
      </c>
      <c r="AB811">
        <v>0</v>
      </c>
      <c r="AE811">
        <v>0</v>
      </c>
      <c r="AH811" s="2"/>
      <c r="AI811">
        <v>20</v>
      </c>
      <c r="AJ811" s="55">
        <f t="shared" si="207"/>
        <v>388.64447999999999</v>
      </c>
      <c r="AK811" s="57">
        <v>0</v>
      </c>
      <c r="AL811" s="55">
        <v>0</v>
      </c>
      <c r="AM811" s="55">
        <v>0</v>
      </c>
      <c r="AN811" s="52">
        <f t="shared" si="204"/>
        <v>0.10292182716708083</v>
      </c>
      <c r="AO811" s="52"/>
      <c r="AP811" s="52"/>
      <c r="AQ811" s="52"/>
      <c r="AR811" s="28">
        <v>1.882352941176471</v>
      </c>
      <c r="AS811" s="28">
        <v>2.3529411764705879</v>
      </c>
      <c r="AT811" s="28">
        <v>0.35294117647058831</v>
      </c>
      <c r="AU811" s="28">
        <v>0.47058823529411759</v>
      </c>
      <c r="AV811" s="28">
        <v>0.37209302325581389</v>
      </c>
      <c r="AW811" s="28">
        <v>0.46511627906976749</v>
      </c>
      <c r="AX811" s="28">
        <v>6.9767441860465129E-2</v>
      </c>
      <c r="AY811" s="28">
        <v>9.3023255813953487E-2</v>
      </c>
      <c r="AZ811" s="25">
        <v>1.1399999999999999</v>
      </c>
      <c r="BA811" s="25">
        <v>3.44</v>
      </c>
      <c r="BB811" s="25">
        <v>2.2999999999999998</v>
      </c>
      <c r="BC811" s="25">
        <v>2.6882352941176468</v>
      </c>
      <c r="BD811">
        <v>2.6882352941176468</v>
      </c>
      <c r="BE811">
        <v>6.2192249941001183</v>
      </c>
      <c r="BF811" s="75"/>
      <c r="BG811" s="75"/>
      <c r="BH811" s="75"/>
      <c r="BI811">
        <v>5.1460913583540407E-2</v>
      </c>
      <c r="BM811">
        <v>0.1029218271670808</v>
      </c>
      <c r="BN811">
        <v>5.1460913583540407E-2</v>
      </c>
      <c r="BO811">
        <v>0</v>
      </c>
      <c r="BP811" s="79" t="s">
        <v>1264</v>
      </c>
      <c r="BQ811" s="79">
        <v>1373</v>
      </c>
      <c r="BR811" s="79">
        <v>12</v>
      </c>
      <c r="BT811" s="79" t="s">
        <v>464</v>
      </c>
      <c r="BU811" s="79" t="s">
        <v>464</v>
      </c>
      <c r="BV811" s="79">
        <v>0</v>
      </c>
      <c r="BW811" s="79">
        <v>3.08</v>
      </c>
      <c r="BX811" s="79">
        <v>0.5</v>
      </c>
      <c r="BY811" s="79">
        <v>1</v>
      </c>
      <c r="BZ811" s="95" t="s">
        <v>464</v>
      </c>
      <c r="CA811" s="95" t="s">
        <v>464</v>
      </c>
      <c r="CB811" s="95" t="s">
        <v>1266</v>
      </c>
      <c r="CC811" s="95">
        <v>125</v>
      </c>
      <c r="CD811" s="95">
        <v>220</v>
      </c>
      <c r="CE811" s="95" t="s">
        <v>1287</v>
      </c>
      <c r="CF811" s="95">
        <f t="shared" si="206"/>
        <v>288</v>
      </c>
      <c r="CG811" s="81">
        <v>80.399999999999991</v>
      </c>
      <c r="CH811" s="2"/>
    </row>
    <row r="812" spans="1:86" x14ac:dyDescent="0.3">
      <c r="A812" s="2" t="s">
        <v>382</v>
      </c>
      <c r="B812" s="18" t="s">
        <v>1044</v>
      </c>
      <c r="C812" s="13"/>
      <c r="D812" s="2">
        <v>3.4</v>
      </c>
      <c r="E812" s="2" t="s">
        <v>380</v>
      </c>
      <c r="F812" s="9">
        <v>-1</v>
      </c>
      <c r="G812">
        <v>-1</v>
      </c>
      <c r="L812" t="b">
        <v>0</v>
      </c>
      <c r="M812" t="b">
        <v>0</v>
      </c>
      <c r="N812" t="b">
        <v>0</v>
      </c>
      <c r="O812" s="5" t="b">
        <v>1</v>
      </c>
      <c r="P812" s="2">
        <v>2</v>
      </c>
      <c r="Q812" s="25">
        <v>0</v>
      </c>
      <c r="R812">
        <v>0</v>
      </c>
      <c r="S812">
        <v>0</v>
      </c>
      <c r="T812" s="2">
        <v>3.81</v>
      </c>
      <c r="U812" s="2">
        <v>3.81</v>
      </c>
      <c r="V812" s="2">
        <v>35.4</v>
      </c>
      <c r="W812" s="2" t="s">
        <v>519</v>
      </c>
      <c r="X812" s="2">
        <v>17.7</v>
      </c>
      <c r="Y812" s="25">
        <v>0</v>
      </c>
      <c r="AB812">
        <v>0</v>
      </c>
      <c r="AE812">
        <v>0</v>
      </c>
      <c r="AH812" s="2"/>
      <c r="AI812">
        <v>20</v>
      </c>
      <c r="AJ812" s="55">
        <f t="shared" si="207"/>
        <v>513.86993999999993</v>
      </c>
      <c r="AK812" s="57">
        <v>0</v>
      </c>
      <c r="AL812" s="55">
        <v>0</v>
      </c>
      <c r="AM812" s="55">
        <v>0</v>
      </c>
      <c r="AN812" s="52">
        <f t="shared" si="204"/>
        <v>7.7840708098239814E-2</v>
      </c>
      <c r="AO812" s="52"/>
      <c r="AP812" s="52"/>
      <c r="AQ812" s="52"/>
      <c r="AR812" s="28">
        <v>1.695652173913043</v>
      </c>
      <c r="AS812" s="28">
        <v>1.826086956521739</v>
      </c>
      <c r="AT812" s="28">
        <v>0.2608695652173913</v>
      </c>
      <c r="AU812" s="28">
        <v>0.34782608695652167</v>
      </c>
      <c r="AV812" s="28">
        <v>0.41052631578947368</v>
      </c>
      <c r="AW812" s="28">
        <v>0.44210526315789472</v>
      </c>
      <c r="AX812" s="28">
        <v>6.3157894736842107E-2</v>
      </c>
      <c r="AY812" s="28">
        <v>8.4210526315789472E-2</v>
      </c>
      <c r="AZ812" s="25">
        <v>1.1399999999999999</v>
      </c>
      <c r="BA812" s="25">
        <v>3.44</v>
      </c>
      <c r="BB812" s="25">
        <v>2.2999999999999998</v>
      </c>
      <c r="BC812" s="25">
        <v>2.5760869565217388</v>
      </c>
      <c r="BD812">
        <v>2.5760869565217388</v>
      </c>
      <c r="BE812">
        <v>6.4291568349981301</v>
      </c>
      <c r="BF812" s="75"/>
      <c r="BG812" s="75"/>
      <c r="BH812" s="75"/>
      <c r="BI812">
        <v>3.8920354049119907E-2</v>
      </c>
      <c r="BM812">
        <v>7.7840708098239814E-2</v>
      </c>
      <c r="BN812">
        <v>3.8920354049119907E-2</v>
      </c>
      <c r="BO812">
        <v>0</v>
      </c>
      <c r="BP812" s="79" t="s">
        <v>1264</v>
      </c>
      <c r="BQ812" s="79">
        <v>1373</v>
      </c>
      <c r="BR812" s="79">
        <v>12</v>
      </c>
      <c r="BT812" s="79" t="s">
        <v>464</v>
      </c>
      <c r="BU812" s="79" t="s">
        <v>464</v>
      </c>
      <c r="BV812" s="79">
        <v>0</v>
      </c>
      <c r="BW812" s="79">
        <v>3.72</v>
      </c>
      <c r="BX812" s="79">
        <v>0.5</v>
      </c>
      <c r="BY812" s="79">
        <v>1</v>
      </c>
      <c r="BZ812" s="95" t="s">
        <v>464</v>
      </c>
      <c r="CA812" s="95" t="s">
        <v>464</v>
      </c>
      <c r="CB812" s="95" t="s">
        <v>1266</v>
      </c>
      <c r="CC812" s="95">
        <v>125</v>
      </c>
      <c r="CD812" s="95">
        <v>220</v>
      </c>
      <c r="CE812" s="95" t="s">
        <v>1287</v>
      </c>
      <c r="CF812" s="95">
        <f t="shared" si="206"/>
        <v>288</v>
      </c>
      <c r="CG812" s="81">
        <v>5200</v>
      </c>
      <c r="CH812" s="2"/>
    </row>
    <row r="813" spans="1:86" x14ac:dyDescent="0.3">
      <c r="A813" s="2" t="s">
        <v>383</v>
      </c>
      <c r="B813" s="18" t="s">
        <v>1045</v>
      </c>
      <c r="C813" s="13"/>
      <c r="D813" s="2">
        <v>3.32</v>
      </c>
      <c r="E813" s="2" t="s">
        <v>380</v>
      </c>
      <c r="F813" s="9">
        <v>-1</v>
      </c>
      <c r="G813">
        <v>-1</v>
      </c>
      <c r="L813" t="b">
        <v>0</v>
      </c>
      <c r="M813" t="b">
        <v>0</v>
      </c>
      <c r="N813" t="b">
        <v>0</v>
      </c>
      <c r="O813" s="5" t="b">
        <v>1</v>
      </c>
      <c r="P813" s="2">
        <v>1</v>
      </c>
      <c r="Q813" s="25">
        <v>0</v>
      </c>
      <c r="R813">
        <v>0</v>
      </c>
      <c r="S813">
        <v>0</v>
      </c>
      <c r="T813" s="2">
        <v>3.8</v>
      </c>
      <c r="U813" s="2">
        <v>3.8</v>
      </c>
      <c r="V813" s="2">
        <v>19.899999999999999</v>
      </c>
      <c r="W813" s="2" t="s">
        <v>519</v>
      </c>
      <c r="X813" s="2">
        <v>19.899999999999999</v>
      </c>
      <c r="Y813" s="25">
        <v>0</v>
      </c>
      <c r="AB813">
        <v>0</v>
      </c>
      <c r="AE813">
        <v>0</v>
      </c>
      <c r="AH813" s="2"/>
      <c r="AI813">
        <v>20</v>
      </c>
      <c r="AJ813" s="55">
        <f t="shared" si="207"/>
        <v>287.35599999999999</v>
      </c>
      <c r="AK813" s="57">
        <v>0</v>
      </c>
      <c r="AL813" s="55">
        <v>0</v>
      </c>
      <c r="AM813" s="55">
        <v>0</v>
      </c>
      <c r="AN813" s="52">
        <f t="shared" si="204"/>
        <v>6.9600077952087308E-2</v>
      </c>
      <c r="AO813" s="52"/>
      <c r="AP813" s="52"/>
      <c r="AQ813" s="52"/>
      <c r="AR813" s="28">
        <v>1.653846153846154</v>
      </c>
      <c r="AS813" s="28">
        <v>1.6923076923076921</v>
      </c>
      <c r="AT813" s="28">
        <v>0.23076923076923081</v>
      </c>
      <c r="AU813" s="28">
        <v>0.30769230769230771</v>
      </c>
      <c r="AV813" s="28">
        <v>0.42574257425742568</v>
      </c>
      <c r="AW813" s="28">
        <v>0.43564356435643559</v>
      </c>
      <c r="AX813" s="28">
        <v>5.940594059405941E-2</v>
      </c>
      <c r="AY813" s="28">
        <v>7.9207920792079209E-2</v>
      </c>
      <c r="AZ813" s="25">
        <v>1.1399999999999999</v>
      </c>
      <c r="BA813" s="25">
        <v>3.44</v>
      </c>
      <c r="BB813" s="25">
        <v>2.2999999999999998</v>
      </c>
      <c r="BC813" s="25">
        <v>2.546153846153846</v>
      </c>
      <c r="BD813">
        <v>2.546153846153846</v>
      </c>
      <c r="BE813">
        <v>6.4801861773330387</v>
      </c>
      <c r="BF813" s="75"/>
      <c r="BG813" s="75"/>
      <c r="BH813" s="75"/>
      <c r="BI813">
        <v>3.4800038976043647E-2</v>
      </c>
      <c r="BM813">
        <v>6.9600077952087308E-2</v>
      </c>
      <c r="BN813">
        <v>3.4800038976043647E-2</v>
      </c>
      <c r="BO813">
        <v>0</v>
      </c>
      <c r="BP813" s="79" t="s">
        <v>1264</v>
      </c>
      <c r="BQ813" s="79">
        <v>1373</v>
      </c>
      <c r="BR813" s="79">
        <v>12</v>
      </c>
      <c r="BT813" s="79" t="s">
        <v>464</v>
      </c>
      <c r="BU813" s="79" t="s">
        <v>464</v>
      </c>
      <c r="BV813" s="79">
        <v>0</v>
      </c>
      <c r="BX813" s="79">
        <v>0.5</v>
      </c>
      <c r="BY813" s="79">
        <v>1</v>
      </c>
      <c r="BZ813" s="95" t="s">
        <v>464</v>
      </c>
      <c r="CA813" s="95" t="s">
        <v>464</v>
      </c>
      <c r="CB813" s="95" t="s">
        <v>1266</v>
      </c>
      <c r="CC813" s="95">
        <v>125</v>
      </c>
      <c r="CD813" s="95">
        <v>220</v>
      </c>
      <c r="CE813" s="95" t="s">
        <v>1287</v>
      </c>
      <c r="CF813" s="95">
        <f t="shared" si="206"/>
        <v>288</v>
      </c>
      <c r="CG813" s="81">
        <v>4240</v>
      </c>
      <c r="CH813" s="2"/>
    </row>
    <row r="814" spans="1:86" x14ac:dyDescent="0.3">
      <c r="A814" s="2" t="s">
        <v>384</v>
      </c>
      <c r="B814" s="18" t="s">
        <v>1046</v>
      </c>
      <c r="C814" s="13"/>
      <c r="D814" s="2">
        <v>3.33</v>
      </c>
      <c r="E814" s="2" t="s">
        <v>380</v>
      </c>
      <c r="F814" s="9">
        <v>-1</v>
      </c>
      <c r="G814">
        <v>-1</v>
      </c>
      <c r="L814" t="b">
        <v>0</v>
      </c>
      <c r="M814" t="b">
        <v>0</v>
      </c>
      <c r="N814" t="b">
        <v>0</v>
      </c>
      <c r="O814" s="5" t="b">
        <v>1</v>
      </c>
      <c r="P814" s="2">
        <v>1</v>
      </c>
      <c r="Q814" s="25">
        <v>0</v>
      </c>
      <c r="R814">
        <v>0</v>
      </c>
      <c r="S814">
        <v>0</v>
      </c>
      <c r="T814" s="2">
        <v>3.78</v>
      </c>
      <c r="U814" s="2">
        <v>3.78</v>
      </c>
      <c r="V814" s="2">
        <v>21.5</v>
      </c>
      <c r="W814" s="2" t="s">
        <v>519</v>
      </c>
      <c r="X814" s="2">
        <v>21.5</v>
      </c>
      <c r="Y814" s="25">
        <v>0</v>
      </c>
      <c r="AB814">
        <v>0</v>
      </c>
      <c r="AE814">
        <v>0</v>
      </c>
      <c r="AH814" s="2"/>
      <c r="AI814">
        <v>20</v>
      </c>
      <c r="AJ814" s="55">
        <f t="shared" si="207"/>
        <v>307.20060000000001</v>
      </c>
      <c r="AK814" s="57">
        <v>0</v>
      </c>
      <c r="AL814" s="55">
        <v>0</v>
      </c>
      <c r="AM814" s="55">
        <v>0</v>
      </c>
      <c r="AN814" s="52">
        <f t="shared" si="204"/>
        <v>6.5104039510339495E-2</v>
      </c>
      <c r="AO814" s="52"/>
      <c r="AP814" s="52"/>
      <c r="AQ814" s="52"/>
      <c r="AR814" s="28">
        <v>1.6206896551724139</v>
      </c>
      <c r="AS814" s="28">
        <v>1.586206896551724</v>
      </c>
      <c r="AT814" s="28">
        <v>0.2068965517241379</v>
      </c>
      <c r="AU814" s="28">
        <v>0.27586206896551718</v>
      </c>
      <c r="AV814" s="28">
        <v>0.43925233644859812</v>
      </c>
      <c r="AW814" s="28">
        <v>0.42990654205607481</v>
      </c>
      <c r="AX814" s="28">
        <v>5.6074766355140193E-2</v>
      </c>
      <c r="AY814" s="28">
        <v>7.476635514018691E-2</v>
      </c>
      <c r="AZ814" s="25">
        <v>1.1399999999999999</v>
      </c>
      <c r="BA814" s="25">
        <v>3.44</v>
      </c>
      <c r="BB814" s="25">
        <v>2.2999999999999998</v>
      </c>
      <c r="BC814" s="25">
        <v>2.522413793103448</v>
      </c>
      <c r="BD814">
        <v>2.522413793103448</v>
      </c>
      <c r="BE814">
        <v>6.5206577247021036</v>
      </c>
      <c r="BF814" s="75"/>
      <c r="BG814" s="75"/>
      <c r="BH814" s="75"/>
      <c r="BI814">
        <v>3.2552019755169748E-2</v>
      </c>
      <c r="BM814">
        <v>6.5104039510339495E-2</v>
      </c>
      <c r="BN814">
        <v>3.2552019755169748E-2</v>
      </c>
      <c r="BO814">
        <v>0</v>
      </c>
      <c r="BP814" s="79" t="s">
        <v>1264</v>
      </c>
      <c r="BQ814" s="79">
        <v>1373</v>
      </c>
      <c r="BR814" s="79">
        <v>12</v>
      </c>
      <c r="BT814" s="79" t="s">
        <v>464</v>
      </c>
      <c r="BU814" s="79" t="s">
        <v>464</v>
      </c>
      <c r="BV814" s="79">
        <v>0</v>
      </c>
      <c r="BX814" s="79">
        <v>0.5</v>
      </c>
      <c r="BY814" s="79">
        <v>1</v>
      </c>
      <c r="BZ814" s="95" t="s">
        <v>464</v>
      </c>
      <c r="CA814" s="95" t="s">
        <v>464</v>
      </c>
      <c r="CB814" s="95" t="s">
        <v>1266</v>
      </c>
      <c r="CC814" s="95">
        <v>125</v>
      </c>
      <c r="CD814" s="95">
        <v>220</v>
      </c>
      <c r="CE814" s="95" t="s">
        <v>1287</v>
      </c>
      <c r="CF814" s="95">
        <f t="shared" si="206"/>
        <v>288</v>
      </c>
      <c r="CG814" s="81">
        <v>5120</v>
      </c>
      <c r="CH814" s="2"/>
    </row>
    <row r="815" spans="1:86" x14ac:dyDescent="0.3">
      <c r="A815" s="2" t="s">
        <v>385</v>
      </c>
      <c r="B815" s="18" t="s">
        <v>1047</v>
      </c>
      <c r="C815" s="13"/>
      <c r="D815" s="2">
        <v>3.33</v>
      </c>
      <c r="E815" s="2" t="s">
        <v>380</v>
      </c>
      <c r="F815" s="9">
        <v>-1</v>
      </c>
      <c r="G815">
        <v>-1</v>
      </c>
      <c r="L815" t="b">
        <v>0</v>
      </c>
      <c r="M815" t="b">
        <v>0</v>
      </c>
      <c r="N815" t="b">
        <v>0</v>
      </c>
      <c r="O815" s="5" t="b">
        <v>1</v>
      </c>
      <c r="P815" s="2">
        <v>1</v>
      </c>
      <c r="Q815" s="25">
        <v>0</v>
      </c>
      <c r="R815">
        <v>0</v>
      </c>
      <c r="S815">
        <v>0</v>
      </c>
      <c r="T815" s="2">
        <v>3.78</v>
      </c>
      <c r="U815" s="2">
        <v>3.78</v>
      </c>
      <c r="V815" s="2">
        <v>24.4</v>
      </c>
      <c r="W815" s="2" t="s">
        <v>519</v>
      </c>
      <c r="X815" s="2">
        <v>24.4</v>
      </c>
      <c r="Y815" s="25">
        <v>0</v>
      </c>
      <c r="AB815">
        <v>0</v>
      </c>
      <c r="AE815">
        <v>0</v>
      </c>
      <c r="AH815" s="2"/>
      <c r="AI815">
        <v>20</v>
      </c>
      <c r="AJ815" s="55">
        <f t="shared" si="207"/>
        <v>348.63695999999999</v>
      </c>
      <c r="AK815" s="57">
        <v>0</v>
      </c>
      <c r="AL815" s="55">
        <v>0</v>
      </c>
      <c r="AM815" s="55">
        <v>0</v>
      </c>
      <c r="AN815" s="52">
        <f t="shared" si="204"/>
        <v>5.7366264322635217E-2</v>
      </c>
      <c r="AO815" s="52"/>
      <c r="AP815" s="52"/>
      <c r="AQ815" s="52"/>
      <c r="AR815" s="28">
        <v>1.59375</v>
      </c>
      <c r="AS815" s="28">
        <v>1.5</v>
      </c>
      <c r="AT815" s="28">
        <v>0.1875</v>
      </c>
      <c r="AU815" s="28">
        <v>0.25</v>
      </c>
      <c r="AV815" s="28">
        <v>0.45132743362831862</v>
      </c>
      <c r="AW815" s="28">
        <v>0.4247787610619469</v>
      </c>
      <c r="AX815" s="28">
        <v>5.3097345132743362E-2</v>
      </c>
      <c r="AY815" s="28">
        <v>7.0796460176991149E-2</v>
      </c>
      <c r="AZ815" s="25">
        <v>1.1399999999999999</v>
      </c>
      <c r="BA815" s="25">
        <v>3.44</v>
      </c>
      <c r="BB815" s="25">
        <v>2.2999999999999998</v>
      </c>
      <c r="BC815" s="25">
        <v>2.5031249999999998</v>
      </c>
      <c r="BD815">
        <v>2.5031249999999998</v>
      </c>
      <c r="BE815">
        <v>6.5535408569394704</v>
      </c>
      <c r="BF815" s="75"/>
      <c r="BG815" s="75"/>
      <c r="BH815" s="75"/>
      <c r="BI815">
        <v>2.8683132161317609E-2</v>
      </c>
      <c r="BM815">
        <v>5.7366264322635217E-2</v>
      </c>
      <c r="BN815">
        <v>2.8683132161317609E-2</v>
      </c>
      <c r="BO815">
        <v>0</v>
      </c>
      <c r="BP815" s="79" t="s">
        <v>1264</v>
      </c>
      <c r="BQ815" s="79">
        <v>1373</v>
      </c>
      <c r="BR815" s="79">
        <v>12</v>
      </c>
      <c r="BT815" s="79" t="s">
        <v>464</v>
      </c>
      <c r="BU815" s="79" t="s">
        <v>464</v>
      </c>
      <c r="BV815" s="79">
        <v>0</v>
      </c>
      <c r="BW815" s="79">
        <v>3.89</v>
      </c>
      <c r="BX815" s="79">
        <v>0.5</v>
      </c>
      <c r="BY815" s="79">
        <v>1</v>
      </c>
      <c r="BZ815" s="95" t="s">
        <v>464</v>
      </c>
      <c r="CA815" s="95" t="s">
        <v>464</v>
      </c>
      <c r="CB815" s="95" t="s">
        <v>1266</v>
      </c>
      <c r="CC815" s="95">
        <v>125</v>
      </c>
      <c r="CD815" s="95">
        <v>220</v>
      </c>
      <c r="CE815" s="95" t="s">
        <v>1287</v>
      </c>
      <c r="CF815" s="95">
        <f t="shared" si="206"/>
        <v>288</v>
      </c>
      <c r="CG815" s="81">
        <v>5880</v>
      </c>
      <c r="CH815" s="2"/>
    </row>
    <row r="816" spans="1:86" x14ac:dyDescent="0.3">
      <c r="A816" s="2" t="s">
        <v>386</v>
      </c>
      <c r="B816" s="18" t="s">
        <v>1048</v>
      </c>
      <c r="C816" s="13"/>
      <c r="D816" s="2">
        <v>3.35</v>
      </c>
      <c r="E816" s="2" t="s">
        <v>380</v>
      </c>
      <c r="F816" s="9">
        <v>-1</v>
      </c>
      <c r="G816">
        <v>-1</v>
      </c>
      <c r="L816" t="b">
        <v>0</v>
      </c>
      <c r="M816" t="b">
        <v>0</v>
      </c>
      <c r="N816" t="b">
        <v>0</v>
      </c>
      <c r="O816" s="5" t="b">
        <v>1</v>
      </c>
      <c r="P816" s="2">
        <v>1</v>
      </c>
      <c r="Q816" s="25">
        <v>0</v>
      </c>
      <c r="R816">
        <v>0</v>
      </c>
      <c r="S816">
        <v>0</v>
      </c>
      <c r="T816" s="2">
        <v>3.8</v>
      </c>
      <c r="U816" s="2">
        <v>3.8</v>
      </c>
      <c r="V816" s="2">
        <v>29.2</v>
      </c>
      <c r="W816" s="2" t="s">
        <v>519</v>
      </c>
      <c r="X816" s="2">
        <v>29.2</v>
      </c>
      <c r="Y816" s="25">
        <v>0</v>
      </c>
      <c r="AB816">
        <v>0</v>
      </c>
      <c r="AE816">
        <v>0</v>
      </c>
      <c r="AH816" s="2"/>
      <c r="AI816">
        <v>20</v>
      </c>
      <c r="AJ816" s="55">
        <f t="shared" si="207"/>
        <v>421.64799999999997</v>
      </c>
      <c r="AK816" s="57">
        <v>0</v>
      </c>
      <c r="AL816" s="55">
        <v>0</v>
      </c>
      <c r="AM816" s="55">
        <v>0</v>
      </c>
      <c r="AN816" s="52">
        <f t="shared" si="204"/>
        <v>4.7432929837210189E-2</v>
      </c>
      <c r="AO816" s="52"/>
      <c r="AP816" s="52"/>
      <c r="AQ816" s="52"/>
      <c r="AR816" s="28">
        <v>1.5526315789473679</v>
      </c>
      <c r="AS816" s="28">
        <v>1.368421052631579</v>
      </c>
      <c r="AT816" s="28">
        <v>0.15789473684210531</v>
      </c>
      <c r="AU816" s="28">
        <v>0.2105263157894737</v>
      </c>
      <c r="AV816" s="28">
        <v>0.47199999999999998</v>
      </c>
      <c r="AW816" s="28">
        <v>0.41599999999999998</v>
      </c>
      <c r="AX816" s="28">
        <v>4.8000000000000001E-2</v>
      </c>
      <c r="AY816" s="28">
        <v>6.4000000000000001E-2</v>
      </c>
      <c r="AZ816" s="25">
        <v>1.1399999999999999</v>
      </c>
      <c r="BA816" s="25">
        <v>3.44</v>
      </c>
      <c r="BB816" s="25">
        <v>2.2999999999999998</v>
      </c>
      <c r="BC816" s="25">
        <v>2.4736842105263159</v>
      </c>
      <c r="BD816">
        <v>2.473684210526315</v>
      </c>
      <c r="BE816">
        <v>6.6037309008807101</v>
      </c>
      <c r="BF816" s="75"/>
      <c r="BG816" s="75"/>
      <c r="BH816" s="75"/>
      <c r="BI816">
        <v>2.3716464918605091E-2</v>
      </c>
      <c r="BM816">
        <v>4.7432929837210189E-2</v>
      </c>
      <c r="BN816">
        <v>2.3716464918605091E-2</v>
      </c>
      <c r="BO816">
        <v>0</v>
      </c>
      <c r="BP816" s="79" t="s">
        <v>1264</v>
      </c>
      <c r="BQ816" s="79">
        <v>1373</v>
      </c>
      <c r="BR816" s="79">
        <v>12</v>
      </c>
      <c r="BT816" s="79" t="s">
        <v>464</v>
      </c>
      <c r="BU816" s="79" t="s">
        <v>464</v>
      </c>
      <c r="BV816" s="79">
        <v>0</v>
      </c>
      <c r="BX816" s="79">
        <v>0.5</v>
      </c>
      <c r="BY816" s="79">
        <v>1</v>
      </c>
      <c r="BZ816" s="95" t="s">
        <v>464</v>
      </c>
      <c r="CA816" s="95" t="s">
        <v>464</v>
      </c>
      <c r="CB816" s="95" t="s">
        <v>1266</v>
      </c>
      <c r="CC816" s="95">
        <v>125</v>
      </c>
      <c r="CD816" s="95">
        <v>220</v>
      </c>
      <c r="CE816" s="95" t="s">
        <v>1287</v>
      </c>
      <c r="CF816" s="95">
        <f t="shared" si="206"/>
        <v>288</v>
      </c>
      <c r="CG816" s="81">
        <v>1680</v>
      </c>
      <c r="CH816" s="2"/>
    </row>
    <row r="817" spans="1:86" x14ac:dyDescent="0.3">
      <c r="A817" s="2" t="s">
        <v>387</v>
      </c>
      <c r="B817" s="18" t="s">
        <v>1049</v>
      </c>
      <c r="C817" s="13"/>
      <c r="D817" s="2">
        <v>3.36</v>
      </c>
      <c r="E817" s="2" t="s">
        <v>380</v>
      </c>
      <c r="F817" s="9">
        <v>-1</v>
      </c>
      <c r="G817">
        <v>-1</v>
      </c>
      <c r="L817" t="b">
        <v>0</v>
      </c>
      <c r="M817" t="b">
        <v>0</v>
      </c>
      <c r="N817" t="b">
        <v>0</v>
      </c>
      <c r="O817" s="5" t="b">
        <v>1</v>
      </c>
      <c r="P817" s="2">
        <v>1</v>
      </c>
      <c r="Q817" s="25">
        <v>0</v>
      </c>
      <c r="R817">
        <v>0</v>
      </c>
      <c r="S817">
        <v>0</v>
      </c>
      <c r="T817" s="2">
        <v>3.8</v>
      </c>
      <c r="U817" s="2">
        <v>3.8</v>
      </c>
      <c r="V817" s="2">
        <v>33.4</v>
      </c>
      <c r="W817" s="2" t="s">
        <v>519</v>
      </c>
      <c r="X817" s="2">
        <v>33.4</v>
      </c>
      <c r="Y817" s="25">
        <v>0</v>
      </c>
      <c r="AB817">
        <v>0</v>
      </c>
      <c r="AE817">
        <v>0</v>
      </c>
      <c r="AH817" s="2"/>
      <c r="AI817">
        <v>20</v>
      </c>
      <c r="AJ817" s="55">
        <f t="shared" si="207"/>
        <v>482.29599999999994</v>
      </c>
      <c r="AK817" s="57">
        <v>0</v>
      </c>
      <c r="AL817" s="55">
        <v>0</v>
      </c>
      <c r="AM817" s="55">
        <v>0</v>
      </c>
      <c r="AN817" s="52">
        <f t="shared" si="204"/>
        <v>4.1468309917561008E-2</v>
      </c>
      <c r="AO817" s="52"/>
      <c r="AP817" s="52"/>
      <c r="AQ817" s="52"/>
      <c r="AR817" s="28">
        <v>1.5227272727272729</v>
      </c>
      <c r="AS817" s="28">
        <v>1.2727272727272729</v>
      </c>
      <c r="AT817" s="28">
        <v>0.13636363636363641</v>
      </c>
      <c r="AU817" s="28">
        <v>0.1818181818181818</v>
      </c>
      <c r="AV817" s="28">
        <v>0.48905109489051091</v>
      </c>
      <c r="AW817" s="28">
        <v>0.40875912408759119</v>
      </c>
      <c r="AX817" s="28">
        <v>4.3795620437956199E-2</v>
      </c>
      <c r="AY817" s="28">
        <v>5.8394160583941597E-2</v>
      </c>
      <c r="AZ817" s="25">
        <v>1.1399999999999999</v>
      </c>
      <c r="BA817" s="25">
        <v>3.44</v>
      </c>
      <c r="BB817" s="25">
        <v>2.2999999999999998</v>
      </c>
      <c r="BC817" s="25">
        <v>2.452272727272728</v>
      </c>
      <c r="BD817">
        <v>2.4522727272727272</v>
      </c>
      <c r="BE817">
        <v>6.6402327510197949</v>
      </c>
      <c r="BF817" s="75"/>
      <c r="BG817" s="75"/>
      <c r="BH817" s="75"/>
      <c r="BI817">
        <v>2.0734154958780501E-2</v>
      </c>
      <c r="BM817">
        <v>4.1468309917561008E-2</v>
      </c>
      <c r="BN817">
        <v>2.0734154958780501E-2</v>
      </c>
      <c r="BO817">
        <v>0</v>
      </c>
      <c r="BP817" s="79" t="s">
        <v>1264</v>
      </c>
      <c r="BQ817" s="79">
        <v>1373</v>
      </c>
      <c r="BR817" s="79">
        <v>12</v>
      </c>
      <c r="BT817" s="79" t="s">
        <v>464</v>
      </c>
      <c r="BU817" s="79" t="s">
        <v>464</v>
      </c>
      <c r="BV817" s="79">
        <v>0</v>
      </c>
      <c r="BW817" s="79">
        <v>4.3899999999999997</v>
      </c>
      <c r="BX817" s="79">
        <v>0.5</v>
      </c>
      <c r="BY817" s="79">
        <v>1</v>
      </c>
      <c r="BZ817" s="95" t="s">
        <v>464</v>
      </c>
      <c r="CA817" s="95" t="s">
        <v>464</v>
      </c>
      <c r="CB817" s="95" t="s">
        <v>1266</v>
      </c>
      <c r="CC817" s="95">
        <v>125</v>
      </c>
      <c r="CD817" s="95">
        <v>220</v>
      </c>
      <c r="CE817" s="95" t="s">
        <v>1287</v>
      </c>
      <c r="CF817" s="95">
        <f t="shared" si="206"/>
        <v>288</v>
      </c>
      <c r="CG817" s="81">
        <v>2184</v>
      </c>
      <c r="CH817" s="2"/>
    </row>
    <row r="818" spans="1:86" x14ac:dyDescent="0.3">
      <c r="A818" s="2" t="s">
        <v>388</v>
      </c>
      <c r="B818" s="18" t="s">
        <v>1050</v>
      </c>
      <c r="C818" s="13"/>
      <c r="D818" s="2">
        <v>3.33</v>
      </c>
      <c r="E818" s="2" t="s">
        <v>380</v>
      </c>
      <c r="F818" s="9">
        <v>-1</v>
      </c>
      <c r="G818">
        <v>-1</v>
      </c>
      <c r="L818" t="b">
        <v>0</v>
      </c>
      <c r="M818" t="b">
        <v>0</v>
      </c>
      <c r="N818" t="b">
        <v>0</v>
      </c>
      <c r="O818" s="5" t="b">
        <v>1</v>
      </c>
      <c r="P818" s="2">
        <v>2</v>
      </c>
      <c r="Q818" s="25">
        <v>0</v>
      </c>
      <c r="R818">
        <v>0</v>
      </c>
      <c r="S818">
        <v>0</v>
      </c>
      <c r="T818" s="2">
        <v>3.76</v>
      </c>
      <c r="U818" s="2">
        <v>3.76</v>
      </c>
      <c r="V818" s="2">
        <v>34.1</v>
      </c>
      <c r="W818" s="2" t="s">
        <v>519</v>
      </c>
      <c r="X818" s="2">
        <v>17.05</v>
      </c>
      <c r="Y818" s="25">
        <v>0</v>
      </c>
      <c r="AB818">
        <v>0</v>
      </c>
      <c r="AE818">
        <v>0</v>
      </c>
      <c r="AH818" s="2"/>
      <c r="AI818">
        <v>22</v>
      </c>
      <c r="AJ818" s="55">
        <f t="shared" si="207"/>
        <v>482.09215999999998</v>
      </c>
      <c r="AK818" s="57">
        <v>0</v>
      </c>
      <c r="AL818" s="55">
        <v>0</v>
      </c>
      <c r="AM818" s="55">
        <v>0</v>
      </c>
      <c r="AN818" s="52">
        <f t="shared" si="204"/>
        <v>9.12688561456797E-2</v>
      </c>
      <c r="AO818" s="52"/>
      <c r="AP818" s="52"/>
      <c r="AQ818" s="52"/>
      <c r="AR818" s="28">
        <v>1.7391304347826091</v>
      </c>
      <c r="AS818" s="28">
        <v>2</v>
      </c>
      <c r="AT818" s="28">
        <v>0.2608695652173913</v>
      </c>
      <c r="AU818" s="28">
        <v>0.34782608695652167</v>
      </c>
      <c r="AV818" s="28">
        <v>0.4</v>
      </c>
      <c r="AW818" s="28">
        <v>0.46</v>
      </c>
      <c r="AX818" s="28">
        <v>0.06</v>
      </c>
      <c r="AY818" s="28">
        <v>0.08</v>
      </c>
      <c r="AZ818" s="25">
        <v>1.1399999999999999</v>
      </c>
      <c r="BA818" s="25">
        <v>3.44</v>
      </c>
      <c r="BB818" s="25">
        <v>2.2999999999999998</v>
      </c>
      <c r="BC818" s="25">
        <v>2.63</v>
      </c>
      <c r="BD818">
        <v>2.63</v>
      </c>
      <c r="BE818">
        <v>6.444942219787217</v>
      </c>
      <c r="BF818" s="75"/>
      <c r="BG818" s="75"/>
      <c r="BH818" s="75"/>
      <c r="BI818">
        <v>4.563442807283985E-2</v>
      </c>
      <c r="BM818">
        <v>9.12688561456797E-2</v>
      </c>
      <c r="BN818">
        <v>4.563442807283985E-2</v>
      </c>
      <c r="BO818">
        <v>0</v>
      </c>
      <c r="BP818" s="79" t="s">
        <v>1264</v>
      </c>
      <c r="BQ818" s="79">
        <v>1373</v>
      </c>
      <c r="BR818" s="79">
        <v>12</v>
      </c>
      <c r="BT818" s="79" t="s">
        <v>464</v>
      </c>
      <c r="BU818" s="79" t="s">
        <v>464</v>
      </c>
      <c r="BV818" s="79">
        <v>0</v>
      </c>
      <c r="BW818" s="79">
        <v>4.51</v>
      </c>
      <c r="BX818" s="79">
        <v>0.5</v>
      </c>
      <c r="BY818" s="79">
        <v>1</v>
      </c>
      <c r="BZ818" s="95" t="s">
        <v>464</v>
      </c>
      <c r="CA818" s="95" t="s">
        <v>464</v>
      </c>
      <c r="CB818" s="95" t="s">
        <v>1266</v>
      </c>
      <c r="CC818" s="95">
        <v>125</v>
      </c>
      <c r="CD818" s="95">
        <v>220</v>
      </c>
      <c r="CE818" s="95" t="s">
        <v>1287</v>
      </c>
      <c r="CF818" s="95">
        <f t="shared" si="206"/>
        <v>288</v>
      </c>
      <c r="CG818" s="81">
        <v>4600</v>
      </c>
      <c r="CH818" s="2"/>
    </row>
    <row r="819" spans="1:86" x14ac:dyDescent="0.3">
      <c r="A819" s="2" t="s">
        <v>389</v>
      </c>
      <c r="B819" s="18" t="s">
        <v>1051</v>
      </c>
      <c r="C819" s="13"/>
      <c r="D819" s="2">
        <v>3.33</v>
      </c>
      <c r="E819" s="2" t="s">
        <v>380</v>
      </c>
      <c r="F819" s="9">
        <v>-1</v>
      </c>
      <c r="G819">
        <v>-1</v>
      </c>
      <c r="L819" t="b">
        <v>0</v>
      </c>
      <c r="M819" t="b">
        <v>0</v>
      </c>
      <c r="N819" t="b">
        <v>0</v>
      </c>
      <c r="O819" s="5" t="b">
        <v>1</v>
      </c>
      <c r="P819" s="2">
        <v>2</v>
      </c>
      <c r="Q819" s="25">
        <v>0</v>
      </c>
      <c r="R819">
        <v>0</v>
      </c>
      <c r="S819">
        <v>0</v>
      </c>
      <c r="T819" s="2">
        <v>3.77</v>
      </c>
      <c r="U819" s="2">
        <v>3.77</v>
      </c>
      <c r="V819" s="2">
        <v>40.9</v>
      </c>
      <c r="W819" s="2" t="s">
        <v>519</v>
      </c>
      <c r="X819" s="2">
        <v>20.45</v>
      </c>
      <c r="Y819" s="25">
        <v>0</v>
      </c>
      <c r="AB819">
        <v>0</v>
      </c>
      <c r="AE819">
        <v>0</v>
      </c>
      <c r="AH819" s="2"/>
      <c r="AI819">
        <v>22</v>
      </c>
      <c r="AJ819" s="55">
        <f t="shared" si="207"/>
        <v>581.30760999999995</v>
      </c>
      <c r="AK819" s="57">
        <v>0</v>
      </c>
      <c r="AL819" s="55">
        <v>0</v>
      </c>
      <c r="AM819" s="55">
        <v>0</v>
      </c>
      <c r="AN819" s="52">
        <f t="shared" si="204"/>
        <v>7.5691422653145726E-2</v>
      </c>
      <c r="AO819" s="52"/>
      <c r="AP819" s="52"/>
      <c r="AQ819" s="52"/>
      <c r="AR819" s="28">
        <v>1.6923076923076921</v>
      </c>
      <c r="AS819" s="28">
        <v>1.846153846153846</v>
      </c>
      <c r="AT819" s="28">
        <v>0.23076923076923081</v>
      </c>
      <c r="AU819" s="28">
        <v>0.30769230769230771</v>
      </c>
      <c r="AV819" s="28">
        <v>0.41509433962264147</v>
      </c>
      <c r="AW819" s="28">
        <v>0.45283018867924529</v>
      </c>
      <c r="AX819" s="28">
        <v>5.6603773584905669E-2</v>
      </c>
      <c r="AY819" s="28">
        <v>7.5471698113207558E-2</v>
      </c>
      <c r="AZ819" s="25">
        <v>1.1399999999999999</v>
      </c>
      <c r="BA819" s="25">
        <v>3.44</v>
      </c>
      <c r="BB819" s="25">
        <v>2.2999999999999998</v>
      </c>
      <c r="BC819" s="25">
        <v>2.5938461538461541</v>
      </c>
      <c r="BD819">
        <v>2.5938461538461541</v>
      </c>
      <c r="BE819">
        <v>6.4941501715695384</v>
      </c>
      <c r="BF819" s="75"/>
      <c r="BG819" s="75"/>
      <c r="BH819" s="75"/>
      <c r="BI819">
        <v>3.7845711326572863E-2</v>
      </c>
      <c r="BM819">
        <v>7.5691422653145726E-2</v>
      </c>
      <c r="BN819">
        <v>3.7845711326572863E-2</v>
      </c>
      <c r="BO819">
        <v>0</v>
      </c>
      <c r="BP819" s="79" t="s">
        <v>1264</v>
      </c>
      <c r="BQ819" s="79">
        <v>1373</v>
      </c>
      <c r="BR819" s="79">
        <v>12</v>
      </c>
      <c r="BT819" s="79" t="s">
        <v>464</v>
      </c>
      <c r="BU819" s="79" t="s">
        <v>464</v>
      </c>
      <c r="BV819" s="79">
        <v>0</v>
      </c>
      <c r="BX819" s="79">
        <v>0.5</v>
      </c>
      <c r="BY819" s="79">
        <v>1</v>
      </c>
      <c r="BZ819" s="95" t="s">
        <v>464</v>
      </c>
      <c r="CA819" s="95" t="s">
        <v>464</v>
      </c>
      <c r="CB819" s="95" t="s">
        <v>1266</v>
      </c>
      <c r="CC819" s="95">
        <v>125</v>
      </c>
      <c r="CD819" s="95">
        <v>220</v>
      </c>
      <c r="CE819" s="95" t="s">
        <v>1287</v>
      </c>
      <c r="CF819" s="95">
        <f t="shared" si="206"/>
        <v>288</v>
      </c>
      <c r="CG819" s="81">
        <v>3031.9999999999995</v>
      </c>
      <c r="CH819" s="2"/>
    </row>
    <row r="820" spans="1:86" x14ac:dyDescent="0.3">
      <c r="A820" s="2" t="s">
        <v>390</v>
      </c>
      <c r="B820" s="18" t="s">
        <v>1052</v>
      </c>
      <c r="C820" s="13"/>
      <c r="D820" s="2">
        <v>3.32</v>
      </c>
      <c r="E820" s="2" t="s">
        <v>380</v>
      </c>
      <c r="F820" s="9">
        <v>-1</v>
      </c>
      <c r="G820">
        <v>-1</v>
      </c>
      <c r="L820" t="b">
        <v>0</v>
      </c>
      <c r="M820" t="b">
        <v>0</v>
      </c>
      <c r="N820" t="b">
        <v>0</v>
      </c>
      <c r="O820" s="5" t="b">
        <v>1</v>
      </c>
      <c r="P820" s="2">
        <v>2</v>
      </c>
      <c r="Q820" s="25">
        <v>0</v>
      </c>
      <c r="R820">
        <v>0</v>
      </c>
      <c r="S820">
        <v>0</v>
      </c>
      <c r="T820" s="2">
        <v>3.79</v>
      </c>
      <c r="U820" s="2">
        <v>3.79</v>
      </c>
      <c r="V820" s="2">
        <v>43.8</v>
      </c>
      <c r="W820" s="2" t="s">
        <v>519</v>
      </c>
      <c r="X820" s="2">
        <v>21.9</v>
      </c>
      <c r="Y820" s="25">
        <v>0</v>
      </c>
      <c r="AB820">
        <v>0</v>
      </c>
      <c r="AE820">
        <v>0</v>
      </c>
      <c r="AH820" s="2"/>
      <c r="AI820">
        <v>22</v>
      </c>
      <c r="AJ820" s="55">
        <f t="shared" si="207"/>
        <v>629.14757999999995</v>
      </c>
      <c r="AK820" s="57">
        <v>0</v>
      </c>
      <c r="AL820" s="55">
        <v>0</v>
      </c>
      <c r="AM820" s="55">
        <v>0</v>
      </c>
      <c r="AN820" s="52">
        <f t="shared" si="204"/>
        <v>6.9935896439433182E-2</v>
      </c>
      <c r="AO820" s="52"/>
      <c r="AP820" s="52"/>
      <c r="AQ820" s="52"/>
      <c r="AR820" s="28">
        <v>1.655172413793103</v>
      </c>
      <c r="AS820" s="28">
        <v>1.7241379310344831</v>
      </c>
      <c r="AT820" s="28">
        <v>0.2068965517241379</v>
      </c>
      <c r="AU820" s="28">
        <v>0.27586206896551718</v>
      </c>
      <c r="AV820" s="28">
        <v>0.42857142857142849</v>
      </c>
      <c r="AW820" s="28">
        <v>0.4464285714285714</v>
      </c>
      <c r="AX820" s="28">
        <v>5.3571428571428568E-2</v>
      </c>
      <c r="AY820" s="28">
        <v>7.1428571428571425E-2</v>
      </c>
      <c r="AZ820" s="25">
        <v>1.1399999999999999</v>
      </c>
      <c r="BA820" s="25">
        <v>3.44</v>
      </c>
      <c r="BB820" s="25">
        <v>2.2999999999999998</v>
      </c>
      <c r="BC820" s="25">
        <v>2.5651724137931029</v>
      </c>
      <c r="BD820">
        <v>2.5651724137931029</v>
      </c>
      <c r="BE820">
        <v>6.53317716781069</v>
      </c>
      <c r="BF820" s="75"/>
      <c r="BG820" s="75"/>
      <c r="BH820" s="75"/>
      <c r="BI820">
        <v>3.4967948219716591E-2</v>
      </c>
      <c r="BM820">
        <v>6.9935896439433182E-2</v>
      </c>
      <c r="BN820">
        <v>3.4967948219716591E-2</v>
      </c>
      <c r="BO820">
        <v>0</v>
      </c>
      <c r="BP820" s="79" t="s">
        <v>1264</v>
      </c>
      <c r="BQ820" s="79">
        <v>1373</v>
      </c>
      <c r="BR820" s="79">
        <v>12</v>
      </c>
      <c r="BT820" s="79" t="s">
        <v>464</v>
      </c>
      <c r="BU820" s="79" t="s">
        <v>464</v>
      </c>
      <c r="BV820" s="79">
        <v>0</v>
      </c>
      <c r="BX820" s="79">
        <v>0.5</v>
      </c>
      <c r="BY820" s="79">
        <v>1</v>
      </c>
      <c r="BZ820" s="95" t="s">
        <v>464</v>
      </c>
      <c r="CA820" s="95" t="s">
        <v>464</v>
      </c>
      <c r="CB820" s="95" t="s">
        <v>1266</v>
      </c>
      <c r="CC820" s="95">
        <v>125</v>
      </c>
      <c r="CD820" s="95">
        <v>220</v>
      </c>
      <c r="CE820" s="95" t="s">
        <v>1287</v>
      </c>
      <c r="CF820" s="95">
        <f t="shared" si="206"/>
        <v>288</v>
      </c>
      <c r="CG820" s="81">
        <v>4480</v>
      </c>
      <c r="CH820" s="2"/>
    </row>
    <row r="821" spans="1:86" x14ac:dyDescent="0.3">
      <c r="A821" s="2" t="s">
        <v>391</v>
      </c>
      <c r="B821" s="18" t="s">
        <v>1053</v>
      </c>
      <c r="C821" s="13"/>
      <c r="D821" s="2">
        <v>3.33</v>
      </c>
      <c r="E821" s="2" t="s">
        <v>380</v>
      </c>
      <c r="F821" s="9">
        <v>-1</v>
      </c>
      <c r="G821">
        <v>-1</v>
      </c>
      <c r="L821" t="b">
        <v>0</v>
      </c>
      <c r="M821" t="b">
        <v>0</v>
      </c>
      <c r="N821" t="b">
        <v>0</v>
      </c>
      <c r="O821" s="5" t="b">
        <v>1</v>
      </c>
      <c r="P821" s="2">
        <v>2</v>
      </c>
      <c r="Q821" s="25">
        <v>0</v>
      </c>
      <c r="R821">
        <v>0</v>
      </c>
      <c r="S821">
        <v>0</v>
      </c>
      <c r="T821" s="2">
        <v>3.78</v>
      </c>
      <c r="U821" s="2">
        <v>3.78</v>
      </c>
      <c r="V821" s="2">
        <v>47.3</v>
      </c>
      <c r="W821" s="2" t="s">
        <v>519</v>
      </c>
      <c r="X821" s="2">
        <v>23.65</v>
      </c>
      <c r="Y821" s="25">
        <v>0</v>
      </c>
      <c r="AB821">
        <v>0</v>
      </c>
      <c r="AE821">
        <v>0</v>
      </c>
      <c r="AH821" s="2"/>
      <c r="AI821">
        <v>22</v>
      </c>
      <c r="AJ821" s="55">
        <f t="shared" si="207"/>
        <v>675.84131999999988</v>
      </c>
      <c r="AK821" s="57">
        <v>0</v>
      </c>
      <c r="AL821" s="55">
        <v>0</v>
      </c>
      <c r="AM821" s="55">
        <v>0</v>
      </c>
      <c r="AN821" s="52">
        <f t="shared" si="204"/>
        <v>6.5104039510339509E-2</v>
      </c>
      <c r="AO821" s="52"/>
      <c r="AP821" s="52"/>
      <c r="AQ821" s="52"/>
      <c r="AR821" s="28">
        <v>1.625</v>
      </c>
      <c r="AS821" s="28">
        <v>1.625</v>
      </c>
      <c r="AT821" s="28">
        <v>0.1875</v>
      </c>
      <c r="AU821" s="28">
        <v>0.25</v>
      </c>
      <c r="AV821" s="28">
        <v>0.44067796610169491</v>
      </c>
      <c r="AW821" s="28">
        <v>0.44067796610169491</v>
      </c>
      <c r="AX821" s="28">
        <v>5.0847457627118647E-2</v>
      </c>
      <c r="AY821" s="28">
        <v>6.7796610169491525E-2</v>
      </c>
      <c r="AZ821" s="25">
        <v>1.1399999999999999</v>
      </c>
      <c r="BA821" s="25">
        <v>3.44</v>
      </c>
      <c r="BB821" s="25">
        <v>2.2999999999999998</v>
      </c>
      <c r="BC821" s="25">
        <v>2.5418750000000001</v>
      </c>
      <c r="BD821">
        <v>2.5418750000000001</v>
      </c>
      <c r="BE821">
        <v>6.5648866022566246</v>
      </c>
      <c r="BF821" s="75"/>
      <c r="BG821" s="75"/>
      <c r="BH821" s="75"/>
      <c r="BI821">
        <v>3.2552019755169748E-2</v>
      </c>
      <c r="BM821">
        <v>6.5104039510339509E-2</v>
      </c>
      <c r="BN821">
        <v>3.2552019755169748E-2</v>
      </c>
      <c r="BO821">
        <v>0</v>
      </c>
      <c r="BP821" s="79" t="s">
        <v>1264</v>
      </c>
      <c r="BQ821" s="79">
        <v>1373</v>
      </c>
      <c r="BR821" s="79">
        <v>12</v>
      </c>
      <c r="BT821" s="79" t="s">
        <v>464</v>
      </c>
      <c r="BU821" s="79" t="s">
        <v>464</v>
      </c>
      <c r="BV821" s="79">
        <v>0</v>
      </c>
      <c r="BW821" s="79">
        <v>3.87</v>
      </c>
      <c r="BX821" s="79">
        <v>0.5</v>
      </c>
      <c r="BY821" s="79">
        <v>1</v>
      </c>
      <c r="BZ821" s="95" t="s">
        <v>464</v>
      </c>
      <c r="CA821" s="95" t="s">
        <v>464</v>
      </c>
      <c r="CB821" s="95" t="s">
        <v>1266</v>
      </c>
      <c r="CC821" s="95">
        <v>125</v>
      </c>
      <c r="CD821" s="95">
        <v>220</v>
      </c>
      <c r="CE821" s="95" t="s">
        <v>1287</v>
      </c>
      <c r="CF821" s="95">
        <f t="shared" si="206"/>
        <v>288</v>
      </c>
      <c r="CG821" s="81">
        <v>3340</v>
      </c>
      <c r="CH821" s="2"/>
    </row>
    <row r="822" spans="1:86" x14ac:dyDescent="0.3">
      <c r="A822" s="2" t="s">
        <v>392</v>
      </c>
      <c r="B822" s="18" t="s">
        <v>1054</v>
      </c>
      <c r="C822" s="13"/>
      <c r="D822" s="2">
        <v>3.35</v>
      </c>
      <c r="E822" s="2" t="s">
        <v>380</v>
      </c>
      <c r="F822" s="9">
        <v>-1</v>
      </c>
      <c r="G822">
        <v>-1</v>
      </c>
      <c r="L822" t="b">
        <v>0</v>
      </c>
      <c r="M822" t="b">
        <v>0</v>
      </c>
      <c r="N822" t="b">
        <v>0</v>
      </c>
      <c r="O822" s="5" t="b">
        <v>1</v>
      </c>
      <c r="P822" s="2">
        <v>1</v>
      </c>
      <c r="Q822" s="25">
        <v>0</v>
      </c>
      <c r="R822">
        <v>0</v>
      </c>
      <c r="S822">
        <v>0</v>
      </c>
      <c r="T822" s="2">
        <v>3.81</v>
      </c>
      <c r="U822" s="2">
        <v>3.81</v>
      </c>
      <c r="V822" s="2">
        <v>28.3</v>
      </c>
      <c r="W822" s="2" t="s">
        <v>519</v>
      </c>
      <c r="X822" s="2">
        <v>28.3</v>
      </c>
      <c r="Y822" s="25">
        <v>0</v>
      </c>
      <c r="AB822">
        <v>0</v>
      </c>
      <c r="AE822">
        <v>0</v>
      </c>
      <c r="AH822" s="2"/>
      <c r="AI822">
        <v>22</v>
      </c>
      <c r="AJ822" s="55">
        <f t="shared" si="207"/>
        <v>410.80563000000001</v>
      </c>
      <c r="AK822" s="57">
        <v>0</v>
      </c>
      <c r="AL822" s="55">
        <v>0</v>
      </c>
      <c r="AM822" s="55">
        <v>0</v>
      </c>
      <c r="AN822" s="52">
        <f t="shared" si="204"/>
        <v>5.3553306949566393E-2</v>
      </c>
      <c r="AO822" s="52"/>
      <c r="AP822" s="52"/>
      <c r="AQ822" s="52"/>
      <c r="AR822" s="28">
        <v>1.5789473684210531</v>
      </c>
      <c r="AS822" s="28">
        <v>1.4736842105263159</v>
      </c>
      <c r="AT822" s="28">
        <v>0.15789473684210531</v>
      </c>
      <c r="AU822" s="28">
        <v>0.2105263157894737</v>
      </c>
      <c r="AV822" s="28">
        <v>0.46153846153846162</v>
      </c>
      <c r="AW822" s="28">
        <v>0.43076923076923068</v>
      </c>
      <c r="AX822" s="28">
        <v>4.6153846153846149E-2</v>
      </c>
      <c r="AY822" s="28">
        <v>6.1538461538461528E-2</v>
      </c>
      <c r="AZ822" s="25">
        <v>1.1399999999999999</v>
      </c>
      <c r="BA822" s="25">
        <v>3.44</v>
      </c>
      <c r="BB822" s="25">
        <v>2.2999999999999998</v>
      </c>
      <c r="BC822" s="25">
        <v>2.5063157894736841</v>
      </c>
      <c r="BD822">
        <v>2.5063157894736841</v>
      </c>
      <c r="BE822">
        <v>6.6132852127267361</v>
      </c>
      <c r="BF822" s="75"/>
      <c r="BG822" s="75"/>
      <c r="BH822" s="75"/>
      <c r="BI822">
        <v>2.67766534747832E-2</v>
      </c>
      <c r="BM822">
        <v>5.3553306949566393E-2</v>
      </c>
      <c r="BN822">
        <v>2.67766534747832E-2</v>
      </c>
      <c r="BO822">
        <v>0</v>
      </c>
      <c r="BP822" s="79" t="s">
        <v>1264</v>
      </c>
      <c r="BQ822" s="79">
        <v>1373</v>
      </c>
      <c r="BR822" s="79">
        <v>12</v>
      </c>
      <c r="BT822" s="79" t="s">
        <v>464</v>
      </c>
      <c r="BU822" s="79" t="s">
        <v>464</v>
      </c>
      <c r="BV822" s="79">
        <v>0</v>
      </c>
      <c r="BX822" s="79">
        <v>0.5</v>
      </c>
      <c r="BY822" s="79">
        <v>1</v>
      </c>
      <c r="BZ822" s="95" t="s">
        <v>464</v>
      </c>
      <c r="CA822" s="95" t="s">
        <v>464</v>
      </c>
      <c r="CB822" s="95" t="s">
        <v>1266</v>
      </c>
      <c r="CC822" s="95">
        <v>125</v>
      </c>
      <c r="CD822" s="95">
        <v>220</v>
      </c>
      <c r="CE822" s="95" t="s">
        <v>1287</v>
      </c>
      <c r="CF822" s="95">
        <f t="shared" si="206"/>
        <v>288</v>
      </c>
      <c r="CG822" s="81">
        <v>3916</v>
      </c>
      <c r="CH822" s="2"/>
    </row>
    <row r="823" spans="1:86" x14ac:dyDescent="0.3">
      <c r="A823" s="2" t="s">
        <v>1133</v>
      </c>
      <c r="B823" s="18" t="s">
        <v>1055</v>
      </c>
      <c r="C823" s="13"/>
      <c r="D823" s="2">
        <v>3.36</v>
      </c>
      <c r="E823" s="2" t="s">
        <v>380</v>
      </c>
      <c r="F823" s="9">
        <v>-1</v>
      </c>
      <c r="G823">
        <v>-1</v>
      </c>
      <c r="L823" t="b">
        <v>0</v>
      </c>
      <c r="M823" t="b">
        <v>0</v>
      </c>
      <c r="N823" t="b">
        <v>0</v>
      </c>
      <c r="O823" s="5" t="b">
        <v>1</v>
      </c>
      <c r="P823" s="2">
        <v>1</v>
      </c>
      <c r="Q823" s="25">
        <v>0</v>
      </c>
      <c r="R823">
        <v>0</v>
      </c>
      <c r="S823">
        <v>0</v>
      </c>
      <c r="T823" s="2">
        <v>3.74</v>
      </c>
      <c r="U823" s="2">
        <v>3.74</v>
      </c>
      <c r="V823" s="2">
        <v>30.8</v>
      </c>
      <c r="W823" s="2" t="s">
        <v>519</v>
      </c>
      <c r="X823" s="2">
        <v>30.8</v>
      </c>
      <c r="Y823" s="25">
        <v>0</v>
      </c>
      <c r="AB823">
        <v>0</v>
      </c>
      <c r="AE823">
        <v>0</v>
      </c>
      <c r="AH823" s="2"/>
      <c r="AI823">
        <v>22</v>
      </c>
      <c r="AJ823" s="55">
        <f t="shared" si="207"/>
        <v>430.81808000000007</v>
      </c>
      <c r="AK823" s="57">
        <v>0</v>
      </c>
      <c r="AL823" s="55">
        <v>0</v>
      </c>
      <c r="AM823" s="55">
        <v>0</v>
      </c>
      <c r="AN823" s="52">
        <f t="shared" si="204"/>
        <v>5.1065637728110194E-2</v>
      </c>
      <c r="AO823" s="52"/>
      <c r="AP823" s="52"/>
      <c r="AQ823" s="52"/>
      <c r="AR823" s="28">
        <v>1.545454545454545</v>
      </c>
      <c r="AS823" s="28">
        <v>1.363636363636364</v>
      </c>
      <c r="AT823" s="28">
        <v>0.13636363636363641</v>
      </c>
      <c r="AU823" s="28">
        <v>0.1818181818181818</v>
      </c>
      <c r="AV823" s="28">
        <v>0.47887323943661969</v>
      </c>
      <c r="AW823" s="28">
        <v>0.42253521126760563</v>
      </c>
      <c r="AX823" s="28">
        <v>4.2253521126760563E-2</v>
      </c>
      <c r="AY823" s="28">
        <v>5.6338028169014093E-2</v>
      </c>
      <c r="AZ823" s="25">
        <v>1.1399999999999999</v>
      </c>
      <c r="BA823" s="25">
        <v>3.44</v>
      </c>
      <c r="BB823" s="25">
        <v>2.2999999999999998</v>
      </c>
      <c r="BC823" s="25">
        <v>2.4804545454545459</v>
      </c>
      <c r="BD823">
        <v>2.480454545454545</v>
      </c>
      <c r="BE823">
        <v>6.6484842021595449</v>
      </c>
      <c r="BF823" s="75"/>
      <c r="BG823" s="75"/>
      <c r="BH823" s="75"/>
      <c r="BI823">
        <v>2.5532818864055101E-2</v>
      </c>
      <c r="BM823">
        <v>5.1065637728110187E-2</v>
      </c>
      <c r="BN823">
        <v>2.5532818864055101E-2</v>
      </c>
      <c r="BO823">
        <v>0</v>
      </c>
      <c r="BP823" s="79" t="s">
        <v>1264</v>
      </c>
      <c r="BQ823" s="79">
        <v>1373</v>
      </c>
      <c r="BR823" s="79">
        <v>12</v>
      </c>
      <c r="BT823" s="79" t="s">
        <v>464</v>
      </c>
      <c r="BU823" s="79" t="s">
        <v>464</v>
      </c>
      <c r="BV823" s="79">
        <v>0</v>
      </c>
      <c r="BW823" s="79">
        <v>4.66</v>
      </c>
      <c r="BX823" s="79">
        <v>0.5</v>
      </c>
      <c r="BY823" s="79">
        <v>1</v>
      </c>
      <c r="BZ823" s="95" t="s">
        <v>464</v>
      </c>
      <c r="CA823" s="95" t="s">
        <v>464</v>
      </c>
      <c r="CB823" s="95" t="s">
        <v>1266</v>
      </c>
      <c r="CC823" s="95">
        <v>125</v>
      </c>
      <c r="CD823" s="95">
        <v>220</v>
      </c>
      <c r="CE823" s="95" t="s">
        <v>1287</v>
      </c>
      <c r="CF823" s="95">
        <f t="shared" si="206"/>
        <v>288</v>
      </c>
      <c r="CG823" s="81">
        <v>1680</v>
      </c>
      <c r="CH823" s="2"/>
    </row>
    <row r="824" spans="1:86" x14ac:dyDescent="0.3">
      <c r="A824" s="2" t="s">
        <v>353</v>
      </c>
      <c r="B824" s="13" t="s">
        <v>834</v>
      </c>
      <c r="C824" s="13"/>
      <c r="D824" s="2">
        <v>3.44</v>
      </c>
      <c r="E824" s="2" t="s">
        <v>380</v>
      </c>
      <c r="F824" s="113" t="s">
        <v>549</v>
      </c>
      <c r="G824">
        <v>-1</v>
      </c>
      <c r="I824" t="s">
        <v>1527</v>
      </c>
      <c r="L824" t="b">
        <v>1</v>
      </c>
      <c r="M824" t="b">
        <v>0</v>
      </c>
      <c r="N824" t="b">
        <v>0</v>
      </c>
      <c r="O824" t="b">
        <v>0</v>
      </c>
      <c r="P824" s="2">
        <v>2</v>
      </c>
      <c r="Q824" s="25">
        <v>0</v>
      </c>
      <c r="R824">
        <v>0</v>
      </c>
      <c r="S824">
        <v>0</v>
      </c>
      <c r="T824" s="2">
        <v>3.79</v>
      </c>
      <c r="U824" s="2">
        <v>3.79</v>
      </c>
      <c r="V824" s="2">
        <v>27.2</v>
      </c>
      <c r="W824" s="2" t="s">
        <v>519</v>
      </c>
      <c r="X824" s="2">
        <v>13.6</v>
      </c>
      <c r="Y824" s="25">
        <v>0</v>
      </c>
      <c r="AB824">
        <v>0</v>
      </c>
      <c r="AE824">
        <v>0</v>
      </c>
      <c r="AH824" s="2"/>
      <c r="AI824">
        <v>20</v>
      </c>
      <c r="AJ824" s="55">
        <f t="shared" si="207"/>
        <v>390.70352000000003</v>
      </c>
      <c r="AK824" s="57">
        <v>0</v>
      </c>
      <c r="AL824" s="55">
        <v>0</v>
      </c>
      <c r="AM824" s="55">
        <v>0</v>
      </c>
      <c r="AN824" s="52">
        <f t="shared" ref="AN824:AN849" si="208">P824*AI824/AJ824</f>
        <v>0.10237942058981193</v>
      </c>
      <c r="AO824" s="52"/>
      <c r="AP824" s="52"/>
      <c r="AQ824" s="52"/>
      <c r="AR824" s="28">
        <v>1.882352941176471</v>
      </c>
      <c r="AS824" s="28">
        <v>2.3529411764705879</v>
      </c>
      <c r="AT824" s="28">
        <v>0.47058823529411759</v>
      </c>
      <c r="AU824" s="28">
        <v>0</v>
      </c>
      <c r="AV824" s="28">
        <v>0.4</v>
      </c>
      <c r="AW824" s="28">
        <v>0.5</v>
      </c>
      <c r="AX824" s="28">
        <v>9.9999999999999992E-2</v>
      </c>
      <c r="AY824" s="28">
        <v>0</v>
      </c>
      <c r="AZ824" s="25">
        <v>1.1000000000000001</v>
      </c>
      <c r="BA824" s="25">
        <v>3.44</v>
      </c>
      <c r="BB824" s="25">
        <v>2.34</v>
      </c>
      <c r="BC824" s="25">
        <v>2.6835294117647059</v>
      </c>
      <c r="BD824">
        <v>2.6835294117647059</v>
      </c>
      <c r="BE824">
        <v>6.2493398705707062</v>
      </c>
      <c r="BF824" s="75"/>
      <c r="BG824" s="75"/>
      <c r="BH824" s="75"/>
      <c r="BI824">
        <v>5.1189710294905967E-2</v>
      </c>
      <c r="BM824">
        <v>0.10237942058981191</v>
      </c>
      <c r="BN824">
        <v>5.1189710294905967E-2</v>
      </c>
      <c r="BO824">
        <v>0</v>
      </c>
      <c r="BP824" s="79" t="s">
        <v>1264</v>
      </c>
      <c r="BQ824" s="79">
        <v>1373</v>
      </c>
      <c r="BR824" s="79">
        <v>12</v>
      </c>
      <c r="BT824" s="79" t="s">
        <v>1268</v>
      </c>
      <c r="BU824" s="79" t="s">
        <v>863</v>
      </c>
      <c r="BV824" s="79">
        <v>1</v>
      </c>
      <c r="BW824" s="79">
        <v>3.24</v>
      </c>
      <c r="BX824" s="79">
        <v>0.5</v>
      </c>
      <c r="BY824" s="79">
        <v>1</v>
      </c>
      <c r="BZ824" s="95" t="s">
        <v>464</v>
      </c>
      <c r="CA824" s="95" t="s">
        <v>464</v>
      </c>
      <c r="CB824" s="95" t="s">
        <v>1266</v>
      </c>
      <c r="CC824" s="95">
        <v>125</v>
      </c>
      <c r="CD824" s="95">
        <v>220</v>
      </c>
      <c r="CE824" s="95" t="s">
        <v>1287</v>
      </c>
      <c r="CF824" s="95">
        <f t="shared" si="206"/>
        <v>288</v>
      </c>
      <c r="CG824" s="81">
        <v>3403.9999999999995</v>
      </c>
      <c r="CH824" s="2"/>
    </row>
    <row r="825" spans="1:86" x14ac:dyDescent="0.3">
      <c r="A825" s="2" t="s">
        <v>369</v>
      </c>
      <c r="B825" s="18" t="s">
        <v>1034</v>
      </c>
      <c r="C825" s="13"/>
      <c r="D825" s="2">
        <v>3.34</v>
      </c>
      <c r="E825" s="2" t="s">
        <v>380</v>
      </c>
      <c r="F825" s="114" t="s">
        <v>549</v>
      </c>
      <c r="G825">
        <v>-1</v>
      </c>
      <c r="L825" t="b">
        <v>0</v>
      </c>
      <c r="M825" t="b">
        <v>0</v>
      </c>
      <c r="N825" t="b">
        <v>0</v>
      </c>
      <c r="O825" s="5" t="b">
        <v>1</v>
      </c>
      <c r="P825" s="2">
        <v>2</v>
      </c>
      <c r="Q825" s="25">
        <v>0</v>
      </c>
      <c r="R825">
        <v>0</v>
      </c>
      <c r="S825">
        <v>0</v>
      </c>
      <c r="T825" s="2">
        <v>3.83</v>
      </c>
      <c r="U825" s="2">
        <v>3.83</v>
      </c>
      <c r="V825" s="2">
        <v>36.700000000000003</v>
      </c>
      <c r="W825" s="2" t="s">
        <v>519</v>
      </c>
      <c r="X825" s="2">
        <v>18.350000000000001</v>
      </c>
      <c r="Y825" s="25">
        <v>0</v>
      </c>
      <c r="AB825">
        <v>0</v>
      </c>
      <c r="AE825">
        <v>0</v>
      </c>
      <c r="AH825" s="2"/>
      <c r="AI825">
        <v>20</v>
      </c>
      <c r="AJ825" s="55">
        <f t="shared" ref="AJ825:AJ849" si="209">T825*U825*V825</f>
        <v>538.34863000000007</v>
      </c>
      <c r="AK825" s="57">
        <v>0</v>
      </c>
      <c r="AL825" s="55">
        <v>0</v>
      </c>
      <c r="AM825" s="55">
        <v>0</v>
      </c>
      <c r="AN825" s="52">
        <f t="shared" si="208"/>
        <v>7.4301294311829108E-2</v>
      </c>
      <c r="AO825" s="52"/>
      <c r="AP825" s="52"/>
      <c r="AQ825" s="52"/>
      <c r="AR825" s="28">
        <v>1.7391304347826091</v>
      </c>
      <c r="AS825" s="28">
        <v>1.956521739130435</v>
      </c>
      <c r="AT825" s="28">
        <v>0.34782608695652167</v>
      </c>
      <c r="AU825" s="28">
        <v>0</v>
      </c>
      <c r="AV825" s="28">
        <v>0.43010752688172038</v>
      </c>
      <c r="AW825" s="28">
        <v>0.48387096774193539</v>
      </c>
      <c r="AX825" s="28">
        <v>8.6021505376344079E-2</v>
      </c>
      <c r="AY825" s="28">
        <v>0</v>
      </c>
      <c r="AZ825" s="25">
        <v>1.1000000000000001</v>
      </c>
      <c r="BA825" s="25">
        <v>3.44</v>
      </c>
      <c r="BB825" s="25">
        <v>2.34</v>
      </c>
      <c r="BC825" s="25">
        <v>2.609130434782609</v>
      </c>
      <c r="BD825">
        <v>2.609130434782609</v>
      </c>
      <c r="BE825">
        <v>6.4538308176133041</v>
      </c>
      <c r="BF825" s="75"/>
      <c r="BG825" s="75"/>
      <c r="BH825" s="75"/>
      <c r="BI825">
        <v>3.7150647155914547E-2</v>
      </c>
      <c r="BM825">
        <v>7.4301294311829108E-2</v>
      </c>
      <c r="BN825">
        <v>3.7150647155914547E-2</v>
      </c>
      <c r="BO825">
        <v>0</v>
      </c>
      <c r="BP825" s="79" t="s">
        <v>1264</v>
      </c>
      <c r="BQ825" s="79">
        <v>1373</v>
      </c>
      <c r="BR825" s="79">
        <v>12</v>
      </c>
      <c r="BT825" s="79" t="s">
        <v>1268</v>
      </c>
      <c r="BU825" s="79" t="s">
        <v>863</v>
      </c>
      <c r="BV825" s="79">
        <v>1</v>
      </c>
      <c r="BW825" s="79">
        <v>3.88</v>
      </c>
      <c r="BX825" s="79">
        <v>0.5</v>
      </c>
      <c r="BY825" s="79">
        <v>1</v>
      </c>
      <c r="BZ825" s="95" t="s">
        <v>464</v>
      </c>
      <c r="CA825" s="95" t="s">
        <v>464</v>
      </c>
      <c r="CB825" s="95" t="s">
        <v>1266</v>
      </c>
      <c r="CC825" s="95">
        <v>125</v>
      </c>
      <c r="CD825" s="95">
        <v>220</v>
      </c>
      <c r="CE825" s="95" t="s">
        <v>1287</v>
      </c>
      <c r="CF825" s="95">
        <f t="shared" si="206"/>
        <v>288</v>
      </c>
      <c r="CG825" s="81">
        <v>65880</v>
      </c>
      <c r="CH825" s="2"/>
    </row>
    <row r="826" spans="1:86" x14ac:dyDescent="0.3">
      <c r="A826" s="2" t="s">
        <v>370</v>
      </c>
      <c r="B826" s="18" t="s">
        <v>1026</v>
      </c>
      <c r="C826" s="13"/>
      <c r="D826" s="2">
        <v>3.39</v>
      </c>
      <c r="E826" s="2" t="s">
        <v>380</v>
      </c>
      <c r="F826" s="114" t="s">
        <v>549</v>
      </c>
      <c r="G826">
        <v>-1</v>
      </c>
      <c r="L826" t="b">
        <v>0</v>
      </c>
      <c r="M826" t="b">
        <v>0</v>
      </c>
      <c r="N826" t="b">
        <v>0</v>
      </c>
      <c r="O826" s="5" t="b">
        <v>1</v>
      </c>
      <c r="P826" s="2">
        <v>1</v>
      </c>
      <c r="Q826" s="25">
        <v>0</v>
      </c>
      <c r="R826">
        <v>0</v>
      </c>
      <c r="S826">
        <v>0</v>
      </c>
      <c r="T826" s="2">
        <v>3.82</v>
      </c>
      <c r="U826" s="2">
        <v>3.82</v>
      </c>
      <c r="V826" s="2">
        <v>20.2</v>
      </c>
      <c r="W826" s="2" t="s">
        <v>519</v>
      </c>
      <c r="X826" s="2">
        <v>20.2</v>
      </c>
      <c r="Y826" s="25">
        <v>0</v>
      </c>
      <c r="AB826">
        <v>0</v>
      </c>
      <c r="AE826">
        <v>0</v>
      </c>
      <c r="AH826" s="2"/>
      <c r="AI826">
        <v>20</v>
      </c>
      <c r="AJ826" s="55">
        <f t="shared" si="209"/>
        <v>294.76648</v>
      </c>
      <c r="AK826" s="57">
        <v>0</v>
      </c>
      <c r="AL826" s="55">
        <v>0</v>
      </c>
      <c r="AM826" s="55">
        <v>0</v>
      </c>
      <c r="AN826" s="52">
        <f t="shared" si="208"/>
        <v>6.7850320022819419E-2</v>
      </c>
      <c r="AO826" s="52"/>
      <c r="AP826" s="52"/>
      <c r="AQ826" s="52"/>
      <c r="AR826" s="28">
        <v>1.6923076923076921</v>
      </c>
      <c r="AS826" s="28">
        <v>1.8076923076923079</v>
      </c>
      <c r="AT826" s="28">
        <v>0.30769230769230771</v>
      </c>
      <c r="AU826" s="28">
        <v>0</v>
      </c>
      <c r="AV826" s="28">
        <v>0.44444444444444448</v>
      </c>
      <c r="AW826" s="28">
        <v>0.47474747474747481</v>
      </c>
      <c r="AX826" s="28">
        <v>8.0808080808080815E-2</v>
      </c>
      <c r="AY826" s="28">
        <v>0</v>
      </c>
      <c r="AZ826" s="25">
        <v>1.1000000000000001</v>
      </c>
      <c r="BA826" s="25">
        <v>3.44</v>
      </c>
      <c r="BB826" s="25">
        <v>2.34</v>
      </c>
      <c r="BC826" s="25">
        <v>2.5753846153846158</v>
      </c>
      <c r="BD826">
        <v>2.5753846153846149</v>
      </c>
      <c r="BE826">
        <v>6.5020131619541548</v>
      </c>
      <c r="BF826" s="75"/>
      <c r="BG826" s="75"/>
      <c r="BH826" s="75"/>
      <c r="BI826">
        <v>3.3925160011409709E-2</v>
      </c>
      <c r="BM826">
        <v>6.7850320022819419E-2</v>
      </c>
      <c r="BN826">
        <v>3.3925160011409709E-2</v>
      </c>
      <c r="BO826">
        <v>0</v>
      </c>
      <c r="BP826" s="79" t="s">
        <v>1264</v>
      </c>
      <c r="BQ826" s="79">
        <v>1373</v>
      </c>
      <c r="BR826" s="79">
        <v>12</v>
      </c>
      <c r="BT826" s="79" t="s">
        <v>1268</v>
      </c>
      <c r="BU826" s="79" t="s">
        <v>863</v>
      </c>
      <c r="BV826" s="79">
        <v>1</v>
      </c>
      <c r="BX826" s="79">
        <v>0.5</v>
      </c>
      <c r="BY826" s="79">
        <v>1</v>
      </c>
      <c r="BZ826" s="95" t="s">
        <v>464</v>
      </c>
      <c r="CA826" s="95" t="s">
        <v>464</v>
      </c>
      <c r="CB826" s="95" t="s">
        <v>1266</v>
      </c>
      <c r="CC826" s="95">
        <v>125</v>
      </c>
      <c r="CD826" s="95">
        <v>220</v>
      </c>
      <c r="CE826" s="95" t="s">
        <v>1287</v>
      </c>
      <c r="CF826" s="95">
        <f t="shared" si="206"/>
        <v>288</v>
      </c>
      <c r="CG826" s="81">
        <v>95400</v>
      </c>
      <c r="CH826" s="2"/>
    </row>
    <row r="827" spans="1:86" x14ac:dyDescent="0.3">
      <c r="A827" s="2" t="s">
        <v>371</v>
      </c>
      <c r="B827" s="18" t="s">
        <v>1035</v>
      </c>
      <c r="C827" s="13"/>
      <c r="D827" s="2">
        <v>3.4</v>
      </c>
      <c r="E827" s="2" t="s">
        <v>380</v>
      </c>
      <c r="F827" s="114" t="s">
        <v>549</v>
      </c>
      <c r="G827">
        <v>-1</v>
      </c>
      <c r="L827" t="b">
        <v>0</v>
      </c>
      <c r="M827" t="b">
        <v>0</v>
      </c>
      <c r="N827" t="b">
        <v>0</v>
      </c>
      <c r="O827" s="5" t="b">
        <v>1</v>
      </c>
      <c r="P827" s="2">
        <v>1</v>
      </c>
      <c r="Q827" s="25">
        <v>0</v>
      </c>
      <c r="R827">
        <v>0</v>
      </c>
      <c r="S827">
        <v>0</v>
      </c>
      <c r="T827" s="2">
        <v>3.82</v>
      </c>
      <c r="U827" s="2">
        <v>3.82</v>
      </c>
      <c r="V827" s="2">
        <v>21.7</v>
      </c>
      <c r="W827" s="2" t="s">
        <v>519</v>
      </c>
      <c r="X827" s="2">
        <v>21.7</v>
      </c>
      <c r="Y827" s="25">
        <v>0</v>
      </c>
      <c r="AB827">
        <v>0</v>
      </c>
      <c r="AE827">
        <v>0</v>
      </c>
      <c r="AH827" s="2"/>
      <c r="AI827">
        <v>20</v>
      </c>
      <c r="AJ827" s="55">
        <f t="shared" si="209"/>
        <v>316.65508</v>
      </c>
      <c r="AK827" s="57">
        <v>0</v>
      </c>
      <c r="AL827" s="55">
        <v>0</v>
      </c>
      <c r="AM827" s="55">
        <v>0</v>
      </c>
      <c r="AN827" s="52">
        <f t="shared" si="208"/>
        <v>6.3160205735527761E-2</v>
      </c>
      <c r="AO827" s="52"/>
      <c r="AP827" s="52"/>
      <c r="AQ827" s="52"/>
      <c r="AR827" s="28">
        <v>1.655172413793103</v>
      </c>
      <c r="AS827" s="28">
        <v>1.6896551724137929</v>
      </c>
      <c r="AT827" s="28">
        <v>0.27586206896551718</v>
      </c>
      <c r="AU827" s="28">
        <v>0</v>
      </c>
      <c r="AV827" s="28">
        <v>0.45714285714285707</v>
      </c>
      <c r="AW827" s="28">
        <v>0.46666666666666667</v>
      </c>
      <c r="AX827" s="28">
        <v>7.6190476190476197E-2</v>
      </c>
      <c r="AY827" s="28">
        <v>0</v>
      </c>
      <c r="AZ827" s="25">
        <v>1.1000000000000001</v>
      </c>
      <c r="BA827" s="25">
        <v>3.44</v>
      </c>
      <c r="BB827" s="25">
        <v>2.34</v>
      </c>
      <c r="BC827" s="25">
        <v>2.5486206896551722</v>
      </c>
      <c r="BD827">
        <v>2.5486206896551722</v>
      </c>
      <c r="BE827">
        <v>6.5402267453968976</v>
      </c>
      <c r="BF827" s="75"/>
      <c r="BG827" s="75"/>
      <c r="BH827" s="75"/>
      <c r="BI827">
        <v>3.158010286776388E-2</v>
      </c>
      <c r="BM827">
        <v>6.3160205735527761E-2</v>
      </c>
      <c r="BN827">
        <v>3.158010286776388E-2</v>
      </c>
      <c r="BO827">
        <v>0</v>
      </c>
      <c r="BP827" s="79" t="s">
        <v>1264</v>
      </c>
      <c r="BQ827" s="79">
        <v>1373</v>
      </c>
      <c r="BR827" s="79">
        <v>12</v>
      </c>
      <c r="BT827" s="79" t="s">
        <v>1268</v>
      </c>
      <c r="BU827" s="79" t="s">
        <v>863</v>
      </c>
      <c r="BV827" s="79">
        <v>1</v>
      </c>
      <c r="BX827" s="79">
        <v>0.5</v>
      </c>
      <c r="BY827" s="79">
        <v>1</v>
      </c>
      <c r="BZ827" s="95" t="s">
        <v>464</v>
      </c>
      <c r="CA827" s="95" t="s">
        <v>464</v>
      </c>
      <c r="CB827" s="95" t="s">
        <v>1266</v>
      </c>
      <c r="CC827" s="95">
        <v>125</v>
      </c>
      <c r="CD827" s="95">
        <v>220</v>
      </c>
      <c r="CE827" s="95" t="s">
        <v>1287</v>
      </c>
      <c r="CF827" s="95">
        <f t="shared" si="206"/>
        <v>288</v>
      </c>
      <c r="CG827" s="81">
        <v>79560</v>
      </c>
      <c r="CH827" s="2"/>
    </row>
    <row r="828" spans="1:86" x14ac:dyDescent="0.3">
      <c r="A828" s="2" t="s">
        <v>372</v>
      </c>
      <c r="B828" s="18" t="s">
        <v>1036</v>
      </c>
      <c r="C828" s="13"/>
      <c r="D828" s="2">
        <v>3.42</v>
      </c>
      <c r="E828" s="2" t="s">
        <v>380</v>
      </c>
      <c r="F828" s="114" t="s">
        <v>549</v>
      </c>
      <c r="G828">
        <v>-1</v>
      </c>
      <c r="L828" t="b">
        <v>0</v>
      </c>
      <c r="M828" t="b">
        <v>0</v>
      </c>
      <c r="N828" t="b">
        <v>0</v>
      </c>
      <c r="O828" s="5" t="b">
        <v>1</v>
      </c>
      <c r="P828" s="2">
        <v>1</v>
      </c>
      <c r="Q828" s="25">
        <v>0</v>
      </c>
      <c r="R828">
        <v>0</v>
      </c>
      <c r="S828">
        <v>0</v>
      </c>
      <c r="T828" s="2">
        <v>3.81</v>
      </c>
      <c r="U828" s="2">
        <v>3.81</v>
      </c>
      <c r="V828" s="2">
        <v>24.7</v>
      </c>
      <c r="W828" s="2" t="s">
        <v>519</v>
      </c>
      <c r="X828" s="2">
        <v>24.7</v>
      </c>
      <c r="Y828" s="25">
        <v>0</v>
      </c>
      <c r="AB828">
        <v>0</v>
      </c>
      <c r="AE828">
        <v>0</v>
      </c>
      <c r="AH828" s="2"/>
      <c r="AI828">
        <v>20</v>
      </c>
      <c r="AJ828" s="55">
        <f t="shared" si="209"/>
        <v>358.54766999999998</v>
      </c>
      <c r="AK828" s="57">
        <v>0</v>
      </c>
      <c r="AL828" s="55">
        <v>0</v>
      </c>
      <c r="AM828" s="55">
        <v>0</v>
      </c>
      <c r="AN828" s="52">
        <f t="shared" si="208"/>
        <v>5.5780588394285201E-2</v>
      </c>
      <c r="AO828" s="52"/>
      <c r="AP828" s="52"/>
      <c r="AQ828" s="52"/>
      <c r="AR828" s="28">
        <v>1.625</v>
      </c>
      <c r="AS828" s="28">
        <v>1.59375</v>
      </c>
      <c r="AT828" s="28">
        <v>0.25</v>
      </c>
      <c r="AU828" s="28">
        <v>0</v>
      </c>
      <c r="AV828" s="28">
        <v>0.46846846846846851</v>
      </c>
      <c r="AW828" s="28">
        <v>0.45945945945945948</v>
      </c>
      <c r="AX828" s="28">
        <v>7.2072072072072071E-2</v>
      </c>
      <c r="AY828" s="28">
        <v>0</v>
      </c>
      <c r="AZ828" s="25">
        <v>1.1000000000000001</v>
      </c>
      <c r="BA828" s="25">
        <v>3.44</v>
      </c>
      <c r="BB828" s="25">
        <v>2.34</v>
      </c>
      <c r="BC828" s="25">
        <v>2.526875</v>
      </c>
      <c r="BD828">
        <v>2.526875</v>
      </c>
      <c r="BE828">
        <v>6.5712752819441249</v>
      </c>
      <c r="BF828" s="75"/>
      <c r="BG828" s="75"/>
      <c r="BH828" s="75"/>
      <c r="BI828">
        <v>2.78902941971426E-2</v>
      </c>
      <c r="BM828">
        <v>5.5780588394285201E-2</v>
      </c>
      <c r="BN828">
        <v>2.78902941971426E-2</v>
      </c>
      <c r="BO828">
        <v>0</v>
      </c>
      <c r="BP828" s="79" t="s">
        <v>1264</v>
      </c>
      <c r="BQ828" s="79">
        <v>1373</v>
      </c>
      <c r="BR828" s="79">
        <v>12</v>
      </c>
      <c r="BT828" s="79" t="s">
        <v>1268</v>
      </c>
      <c r="BU828" s="79" t="s">
        <v>863</v>
      </c>
      <c r="BV828" s="79">
        <v>1</v>
      </c>
      <c r="BW828" s="79">
        <v>4.09</v>
      </c>
      <c r="BX828" s="79">
        <v>0.5</v>
      </c>
      <c r="BY828" s="79">
        <v>1</v>
      </c>
      <c r="BZ828" s="95" t="s">
        <v>464</v>
      </c>
      <c r="CA828" s="95" t="s">
        <v>464</v>
      </c>
      <c r="CB828" s="95" t="s">
        <v>1266</v>
      </c>
      <c r="CC828" s="95">
        <v>125</v>
      </c>
      <c r="CD828" s="95">
        <v>220</v>
      </c>
      <c r="CE828" s="95" t="s">
        <v>1287</v>
      </c>
      <c r="CF828" s="95">
        <f t="shared" si="206"/>
        <v>288</v>
      </c>
      <c r="CG828" s="81">
        <v>87240</v>
      </c>
      <c r="CH828" s="2"/>
    </row>
    <row r="829" spans="1:86" x14ac:dyDescent="0.3">
      <c r="A829" s="2" t="s">
        <v>373</v>
      </c>
      <c r="B829" s="18" t="s">
        <v>1037</v>
      </c>
      <c r="C829" s="13"/>
      <c r="D829" s="2">
        <v>3.41</v>
      </c>
      <c r="E829" s="2" t="s">
        <v>380</v>
      </c>
      <c r="F829" s="114" t="s">
        <v>549</v>
      </c>
      <c r="G829">
        <v>-1</v>
      </c>
      <c r="L829" t="b">
        <v>0</v>
      </c>
      <c r="M829" t="b">
        <v>0</v>
      </c>
      <c r="N829" t="b">
        <v>0</v>
      </c>
      <c r="O829" s="5" t="b">
        <v>1</v>
      </c>
      <c r="P829" s="2">
        <v>1</v>
      </c>
      <c r="Q829" s="25">
        <v>0</v>
      </c>
      <c r="R829">
        <v>0</v>
      </c>
      <c r="S829">
        <v>0</v>
      </c>
      <c r="T829" s="2">
        <v>3.87</v>
      </c>
      <c r="U829" s="2">
        <v>3.87</v>
      </c>
      <c r="V829" s="2">
        <v>29.4</v>
      </c>
      <c r="W829" s="2" t="s">
        <v>519</v>
      </c>
      <c r="X829" s="2">
        <v>29.4</v>
      </c>
      <c r="Y829" s="25">
        <v>0</v>
      </c>
      <c r="AB829">
        <v>0</v>
      </c>
      <c r="AE829">
        <v>0</v>
      </c>
      <c r="AH829" s="2"/>
      <c r="AI829">
        <v>20</v>
      </c>
      <c r="AJ829" s="55">
        <f t="shared" si="209"/>
        <v>440.32085999999998</v>
      </c>
      <c r="AK829" s="57">
        <v>0</v>
      </c>
      <c r="AL829" s="55">
        <v>0</v>
      </c>
      <c r="AM829" s="55">
        <v>0</v>
      </c>
      <c r="AN829" s="52">
        <f t="shared" si="208"/>
        <v>4.5421422914190351E-2</v>
      </c>
      <c r="AO829" s="52"/>
      <c r="AP829" s="52"/>
      <c r="AQ829" s="52"/>
      <c r="AR829" s="28">
        <v>1.5789473684210531</v>
      </c>
      <c r="AS829" s="28">
        <v>1.4473684210526321</v>
      </c>
      <c r="AT829" s="28">
        <v>0.2105263157894737</v>
      </c>
      <c r="AU829" s="28">
        <v>0</v>
      </c>
      <c r="AV829" s="28">
        <v>0.48780487804878048</v>
      </c>
      <c r="AW829" s="28">
        <v>0.44715447154471538</v>
      </c>
      <c r="AX829" s="28">
        <v>6.5040650406504058E-2</v>
      </c>
      <c r="AY829" s="28">
        <v>0</v>
      </c>
      <c r="AZ829" s="25">
        <v>1.1000000000000001</v>
      </c>
      <c r="BA829" s="25">
        <v>3.44</v>
      </c>
      <c r="BB829" s="25">
        <v>2.34</v>
      </c>
      <c r="BC829" s="25">
        <v>2.4936842105263159</v>
      </c>
      <c r="BD829">
        <v>2.4936842105263159</v>
      </c>
      <c r="BE829">
        <v>6.6186651535162104</v>
      </c>
      <c r="BF829" s="75"/>
      <c r="BG829" s="75"/>
      <c r="BH829" s="75"/>
      <c r="BI829">
        <v>2.2710711457095179E-2</v>
      </c>
      <c r="BM829">
        <v>4.5421422914190351E-2</v>
      </c>
      <c r="BN829">
        <v>2.2710711457095179E-2</v>
      </c>
      <c r="BO829">
        <v>0</v>
      </c>
      <c r="BP829" s="79" t="s">
        <v>1264</v>
      </c>
      <c r="BQ829" s="79">
        <v>1373</v>
      </c>
      <c r="BR829" s="79">
        <v>12</v>
      </c>
      <c r="BT829" s="79" t="s">
        <v>1268</v>
      </c>
      <c r="BU829" s="79" t="s">
        <v>863</v>
      </c>
      <c r="BV829" s="79">
        <v>1</v>
      </c>
      <c r="BX829" s="79">
        <v>0.5</v>
      </c>
      <c r="BY829" s="79">
        <v>1</v>
      </c>
      <c r="BZ829" s="95" t="s">
        <v>464</v>
      </c>
      <c r="CA829" s="95" t="s">
        <v>464</v>
      </c>
      <c r="CB829" s="95" t="s">
        <v>1266</v>
      </c>
      <c r="CC829" s="95">
        <v>125</v>
      </c>
      <c r="CD829" s="95">
        <v>220</v>
      </c>
      <c r="CE829" s="95" t="s">
        <v>1287</v>
      </c>
      <c r="CF829" s="95">
        <f t="shared" si="206"/>
        <v>288</v>
      </c>
      <c r="CG829" s="81">
        <v>66200</v>
      </c>
      <c r="CH829" s="2"/>
    </row>
    <row r="830" spans="1:86" x14ac:dyDescent="0.3">
      <c r="A830" s="2" t="s">
        <v>374</v>
      </c>
      <c r="B830" s="18" t="s">
        <v>1038</v>
      </c>
      <c r="C830" s="13"/>
      <c r="D830" s="2">
        <v>3.4</v>
      </c>
      <c r="E830" s="2" t="s">
        <v>380</v>
      </c>
      <c r="F830" s="114" t="s">
        <v>549</v>
      </c>
      <c r="G830">
        <v>-1</v>
      </c>
      <c r="L830" t="b">
        <v>0</v>
      </c>
      <c r="M830" t="b">
        <v>0</v>
      </c>
      <c r="N830" t="b">
        <v>0</v>
      </c>
      <c r="O830" s="5" t="b">
        <v>1</v>
      </c>
      <c r="P830" s="2">
        <v>1</v>
      </c>
      <c r="Q830" s="25">
        <v>0</v>
      </c>
      <c r="R830">
        <v>0</v>
      </c>
      <c r="S830">
        <v>0</v>
      </c>
      <c r="T830" s="2">
        <v>3.85</v>
      </c>
      <c r="U830" s="2">
        <v>3.85</v>
      </c>
      <c r="V830" s="2">
        <v>34.200000000000003</v>
      </c>
      <c r="W830" s="2" t="s">
        <v>519</v>
      </c>
      <c r="X830" s="2">
        <v>34.200000000000003</v>
      </c>
      <c r="Y830" s="25">
        <v>0</v>
      </c>
      <c r="AB830">
        <v>0</v>
      </c>
      <c r="AE830">
        <v>0</v>
      </c>
      <c r="AH830" s="2"/>
      <c r="AI830">
        <v>20</v>
      </c>
      <c r="AJ830" s="55">
        <f t="shared" si="209"/>
        <v>506.92950000000008</v>
      </c>
      <c r="AK830" s="57">
        <v>0</v>
      </c>
      <c r="AL830" s="55">
        <v>0</v>
      </c>
      <c r="AM830" s="55">
        <v>0</v>
      </c>
      <c r="AN830" s="52">
        <f t="shared" si="208"/>
        <v>3.9453217853764669E-2</v>
      </c>
      <c r="AO830" s="52"/>
      <c r="AP830" s="52"/>
      <c r="AQ830" s="52"/>
      <c r="AR830" s="28">
        <v>1.545454545454545</v>
      </c>
      <c r="AS830" s="28">
        <v>1.3409090909090911</v>
      </c>
      <c r="AT830" s="28">
        <v>0.1818181818181818</v>
      </c>
      <c r="AU830" s="28">
        <v>0</v>
      </c>
      <c r="AV830" s="28">
        <v>0.50370370370370365</v>
      </c>
      <c r="AW830" s="28">
        <v>0.437037037037037</v>
      </c>
      <c r="AX830" s="28">
        <v>5.9259259259259248E-2</v>
      </c>
      <c r="AY830" s="28">
        <v>0</v>
      </c>
      <c r="AZ830" s="25">
        <v>1.1000000000000001</v>
      </c>
      <c r="BA830" s="25">
        <v>3.44</v>
      </c>
      <c r="BB830" s="25">
        <v>2.34</v>
      </c>
      <c r="BC830" s="25">
        <v>2.4695454545454552</v>
      </c>
      <c r="BD830">
        <v>2.4695454545454538</v>
      </c>
      <c r="BE830">
        <v>6.6531305146595452</v>
      </c>
      <c r="BF830" s="75"/>
      <c r="BG830" s="75"/>
      <c r="BH830" s="75"/>
      <c r="BI830">
        <v>1.9726608926882331E-2</v>
      </c>
      <c r="BM830">
        <v>3.9453217853764669E-2</v>
      </c>
      <c r="BN830">
        <v>1.9726608926882331E-2</v>
      </c>
      <c r="BO830">
        <v>0</v>
      </c>
      <c r="BP830" s="79" t="s">
        <v>1264</v>
      </c>
      <c r="BQ830" s="79">
        <v>1373</v>
      </c>
      <c r="BR830" s="79">
        <v>12</v>
      </c>
      <c r="BT830" s="79" t="s">
        <v>1268</v>
      </c>
      <c r="BU830" s="79" t="s">
        <v>863</v>
      </c>
      <c r="BV830" s="79">
        <v>1</v>
      </c>
      <c r="BW830" s="79">
        <v>4.38</v>
      </c>
      <c r="BX830" s="79">
        <v>0.5</v>
      </c>
      <c r="BY830" s="79">
        <v>1</v>
      </c>
      <c r="BZ830" s="95" t="s">
        <v>464</v>
      </c>
      <c r="CA830" s="95" t="s">
        <v>464</v>
      </c>
      <c r="CB830" s="95" t="s">
        <v>1266</v>
      </c>
      <c r="CC830" s="95">
        <v>125</v>
      </c>
      <c r="CD830" s="95">
        <v>220</v>
      </c>
      <c r="CE830" s="95" t="s">
        <v>1287</v>
      </c>
      <c r="CF830" s="95">
        <f t="shared" si="206"/>
        <v>288</v>
      </c>
      <c r="CG830" s="81">
        <v>73440</v>
      </c>
      <c r="CH830" s="2"/>
    </row>
    <row r="831" spans="1:86" x14ac:dyDescent="0.3">
      <c r="A831" s="2" t="s">
        <v>375</v>
      </c>
      <c r="B831" s="18" t="s">
        <v>1039</v>
      </c>
      <c r="C831" s="13"/>
      <c r="D831" s="2">
        <v>3.33</v>
      </c>
      <c r="E831" s="2" t="s">
        <v>380</v>
      </c>
      <c r="F831" s="114" t="s">
        <v>549</v>
      </c>
      <c r="G831">
        <v>-1</v>
      </c>
      <c r="L831" t="b">
        <v>0</v>
      </c>
      <c r="M831" t="b">
        <v>0</v>
      </c>
      <c r="N831" t="b">
        <v>0</v>
      </c>
      <c r="O831" s="5" t="b">
        <v>1</v>
      </c>
      <c r="P831" s="2">
        <v>2</v>
      </c>
      <c r="Q831" s="25">
        <v>0</v>
      </c>
      <c r="R831">
        <v>0</v>
      </c>
      <c r="S831">
        <v>0</v>
      </c>
      <c r="T831" s="2">
        <v>3.81</v>
      </c>
      <c r="U831" s="2">
        <v>3.81</v>
      </c>
      <c r="V831" s="2">
        <v>35.1</v>
      </c>
      <c r="W831" s="2" t="s">
        <v>519</v>
      </c>
      <c r="X831" s="2">
        <v>17.55</v>
      </c>
      <c r="Y831" s="25">
        <v>0</v>
      </c>
      <c r="AB831">
        <v>0</v>
      </c>
      <c r="AE831">
        <v>0</v>
      </c>
      <c r="AH831" s="2"/>
      <c r="AI831">
        <v>20</v>
      </c>
      <c r="AJ831" s="55">
        <f t="shared" si="209"/>
        <v>509.51510999999999</v>
      </c>
      <c r="AK831" s="57">
        <v>0</v>
      </c>
      <c r="AL831" s="55">
        <v>0</v>
      </c>
      <c r="AM831" s="55">
        <v>0</v>
      </c>
      <c r="AN831" s="52">
        <f t="shared" si="208"/>
        <v>7.8506013295660648E-2</v>
      </c>
      <c r="AO831" s="52"/>
      <c r="AP831" s="52"/>
      <c r="AQ831" s="52"/>
      <c r="AR831" s="28">
        <v>1.7727272727272729</v>
      </c>
      <c r="AS831" s="28">
        <v>2.0909090909090908</v>
      </c>
      <c r="AT831" s="28">
        <v>0.36363636363636359</v>
      </c>
      <c r="AU831" s="28">
        <v>0</v>
      </c>
      <c r="AV831" s="28">
        <v>0.41935483870967738</v>
      </c>
      <c r="AW831" s="28">
        <v>0.49462365591397839</v>
      </c>
      <c r="AX831" s="28">
        <v>8.6021505376344079E-2</v>
      </c>
      <c r="AY831" s="28">
        <v>0</v>
      </c>
      <c r="AZ831" s="25">
        <v>1.1000000000000001</v>
      </c>
      <c r="BA831" s="25">
        <v>3.44</v>
      </c>
      <c r="BB831" s="25">
        <v>2.34</v>
      </c>
      <c r="BC831" s="25">
        <v>2.645909090909091</v>
      </c>
      <c r="BD831">
        <v>2.645909090909091</v>
      </c>
      <c r="BE831">
        <v>6.4349594388752269</v>
      </c>
      <c r="BF831" s="75"/>
      <c r="BG831" s="75"/>
      <c r="BH831" s="75"/>
      <c r="BI831">
        <v>4.3178307312613358E-2</v>
      </c>
      <c r="BM831">
        <v>7.8506013295660648E-2</v>
      </c>
      <c r="BN831">
        <v>4.3178307312613358E-2</v>
      </c>
      <c r="BO831">
        <v>0</v>
      </c>
      <c r="BP831" s="79" t="s">
        <v>1264</v>
      </c>
      <c r="BQ831" s="79">
        <v>1373</v>
      </c>
      <c r="BR831" s="79">
        <v>12</v>
      </c>
      <c r="BT831" s="79" t="s">
        <v>1268</v>
      </c>
      <c r="BU831" s="79" t="s">
        <v>863</v>
      </c>
      <c r="BV831" s="79">
        <v>1</v>
      </c>
      <c r="BW831" s="79">
        <v>5.73</v>
      </c>
      <c r="BX831" s="79">
        <v>0.5</v>
      </c>
      <c r="BY831" s="79">
        <v>1</v>
      </c>
      <c r="BZ831" s="95" t="s">
        <v>464</v>
      </c>
      <c r="CA831" s="95" t="s">
        <v>464</v>
      </c>
      <c r="CB831" s="95" t="s">
        <v>1266</v>
      </c>
      <c r="CC831" s="95">
        <v>125</v>
      </c>
      <c r="CD831" s="95">
        <v>220</v>
      </c>
      <c r="CE831" s="95" t="s">
        <v>1287</v>
      </c>
      <c r="CF831" s="95">
        <f t="shared" si="206"/>
        <v>288</v>
      </c>
      <c r="CG831" s="81">
        <v>47920</v>
      </c>
      <c r="CH831" s="2"/>
    </row>
    <row r="832" spans="1:86" x14ac:dyDescent="0.3">
      <c r="A832" s="2" t="s">
        <v>376</v>
      </c>
      <c r="B832" s="18" t="s">
        <v>1027</v>
      </c>
      <c r="C832" s="13"/>
      <c r="D832" s="2">
        <v>3.41</v>
      </c>
      <c r="E832" s="2" t="s">
        <v>380</v>
      </c>
      <c r="F832" s="114" t="s">
        <v>549</v>
      </c>
      <c r="G832">
        <v>-1</v>
      </c>
      <c r="L832" t="b">
        <v>0</v>
      </c>
      <c r="M832" t="b">
        <v>0</v>
      </c>
      <c r="N832" t="b">
        <v>0</v>
      </c>
      <c r="O832" s="5" t="b">
        <v>1</v>
      </c>
      <c r="P832" s="2">
        <v>2</v>
      </c>
      <c r="Q832" s="25">
        <v>0</v>
      </c>
      <c r="R832">
        <v>0</v>
      </c>
      <c r="S832">
        <v>0</v>
      </c>
      <c r="T832" s="2">
        <v>3.83</v>
      </c>
      <c r="U832" s="2">
        <v>3.83</v>
      </c>
      <c r="V832" s="2">
        <v>39.5</v>
      </c>
      <c r="W832" s="2" t="s">
        <v>519</v>
      </c>
      <c r="X832" s="2">
        <v>19.75</v>
      </c>
      <c r="Y832" s="25">
        <v>0</v>
      </c>
      <c r="AB832">
        <v>0</v>
      </c>
      <c r="AE832">
        <v>0</v>
      </c>
      <c r="AH832" s="2"/>
      <c r="AI832">
        <v>20</v>
      </c>
      <c r="AJ832" s="55">
        <f t="shared" si="209"/>
        <v>579.42155000000002</v>
      </c>
      <c r="AK832" s="57">
        <v>0</v>
      </c>
      <c r="AL832" s="55">
        <v>0</v>
      </c>
      <c r="AM832" s="55">
        <v>0</v>
      </c>
      <c r="AN832" s="52">
        <f t="shared" si="208"/>
        <v>6.9034367120104523E-2</v>
      </c>
      <c r="AO832" s="52"/>
      <c r="AP832" s="52"/>
      <c r="AQ832" s="52"/>
      <c r="AR832" s="28">
        <v>1.72</v>
      </c>
      <c r="AS832" s="28">
        <v>1.92</v>
      </c>
      <c r="AT832" s="28">
        <v>0.32</v>
      </c>
      <c r="AU832" s="28">
        <v>0</v>
      </c>
      <c r="AV832" s="28">
        <v>0.43434343434343442</v>
      </c>
      <c r="AW832" s="28">
        <v>0.48484848484848492</v>
      </c>
      <c r="AX832" s="28">
        <v>8.0808080808080815E-2</v>
      </c>
      <c r="AY832" s="28">
        <v>0</v>
      </c>
      <c r="AZ832" s="25">
        <v>1.1000000000000001</v>
      </c>
      <c r="BA832" s="25">
        <v>3.44</v>
      </c>
      <c r="BB832" s="25">
        <v>2.34</v>
      </c>
      <c r="BC832" s="25">
        <v>2.6063999999999998</v>
      </c>
      <c r="BD832">
        <v>2.6063999999999998</v>
      </c>
      <c r="BE832">
        <v>6.4873336424382799</v>
      </c>
      <c r="BF832" s="75"/>
      <c r="BG832" s="75"/>
      <c r="BH832" s="75"/>
      <c r="BI832">
        <v>3.7968901916057493E-2</v>
      </c>
      <c r="BM832">
        <v>6.9034367120104523E-2</v>
      </c>
      <c r="BN832">
        <v>3.7968901916057493E-2</v>
      </c>
      <c r="BO832">
        <v>0</v>
      </c>
      <c r="BP832" s="79" t="s">
        <v>1264</v>
      </c>
      <c r="BQ832" s="79">
        <v>1373</v>
      </c>
      <c r="BR832" s="79">
        <v>12</v>
      </c>
      <c r="BT832" s="79" t="s">
        <v>1268</v>
      </c>
      <c r="BU832" s="79" t="s">
        <v>863</v>
      </c>
      <c r="BV832" s="79">
        <v>1</v>
      </c>
      <c r="BX832" s="79">
        <v>0.5</v>
      </c>
      <c r="BY832" s="79">
        <v>1</v>
      </c>
      <c r="BZ832" s="95" t="s">
        <v>464</v>
      </c>
      <c r="CA832" s="95" t="s">
        <v>464</v>
      </c>
      <c r="CB832" s="95" t="s">
        <v>1266</v>
      </c>
      <c r="CC832" s="95">
        <v>125</v>
      </c>
      <c r="CD832" s="95">
        <v>220</v>
      </c>
      <c r="CE832" s="95" t="s">
        <v>1287</v>
      </c>
      <c r="CF832" s="95">
        <f t="shared" si="206"/>
        <v>288</v>
      </c>
      <c r="CG832" s="81">
        <v>119880</v>
      </c>
      <c r="CH832" s="2"/>
    </row>
    <row r="833" spans="1:86" x14ac:dyDescent="0.3">
      <c r="A833" s="2" t="s">
        <v>377</v>
      </c>
      <c r="B833" s="18" t="s">
        <v>1040</v>
      </c>
      <c r="C833" s="13"/>
      <c r="D833" s="2">
        <v>3.38</v>
      </c>
      <c r="E833" s="2" t="s">
        <v>380</v>
      </c>
      <c r="F833" s="114" t="s">
        <v>549</v>
      </c>
      <c r="G833">
        <v>-1</v>
      </c>
      <c r="L833" t="b">
        <v>0</v>
      </c>
      <c r="M833" t="b">
        <v>0</v>
      </c>
      <c r="N833" t="b">
        <v>0</v>
      </c>
      <c r="O833" s="5" t="b">
        <v>1</v>
      </c>
      <c r="P833" s="2">
        <v>2</v>
      </c>
      <c r="Q833" s="25">
        <v>0</v>
      </c>
      <c r="R833">
        <v>0</v>
      </c>
      <c r="S833">
        <v>0</v>
      </c>
      <c r="T833" s="2">
        <v>3.83</v>
      </c>
      <c r="U833" s="2">
        <v>3.83</v>
      </c>
      <c r="V833" s="2">
        <v>44.2</v>
      </c>
      <c r="W833" s="2" t="s">
        <v>519</v>
      </c>
      <c r="X833" s="2">
        <v>22.1</v>
      </c>
      <c r="Y833" s="25">
        <v>0</v>
      </c>
      <c r="AB833">
        <v>0</v>
      </c>
      <c r="AE833">
        <v>0</v>
      </c>
      <c r="AH833" s="2"/>
      <c r="AI833">
        <v>20</v>
      </c>
      <c r="AJ833" s="55">
        <f t="shared" si="209"/>
        <v>648.36538000000007</v>
      </c>
      <c r="AK833" s="57">
        <v>0</v>
      </c>
      <c r="AL833" s="55">
        <v>0</v>
      </c>
      <c r="AM833" s="55">
        <v>0</v>
      </c>
      <c r="AN833" s="52">
        <f t="shared" si="208"/>
        <v>6.1693608625432772E-2</v>
      </c>
      <c r="AO833" s="52"/>
      <c r="AP833" s="52"/>
      <c r="AQ833" s="52"/>
      <c r="AR833" s="28">
        <v>1.678571428571429</v>
      </c>
      <c r="AS833" s="28">
        <v>1.785714285714286</v>
      </c>
      <c r="AT833" s="28">
        <v>0.2857142857142857</v>
      </c>
      <c r="AU833" s="28">
        <v>0</v>
      </c>
      <c r="AV833" s="28">
        <v>0.44761904761904758</v>
      </c>
      <c r="AW833" s="28">
        <v>0.47619047619047622</v>
      </c>
      <c r="AX833" s="28">
        <v>7.6190476190476183E-2</v>
      </c>
      <c r="AY833" s="28">
        <v>0</v>
      </c>
      <c r="AZ833" s="25">
        <v>1.1000000000000001</v>
      </c>
      <c r="BA833" s="25">
        <v>3.44</v>
      </c>
      <c r="BB833" s="25">
        <v>2.34</v>
      </c>
      <c r="BC833" s="25">
        <v>2.5753571428571429</v>
      </c>
      <c r="BD833">
        <v>2.5753571428571429</v>
      </c>
      <c r="BE833">
        <v>6.5284848023806781</v>
      </c>
      <c r="BF833" s="75"/>
      <c r="BG833" s="75"/>
      <c r="BH833" s="75"/>
      <c r="BI833">
        <v>3.3931484743988022E-2</v>
      </c>
      <c r="BM833">
        <v>6.1693608625432772E-2</v>
      </c>
      <c r="BN833">
        <v>3.3931484743988022E-2</v>
      </c>
      <c r="BO833">
        <v>0</v>
      </c>
      <c r="BP833" s="79" t="s">
        <v>1264</v>
      </c>
      <c r="BQ833" s="79">
        <v>1373</v>
      </c>
      <c r="BR833" s="79">
        <v>12</v>
      </c>
      <c r="BT833" s="79" t="s">
        <v>1268</v>
      </c>
      <c r="BU833" s="79" t="s">
        <v>863</v>
      </c>
      <c r="BV833" s="79">
        <v>1</v>
      </c>
      <c r="BX833" s="79">
        <v>0.5</v>
      </c>
      <c r="BY833" s="79">
        <v>1</v>
      </c>
      <c r="BZ833" s="95" t="s">
        <v>464</v>
      </c>
      <c r="CA833" s="95" t="s">
        <v>464</v>
      </c>
      <c r="CB833" s="95" t="s">
        <v>1266</v>
      </c>
      <c r="CC833" s="95">
        <v>125</v>
      </c>
      <c r="CD833" s="95">
        <v>220</v>
      </c>
      <c r="CE833" s="95" t="s">
        <v>1287</v>
      </c>
      <c r="CF833" s="95">
        <f t="shared" si="206"/>
        <v>288</v>
      </c>
      <c r="CG833" s="81">
        <v>111320</v>
      </c>
      <c r="CH833" s="2"/>
    </row>
    <row r="834" spans="1:86" x14ac:dyDescent="0.3">
      <c r="A834" s="2" t="s">
        <v>378</v>
      </c>
      <c r="B834" s="18" t="s">
        <v>1041</v>
      </c>
      <c r="C834" s="13"/>
      <c r="D834" s="2">
        <v>3.4</v>
      </c>
      <c r="E834" s="2" t="s">
        <v>380</v>
      </c>
      <c r="F834" s="114" t="s">
        <v>549</v>
      </c>
      <c r="G834">
        <v>-1</v>
      </c>
      <c r="L834" t="b">
        <v>0</v>
      </c>
      <c r="M834" t="b">
        <v>0</v>
      </c>
      <c r="N834" t="b">
        <v>0</v>
      </c>
      <c r="O834" s="5" t="b">
        <v>1</v>
      </c>
      <c r="P834" s="2">
        <v>2</v>
      </c>
      <c r="Q834" s="25">
        <v>0</v>
      </c>
      <c r="R834">
        <v>0</v>
      </c>
      <c r="S834">
        <v>0</v>
      </c>
      <c r="T834" s="2">
        <v>3.82</v>
      </c>
      <c r="U834" s="2">
        <v>3.82</v>
      </c>
      <c r="V834" s="2">
        <v>48.5</v>
      </c>
      <c r="W834" s="2" t="s">
        <v>519</v>
      </c>
      <c r="X834" s="2">
        <v>24.25</v>
      </c>
      <c r="Y834" s="25">
        <v>0</v>
      </c>
      <c r="AB834">
        <v>0</v>
      </c>
      <c r="AE834">
        <v>0</v>
      </c>
      <c r="AH834" s="2"/>
      <c r="AI834">
        <v>20</v>
      </c>
      <c r="AJ834" s="55">
        <f t="shared" si="209"/>
        <v>707.73140000000001</v>
      </c>
      <c r="AK834" s="57">
        <v>0</v>
      </c>
      <c r="AL834" s="55">
        <v>0</v>
      </c>
      <c r="AM834" s="55">
        <v>0</v>
      </c>
      <c r="AN834" s="52">
        <f t="shared" si="208"/>
        <v>5.6518617091173291E-2</v>
      </c>
      <c r="AO834" s="52"/>
      <c r="AP834" s="52"/>
      <c r="AQ834" s="52"/>
      <c r="AR834" s="28">
        <v>1.645161290322581</v>
      </c>
      <c r="AS834" s="28">
        <v>1.67741935483871</v>
      </c>
      <c r="AT834" s="28">
        <v>0.25806451612903231</v>
      </c>
      <c r="AU834" s="28">
        <v>0</v>
      </c>
      <c r="AV834" s="28">
        <v>0.45945945945945948</v>
      </c>
      <c r="AW834" s="28">
        <v>0.46846846846846851</v>
      </c>
      <c r="AX834" s="28">
        <v>7.2072072072072071E-2</v>
      </c>
      <c r="AY834" s="28">
        <v>0</v>
      </c>
      <c r="AZ834" s="25">
        <v>1.1000000000000001</v>
      </c>
      <c r="BA834" s="25">
        <v>3.44</v>
      </c>
      <c r="BB834" s="25">
        <v>2.34</v>
      </c>
      <c r="BC834" s="25">
        <v>2.5503225806451608</v>
      </c>
      <c r="BD834">
        <v>2.5503225806451608</v>
      </c>
      <c r="BE834">
        <v>6.5616712216890649</v>
      </c>
      <c r="BF834" s="75"/>
      <c r="BG834" s="75"/>
      <c r="BH834" s="75"/>
      <c r="BI834">
        <v>3.108523940014531E-2</v>
      </c>
      <c r="BM834">
        <v>5.6518617091173291E-2</v>
      </c>
      <c r="BN834">
        <v>3.108523940014531E-2</v>
      </c>
      <c r="BO834">
        <v>0</v>
      </c>
      <c r="BP834" s="79" t="s">
        <v>1264</v>
      </c>
      <c r="BQ834" s="79">
        <v>1373</v>
      </c>
      <c r="BR834" s="79">
        <v>12</v>
      </c>
      <c r="BT834" s="79" t="s">
        <v>1268</v>
      </c>
      <c r="BU834" s="79" t="s">
        <v>863</v>
      </c>
      <c r="BV834" s="79">
        <v>1</v>
      </c>
      <c r="BW834" s="79">
        <v>4.1900000000000004</v>
      </c>
      <c r="BX834" s="79">
        <v>0.5</v>
      </c>
      <c r="BY834" s="79">
        <v>1</v>
      </c>
      <c r="BZ834" s="95" t="s">
        <v>464</v>
      </c>
      <c r="CA834" s="95" t="s">
        <v>464</v>
      </c>
      <c r="CB834" s="95" t="s">
        <v>1266</v>
      </c>
      <c r="CC834" s="95">
        <v>125</v>
      </c>
      <c r="CD834" s="95">
        <v>220</v>
      </c>
      <c r="CE834" s="95" t="s">
        <v>1287</v>
      </c>
      <c r="CF834" s="95">
        <f t="shared" si="206"/>
        <v>288</v>
      </c>
      <c r="CG834" s="81">
        <v>110040</v>
      </c>
      <c r="CH834" s="2"/>
    </row>
    <row r="835" spans="1:86" x14ac:dyDescent="0.3">
      <c r="A835" s="2" t="s">
        <v>379</v>
      </c>
      <c r="B835" s="18" t="s">
        <v>1042</v>
      </c>
      <c r="C835" s="13"/>
      <c r="D835" s="2">
        <v>3.4</v>
      </c>
      <c r="E835" s="2" t="s">
        <v>380</v>
      </c>
      <c r="F835" s="114" t="s">
        <v>549</v>
      </c>
      <c r="G835">
        <v>-1</v>
      </c>
      <c r="L835" t="b">
        <v>0</v>
      </c>
      <c r="M835" t="b">
        <v>0</v>
      </c>
      <c r="N835" t="b">
        <v>0</v>
      </c>
      <c r="O835" s="5" t="b">
        <v>1</v>
      </c>
      <c r="P835" s="2">
        <v>1</v>
      </c>
      <c r="Q835" s="25">
        <v>0</v>
      </c>
      <c r="R835">
        <v>0</v>
      </c>
      <c r="S835">
        <v>0</v>
      </c>
      <c r="T835" s="2">
        <v>3.82</v>
      </c>
      <c r="U835" s="2">
        <v>3.82</v>
      </c>
      <c r="V835" s="2">
        <v>29.2</v>
      </c>
      <c r="W835" s="2" t="s">
        <v>519</v>
      </c>
      <c r="X835" s="2">
        <v>29.2</v>
      </c>
      <c r="Y835" s="25">
        <v>0</v>
      </c>
      <c r="AB835">
        <v>0</v>
      </c>
      <c r="AE835">
        <v>0</v>
      </c>
      <c r="AH835" s="2"/>
      <c r="AI835">
        <v>20</v>
      </c>
      <c r="AJ835" s="55">
        <f t="shared" si="209"/>
        <v>426.09807999999998</v>
      </c>
      <c r="AK835" s="57">
        <v>0</v>
      </c>
      <c r="AL835" s="55">
        <v>0</v>
      </c>
      <c r="AM835" s="55">
        <v>0</v>
      </c>
      <c r="AN835" s="52">
        <f t="shared" si="208"/>
        <v>4.6937550152772338E-2</v>
      </c>
      <c r="AO835" s="52"/>
      <c r="AP835" s="52"/>
      <c r="AQ835" s="52"/>
      <c r="AR835" s="28">
        <v>1.594594594594595</v>
      </c>
      <c r="AS835" s="28">
        <v>1.513513513513514</v>
      </c>
      <c r="AT835" s="28">
        <v>0.2162162162162162</v>
      </c>
      <c r="AU835" s="28">
        <v>0</v>
      </c>
      <c r="AV835" s="28">
        <v>0.47967479674796748</v>
      </c>
      <c r="AW835" s="28">
        <v>0.45528455284552849</v>
      </c>
      <c r="AX835" s="28">
        <v>6.5040650406504072E-2</v>
      </c>
      <c r="AY835" s="28">
        <v>0</v>
      </c>
      <c r="AZ835" s="25">
        <v>1.1000000000000001</v>
      </c>
      <c r="BA835" s="25">
        <v>3.44</v>
      </c>
      <c r="BB835" s="25">
        <v>2.34</v>
      </c>
      <c r="BC835" s="25">
        <v>2.512432432432433</v>
      </c>
      <c r="BD835">
        <v>2.512432432432433</v>
      </c>
      <c r="BE835">
        <v>6.6118993157774328</v>
      </c>
      <c r="BF835" s="75"/>
      <c r="BG835" s="75"/>
      <c r="BH835" s="75"/>
      <c r="BI835">
        <v>2.5815652584024788E-2</v>
      </c>
      <c r="BM835">
        <v>4.6937550152772338E-2</v>
      </c>
      <c r="BN835">
        <v>2.5815652584024788E-2</v>
      </c>
      <c r="BO835">
        <v>0</v>
      </c>
      <c r="BP835" s="79" t="s">
        <v>1264</v>
      </c>
      <c r="BQ835" s="79">
        <v>1373</v>
      </c>
      <c r="BR835" s="79">
        <v>12</v>
      </c>
      <c r="BT835" s="79" t="s">
        <v>1268</v>
      </c>
      <c r="BU835" s="79" t="s">
        <v>863</v>
      </c>
      <c r="BV835" s="79">
        <v>1</v>
      </c>
      <c r="BX835" s="79">
        <v>0.5</v>
      </c>
      <c r="BY835" s="79">
        <v>1</v>
      </c>
      <c r="BZ835" s="95" t="s">
        <v>464</v>
      </c>
      <c r="CA835" s="95" t="s">
        <v>464</v>
      </c>
      <c r="CB835" s="95" t="s">
        <v>1266</v>
      </c>
      <c r="CC835" s="95">
        <v>125</v>
      </c>
      <c r="CD835" s="95">
        <v>220</v>
      </c>
      <c r="CE835" s="95" t="s">
        <v>1287</v>
      </c>
      <c r="CF835" s="95">
        <f t="shared" si="206"/>
        <v>288</v>
      </c>
      <c r="CG835" s="81">
        <v>114040</v>
      </c>
      <c r="CH835" s="2"/>
    </row>
    <row r="836" spans="1:86" x14ac:dyDescent="0.3">
      <c r="A836" s="2" t="s">
        <v>1134</v>
      </c>
      <c r="B836" s="18" t="s">
        <v>1043</v>
      </c>
      <c r="C836" s="13"/>
      <c r="D836" s="2">
        <v>3.38</v>
      </c>
      <c r="E836" s="2" t="s">
        <v>380</v>
      </c>
      <c r="F836" s="114" t="s">
        <v>549</v>
      </c>
      <c r="G836">
        <v>-1</v>
      </c>
      <c r="L836" t="b">
        <v>0</v>
      </c>
      <c r="M836" t="b">
        <v>0</v>
      </c>
      <c r="N836" t="b">
        <v>0</v>
      </c>
      <c r="O836" s="5" t="b">
        <v>1</v>
      </c>
      <c r="P836" s="2">
        <v>1</v>
      </c>
      <c r="Q836" s="25">
        <v>0</v>
      </c>
      <c r="R836">
        <v>0</v>
      </c>
      <c r="S836">
        <v>0</v>
      </c>
      <c r="T836" s="2">
        <v>3.82</v>
      </c>
      <c r="U836" s="2">
        <v>3.82</v>
      </c>
      <c r="V836" s="2">
        <v>31.3</v>
      </c>
      <c r="W836" s="2" t="s">
        <v>519</v>
      </c>
      <c r="X836" s="2">
        <v>31.3</v>
      </c>
      <c r="Y836" s="25">
        <v>0</v>
      </c>
      <c r="AB836">
        <v>0</v>
      </c>
      <c r="AE836">
        <v>0</v>
      </c>
      <c r="AH836" s="2"/>
      <c r="AI836">
        <v>20</v>
      </c>
      <c r="AJ836" s="55">
        <f t="shared" si="209"/>
        <v>456.74212</v>
      </c>
      <c r="AK836" s="57">
        <v>0</v>
      </c>
      <c r="AL836" s="55">
        <v>0</v>
      </c>
      <c r="AM836" s="55">
        <v>0</v>
      </c>
      <c r="AN836" s="52">
        <f t="shared" si="208"/>
        <v>4.3788385446036811E-2</v>
      </c>
      <c r="AO836" s="52"/>
      <c r="AP836" s="52"/>
      <c r="AQ836" s="52"/>
      <c r="AR836" s="28">
        <v>1.558139534883721</v>
      </c>
      <c r="AS836" s="28">
        <v>1.3953488372093019</v>
      </c>
      <c r="AT836" s="28">
        <v>0.186046511627907</v>
      </c>
      <c r="AU836" s="28">
        <v>0</v>
      </c>
      <c r="AV836" s="28">
        <v>0.49629629629629629</v>
      </c>
      <c r="AW836" s="28">
        <v>0.44444444444444448</v>
      </c>
      <c r="AX836" s="28">
        <v>5.9259259259259262E-2</v>
      </c>
      <c r="AY836" s="28">
        <v>0</v>
      </c>
      <c r="AZ836" s="25">
        <v>1.1000000000000001</v>
      </c>
      <c r="BA836" s="25">
        <v>3.44</v>
      </c>
      <c r="BB836" s="25">
        <v>2.34</v>
      </c>
      <c r="BC836" s="25">
        <v>2.4851162790697678</v>
      </c>
      <c r="BD836">
        <v>2.485116279069767</v>
      </c>
      <c r="BE836">
        <v>6.6481102673295114</v>
      </c>
      <c r="BF836" s="75"/>
      <c r="BG836" s="75"/>
      <c r="BH836" s="75"/>
      <c r="BI836">
        <v>2.4083611995320251E-2</v>
      </c>
      <c r="BM836">
        <v>4.3788385446036811E-2</v>
      </c>
      <c r="BN836">
        <v>2.4083611995320251E-2</v>
      </c>
      <c r="BO836">
        <v>0</v>
      </c>
      <c r="BP836" s="79" t="s">
        <v>1264</v>
      </c>
      <c r="BQ836" s="79">
        <v>1373</v>
      </c>
      <c r="BR836" s="79">
        <v>12</v>
      </c>
      <c r="BT836" s="79" t="s">
        <v>1268</v>
      </c>
      <c r="BU836" s="79" t="s">
        <v>863</v>
      </c>
      <c r="BV836" s="79">
        <v>1</v>
      </c>
      <c r="BW836" s="79">
        <v>5.46</v>
      </c>
      <c r="BX836" s="79">
        <v>0.5</v>
      </c>
      <c r="BY836" s="79">
        <v>1</v>
      </c>
      <c r="BZ836" s="95" t="s">
        <v>464</v>
      </c>
      <c r="CA836" s="95" t="s">
        <v>464</v>
      </c>
      <c r="CB836" s="95" t="s">
        <v>1266</v>
      </c>
      <c r="CC836" s="95">
        <v>125</v>
      </c>
      <c r="CD836" s="95">
        <v>220</v>
      </c>
      <c r="CE836" s="95" t="s">
        <v>1287</v>
      </c>
      <c r="CF836" s="95">
        <f t="shared" si="206"/>
        <v>288</v>
      </c>
      <c r="CG836" s="81">
        <v>86200</v>
      </c>
      <c r="CH836" s="2"/>
    </row>
    <row r="837" spans="1:86" x14ac:dyDescent="0.3">
      <c r="A837" s="2" t="s">
        <v>381</v>
      </c>
      <c r="B837" s="13" t="s">
        <v>838</v>
      </c>
      <c r="C837" s="13"/>
      <c r="D837" s="2">
        <v>3.47</v>
      </c>
      <c r="E837" s="2" t="s">
        <v>380</v>
      </c>
      <c r="F837" s="114" t="s">
        <v>549</v>
      </c>
      <c r="G837">
        <v>-1</v>
      </c>
      <c r="I837" t="s">
        <v>1549</v>
      </c>
      <c r="L837" t="b">
        <v>1</v>
      </c>
      <c r="M837" t="b">
        <v>0</v>
      </c>
      <c r="N837" t="b">
        <v>0</v>
      </c>
      <c r="O837" t="b">
        <v>0</v>
      </c>
      <c r="P837" s="2">
        <v>2</v>
      </c>
      <c r="Q837" s="25">
        <v>0</v>
      </c>
      <c r="R837">
        <v>0</v>
      </c>
      <c r="S837">
        <v>0</v>
      </c>
      <c r="T837" s="2">
        <v>3.78</v>
      </c>
      <c r="U837" s="2">
        <v>3.78</v>
      </c>
      <c r="V837" s="2">
        <v>27.2</v>
      </c>
      <c r="W837" s="2" t="s">
        <v>519</v>
      </c>
      <c r="X837" s="2">
        <v>13.6</v>
      </c>
      <c r="Y837" s="25">
        <v>0</v>
      </c>
      <c r="AB837">
        <v>0</v>
      </c>
      <c r="AE837">
        <v>0</v>
      </c>
      <c r="AH837" s="2"/>
      <c r="AI837">
        <v>20</v>
      </c>
      <c r="AJ837" s="55">
        <f t="shared" si="209"/>
        <v>388.64447999999999</v>
      </c>
      <c r="AK837" s="57">
        <v>0</v>
      </c>
      <c r="AL837" s="55">
        <v>0</v>
      </c>
      <c r="AM837" s="55">
        <v>0</v>
      </c>
      <c r="AN837" s="52">
        <f t="shared" si="208"/>
        <v>0.10292182716708083</v>
      </c>
      <c r="AO837" s="52"/>
      <c r="AP837" s="52"/>
      <c r="AQ837" s="52"/>
      <c r="AR837" s="28">
        <v>1.882352941176471</v>
      </c>
      <c r="AS837" s="28">
        <v>2.3529411764705879</v>
      </c>
      <c r="AT837" s="28">
        <v>0.35294117647058831</v>
      </c>
      <c r="AU837" s="28">
        <v>0.47058823529411759</v>
      </c>
      <c r="AV837" s="28">
        <v>0.37209302325581389</v>
      </c>
      <c r="AW837" s="28">
        <v>0.46511627906976749</v>
      </c>
      <c r="AX837" s="28">
        <v>6.9767441860465129E-2</v>
      </c>
      <c r="AY837" s="28">
        <v>9.3023255813953487E-2</v>
      </c>
      <c r="AZ837" s="25">
        <v>1.1399999999999999</v>
      </c>
      <c r="BA837" s="25">
        <v>3.44</v>
      </c>
      <c r="BB837" s="25">
        <v>2.2999999999999998</v>
      </c>
      <c r="BC837" s="25">
        <v>2.6882352941176468</v>
      </c>
      <c r="BD837">
        <v>2.6882352941176468</v>
      </c>
      <c r="BE837">
        <v>6.2192249941001183</v>
      </c>
      <c r="BF837" s="75"/>
      <c r="BG837" s="75"/>
      <c r="BH837" s="75"/>
      <c r="BI837">
        <v>5.1460913583540407E-2</v>
      </c>
      <c r="BM837">
        <v>0.1029218271670808</v>
      </c>
      <c r="BN837">
        <v>5.1460913583540407E-2</v>
      </c>
      <c r="BO837">
        <v>0</v>
      </c>
      <c r="BP837" s="79" t="s">
        <v>1264</v>
      </c>
      <c r="BQ837" s="79">
        <v>1373</v>
      </c>
      <c r="BR837" s="79">
        <v>12</v>
      </c>
      <c r="BT837" s="79" t="s">
        <v>1268</v>
      </c>
      <c r="BU837" s="79" t="s">
        <v>863</v>
      </c>
      <c r="BV837" s="79">
        <v>1</v>
      </c>
      <c r="BW837" s="79">
        <v>3.08</v>
      </c>
      <c r="BX837" s="79">
        <v>0.5</v>
      </c>
      <c r="BY837" s="79">
        <v>1</v>
      </c>
      <c r="BZ837" s="95" t="s">
        <v>464</v>
      </c>
      <c r="CA837" s="95" t="s">
        <v>464</v>
      </c>
      <c r="CB837" s="95" t="s">
        <v>1266</v>
      </c>
      <c r="CC837" s="95">
        <v>125</v>
      </c>
      <c r="CD837" s="95">
        <v>220</v>
      </c>
      <c r="CE837" s="95" t="s">
        <v>1287</v>
      </c>
      <c r="CF837" s="95">
        <f t="shared" si="206"/>
        <v>288</v>
      </c>
      <c r="CG837" s="81">
        <v>2760</v>
      </c>
      <c r="CH837" s="2"/>
    </row>
    <row r="838" spans="1:86" x14ac:dyDescent="0.3">
      <c r="A838" s="2" t="s">
        <v>382</v>
      </c>
      <c r="B838" s="18" t="s">
        <v>1044</v>
      </c>
      <c r="C838" s="13"/>
      <c r="D838" s="2">
        <v>3.4</v>
      </c>
      <c r="E838" s="2" t="s">
        <v>380</v>
      </c>
      <c r="F838" s="9">
        <v>-1</v>
      </c>
      <c r="G838">
        <v>-1</v>
      </c>
      <c r="L838" t="b">
        <v>0</v>
      </c>
      <c r="M838" t="b">
        <v>0</v>
      </c>
      <c r="N838" t="b">
        <v>0</v>
      </c>
      <c r="O838" s="5" t="b">
        <v>1</v>
      </c>
      <c r="P838" s="2">
        <v>2</v>
      </c>
      <c r="Q838" s="25">
        <v>0</v>
      </c>
      <c r="R838">
        <v>0</v>
      </c>
      <c r="S838">
        <v>0</v>
      </c>
      <c r="T838" s="2">
        <v>3.81</v>
      </c>
      <c r="U838" s="2">
        <v>3.81</v>
      </c>
      <c r="V838" s="2">
        <v>35.4</v>
      </c>
      <c r="W838" s="2" t="s">
        <v>519</v>
      </c>
      <c r="X838" s="2">
        <v>17.7</v>
      </c>
      <c r="Y838" s="25">
        <v>0</v>
      </c>
      <c r="AB838">
        <v>0</v>
      </c>
      <c r="AE838">
        <v>0</v>
      </c>
      <c r="AH838" s="2"/>
      <c r="AI838">
        <v>20</v>
      </c>
      <c r="AJ838" s="55">
        <f t="shared" si="209"/>
        <v>513.86993999999993</v>
      </c>
      <c r="AK838" s="57">
        <v>0</v>
      </c>
      <c r="AL838" s="55">
        <v>0</v>
      </c>
      <c r="AM838" s="55">
        <v>0</v>
      </c>
      <c r="AN838" s="52">
        <f t="shared" si="208"/>
        <v>7.7840708098239814E-2</v>
      </c>
      <c r="AO838" s="52"/>
      <c r="AP838" s="52"/>
      <c r="AQ838" s="52"/>
      <c r="AR838" s="28">
        <v>1.695652173913043</v>
      </c>
      <c r="AS838" s="28">
        <v>1.826086956521739</v>
      </c>
      <c r="AT838" s="28">
        <v>0.2608695652173913</v>
      </c>
      <c r="AU838" s="28">
        <v>0.34782608695652167</v>
      </c>
      <c r="AV838" s="28">
        <v>0.41052631578947368</v>
      </c>
      <c r="AW838" s="28">
        <v>0.44210526315789472</v>
      </c>
      <c r="AX838" s="28">
        <v>6.3157894736842107E-2</v>
      </c>
      <c r="AY838" s="28">
        <v>8.4210526315789472E-2</v>
      </c>
      <c r="AZ838" s="25">
        <v>1.1399999999999999</v>
      </c>
      <c r="BA838" s="25">
        <v>3.44</v>
      </c>
      <c r="BB838" s="25">
        <v>2.2999999999999998</v>
      </c>
      <c r="BC838" s="25">
        <v>2.5760869565217388</v>
      </c>
      <c r="BD838">
        <v>2.5760869565217388</v>
      </c>
      <c r="BE838">
        <v>6.4291568349981301</v>
      </c>
      <c r="BF838" s="75"/>
      <c r="BG838" s="75"/>
      <c r="BH838" s="75"/>
      <c r="BI838">
        <v>3.8920354049119907E-2</v>
      </c>
      <c r="BM838">
        <v>7.7840708098239814E-2</v>
      </c>
      <c r="BN838">
        <v>3.8920354049119907E-2</v>
      </c>
      <c r="BO838">
        <v>0</v>
      </c>
      <c r="BP838" s="79" t="s">
        <v>1264</v>
      </c>
      <c r="BQ838" s="79">
        <v>1373</v>
      </c>
      <c r="BR838" s="79">
        <v>12</v>
      </c>
      <c r="BT838" s="79" t="s">
        <v>1268</v>
      </c>
      <c r="BU838" s="79" t="s">
        <v>863</v>
      </c>
      <c r="BV838" s="79">
        <v>1</v>
      </c>
      <c r="BW838" s="79">
        <v>3.72</v>
      </c>
      <c r="BX838" s="79">
        <v>0.5</v>
      </c>
      <c r="BY838" s="79">
        <v>1</v>
      </c>
      <c r="BZ838" s="95" t="s">
        <v>464</v>
      </c>
      <c r="CA838" s="95" t="s">
        <v>464</v>
      </c>
      <c r="CB838" s="95" t="s">
        <v>1266</v>
      </c>
      <c r="CC838" s="95">
        <v>125</v>
      </c>
      <c r="CD838" s="95">
        <v>220</v>
      </c>
      <c r="CE838" s="95" t="s">
        <v>1287</v>
      </c>
      <c r="CF838" s="95">
        <f t="shared" si="206"/>
        <v>288</v>
      </c>
      <c r="CG838" s="81">
        <v>59040</v>
      </c>
      <c r="CH838" s="2"/>
    </row>
    <row r="839" spans="1:86" x14ac:dyDescent="0.3">
      <c r="A839" s="2" t="s">
        <v>383</v>
      </c>
      <c r="B839" s="18" t="s">
        <v>1045</v>
      </c>
      <c r="C839" s="13"/>
      <c r="D839" s="2">
        <v>3.32</v>
      </c>
      <c r="E839" s="2" t="s">
        <v>380</v>
      </c>
      <c r="F839" s="9">
        <v>-1</v>
      </c>
      <c r="G839">
        <v>-1</v>
      </c>
      <c r="L839" t="b">
        <v>0</v>
      </c>
      <c r="M839" t="b">
        <v>0</v>
      </c>
      <c r="N839" t="b">
        <v>0</v>
      </c>
      <c r="O839" s="5" t="b">
        <v>1</v>
      </c>
      <c r="P839" s="2">
        <v>1</v>
      </c>
      <c r="Q839" s="25">
        <v>0</v>
      </c>
      <c r="R839">
        <v>0</v>
      </c>
      <c r="S839">
        <v>0</v>
      </c>
      <c r="T839" s="2">
        <v>3.8</v>
      </c>
      <c r="U839" s="2">
        <v>3.8</v>
      </c>
      <c r="V839" s="2">
        <v>19.899999999999999</v>
      </c>
      <c r="W839" s="2" t="s">
        <v>519</v>
      </c>
      <c r="X839" s="2">
        <v>19.899999999999999</v>
      </c>
      <c r="Y839" s="25">
        <v>0</v>
      </c>
      <c r="AB839">
        <v>0</v>
      </c>
      <c r="AE839">
        <v>0</v>
      </c>
      <c r="AH839" s="2"/>
      <c r="AI839">
        <v>20</v>
      </c>
      <c r="AJ839" s="55">
        <f t="shared" si="209"/>
        <v>287.35599999999999</v>
      </c>
      <c r="AK839" s="57">
        <v>0</v>
      </c>
      <c r="AL839" s="55">
        <v>0</v>
      </c>
      <c r="AM839" s="55">
        <v>0</v>
      </c>
      <c r="AN839" s="52">
        <f t="shared" si="208"/>
        <v>6.9600077952087308E-2</v>
      </c>
      <c r="AO839" s="52"/>
      <c r="AP839" s="52"/>
      <c r="AQ839" s="52"/>
      <c r="AR839" s="28">
        <v>1.653846153846154</v>
      </c>
      <c r="AS839" s="28">
        <v>1.6923076923076921</v>
      </c>
      <c r="AT839" s="28">
        <v>0.23076923076923081</v>
      </c>
      <c r="AU839" s="28">
        <v>0.30769230769230771</v>
      </c>
      <c r="AV839" s="28">
        <v>0.42574257425742568</v>
      </c>
      <c r="AW839" s="28">
        <v>0.43564356435643559</v>
      </c>
      <c r="AX839" s="28">
        <v>5.940594059405941E-2</v>
      </c>
      <c r="AY839" s="28">
        <v>7.9207920792079209E-2</v>
      </c>
      <c r="AZ839" s="25">
        <v>1.1399999999999999</v>
      </c>
      <c r="BA839" s="25">
        <v>3.44</v>
      </c>
      <c r="BB839" s="25">
        <v>2.2999999999999998</v>
      </c>
      <c r="BC839" s="25">
        <v>2.546153846153846</v>
      </c>
      <c r="BD839">
        <v>2.546153846153846</v>
      </c>
      <c r="BE839">
        <v>6.4801861773330387</v>
      </c>
      <c r="BF839" s="75"/>
      <c r="BG839" s="75"/>
      <c r="BH839" s="75"/>
      <c r="BI839">
        <v>3.4800038976043647E-2</v>
      </c>
      <c r="BM839">
        <v>6.9600077952087308E-2</v>
      </c>
      <c r="BN839">
        <v>3.4800038976043647E-2</v>
      </c>
      <c r="BO839">
        <v>0</v>
      </c>
      <c r="BP839" s="79" t="s">
        <v>1264</v>
      </c>
      <c r="BQ839" s="79">
        <v>1373</v>
      </c>
      <c r="BR839" s="79">
        <v>12</v>
      </c>
      <c r="BT839" s="79" t="s">
        <v>1268</v>
      </c>
      <c r="BU839" s="79" t="s">
        <v>863</v>
      </c>
      <c r="BV839" s="79">
        <v>1</v>
      </c>
      <c r="BX839" s="79">
        <v>0.5</v>
      </c>
      <c r="BY839" s="79">
        <v>1</v>
      </c>
      <c r="BZ839" s="95" t="s">
        <v>464</v>
      </c>
      <c r="CA839" s="95" t="s">
        <v>464</v>
      </c>
      <c r="CB839" s="95" t="s">
        <v>1266</v>
      </c>
      <c r="CC839" s="95">
        <v>125</v>
      </c>
      <c r="CD839" s="95">
        <v>220</v>
      </c>
      <c r="CE839" s="95" t="s">
        <v>1287</v>
      </c>
      <c r="CF839" s="95">
        <f t="shared" si="206"/>
        <v>288</v>
      </c>
      <c r="CG839" s="81">
        <v>59280</v>
      </c>
      <c r="CH839" s="2"/>
    </row>
    <row r="840" spans="1:86" x14ac:dyDescent="0.3">
      <c r="A840" s="2" t="s">
        <v>384</v>
      </c>
      <c r="B840" s="18" t="s">
        <v>1046</v>
      </c>
      <c r="C840" s="13"/>
      <c r="D840" s="2">
        <v>3.33</v>
      </c>
      <c r="E840" s="2" t="s">
        <v>380</v>
      </c>
      <c r="F840" s="9">
        <v>-1</v>
      </c>
      <c r="G840">
        <v>-1</v>
      </c>
      <c r="L840" t="b">
        <v>0</v>
      </c>
      <c r="M840" t="b">
        <v>0</v>
      </c>
      <c r="N840" t="b">
        <v>0</v>
      </c>
      <c r="O840" s="5" t="b">
        <v>1</v>
      </c>
      <c r="P840" s="2">
        <v>1</v>
      </c>
      <c r="Q840" s="25">
        <v>0</v>
      </c>
      <c r="R840">
        <v>0</v>
      </c>
      <c r="S840">
        <v>0</v>
      </c>
      <c r="T840" s="2">
        <v>3.78</v>
      </c>
      <c r="U840" s="2">
        <v>3.78</v>
      </c>
      <c r="V840" s="2">
        <v>21.5</v>
      </c>
      <c r="W840" s="2" t="s">
        <v>519</v>
      </c>
      <c r="X840" s="2">
        <v>21.5</v>
      </c>
      <c r="Y840" s="25">
        <v>0</v>
      </c>
      <c r="AB840">
        <v>0</v>
      </c>
      <c r="AE840">
        <v>0</v>
      </c>
      <c r="AH840" s="2"/>
      <c r="AI840">
        <v>20</v>
      </c>
      <c r="AJ840" s="55">
        <f t="shared" si="209"/>
        <v>307.20060000000001</v>
      </c>
      <c r="AK840" s="57">
        <v>0</v>
      </c>
      <c r="AL840" s="55">
        <v>0</v>
      </c>
      <c r="AM840" s="55">
        <v>0</v>
      </c>
      <c r="AN840" s="52">
        <f t="shared" si="208"/>
        <v>6.5104039510339495E-2</v>
      </c>
      <c r="AO840" s="52"/>
      <c r="AP840" s="52"/>
      <c r="AQ840" s="52"/>
      <c r="AR840" s="28">
        <v>1.6206896551724139</v>
      </c>
      <c r="AS840" s="28">
        <v>1.586206896551724</v>
      </c>
      <c r="AT840" s="28">
        <v>0.2068965517241379</v>
      </c>
      <c r="AU840" s="28">
        <v>0.27586206896551718</v>
      </c>
      <c r="AV840" s="28">
        <v>0.43925233644859812</v>
      </c>
      <c r="AW840" s="28">
        <v>0.42990654205607481</v>
      </c>
      <c r="AX840" s="28">
        <v>5.6074766355140193E-2</v>
      </c>
      <c r="AY840" s="28">
        <v>7.476635514018691E-2</v>
      </c>
      <c r="AZ840" s="25">
        <v>1.1399999999999999</v>
      </c>
      <c r="BA840" s="25">
        <v>3.44</v>
      </c>
      <c r="BB840" s="25">
        <v>2.2999999999999998</v>
      </c>
      <c r="BC840" s="25">
        <v>2.522413793103448</v>
      </c>
      <c r="BD840">
        <v>2.522413793103448</v>
      </c>
      <c r="BE840">
        <v>6.5206577247021036</v>
      </c>
      <c r="BF840" s="75"/>
      <c r="BG840" s="75"/>
      <c r="BH840" s="75"/>
      <c r="BI840">
        <v>3.2552019755169748E-2</v>
      </c>
      <c r="BM840">
        <v>6.5104039510339495E-2</v>
      </c>
      <c r="BN840">
        <v>3.2552019755169748E-2</v>
      </c>
      <c r="BO840">
        <v>0</v>
      </c>
      <c r="BP840" s="79" t="s">
        <v>1264</v>
      </c>
      <c r="BQ840" s="79">
        <v>1373</v>
      </c>
      <c r="BR840" s="79">
        <v>12</v>
      </c>
      <c r="BT840" s="79" t="s">
        <v>1268</v>
      </c>
      <c r="BU840" s="79" t="s">
        <v>863</v>
      </c>
      <c r="BV840" s="79">
        <v>1</v>
      </c>
      <c r="BX840" s="79">
        <v>0.5</v>
      </c>
      <c r="BY840" s="79">
        <v>1</v>
      </c>
      <c r="BZ840" s="95" t="s">
        <v>464</v>
      </c>
      <c r="CA840" s="95" t="s">
        <v>464</v>
      </c>
      <c r="CB840" s="95" t="s">
        <v>1266</v>
      </c>
      <c r="CC840" s="95">
        <v>125</v>
      </c>
      <c r="CD840" s="95">
        <v>220</v>
      </c>
      <c r="CE840" s="95" t="s">
        <v>1287</v>
      </c>
      <c r="CF840" s="95">
        <f t="shared" si="206"/>
        <v>288</v>
      </c>
      <c r="CG840" s="81">
        <v>58960</v>
      </c>
      <c r="CH840" s="2"/>
    </row>
    <row r="841" spans="1:86" x14ac:dyDescent="0.3">
      <c r="A841" s="2" t="s">
        <v>385</v>
      </c>
      <c r="B841" s="18" t="s">
        <v>1047</v>
      </c>
      <c r="C841" s="13"/>
      <c r="D841" s="2">
        <v>3.33</v>
      </c>
      <c r="E841" s="2" t="s">
        <v>380</v>
      </c>
      <c r="F841" s="9">
        <v>-1</v>
      </c>
      <c r="G841">
        <v>-1</v>
      </c>
      <c r="L841" t="b">
        <v>0</v>
      </c>
      <c r="M841" t="b">
        <v>0</v>
      </c>
      <c r="N841" t="b">
        <v>0</v>
      </c>
      <c r="O841" s="5" t="b">
        <v>1</v>
      </c>
      <c r="P841" s="2">
        <v>1</v>
      </c>
      <c r="Q841" s="25">
        <v>0</v>
      </c>
      <c r="R841">
        <v>0</v>
      </c>
      <c r="S841">
        <v>0</v>
      </c>
      <c r="T841" s="2">
        <v>3.78</v>
      </c>
      <c r="U841" s="2">
        <v>3.78</v>
      </c>
      <c r="V841" s="2">
        <v>24.4</v>
      </c>
      <c r="W841" s="2" t="s">
        <v>519</v>
      </c>
      <c r="X841" s="2">
        <v>24.4</v>
      </c>
      <c r="Y841" s="25">
        <v>0</v>
      </c>
      <c r="AB841">
        <v>0</v>
      </c>
      <c r="AE841">
        <v>0</v>
      </c>
      <c r="AH841" s="2"/>
      <c r="AI841">
        <v>20</v>
      </c>
      <c r="AJ841" s="55">
        <f t="shared" si="209"/>
        <v>348.63695999999999</v>
      </c>
      <c r="AK841" s="57">
        <v>0</v>
      </c>
      <c r="AL841" s="55">
        <v>0</v>
      </c>
      <c r="AM841" s="55">
        <v>0</v>
      </c>
      <c r="AN841" s="52">
        <f t="shared" si="208"/>
        <v>5.7366264322635217E-2</v>
      </c>
      <c r="AO841" s="52"/>
      <c r="AP841" s="52"/>
      <c r="AQ841" s="52"/>
      <c r="AR841" s="28">
        <v>1.59375</v>
      </c>
      <c r="AS841" s="28">
        <v>1.5</v>
      </c>
      <c r="AT841" s="28">
        <v>0.1875</v>
      </c>
      <c r="AU841" s="28">
        <v>0.25</v>
      </c>
      <c r="AV841" s="28">
        <v>0.45132743362831862</v>
      </c>
      <c r="AW841" s="28">
        <v>0.4247787610619469</v>
      </c>
      <c r="AX841" s="28">
        <v>5.3097345132743362E-2</v>
      </c>
      <c r="AY841" s="28">
        <v>7.0796460176991149E-2</v>
      </c>
      <c r="AZ841" s="25">
        <v>1.1399999999999999</v>
      </c>
      <c r="BA841" s="25">
        <v>3.44</v>
      </c>
      <c r="BB841" s="25">
        <v>2.2999999999999998</v>
      </c>
      <c r="BC841" s="25">
        <v>2.5031249999999998</v>
      </c>
      <c r="BD841">
        <v>2.5031249999999998</v>
      </c>
      <c r="BE841">
        <v>6.5535408569394704</v>
      </c>
      <c r="BF841" s="75"/>
      <c r="BG841" s="75"/>
      <c r="BH841" s="75"/>
      <c r="BI841">
        <v>2.8683132161317609E-2</v>
      </c>
      <c r="BM841">
        <v>5.7366264322635217E-2</v>
      </c>
      <c r="BN841">
        <v>2.8683132161317609E-2</v>
      </c>
      <c r="BO841">
        <v>0</v>
      </c>
      <c r="BP841" s="79" t="s">
        <v>1264</v>
      </c>
      <c r="BQ841" s="79">
        <v>1373</v>
      </c>
      <c r="BR841" s="79">
        <v>12</v>
      </c>
      <c r="BT841" s="79" t="s">
        <v>1268</v>
      </c>
      <c r="BU841" s="79" t="s">
        <v>863</v>
      </c>
      <c r="BV841" s="79">
        <v>1</v>
      </c>
      <c r="BW841" s="79">
        <v>3.89</v>
      </c>
      <c r="BX841" s="79">
        <v>0.5</v>
      </c>
      <c r="BY841" s="79">
        <v>1</v>
      </c>
      <c r="BZ841" s="95" t="s">
        <v>464</v>
      </c>
      <c r="CA841" s="95" t="s">
        <v>464</v>
      </c>
      <c r="CB841" s="95" t="s">
        <v>1266</v>
      </c>
      <c r="CC841" s="95">
        <v>125</v>
      </c>
      <c r="CD841" s="95">
        <v>220</v>
      </c>
      <c r="CE841" s="95" t="s">
        <v>1287</v>
      </c>
      <c r="CF841" s="95">
        <f t="shared" si="206"/>
        <v>288</v>
      </c>
      <c r="CG841" s="81">
        <v>83120</v>
      </c>
      <c r="CH841" s="2"/>
    </row>
    <row r="842" spans="1:86" x14ac:dyDescent="0.3">
      <c r="A842" s="2" t="s">
        <v>386</v>
      </c>
      <c r="B842" s="18" t="s">
        <v>1048</v>
      </c>
      <c r="C842" s="13"/>
      <c r="D842" s="2">
        <v>3.35</v>
      </c>
      <c r="E842" s="2" t="s">
        <v>380</v>
      </c>
      <c r="F842" s="9">
        <v>-1</v>
      </c>
      <c r="G842">
        <v>-1</v>
      </c>
      <c r="L842" t="b">
        <v>0</v>
      </c>
      <c r="M842" t="b">
        <v>0</v>
      </c>
      <c r="N842" t="b">
        <v>0</v>
      </c>
      <c r="O842" s="5" t="b">
        <v>1</v>
      </c>
      <c r="P842" s="2">
        <v>1</v>
      </c>
      <c r="Q842" s="25">
        <v>0</v>
      </c>
      <c r="R842">
        <v>0</v>
      </c>
      <c r="S842">
        <v>0</v>
      </c>
      <c r="T842" s="2">
        <v>3.8</v>
      </c>
      <c r="U842" s="2">
        <v>3.8</v>
      </c>
      <c r="V842" s="2">
        <v>29.2</v>
      </c>
      <c r="W842" s="2" t="s">
        <v>519</v>
      </c>
      <c r="X842" s="2">
        <v>29.2</v>
      </c>
      <c r="Y842" s="25">
        <v>0</v>
      </c>
      <c r="AB842">
        <v>0</v>
      </c>
      <c r="AE842">
        <v>0</v>
      </c>
      <c r="AH842" s="2"/>
      <c r="AI842">
        <v>20</v>
      </c>
      <c r="AJ842" s="55">
        <f t="shared" si="209"/>
        <v>421.64799999999997</v>
      </c>
      <c r="AK842" s="57">
        <v>0</v>
      </c>
      <c r="AL842" s="55">
        <v>0</v>
      </c>
      <c r="AM842" s="55">
        <v>0</v>
      </c>
      <c r="AN842" s="52">
        <f t="shared" si="208"/>
        <v>4.7432929837210189E-2</v>
      </c>
      <c r="AO842" s="52"/>
      <c r="AP842" s="52"/>
      <c r="AQ842" s="52"/>
      <c r="AR842" s="28">
        <v>1.5526315789473679</v>
      </c>
      <c r="AS842" s="28">
        <v>1.368421052631579</v>
      </c>
      <c r="AT842" s="28">
        <v>0.15789473684210531</v>
      </c>
      <c r="AU842" s="28">
        <v>0.2105263157894737</v>
      </c>
      <c r="AV842" s="28">
        <v>0.47199999999999998</v>
      </c>
      <c r="AW842" s="28">
        <v>0.41599999999999998</v>
      </c>
      <c r="AX842" s="28">
        <v>4.8000000000000001E-2</v>
      </c>
      <c r="AY842" s="28">
        <v>6.4000000000000001E-2</v>
      </c>
      <c r="AZ842" s="25">
        <v>1.1399999999999999</v>
      </c>
      <c r="BA842" s="25">
        <v>3.44</v>
      </c>
      <c r="BB842" s="25">
        <v>2.2999999999999998</v>
      </c>
      <c r="BC842" s="25">
        <v>2.4736842105263159</v>
      </c>
      <c r="BD842">
        <v>2.473684210526315</v>
      </c>
      <c r="BE842">
        <v>6.6037309008807101</v>
      </c>
      <c r="BF842" s="75"/>
      <c r="BG842" s="75"/>
      <c r="BH842" s="75"/>
      <c r="BI842">
        <v>2.3716464918605091E-2</v>
      </c>
      <c r="BM842">
        <v>4.7432929837210189E-2</v>
      </c>
      <c r="BN842">
        <v>2.3716464918605091E-2</v>
      </c>
      <c r="BO842">
        <v>0</v>
      </c>
      <c r="BP842" s="79" t="s">
        <v>1264</v>
      </c>
      <c r="BQ842" s="79">
        <v>1373</v>
      </c>
      <c r="BR842" s="79">
        <v>12</v>
      </c>
      <c r="BT842" s="79" t="s">
        <v>1268</v>
      </c>
      <c r="BU842" s="79" t="s">
        <v>863</v>
      </c>
      <c r="BV842" s="79">
        <v>1</v>
      </c>
      <c r="BX842" s="79">
        <v>0.5</v>
      </c>
      <c r="BY842" s="79">
        <v>1</v>
      </c>
      <c r="BZ842" s="95" t="s">
        <v>464</v>
      </c>
      <c r="CA842" s="95" t="s">
        <v>464</v>
      </c>
      <c r="CB842" s="95" t="s">
        <v>1266</v>
      </c>
      <c r="CC842" s="95">
        <v>125</v>
      </c>
      <c r="CD842" s="95">
        <v>220</v>
      </c>
      <c r="CE842" s="95" t="s">
        <v>1287</v>
      </c>
      <c r="CF842" s="95">
        <f t="shared" si="206"/>
        <v>288</v>
      </c>
      <c r="CG842" s="81">
        <v>38600</v>
      </c>
      <c r="CH842" s="2"/>
    </row>
    <row r="843" spans="1:86" x14ac:dyDescent="0.3">
      <c r="A843" s="2" t="s">
        <v>387</v>
      </c>
      <c r="B843" s="18" t="s">
        <v>1049</v>
      </c>
      <c r="C843" s="13"/>
      <c r="D843" s="2">
        <v>3.36</v>
      </c>
      <c r="E843" s="2" t="s">
        <v>380</v>
      </c>
      <c r="F843" s="9">
        <v>-1</v>
      </c>
      <c r="G843">
        <v>-1</v>
      </c>
      <c r="L843" t="b">
        <v>0</v>
      </c>
      <c r="M843" t="b">
        <v>0</v>
      </c>
      <c r="N843" t="b">
        <v>0</v>
      </c>
      <c r="O843" s="5" t="b">
        <v>1</v>
      </c>
      <c r="P843" s="2">
        <v>1</v>
      </c>
      <c r="Q843" s="25">
        <v>0</v>
      </c>
      <c r="R843">
        <v>0</v>
      </c>
      <c r="S843">
        <v>0</v>
      </c>
      <c r="T843" s="2">
        <v>3.8</v>
      </c>
      <c r="U843" s="2">
        <v>3.8</v>
      </c>
      <c r="V843" s="2">
        <v>33.4</v>
      </c>
      <c r="W843" s="2" t="s">
        <v>519</v>
      </c>
      <c r="X843" s="2">
        <v>33.4</v>
      </c>
      <c r="Y843" s="25">
        <v>0</v>
      </c>
      <c r="AB843">
        <v>0</v>
      </c>
      <c r="AE843">
        <v>0</v>
      </c>
      <c r="AH843" s="2"/>
      <c r="AI843">
        <v>20</v>
      </c>
      <c r="AJ843" s="55">
        <f t="shared" si="209"/>
        <v>482.29599999999994</v>
      </c>
      <c r="AK843" s="57">
        <v>0</v>
      </c>
      <c r="AL843" s="55">
        <v>0</v>
      </c>
      <c r="AM843" s="55">
        <v>0</v>
      </c>
      <c r="AN843" s="52">
        <f t="shared" si="208"/>
        <v>4.1468309917561008E-2</v>
      </c>
      <c r="AO843" s="52"/>
      <c r="AP843" s="52"/>
      <c r="AQ843" s="52"/>
      <c r="AR843" s="28">
        <v>1.5227272727272729</v>
      </c>
      <c r="AS843" s="28">
        <v>1.2727272727272729</v>
      </c>
      <c r="AT843" s="28">
        <v>0.13636363636363641</v>
      </c>
      <c r="AU843" s="28">
        <v>0.1818181818181818</v>
      </c>
      <c r="AV843" s="28">
        <v>0.48905109489051091</v>
      </c>
      <c r="AW843" s="28">
        <v>0.40875912408759119</v>
      </c>
      <c r="AX843" s="28">
        <v>4.3795620437956199E-2</v>
      </c>
      <c r="AY843" s="28">
        <v>5.8394160583941597E-2</v>
      </c>
      <c r="AZ843" s="25">
        <v>1.1399999999999999</v>
      </c>
      <c r="BA843" s="25">
        <v>3.44</v>
      </c>
      <c r="BB843" s="25">
        <v>2.2999999999999998</v>
      </c>
      <c r="BC843" s="25">
        <v>2.452272727272728</v>
      </c>
      <c r="BD843">
        <v>2.4522727272727272</v>
      </c>
      <c r="BE843">
        <v>6.6402327510197949</v>
      </c>
      <c r="BF843" s="75"/>
      <c r="BG843" s="75"/>
      <c r="BH843" s="75"/>
      <c r="BI843">
        <v>2.0734154958780501E-2</v>
      </c>
      <c r="BM843">
        <v>4.1468309917561008E-2</v>
      </c>
      <c r="BN843">
        <v>2.0734154958780501E-2</v>
      </c>
      <c r="BO843">
        <v>0</v>
      </c>
      <c r="BP843" s="79" t="s">
        <v>1264</v>
      </c>
      <c r="BQ843" s="79">
        <v>1373</v>
      </c>
      <c r="BR843" s="79">
        <v>12</v>
      </c>
      <c r="BT843" s="79" t="s">
        <v>1268</v>
      </c>
      <c r="BU843" s="79" t="s">
        <v>863</v>
      </c>
      <c r="BV843" s="79">
        <v>1</v>
      </c>
      <c r="BW843" s="79">
        <v>4.3899999999999997</v>
      </c>
      <c r="BX843" s="79">
        <v>0.5</v>
      </c>
      <c r="BY843" s="79">
        <v>1</v>
      </c>
      <c r="BZ843" s="95" t="s">
        <v>464</v>
      </c>
      <c r="CA843" s="95" t="s">
        <v>464</v>
      </c>
      <c r="CB843" s="95" t="s">
        <v>1266</v>
      </c>
      <c r="CC843" s="95">
        <v>125</v>
      </c>
      <c r="CD843" s="95">
        <v>220</v>
      </c>
      <c r="CE843" s="95" t="s">
        <v>1287</v>
      </c>
      <c r="CF843" s="95">
        <f t="shared" si="206"/>
        <v>288</v>
      </c>
      <c r="CG843" s="81">
        <v>41080</v>
      </c>
      <c r="CH843" s="2"/>
    </row>
    <row r="844" spans="1:86" x14ac:dyDescent="0.3">
      <c r="A844" s="2" t="s">
        <v>388</v>
      </c>
      <c r="B844" s="18" t="s">
        <v>1050</v>
      </c>
      <c r="C844" s="13"/>
      <c r="D844" s="2">
        <v>3.33</v>
      </c>
      <c r="E844" s="2" t="s">
        <v>380</v>
      </c>
      <c r="F844" s="9">
        <v>-1</v>
      </c>
      <c r="G844">
        <v>-1</v>
      </c>
      <c r="L844" t="b">
        <v>0</v>
      </c>
      <c r="M844" t="b">
        <v>0</v>
      </c>
      <c r="N844" t="b">
        <v>0</v>
      </c>
      <c r="O844" s="5" t="b">
        <v>1</v>
      </c>
      <c r="P844" s="2">
        <v>2</v>
      </c>
      <c r="Q844" s="25">
        <v>0</v>
      </c>
      <c r="R844">
        <v>0</v>
      </c>
      <c r="S844">
        <v>0</v>
      </c>
      <c r="T844" s="2">
        <v>3.76</v>
      </c>
      <c r="U844" s="2">
        <v>3.76</v>
      </c>
      <c r="V844" s="2">
        <v>34.1</v>
      </c>
      <c r="W844" s="2" t="s">
        <v>519</v>
      </c>
      <c r="X844" s="2">
        <v>17.05</v>
      </c>
      <c r="Y844" s="25">
        <v>0</v>
      </c>
      <c r="AB844">
        <v>0</v>
      </c>
      <c r="AE844">
        <v>0</v>
      </c>
      <c r="AH844" s="2"/>
      <c r="AI844">
        <v>22</v>
      </c>
      <c r="AJ844" s="55">
        <f t="shared" si="209"/>
        <v>482.09215999999998</v>
      </c>
      <c r="AK844" s="57">
        <v>0</v>
      </c>
      <c r="AL844" s="55">
        <v>0</v>
      </c>
      <c r="AM844" s="55">
        <v>0</v>
      </c>
      <c r="AN844" s="52">
        <f t="shared" si="208"/>
        <v>9.12688561456797E-2</v>
      </c>
      <c r="AO844" s="52"/>
      <c r="AP844" s="52"/>
      <c r="AQ844" s="52"/>
      <c r="AR844" s="28">
        <v>1.7391304347826091</v>
      </c>
      <c r="AS844" s="28">
        <v>2</v>
      </c>
      <c r="AT844" s="28">
        <v>0.2608695652173913</v>
      </c>
      <c r="AU844" s="28">
        <v>0.34782608695652167</v>
      </c>
      <c r="AV844" s="28">
        <v>0.4</v>
      </c>
      <c r="AW844" s="28">
        <v>0.46</v>
      </c>
      <c r="AX844" s="28">
        <v>0.06</v>
      </c>
      <c r="AY844" s="28">
        <v>0.08</v>
      </c>
      <c r="AZ844" s="25">
        <v>1.1399999999999999</v>
      </c>
      <c r="BA844" s="25">
        <v>3.44</v>
      </c>
      <c r="BB844" s="25">
        <v>2.2999999999999998</v>
      </c>
      <c r="BC844" s="25">
        <v>2.63</v>
      </c>
      <c r="BD844">
        <v>2.63</v>
      </c>
      <c r="BE844">
        <v>6.444942219787217</v>
      </c>
      <c r="BF844" s="75"/>
      <c r="BG844" s="75"/>
      <c r="BH844" s="75"/>
      <c r="BI844">
        <v>4.563442807283985E-2</v>
      </c>
      <c r="BM844">
        <v>9.12688561456797E-2</v>
      </c>
      <c r="BN844">
        <v>4.563442807283985E-2</v>
      </c>
      <c r="BO844">
        <v>0</v>
      </c>
      <c r="BP844" s="79" t="s">
        <v>1264</v>
      </c>
      <c r="BQ844" s="79">
        <v>1373</v>
      </c>
      <c r="BR844" s="79">
        <v>12</v>
      </c>
      <c r="BT844" s="79" t="s">
        <v>1268</v>
      </c>
      <c r="BU844" s="79" t="s">
        <v>863</v>
      </c>
      <c r="BV844" s="79">
        <v>1</v>
      </c>
      <c r="BW844" s="79">
        <v>4.51</v>
      </c>
      <c r="BX844" s="79">
        <v>0.5</v>
      </c>
      <c r="BY844" s="79">
        <v>1</v>
      </c>
      <c r="BZ844" s="95" t="s">
        <v>464</v>
      </c>
      <c r="CA844" s="95" t="s">
        <v>464</v>
      </c>
      <c r="CB844" s="95" t="s">
        <v>1266</v>
      </c>
      <c r="CC844" s="95">
        <v>125</v>
      </c>
      <c r="CD844" s="95">
        <v>220</v>
      </c>
      <c r="CE844" s="95" t="s">
        <v>1287</v>
      </c>
      <c r="CF844" s="95">
        <f t="shared" si="206"/>
        <v>288</v>
      </c>
      <c r="CG844" s="81">
        <v>71480</v>
      </c>
      <c r="CH844" s="2"/>
    </row>
    <row r="845" spans="1:86" x14ac:dyDescent="0.3">
      <c r="A845" s="2" t="s">
        <v>389</v>
      </c>
      <c r="B845" s="18" t="s">
        <v>1051</v>
      </c>
      <c r="C845" s="13"/>
      <c r="D845" s="2">
        <v>3.33</v>
      </c>
      <c r="E845" s="2" t="s">
        <v>380</v>
      </c>
      <c r="F845" s="9">
        <v>-1</v>
      </c>
      <c r="G845">
        <v>-1</v>
      </c>
      <c r="L845" t="b">
        <v>0</v>
      </c>
      <c r="M845" t="b">
        <v>0</v>
      </c>
      <c r="N845" t="b">
        <v>0</v>
      </c>
      <c r="O845" s="5" t="b">
        <v>1</v>
      </c>
      <c r="P845" s="2">
        <v>2</v>
      </c>
      <c r="Q845" s="25">
        <v>0</v>
      </c>
      <c r="R845">
        <v>0</v>
      </c>
      <c r="S845">
        <v>0</v>
      </c>
      <c r="T845" s="2">
        <v>3.77</v>
      </c>
      <c r="U845" s="2">
        <v>3.77</v>
      </c>
      <c r="V845" s="2">
        <v>40.9</v>
      </c>
      <c r="W845" s="2" t="s">
        <v>519</v>
      </c>
      <c r="X845" s="2">
        <v>20.45</v>
      </c>
      <c r="Y845" s="25">
        <v>0</v>
      </c>
      <c r="AB845">
        <v>0</v>
      </c>
      <c r="AE845">
        <v>0</v>
      </c>
      <c r="AH845" s="2"/>
      <c r="AI845">
        <v>22</v>
      </c>
      <c r="AJ845" s="55">
        <f t="shared" si="209"/>
        <v>581.30760999999995</v>
      </c>
      <c r="AK845" s="57">
        <v>0</v>
      </c>
      <c r="AL845" s="55">
        <v>0</v>
      </c>
      <c r="AM845" s="55">
        <v>0</v>
      </c>
      <c r="AN845" s="52">
        <f t="shared" si="208"/>
        <v>7.5691422653145726E-2</v>
      </c>
      <c r="AO845" s="52"/>
      <c r="AP845" s="52"/>
      <c r="AQ845" s="52"/>
      <c r="AR845" s="28">
        <v>1.6923076923076921</v>
      </c>
      <c r="AS845" s="28">
        <v>1.846153846153846</v>
      </c>
      <c r="AT845" s="28">
        <v>0.23076923076923081</v>
      </c>
      <c r="AU845" s="28">
        <v>0.30769230769230771</v>
      </c>
      <c r="AV845" s="28">
        <v>0.41509433962264147</v>
      </c>
      <c r="AW845" s="28">
        <v>0.45283018867924529</v>
      </c>
      <c r="AX845" s="28">
        <v>5.6603773584905669E-2</v>
      </c>
      <c r="AY845" s="28">
        <v>7.5471698113207558E-2</v>
      </c>
      <c r="AZ845" s="25">
        <v>1.1399999999999999</v>
      </c>
      <c r="BA845" s="25">
        <v>3.44</v>
      </c>
      <c r="BB845" s="25">
        <v>2.2999999999999998</v>
      </c>
      <c r="BC845" s="25">
        <v>2.5938461538461541</v>
      </c>
      <c r="BD845">
        <v>2.5938461538461541</v>
      </c>
      <c r="BE845">
        <v>6.4941501715695384</v>
      </c>
      <c r="BF845" s="75"/>
      <c r="BG845" s="75"/>
      <c r="BH845" s="75"/>
      <c r="BI845">
        <v>3.7845711326572863E-2</v>
      </c>
      <c r="BM845">
        <v>7.5691422653145726E-2</v>
      </c>
      <c r="BN845">
        <v>3.7845711326572863E-2</v>
      </c>
      <c r="BO845">
        <v>0</v>
      </c>
      <c r="BP845" s="79" t="s">
        <v>1264</v>
      </c>
      <c r="BQ845" s="79">
        <v>1373</v>
      </c>
      <c r="BR845" s="79">
        <v>12</v>
      </c>
      <c r="BT845" s="79" t="s">
        <v>1268</v>
      </c>
      <c r="BU845" s="79" t="s">
        <v>863</v>
      </c>
      <c r="BV845" s="79">
        <v>1</v>
      </c>
      <c r="BX845" s="79">
        <v>0.5</v>
      </c>
      <c r="BY845" s="79">
        <v>1</v>
      </c>
      <c r="BZ845" s="95" t="s">
        <v>464</v>
      </c>
      <c r="CA845" s="95" t="s">
        <v>464</v>
      </c>
      <c r="CB845" s="95" t="s">
        <v>1266</v>
      </c>
      <c r="CC845" s="95">
        <v>125</v>
      </c>
      <c r="CD845" s="95">
        <v>220</v>
      </c>
      <c r="CE845" s="95" t="s">
        <v>1287</v>
      </c>
      <c r="CF845" s="95">
        <f t="shared" si="206"/>
        <v>288</v>
      </c>
      <c r="CG845" s="81">
        <v>90720</v>
      </c>
      <c r="CH845" s="2"/>
    </row>
    <row r="846" spans="1:86" x14ac:dyDescent="0.3">
      <c r="A846" s="2" t="s">
        <v>390</v>
      </c>
      <c r="B846" s="18" t="s">
        <v>1052</v>
      </c>
      <c r="C846" s="13"/>
      <c r="D846" s="2">
        <v>3.32</v>
      </c>
      <c r="E846" s="2" t="s">
        <v>380</v>
      </c>
      <c r="F846" s="9">
        <v>-1</v>
      </c>
      <c r="G846">
        <v>-1</v>
      </c>
      <c r="L846" t="b">
        <v>0</v>
      </c>
      <c r="M846" t="b">
        <v>0</v>
      </c>
      <c r="N846" t="b">
        <v>0</v>
      </c>
      <c r="O846" s="5" t="b">
        <v>1</v>
      </c>
      <c r="P846" s="2">
        <v>2</v>
      </c>
      <c r="Q846" s="25">
        <v>0</v>
      </c>
      <c r="R846">
        <v>0</v>
      </c>
      <c r="S846">
        <v>0</v>
      </c>
      <c r="T846" s="2">
        <v>3.79</v>
      </c>
      <c r="U846" s="2">
        <v>3.79</v>
      </c>
      <c r="V846" s="2">
        <v>43.8</v>
      </c>
      <c r="W846" s="2" t="s">
        <v>519</v>
      </c>
      <c r="X846" s="2">
        <v>21.9</v>
      </c>
      <c r="Y846" s="25">
        <v>0</v>
      </c>
      <c r="AB846">
        <v>0</v>
      </c>
      <c r="AE846">
        <v>0</v>
      </c>
      <c r="AH846" s="2"/>
      <c r="AI846">
        <v>22</v>
      </c>
      <c r="AJ846" s="55">
        <f t="shared" si="209"/>
        <v>629.14757999999995</v>
      </c>
      <c r="AK846" s="57">
        <v>0</v>
      </c>
      <c r="AL846" s="55">
        <v>0</v>
      </c>
      <c r="AM846" s="55">
        <v>0</v>
      </c>
      <c r="AN846" s="52">
        <f t="shared" si="208"/>
        <v>6.9935896439433182E-2</v>
      </c>
      <c r="AO846" s="52"/>
      <c r="AP846" s="52"/>
      <c r="AQ846" s="52"/>
      <c r="AR846" s="28">
        <v>1.655172413793103</v>
      </c>
      <c r="AS846" s="28">
        <v>1.7241379310344831</v>
      </c>
      <c r="AT846" s="28">
        <v>0.2068965517241379</v>
      </c>
      <c r="AU846" s="28">
        <v>0.27586206896551718</v>
      </c>
      <c r="AV846" s="28">
        <v>0.42857142857142849</v>
      </c>
      <c r="AW846" s="28">
        <v>0.4464285714285714</v>
      </c>
      <c r="AX846" s="28">
        <v>5.3571428571428568E-2</v>
      </c>
      <c r="AY846" s="28">
        <v>7.1428571428571425E-2</v>
      </c>
      <c r="AZ846" s="25">
        <v>1.1399999999999999</v>
      </c>
      <c r="BA846" s="25">
        <v>3.44</v>
      </c>
      <c r="BB846" s="25">
        <v>2.2999999999999998</v>
      </c>
      <c r="BC846" s="25">
        <v>2.5651724137931029</v>
      </c>
      <c r="BD846">
        <v>2.5651724137931029</v>
      </c>
      <c r="BE846">
        <v>6.53317716781069</v>
      </c>
      <c r="BF846" s="75"/>
      <c r="BG846" s="75"/>
      <c r="BH846" s="75"/>
      <c r="BI846">
        <v>3.4967948219716591E-2</v>
      </c>
      <c r="BM846">
        <v>6.9935896439433182E-2</v>
      </c>
      <c r="BN846">
        <v>3.4967948219716591E-2</v>
      </c>
      <c r="BO846">
        <v>0</v>
      </c>
      <c r="BP846" s="79" t="s">
        <v>1264</v>
      </c>
      <c r="BQ846" s="79">
        <v>1373</v>
      </c>
      <c r="BR846" s="79">
        <v>12</v>
      </c>
      <c r="BT846" s="79" t="s">
        <v>1268</v>
      </c>
      <c r="BU846" s="79" t="s">
        <v>863</v>
      </c>
      <c r="BV846" s="79">
        <v>1</v>
      </c>
      <c r="BX846" s="79">
        <v>0.5</v>
      </c>
      <c r="BY846" s="79">
        <v>1</v>
      </c>
      <c r="BZ846" s="95" t="s">
        <v>464</v>
      </c>
      <c r="CA846" s="95" t="s">
        <v>464</v>
      </c>
      <c r="CB846" s="95" t="s">
        <v>1266</v>
      </c>
      <c r="CC846" s="95">
        <v>125</v>
      </c>
      <c r="CD846" s="95">
        <v>220</v>
      </c>
      <c r="CE846" s="95" t="s">
        <v>1287</v>
      </c>
      <c r="CF846" s="95">
        <f t="shared" si="206"/>
        <v>288</v>
      </c>
      <c r="CG846" s="81">
        <v>97200</v>
      </c>
      <c r="CH846" s="2"/>
    </row>
    <row r="847" spans="1:86" x14ac:dyDescent="0.3">
      <c r="A847" s="2" t="s">
        <v>391</v>
      </c>
      <c r="B847" s="18" t="s">
        <v>1053</v>
      </c>
      <c r="C847" s="13"/>
      <c r="D847" s="2">
        <v>3.33</v>
      </c>
      <c r="E847" s="2" t="s">
        <v>380</v>
      </c>
      <c r="F847" s="9">
        <v>-1</v>
      </c>
      <c r="G847">
        <v>-1</v>
      </c>
      <c r="L847" t="b">
        <v>0</v>
      </c>
      <c r="M847" t="b">
        <v>0</v>
      </c>
      <c r="N847" t="b">
        <v>0</v>
      </c>
      <c r="O847" s="5" t="b">
        <v>1</v>
      </c>
      <c r="P847" s="2">
        <v>2</v>
      </c>
      <c r="Q847" s="25">
        <v>0</v>
      </c>
      <c r="R847">
        <v>0</v>
      </c>
      <c r="S847">
        <v>0</v>
      </c>
      <c r="T847" s="2">
        <v>3.78</v>
      </c>
      <c r="U847" s="2">
        <v>3.78</v>
      </c>
      <c r="V847" s="2">
        <v>47.3</v>
      </c>
      <c r="W847" s="2" t="s">
        <v>519</v>
      </c>
      <c r="X847" s="2">
        <v>23.65</v>
      </c>
      <c r="Y847" s="25">
        <v>0</v>
      </c>
      <c r="AB847">
        <v>0</v>
      </c>
      <c r="AE847">
        <v>0</v>
      </c>
      <c r="AH847" s="2"/>
      <c r="AI847">
        <v>22</v>
      </c>
      <c r="AJ847" s="55">
        <f t="shared" si="209"/>
        <v>675.84131999999988</v>
      </c>
      <c r="AK847" s="57">
        <v>0</v>
      </c>
      <c r="AL847" s="55">
        <v>0</v>
      </c>
      <c r="AM847" s="55">
        <v>0</v>
      </c>
      <c r="AN847" s="52">
        <f t="shared" si="208"/>
        <v>6.5104039510339509E-2</v>
      </c>
      <c r="AO847" s="52"/>
      <c r="AP847" s="52"/>
      <c r="AQ847" s="52"/>
      <c r="AR847" s="28">
        <v>1.625</v>
      </c>
      <c r="AS847" s="28">
        <v>1.625</v>
      </c>
      <c r="AT847" s="28">
        <v>0.1875</v>
      </c>
      <c r="AU847" s="28">
        <v>0.25</v>
      </c>
      <c r="AV847" s="28">
        <v>0.44067796610169491</v>
      </c>
      <c r="AW847" s="28">
        <v>0.44067796610169491</v>
      </c>
      <c r="AX847" s="28">
        <v>5.0847457627118647E-2</v>
      </c>
      <c r="AY847" s="28">
        <v>6.7796610169491525E-2</v>
      </c>
      <c r="AZ847" s="25">
        <v>1.1399999999999999</v>
      </c>
      <c r="BA847" s="25">
        <v>3.44</v>
      </c>
      <c r="BB847" s="25">
        <v>2.2999999999999998</v>
      </c>
      <c r="BC847" s="25">
        <v>2.5418750000000001</v>
      </c>
      <c r="BD847">
        <v>2.5418750000000001</v>
      </c>
      <c r="BE847">
        <v>6.5648866022566246</v>
      </c>
      <c r="BF847" s="75"/>
      <c r="BG847" s="75"/>
      <c r="BH847" s="75"/>
      <c r="BI847">
        <v>3.2552019755169748E-2</v>
      </c>
      <c r="BM847">
        <v>6.5104039510339509E-2</v>
      </c>
      <c r="BN847">
        <v>3.2552019755169748E-2</v>
      </c>
      <c r="BO847">
        <v>0</v>
      </c>
      <c r="BP847" s="79" t="s">
        <v>1264</v>
      </c>
      <c r="BQ847" s="79">
        <v>1373</v>
      </c>
      <c r="BR847" s="79">
        <v>12</v>
      </c>
      <c r="BT847" s="79" t="s">
        <v>1268</v>
      </c>
      <c r="BU847" s="79" t="s">
        <v>863</v>
      </c>
      <c r="BV847" s="79">
        <v>1</v>
      </c>
      <c r="BW847" s="79">
        <v>3.87</v>
      </c>
      <c r="BX847" s="79">
        <v>0.5</v>
      </c>
      <c r="BY847" s="79">
        <v>1</v>
      </c>
      <c r="BZ847" s="95" t="s">
        <v>464</v>
      </c>
      <c r="CA847" s="95" t="s">
        <v>464</v>
      </c>
      <c r="CB847" s="95" t="s">
        <v>1266</v>
      </c>
      <c r="CC847" s="95">
        <v>125</v>
      </c>
      <c r="CD847" s="95">
        <v>220</v>
      </c>
      <c r="CE847" s="95" t="s">
        <v>1287</v>
      </c>
      <c r="CF847" s="95">
        <f t="shared" si="206"/>
        <v>288</v>
      </c>
      <c r="CG847" s="81">
        <v>103360</v>
      </c>
      <c r="CH847" s="2"/>
    </row>
    <row r="848" spans="1:86" x14ac:dyDescent="0.3">
      <c r="A848" s="2" t="s">
        <v>392</v>
      </c>
      <c r="B848" s="18" t="s">
        <v>1054</v>
      </c>
      <c r="C848" s="13"/>
      <c r="D848" s="2">
        <v>3.35</v>
      </c>
      <c r="E848" s="2" t="s">
        <v>380</v>
      </c>
      <c r="F848" s="9">
        <v>-1</v>
      </c>
      <c r="G848">
        <v>-1</v>
      </c>
      <c r="L848" t="b">
        <v>0</v>
      </c>
      <c r="M848" t="b">
        <v>0</v>
      </c>
      <c r="N848" t="b">
        <v>0</v>
      </c>
      <c r="O848" s="5" t="b">
        <v>1</v>
      </c>
      <c r="P848" s="2">
        <v>1</v>
      </c>
      <c r="Q848" s="25">
        <v>0</v>
      </c>
      <c r="R848">
        <v>0</v>
      </c>
      <c r="S848">
        <v>0</v>
      </c>
      <c r="T848" s="2">
        <v>3.81</v>
      </c>
      <c r="U848" s="2">
        <v>3.81</v>
      </c>
      <c r="V848" s="2">
        <v>28.3</v>
      </c>
      <c r="W848" s="2" t="s">
        <v>519</v>
      </c>
      <c r="X848" s="2">
        <v>28.3</v>
      </c>
      <c r="Y848" s="25">
        <v>0</v>
      </c>
      <c r="AB848">
        <v>0</v>
      </c>
      <c r="AE848">
        <v>0</v>
      </c>
      <c r="AH848" s="2"/>
      <c r="AI848">
        <v>22</v>
      </c>
      <c r="AJ848" s="55">
        <f t="shared" si="209"/>
        <v>410.80563000000001</v>
      </c>
      <c r="AK848" s="57">
        <v>0</v>
      </c>
      <c r="AL848" s="55">
        <v>0</v>
      </c>
      <c r="AM848" s="55">
        <v>0</v>
      </c>
      <c r="AN848" s="52">
        <f t="shared" si="208"/>
        <v>5.3553306949566393E-2</v>
      </c>
      <c r="AO848" s="52"/>
      <c r="AP848" s="52"/>
      <c r="AQ848" s="52"/>
      <c r="AR848" s="28">
        <v>1.5789473684210531</v>
      </c>
      <c r="AS848" s="28">
        <v>1.4736842105263159</v>
      </c>
      <c r="AT848" s="28">
        <v>0.15789473684210531</v>
      </c>
      <c r="AU848" s="28">
        <v>0.2105263157894737</v>
      </c>
      <c r="AV848" s="28">
        <v>0.46153846153846162</v>
      </c>
      <c r="AW848" s="28">
        <v>0.43076923076923068</v>
      </c>
      <c r="AX848" s="28">
        <v>4.6153846153846149E-2</v>
      </c>
      <c r="AY848" s="28">
        <v>6.1538461538461528E-2</v>
      </c>
      <c r="AZ848" s="25">
        <v>1.1399999999999999</v>
      </c>
      <c r="BA848" s="25">
        <v>3.44</v>
      </c>
      <c r="BB848" s="25">
        <v>2.2999999999999998</v>
      </c>
      <c r="BC848" s="25">
        <v>2.5063157894736841</v>
      </c>
      <c r="BD848">
        <v>2.5063157894736841</v>
      </c>
      <c r="BE848">
        <v>6.6132852127267361</v>
      </c>
      <c r="BF848" s="75"/>
      <c r="BG848" s="75"/>
      <c r="BH848" s="75"/>
      <c r="BI848">
        <v>2.67766534747832E-2</v>
      </c>
      <c r="BM848">
        <v>5.3553306949566393E-2</v>
      </c>
      <c r="BN848">
        <v>2.67766534747832E-2</v>
      </c>
      <c r="BO848">
        <v>0</v>
      </c>
      <c r="BP848" s="79" t="s">
        <v>1264</v>
      </c>
      <c r="BQ848" s="79">
        <v>1373</v>
      </c>
      <c r="BR848" s="79">
        <v>12</v>
      </c>
      <c r="BT848" s="79" t="s">
        <v>1268</v>
      </c>
      <c r="BU848" s="79" t="s">
        <v>863</v>
      </c>
      <c r="BV848" s="79">
        <v>1</v>
      </c>
      <c r="BX848" s="79">
        <v>0.5</v>
      </c>
      <c r="BY848" s="79">
        <v>1</v>
      </c>
      <c r="BZ848" s="95" t="s">
        <v>464</v>
      </c>
      <c r="CA848" s="95" t="s">
        <v>464</v>
      </c>
      <c r="CB848" s="95" t="s">
        <v>1266</v>
      </c>
      <c r="CC848" s="95">
        <v>125</v>
      </c>
      <c r="CD848" s="95">
        <v>220</v>
      </c>
      <c r="CE848" s="95" t="s">
        <v>1287</v>
      </c>
      <c r="CF848" s="95">
        <f t="shared" si="206"/>
        <v>288</v>
      </c>
      <c r="CG848" s="81">
        <v>91400</v>
      </c>
      <c r="CH848" s="2"/>
    </row>
    <row r="849" spans="1:86" x14ac:dyDescent="0.3">
      <c r="A849" s="2" t="s">
        <v>1133</v>
      </c>
      <c r="B849" s="18" t="s">
        <v>1055</v>
      </c>
      <c r="C849" s="13"/>
      <c r="D849" s="2">
        <v>3.36</v>
      </c>
      <c r="E849" s="2" t="s">
        <v>380</v>
      </c>
      <c r="F849" s="9">
        <v>-1</v>
      </c>
      <c r="G849">
        <v>-1</v>
      </c>
      <c r="L849" t="b">
        <v>0</v>
      </c>
      <c r="M849" t="b">
        <v>0</v>
      </c>
      <c r="N849" t="b">
        <v>0</v>
      </c>
      <c r="O849" s="5" t="b">
        <v>1</v>
      </c>
      <c r="P849" s="2">
        <v>1</v>
      </c>
      <c r="Q849" s="25">
        <v>0</v>
      </c>
      <c r="R849">
        <v>0</v>
      </c>
      <c r="S849">
        <v>0</v>
      </c>
      <c r="T849" s="2">
        <v>3.74</v>
      </c>
      <c r="U849" s="2">
        <v>3.74</v>
      </c>
      <c r="V849" s="2">
        <v>30.8</v>
      </c>
      <c r="W849" s="2" t="s">
        <v>519</v>
      </c>
      <c r="X849" s="2">
        <v>30.8</v>
      </c>
      <c r="Y849" s="25">
        <v>0</v>
      </c>
      <c r="AB849">
        <v>0</v>
      </c>
      <c r="AE849">
        <v>0</v>
      </c>
      <c r="AH849" s="2"/>
      <c r="AI849">
        <v>22</v>
      </c>
      <c r="AJ849" s="55">
        <f t="shared" si="209"/>
        <v>430.81808000000007</v>
      </c>
      <c r="AK849" s="57">
        <v>0</v>
      </c>
      <c r="AL849" s="55">
        <v>0</v>
      </c>
      <c r="AM849" s="55">
        <v>0</v>
      </c>
      <c r="AN849" s="52">
        <f t="shared" si="208"/>
        <v>5.1065637728110194E-2</v>
      </c>
      <c r="AO849" s="52"/>
      <c r="AP849" s="52"/>
      <c r="AQ849" s="52"/>
      <c r="AR849" s="28">
        <v>1.545454545454545</v>
      </c>
      <c r="AS849" s="28">
        <v>1.363636363636364</v>
      </c>
      <c r="AT849" s="28">
        <v>0.13636363636363641</v>
      </c>
      <c r="AU849" s="28">
        <v>0.1818181818181818</v>
      </c>
      <c r="AV849" s="28">
        <v>0.47887323943661969</v>
      </c>
      <c r="AW849" s="28">
        <v>0.42253521126760563</v>
      </c>
      <c r="AX849" s="28">
        <v>4.2253521126760563E-2</v>
      </c>
      <c r="AY849" s="28">
        <v>5.6338028169014093E-2</v>
      </c>
      <c r="AZ849" s="25">
        <v>1.1399999999999999</v>
      </c>
      <c r="BA849" s="25">
        <v>3.44</v>
      </c>
      <c r="BB849" s="25">
        <v>2.2999999999999998</v>
      </c>
      <c r="BC849" s="25">
        <v>2.4804545454545459</v>
      </c>
      <c r="BD849">
        <v>2.480454545454545</v>
      </c>
      <c r="BE849">
        <v>6.6484842021595449</v>
      </c>
      <c r="BF849" s="75"/>
      <c r="BG849" s="75"/>
      <c r="BH849" s="75"/>
      <c r="BI849">
        <v>2.5532818864055101E-2</v>
      </c>
      <c r="BM849">
        <v>5.1065637728110187E-2</v>
      </c>
      <c r="BN849">
        <v>2.5532818864055101E-2</v>
      </c>
      <c r="BO849">
        <v>0</v>
      </c>
      <c r="BP849" s="79" t="s">
        <v>1264</v>
      </c>
      <c r="BQ849" s="79">
        <v>1373</v>
      </c>
      <c r="BR849" s="79">
        <v>12</v>
      </c>
      <c r="BT849" s="79" t="s">
        <v>1268</v>
      </c>
      <c r="BU849" s="79" t="s">
        <v>863</v>
      </c>
      <c r="BV849" s="79">
        <v>1</v>
      </c>
      <c r="BW849" s="79">
        <v>4.66</v>
      </c>
      <c r="BX849" s="79">
        <v>0.5</v>
      </c>
      <c r="BY849" s="79">
        <v>1</v>
      </c>
      <c r="BZ849" s="95" t="s">
        <v>464</v>
      </c>
      <c r="CA849" s="95" t="s">
        <v>464</v>
      </c>
      <c r="CB849" s="95" t="s">
        <v>1266</v>
      </c>
      <c r="CC849" s="95">
        <v>125</v>
      </c>
      <c r="CD849" s="95">
        <v>220</v>
      </c>
      <c r="CE849" s="95" t="s">
        <v>1287</v>
      </c>
      <c r="CF849" s="95">
        <f t="shared" si="206"/>
        <v>288</v>
      </c>
      <c r="CG849" s="81">
        <v>81560</v>
      </c>
      <c r="CH849" s="2"/>
    </row>
    <row r="850" spans="1:86" x14ac:dyDescent="0.3">
      <c r="A850" s="1" t="s">
        <v>394</v>
      </c>
      <c r="B850" s="18" t="s">
        <v>1056</v>
      </c>
      <c r="C850" s="13"/>
      <c r="D850" s="2">
        <v>3.29</v>
      </c>
      <c r="E850" s="2" t="s">
        <v>393</v>
      </c>
      <c r="F850" s="9">
        <v>-1</v>
      </c>
      <c r="G850">
        <v>-1</v>
      </c>
      <c r="H850" t="s">
        <v>1243</v>
      </c>
      <c r="L850" t="b">
        <v>0</v>
      </c>
      <c r="M850" t="b">
        <v>0</v>
      </c>
      <c r="N850" t="b">
        <v>0</v>
      </c>
      <c r="O850" s="5" t="b">
        <v>1</v>
      </c>
      <c r="P850" s="2">
        <v>1</v>
      </c>
      <c r="Q850" s="25">
        <v>0</v>
      </c>
      <c r="R850">
        <v>0</v>
      </c>
      <c r="S850">
        <v>0</v>
      </c>
      <c r="T850" s="2">
        <v>3.85</v>
      </c>
      <c r="U850" s="2">
        <v>3.85</v>
      </c>
      <c r="V850" s="2">
        <v>21.37</v>
      </c>
      <c r="W850" s="2" t="s">
        <v>1131</v>
      </c>
      <c r="X850" s="2">
        <v>21.37</v>
      </c>
      <c r="Y850" s="25">
        <v>0</v>
      </c>
      <c r="AB850">
        <v>0</v>
      </c>
      <c r="AE850">
        <v>0</v>
      </c>
      <c r="AH850" s="2"/>
      <c r="AI850">
        <v>26</v>
      </c>
      <c r="AJ850" s="55">
        <f t="shared" si="207"/>
        <v>316.75682500000005</v>
      </c>
      <c r="AK850" s="57">
        <v>0</v>
      </c>
      <c r="AL850" s="55">
        <v>0</v>
      </c>
      <c r="AM850" s="55">
        <v>0</v>
      </c>
      <c r="AN850" s="52">
        <f t="shared" si="204"/>
        <v>8.2081893578772921E-2</v>
      </c>
      <c r="AO850" s="52"/>
      <c r="AP850" s="52"/>
      <c r="AQ850" s="52"/>
      <c r="AR850" s="28">
        <v>1.791666666666667</v>
      </c>
      <c r="AS850" s="28">
        <v>2.416666666666667</v>
      </c>
      <c r="AT850" s="28">
        <v>1.166666666666667</v>
      </c>
      <c r="AU850" s="28">
        <v>1.166666666666667</v>
      </c>
      <c r="AV850" s="28">
        <v>0.27388535031847128</v>
      </c>
      <c r="AW850" s="28">
        <v>0.36942675159235672</v>
      </c>
      <c r="AX850" s="28">
        <v>0.178343949044586</v>
      </c>
      <c r="AY850" s="28">
        <v>0.178343949044586</v>
      </c>
      <c r="AZ850" s="25">
        <v>0.82</v>
      </c>
      <c r="BA850" s="25">
        <v>3.44</v>
      </c>
      <c r="BB850" s="25">
        <v>2.62</v>
      </c>
      <c r="BC850" s="25">
        <v>2.689166666666666</v>
      </c>
      <c r="BD850">
        <v>2.6891666666666669</v>
      </c>
      <c r="BE850">
        <v>6.2990365295585002</v>
      </c>
      <c r="BF850" s="75"/>
      <c r="BG850" s="75"/>
      <c r="BH850" s="75">
        <v>0</v>
      </c>
      <c r="BI850">
        <v>4.1040946789386461E-2</v>
      </c>
      <c r="BM850">
        <v>8.2081893578772921E-2</v>
      </c>
      <c r="BN850">
        <v>4.1040946789386461E-2</v>
      </c>
      <c r="BO850">
        <v>0</v>
      </c>
      <c r="BZ850" s="79" t="s">
        <v>464</v>
      </c>
      <c r="CA850" s="79" t="s">
        <v>464</v>
      </c>
    </row>
    <row r="851" spans="1:86" x14ac:dyDescent="0.3">
      <c r="A851" s="5" t="s">
        <v>395</v>
      </c>
      <c r="B851" s="43" t="s">
        <v>1057</v>
      </c>
      <c r="C851" s="39"/>
      <c r="D851" s="5">
        <v>3.17</v>
      </c>
      <c r="E851" s="5" t="s">
        <v>393</v>
      </c>
      <c r="F851" s="40">
        <v>-2</v>
      </c>
      <c r="G851" s="5">
        <v>-1</v>
      </c>
      <c r="H851" s="5"/>
      <c r="I851" s="5"/>
      <c r="J851" s="5"/>
      <c r="K851" s="5"/>
      <c r="L851" t="b">
        <v>0</v>
      </c>
      <c r="M851" t="b">
        <v>0</v>
      </c>
      <c r="N851" t="b">
        <v>0</v>
      </c>
      <c r="O851" s="5" t="b">
        <v>1</v>
      </c>
      <c r="P851" s="5">
        <v>1</v>
      </c>
      <c r="Q851" s="41">
        <v>0</v>
      </c>
      <c r="R851">
        <v>0</v>
      </c>
      <c r="S851">
        <v>0</v>
      </c>
      <c r="T851" s="2">
        <v>3.85</v>
      </c>
      <c r="U851" s="2">
        <v>3.85</v>
      </c>
      <c r="V851" s="5">
        <v>21.88</v>
      </c>
      <c r="W851" s="5"/>
      <c r="X851" s="5">
        <v>21.88</v>
      </c>
      <c r="Y851" s="41">
        <v>0</v>
      </c>
      <c r="Z851" s="5"/>
      <c r="AA851" s="5"/>
      <c r="AB851">
        <v>0</v>
      </c>
      <c r="AE851">
        <v>0</v>
      </c>
      <c r="AH851" s="5"/>
      <c r="AI851" s="5">
        <v>26</v>
      </c>
      <c r="AJ851" s="55">
        <f t="shared" si="207"/>
        <v>324.31630000000001</v>
      </c>
      <c r="AK851" s="57">
        <v>0</v>
      </c>
      <c r="AL851" s="55">
        <v>0</v>
      </c>
      <c r="AM851" s="55">
        <v>0</v>
      </c>
      <c r="AN851" s="52">
        <f t="shared" si="204"/>
        <v>8.0168650172686359E-2</v>
      </c>
      <c r="AO851" s="52"/>
      <c r="AP851" s="52"/>
      <c r="AQ851" s="52"/>
      <c r="AR851" s="5">
        <v>1.7272727272727271</v>
      </c>
      <c r="AS851" s="5">
        <v>2.1818181818181821</v>
      </c>
      <c r="AT851" s="5">
        <v>1.0181818181818181</v>
      </c>
      <c r="AU851" s="5">
        <v>1.0181818181818181</v>
      </c>
      <c r="AV851" s="5">
        <v>0.29051987767584098</v>
      </c>
      <c r="AW851" s="5">
        <v>0.36697247706422009</v>
      </c>
      <c r="AX851" s="5">
        <v>0.17125382262996941</v>
      </c>
      <c r="AY851" s="5">
        <v>0.17125382262996941</v>
      </c>
      <c r="AZ851" s="41">
        <v>0.82</v>
      </c>
      <c r="BA851" s="41">
        <v>3.44</v>
      </c>
      <c r="BB851" s="41">
        <v>2.62</v>
      </c>
      <c r="BC851" s="41">
        <v>2.6647272727272728</v>
      </c>
      <c r="BD851" s="5">
        <v>2.6647272727272728</v>
      </c>
      <c r="BE851" s="5">
        <v>6.4638943890893454</v>
      </c>
      <c r="BF851" s="75"/>
      <c r="BG851" s="75"/>
      <c r="BH851" s="75"/>
      <c r="BI851">
        <v>4.008432508634318E-2</v>
      </c>
      <c r="BM851">
        <v>8.0168650172686359E-2</v>
      </c>
      <c r="BN851">
        <v>4.008432508634318E-2</v>
      </c>
      <c r="BO851">
        <v>0</v>
      </c>
      <c r="BZ851" s="79" t="s">
        <v>464</v>
      </c>
      <c r="CA851" s="79" t="s">
        <v>464</v>
      </c>
    </row>
    <row r="852" spans="1:86" x14ac:dyDescent="0.3">
      <c r="A852" s="5" t="s">
        <v>396</v>
      </c>
      <c r="B852" s="43" t="s">
        <v>1058</v>
      </c>
      <c r="C852" s="39"/>
      <c r="D852" s="5">
        <v>3.19</v>
      </c>
      <c r="E852" s="5" t="s">
        <v>393</v>
      </c>
      <c r="F852" s="40">
        <v>-2</v>
      </c>
      <c r="G852" s="5">
        <v>-1</v>
      </c>
      <c r="H852" s="5"/>
      <c r="I852" s="5"/>
      <c r="J852" s="5"/>
      <c r="K852" s="5"/>
      <c r="L852" t="b">
        <v>0</v>
      </c>
      <c r="M852" t="b">
        <v>0</v>
      </c>
      <c r="N852" t="b">
        <v>0</v>
      </c>
      <c r="O852" s="5" t="b">
        <v>1</v>
      </c>
      <c r="P852" s="5">
        <v>1</v>
      </c>
      <c r="Q852" s="41">
        <v>0</v>
      </c>
      <c r="R852">
        <v>0</v>
      </c>
      <c r="S852">
        <v>0</v>
      </c>
      <c r="T852" s="2">
        <v>3.85</v>
      </c>
      <c r="U852" s="2">
        <v>3.85</v>
      </c>
      <c r="V852" s="5">
        <v>23.3</v>
      </c>
      <c r="W852" s="5"/>
      <c r="X852" s="5">
        <v>23.3</v>
      </c>
      <c r="Y852" s="41">
        <v>0</v>
      </c>
      <c r="Z852" s="5"/>
      <c r="AA852" s="5"/>
      <c r="AB852">
        <v>0</v>
      </c>
      <c r="AE852">
        <v>0</v>
      </c>
      <c r="AH852" s="5"/>
      <c r="AI852" s="5">
        <v>26</v>
      </c>
      <c r="AJ852" s="55">
        <f t="shared" si="207"/>
        <v>345.36425000000003</v>
      </c>
      <c r="AK852" s="57">
        <v>0</v>
      </c>
      <c r="AL852" s="55">
        <v>0</v>
      </c>
      <c r="AM852" s="55">
        <v>0</v>
      </c>
      <c r="AN852" s="52">
        <f t="shared" si="204"/>
        <v>7.5282835441132068E-2</v>
      </c>
      <c r="AO852" s="52"/>
      <c r="AP852" s="52"/>
      <c r="AQ852" s="52"/>
      <c r="AR852" s="5">
        <v>1.693548387096774</v>
      </c>
      <c r="AS852" s="5">
        <v>2.0483870967741939</v>
      </c>
      <c r="AT852" s="5">
        <v>1.064516129032258</v>
      </c>
      <c r="AU852" s="5">
        <v>1.129032258064516</v>
      </c>
      <c r="AV852" s="5">
        <v>0.28532608695652167</v>
      </c>
      <c r="AW852" s="5">
        <v>0.34510869565217389</v>
      </c>
      <c r="AX852" s="5">
        <v>0.17934782608695651</v>
      </c>
      <c r="AY852" s="5">
        <v>0.19021739130434781</v>
      </c>
      <c r="AZ852" s="41">
        <v>0.82</v>
      </c>
      <c r="BA852" s="41">
        <v>3.44</v>
      </c>
      <c r="BB852" s="41">
        <v>2.62</v>
      </c>
      <c r="BC852" s="41">
        <v>2.620645161290323</v>
      </c>
      <c r="BD852" s="5">
        <v>2.620645161290323</v>
      </c>
      <c r="BE852" s="5">
        <v>6.4654289883277096</v>
      </c>
      <c r="BF852" s="75"/>
      <c r="BG852" s="75"/>
      <c r="BH852" s="75"/>
      <c r="BI852">
        <v>3.7641417720566027E-2</v>
      </c>
      <c r="BM852">
        <v>7.5282835441132068E-2</v>
      </c>
      <c r="BN852">
        <v>3.7641417720566027E-2</v>
      </c>
      <c r="BO852">
        <v>0</v>
      </c>
      <c r="BZ852" s="79" t="s">
        <v>464</v>
      </c>
      <c r="CA852" s="79" t="s">
        <v>464</v>
      </c>
    </row>
    <row r="853" spans="1:86" x14ac:dyDescent="0.3">
      <c r="A853" s="5" t="s">
        <v>397</v>
      </c>
      <c r="B853" s="43" t="s">
        <v>1059</v>
      </c>
      <c r="C853" s="39"/>
      <c r="D853" s="5">
        <v>3.19</v>
      </c>
      <c r="E853" s="5" t="s">
        <v>393</v>
      </c>
      <c r="F853" s="40">
        <v>-2</v>
      </c>
      <c r="G853" s="5">
        <v>-1</v>
      </c>
      <c r="H853" s="5"/>
      <c r="I853" s="5"/>
      <c r="J853" s="5"/>
      <c r="K853" s="5"/>
      <c r="L853" t="b">
        <v>0</v>
      </c>
      <c r="M853" t="b">
        <v>0</v>
      </c>
      <c r="N853" t="b">
        <v>0</v>
      </c>
      <c r="O853" s="5" t="b">
        <v>1</v>
      </c>
      <c r="P853" s="5">
        <v>1</v>
      </c>
      <c r="Q853" s="41">
        <v>0</v>
      </c>
      <c r="R853">
        <v>0</v>
      </c>
      <c r="S853">
        <v>0</v>
      </c>
      <c r="T853" s="2">
        <v>3.85</v>
      </c>
      <c r="U853" s="2">
        <v>3.85</v>
      </c>
      <c r="V853" s="5">
        <v>25.26</v>
      </c>
      <c r="W853" s="5"/>
      <c r="X853" s="5">
        <v>25.26</v>
      </c>
      <c r="Y853" s="41">
        <v>0</v>
      </c>
      <c r="Z853" s="41"/>
      <c r="AA853" s="41"/>
      <c r="AB853">
        <v>0</v>
      </c>
      <c r="AE853">
        <v>0</v>
      </c>
      <c r="AH853" s="5"/>
      <c r="AI853" s="5">
        <v>26</v>
      </c>
      <c r="AJ853" s="55">
        <f t="shared" si="207"/>
        <v>374.41635000000008</v>
      </c>
      <c r="AK853" s="57">
        <v>0</v>
      </c>
      <c r="AL853" s="55">
        <v>0</v>
      </c>
      <c r="AM853" s="55">
        <v>0</v>
      </c>
      <c r="AN853" s="52">
        <f t="shared" si="204"/>
        <v>6.9441411946887452E-2</v>
      </c>
      <c r="AO853" s="51"/>
      <c r="AP853" s="52"/>
      <c r="AQ853" s="52"/>
      <c r="AR853" s="5">
        <v>1.661764705882353</v>
      </c>
      <c r="AS853" s="5">
        <v>1.9264705882352939</v>
      </c>
      <c r="AT853" s="5">
        <v>0.97058823529411764</v>
      </c>
      <c r="AU853" s="5">
        <v>1.029411764705882</v>
      </c>
      <c r="AV853" s="5">
        <v>0.29736842105263162</v>
      </c>
      <c r="AW853" s="5">
        <v>0.34473684210526317</v>
      </c>
      <c r="AX853" s="5">
        <v>0.1736842105263158</v>
      </c>
      <c r="AY853" s="5">
        <v>0.18421052631578949</v>
      </c>
      <c r="AZ853" s="41">
        <v>0.82</v>
      </c>
      <c r="BA853" s="41">
        <v>3.44</v>
      </c>
      <c r="BB853" s="41">
        <v>2.62</v>
      </c>
      <c r="BC853" s="41">
        <v>2.5938235294117651</v>
      </c>
      <c r="BD853" s="5">
        <v>2.5938235294117651</v>
      </c>
      <c r="BE853" s="5">
        <v>6.5012509424665001</v>
      </c>
      <c r="BF853" s="75"/>
      <c r="BG853" s="75"/>
      <c r="BH853" s="75"/>
      <c r="BI853">
        <v>3.4720705973443733E-2</v>
      </c>
      <c r="BM853">
        <v>6.9441411946887452E-2</v>
      </c>
      <c r="BN853">
        <v>3.4720705973443733E-2</v>
      </c>
      <c r="BO853">
        <v>0</v>
      </c>
      <c r="BZ853" s="79" t="s">
        <v>464</v>
      </c>
      <c r="CA853" s="79" t="s">
        <v>464</v>
      </c>
    </row>
    <row r="854" spans="1:86" x14ac:dyDescent="0.3">
      <c r="A854" s="5" t="s">
        <v>398</v>
      </c>
      <c r="B854" s="43" t="s">
        <v>1060</v>
      </c>
      <c r="C854" s="39"/>
      <c r="D854" s="5">
        <v>3.17</v>
      </c>
      <c r="E854" s="5" t="s">
        <v>393</v>
      </c>
      <c r="F854" s="40">
        <v>-2</v>
      </c>
      <c r="G854" s="5">
        <v>-1</v>
      </c>
      <c r="H854" s="5"/>
      <c r="I854" s="5"/>
      <c r="J854" s="5"/>
      <c r="K854" s="5"/>
      <c r="L854" t="b">
        <v>0</v>
      </c>
      <c r="M854" t="b">
        <v>0</v>
      </c>
      <c r="N854" t="b">
        <v>0</v>
      </c>
      <c r="O854" s="5" t="b">
        <v>1</v>
      </c>
      <c r="P854" s="5">
        <v>1</v>
      </c>
      <c r="Q854" s="41">
        <v>0</v>
      </c>
      <c r="R854">
        <v>0</v>
      </c>
      <c r="S854">
        <v>0</v>
      </c>
      <c r="T854" s="2">
        <v>3.85</v>
      </c>
      <c r="U854" s="2">
        <v>3.85</v>
      </c>
      <c r="V854" s="5">
        <v>27.23</v>
      </c>
      <c r="W854" s="5"/>
      <c r="X854" s="5">
        <v>27.23</v>
      </c>
      <c r="Y854" s="41">
        <v>0</v>
      </c>
      <c r="Z854" s="41"/>
      <c r="AA854" s="41"/>
      <c r="AB854">
        <v>0</v>
      </c>
      <c r="AE854">
        <v>0</v>
      </c>
      <c r="AH854" s="5"/>
      <c r="AI854" s="5">
        <v>26</v>
      </c>
      <c r="AJ854" s="55">
        <f t="shared" si="207"/>
        <v>403.61667500000004</v>
      </c>
      <c r="AK854" s="57">
        <v>0</v>
      </c>
      <c r="AL854" s="55">
        <v>0</v>
      </c>
      <c r="AM854" s="55">
        <v>0</v>
      </c>
      <c r="AN854" s="52">
        <f t="shared" si="204"/>
        <v>6.4417556583855201E-2</v>
      </c>
      <c r="AO854" s="51"/>
      <c r="AP854" s="52"/>
      <c r="AQ854" s="52"/>
      <c r="AR854" s="5">
        <v>1.6351351351351351</v>
      </c>
      <c r="AS854" s="5">
        <v>1.8243243243243239</v>
      </c>
      <c r="AT854" s="5">
        <v>0.89189189189189189</v>
      </c>
      <c r="AU854" s="5">
        <v>0.94594594594594594</v>
      </c>
      <c r="AV854" s="5">
        <v>0.30867346938775508</v>
      </c>
      <c r="AW854" s="5">
        <v>0.34438775510204078</v>
      </c>
      <c r="AX854" s="5">
        <v>0.1683673469387755</v>
      </c>
      <c r="AY854" s="5">
        <v>0.1785714285714286</v>
      </c>
      <c r="AZ854" s="41">
        <v>0.82</v>
      </c>
      <c r="BA854" s="41">
        <v>3.44</v>
      </c>
      <c r="BB854" s="41">
        <v>2.62</v>
      </c>
      <c r="BC854" s="41">
        <v>2.5713513513513511</v>
      </c>
      <c r="BD854" s="5">
        <v>2.571351351351352</v>
      </c>
      <c r="BE854" s="5">
        <v>6.5312639310692706</v>
      </c>
      <c r="BF854" s="75"/>
      <c r="BG854" s="75"/>
      <c r="BH854" s="75"/>
      <c r="BI854">
        <v>3.2208778291927601E-2</v>
      </c>
      <c r="BM854">
        <v>6.4417556583855201E-2</v>
      </c>
      <c r="BN854">
        <v>3.2208778291927601E-2</v>
      </c>
      <c r="BO854">
        <v>0</v>
      </c>
      <c r="BZ854" s="79" t="s">
        <v>464</v>
      </c>
      <c r="CA854" s="79" t="s">
        <v>464</v>
      </c>
    </row>
    <row r="855" spans="1:86" x14ac:dyDescent="0.3">
      <c r="A855" s="5" t="s">
        <v>399</v>
      </c>
      <c r="B855" s="43" t="s">
        <v>1061</v>
      </c>
      <c r="C855" s="39"/>
      <c r="D855" s="5">
        <v>3.15</v>
      </c>
      <c r="E855" s="5" t="s">
        <v>393</v>
      </c>
      <c r="F855" s="40">
        <v>-2</v>
      </c>
      <c r="G855" s="5">
        <v>-1</v>
      </c>
      <c r="H855" s="5"/>
      <c r="I855" s="5"/>
      <c r="J855" s="5"/>
      <c r="K855" s="5"/>
      <c r="L855" t="b">
        <v>0</v>
      </c>
      <c r="M855" t="b">
        <v>0</v>
      </c>
      <c r="N855" t="b">
        <v>0</v>
      </c>
      <c r="O855" s="5" t="b">
        <v>1</v>
      </c>
      <c r="P855" s="5">
        <v>1</v>
      </c>
      <c r="Q855" s="41">
        <v>0</v>
      </c>
      <c r="R855">
        <v>0</v>
      </c>
      <c r="S855">
        <v>0</v>
      </c>
      <c r="T855" s="2">
        <v>3.85</v>
      </c>
      <c r="U855" s="2">
        <v>3.85</v>
      </c>
      <c r="V855" s="5">
        <v>33.19</v>
      </c>
      <c r="W855" s="5"/>
      <c r="X855" s="5">
        <v>33.19</v>
      </c>
      <c r="Y855" s="41">
        <v>0</v>
      </c>
      <c r="Z855" s="41"/>
      <c r="AA855" s="41"/>
      <c r="AB855">
        <v>0</v>
      </c>
      <c r="AE855">
        <v>0</v>
      </c>
      <c r="AH855" s="5"/>
      <c r="AI855" s="5">
        <v>26</v>
      </c>
      <c r="AJ855" s="55">
        <f t="shared" si="207"/>
        <v>491.958775</v>
      </c>
      <c r="AK855" s="57">
        <v>0</v>
      </c>
      <c r="AL855" s="55">
        <v>0</v>
      </c>
      <c r="AM855" s="55">
        <v>0</v>
      </c>
      <c r="AN855" s="52">
        <f t="shared" si="204"/>
        <v>5.2849956787537733E-2</v>
      </c>
      <c r="AO855" s="51"/>
      <c r="AP855" s="52"/>
      <c r="AQ855" s="52"/>
      <c r="AR855" s="5">
        <v>1.593023255813953</v>
      </c>
      <c r="AS855" s="5">
        <v>1.6627906976744189</v>
      </c>
      <c r="AT855" s="5">
        <v>0.76744186046511631</v>
      </c>
      <c r="AU855" s="5">
        <v>0.81395348837209303</v>
      </c>
      <c r="AV855" s="5">
        <v>0.32932692307692307</v>
      </c>
      <c r="AW855" s="5">
        <v>0.34375000000000011</v>
      </c>
      <c r="AX855" s="5">
        <v>0.1586538461538462</v>
      </c>
      <c r="AY855" s="5">
        <v>0.16826923076923081</v>
      </c>
      <c r="AZ855" s="41">
        <v>0.82</v>
      </c>
      <c r="BA855" s="41">
        <v>3.44</v>
      </c>
      <c r="BB855" s="41">
        <v>2.62</v>
      </c>
      <c r="BC855" s="41">
        <v>2.5358139534883719</v>
      </c>
      <c r="BD855" s="5">
        <v>2.5358139534883719</v>
      </c>
      <c r="BE855" s="5">
        <v>6.5787263316503957</v>
      </c>
      <c r="BF855" s="75"/>
      <c r="BG855" s="75"/>
      <c r="BH855" s="75"/>
      <c r="BI855">
        <v>2.642497839376887E-2</v>
      </c>
      <c r="BM855">
        <v>5.2849956787537733E-2</v>
      </c>
      <c r="BN855">
        <v>2.642497839376887E-2</v>
      </c>
      <c r="BO855">
        <v>0</v>
      </c>
      <c r="BZ855" s="79" t="s">
        <v>464</v>
      </c>
      <c r="CA855" s="79" t="s">
        <v>464</v>
      </c>
    </row>
    <row r="856" spans="1:86" x14ac:dyDescent="0.3">
      <c r="A856" s="5" t="s">
        <v>400</v>
      </c>
      <c r="B856" s="43" t="s">
        <v>1062</v>
      </c>
      <c r="C856" s="39"/>
      <c r="D856" s="5">
        <v>3.15</v>
      </c>
      <c r="E856" s="5" t="s">
        <v>393</v>
      </c>
      <c r="F856" s="115">
        <v>-2</v>
      </c>
      <c r="G856" s="5">
        <v>-1</v>
      </c>
      <c r="H856" s="5"/>
      <c r="I856" s="5"/>
      <c r="J856" s="5"/>
      <c r="K856" s="5"/>
      <c r="L856" t="b">
        <v>0</v>
      </c>
      <c r="M856" t="b">
        <v>0</v>
      </c>
      <c r="N856" t="b">
        <v>0</v>
      </c>
      <c r="O856" s="5" t="b">
        <v>1</v>
      </c>
      <c r="P856" s="5">
        <v>1</v>
      </c>
      <c r="Q856" s="41">
        <v>0</v>
      </c>
      <c r="R856">
        <v>0</v>
      </c>
      <c r="S856">
        <v>0</v>
      </c>
      <c r="T856" s="2">
        <v>3.85</v>
      </c>
      <c r="U856" s="2">
        <v>3.85</v>
      </c>
      <c r="V856" s="5">
        <v>38.67</v>
      </c>
      <c r="W856" s="5"/>
      <c r="X856" s="5">
        <v>38.67</v>
      </c>
      <c r="Y856" s="41">
        <v>0</v>
      </c>
      <c r="Z856" s="41"/>
      <c r="AA856" s="41"/>
      <c r="AB856">
        <v>0</v>
      </c>
      <c r="AE856">
        <v>0</v>
      </c>
      <c r="AH856" s="5"/>
      <c r="AI856" s="5">
        <v>26</v>
      </c>
      <c r="AJ856" s="55">
        <f t="shared" si="207"/>
        <v>573.18607500000007</v>
      </c>
      <c r="AK856" s="57">
        <v>0</v>
      </c>
      <c r="AL856" s="55">
        <v>0</v>
      </c>
      <c r="AM856" s="55">
        <v>0</v>
      </c>
      <c r="AN856" s="52">
        <f t="shared" si="204"/>
        <v>4.5360487866004065E-2</v>
      </c>
      <c r="AO856" s="51"/>
      <c r="AP856" s="52"/>
      <c r="AQ856" s="52"/>
      <c r="AR856" s="5">
        <v>1.561224489795918</v>
      </c>
      <c r="AS856" s="5">
        <v>1.5408163265306121</v>
      </c>
      <c r="AT856" s="5">
        <v>0.67346938775510201</v>
      </c>
      <c r="AU856" s="5">
        <v>0.7142857142857143</v>
      </c>
      <c r="AV856" s="5">
        <v>0.34772727272727277</v>
      </c>
      <c r="AW856" s="5">
        <v>0.3431818181818182</v>
      </c>
      <c r="AX856" s="5">
        <v>0.15</v>
      </c>
      <c r="AY856" s="5">
        <v>0.15909090909090909</v>
      </c>
      <c r="AZ856" s="41">
        <v>0.82</v>
      </c>
      <c r="BA856" s="41">
        <v>3.44</v>
      </c>
      <c r="BB856" s="41">
        <v>2.62</v>
      </c>
      <c r="BC856" s="41">
        <v>2.5089795918367348</v>
      </c>
      <c r="BD856" s="5">
        <v>2.5089795918367348</v>
      </c>
      <c r="BE856" s="5">
        <v>6.6145652871912439</v>
      </c>
      <c r="BF856" s="75"/>
      <c r="BG856" s="75"/>
      <c r="BH856" s="75"/>
      <c r="BI856">
        <v>2.2680243933002029E-2</v>
      </c>
      <c r="BM856">
        <v>4.5360487866004072E-2</v>
      </c>
      <c r="BN856">
        <v>2.2680243933002029E-2</v>
      </c>
      <c r="BO856">
        <v>0</v>
      </c>
      <c r="BZ856" s="79" t="s">
        <v>464</v>
      </c>
      <c r="CA856" s="79" t="s">
        <v>464</v>
      </c>
    </row>
    <row r="857" spans="1:86" x14ac:dyDescent="0.3">
      <c r="A857" s="2" t="s">
        <v>381</v>
      </c>
      <c r="B857" s="13" t="s">
        <v>838</v>
      </c>
      <c r="C857" s="13"/>
      <c r="D857" s="2">
        <v>3.46</v>
      </c>
      <c r="E857" s="2" t="s">
        <v>401</v>
      </c>
      <c r="F857" s="114" t="s">
        <v>549</v>
      </c>
      <c r="G857">
        <v>-1</v>
      </c>
      <c r="I857" t="s">
        <v>1549</v>
      </c>
      <c r="L857" t="b">
        <v>1</v>
      </c>
      <c r="M857" t="b">
        <v>0</v>
      </c>
      <c r="N857" t="b">
        <v>0</v>
      </c>
      <c r="O857" t="b">
        <v>0</v>
      </c>
      <c r="P857" s="2">
        <v>2</v>
      </c>
      <c r="Q857" s="25">
        <v>0</v>
      </c>
      <c r="R857">
        <v>0</v>
      </c>
      <c r="S857">
        <v>0</v>
      </c>
      <c r="T857" s="2">
        <v>3.7829999999999999</v>
      </c>
      <c r="U857" s="2">
        <v>3.7829999999999999</v>
      </c>
      <c r="V857" s="2">
        <v>27.18</v>
      </c>
      <c r="W857" s="2" t="s">
        <v>1131</v>
      </c>
      <c r="X857" s="2">
        <v>13.59</v>
      </c>
      <c r="Y857" s="25">
        <v>0</v>
      </c>
      <c r="Z857" s="25"/>
      <c r="AA857" s="25"/>
      <c r="AB857">
        <v>0</v>
      </c>
      <c r="AE857">
        <v>0</v>
      </c>
      <c r="AH857" s="2"/>
      <c r="AI857">
        <v>20</v>
      </c>
      <c r="AJ857" s="55">
        <f t="shared" si="207"/>
        <v>388.97539902</v>
      </c>
      <c r="AK857" s="57">
        <v>0</v>
      </c>
      <c r="AL857" s="55">
        <v>0</v>
      </c>
      <c r="AM857" s="55">
        <v>0</v>
      </c>
      <c r="AN857" s="52">
        <f t="shared" si="204"/>
        <v>0.10283426689908304</v>
      </c>
      <c r="AO857" s="51"/>
      <c r="AP857" s="52"/>
      <c r="AQ857" s="52"/>
      <c r="AR857" s="28">
        <v>1.882352941176471</v>
      </c>
      <c r="AS857" s="28">
        <v>2.3529411764705879</v>
      </c>
      <c r="AT857" s="28">
        <v>0.35294117647058831</v>
      </c>
      <c r="AU857" s="28">
        <v>0.47058823529411759</v>
      </c>
      <c r="AV857" s="28">
        <v>0.37209302325581389</v>
      </c>
      <c r="AW857" s="28">
        <v>0.46511627906976749</v>
      </c>
      <c r="AX857" s="28">
        <v>6.9767441860465129E-2</v>
      </c>
      <c r="AY857" s="28">
        <v>9.3023255813953487E-2</v>
      </c>
      <c r="AZ857" s="25">
        <v>1.1399999999999999</v>
      </c>
      <c r="BA857" s="25">
        <v>3.44</v>
      </c>
      <c r="BB857" s="25">
        <v>2.2999999999999998</v>
      </c>
      <c r="BC857" s="25">
        <v>2.6882352941176468</v>
      </c>
      <c r="BD857">
        <v>2.6882352941176468</v>
      </c>
      <c r="BE857">
        <v>6.2192249941001183</v>
      </c>
      <c r="BF857" s="75"/>
      <c r="BG857" s="75"/>
      <c r="BH857" s="75"/>
      <c r="BI857">
        <v>5.1417133449541519E-2</v>
      </c>
      <c r="BM857">
        <v>0.102834266899083</v>
      </c>
      <c r="BN857">
        <v>5.1417133449541519E-2</v>
      </c>
      <c r="BO857">
        <v>0</v>
      </c>
      <c r="BP857" s="79" t="s">
        <v>1264</v>
      </c>
      <c r="BQ857" s="79">
        <v>1273</v>
      </c>
      <c r="BR857" s="79">
        <v>10</v>
      </c>
      <c r="BT857" s="79" t="s">
        <v>464</v>
      </c>
      <c r="BU857" s="79" t="s">
        <v>464</v>
      </c>
      <c r="BV857" s="79">
        <v>0</v>
      </c>
      <c r="BW857" s="79">
        <v>21</v>
      </c>
      <c r="BX857" s="79">
        <v>0.5</v>
      </c>
      <c r="BY857" s="79">
        <v>1</v>
      </c>
      <c r="BZ857" s="95" t="s">
        <v>464</v>
      </c>
      <c r="CA857" s="95" t="s">
        <v>464</v>
      </c>
      <c r="CB857" s="95" t="s">
        <v>1266</v>
      </c>
      <c r="CC857" s="95">
        <v>125</v>
      </c>
      <c r="CD857" s="95">
        <v>220</v>
      </c>
      <c r="CE857" s="95" t="s">
        <v>1287</v>
      </c>
      <c r="CF857" s="95">
        <f t="shared" ref="CF857:CF877" si="210">273+15</f>
        <v>288</v>
      </c>
      <c r="CG857" s="81">
        <v>44</v>
      </c>
    </row>
    <row r="858" spans="1:86" x14ac:dyDescent="0.3">
      <c r="A858" s="2" t="s">
        <v>385</v>
      </c>
      <c r="B858" s="18" t="s">
        <v>1063</v>
      </c>
      <c r="C858" s="13"/>
      <c r="D858" s="2">
        <v>3.58</v>
      </c>
      <c r="E858" s="2" t="s">
        <v>401</v>
      </c>
      <c r="F858" s="9">
        <v>-1</v>
      </c>
      <c r="G858">
        <v>-1</v>
      </c>
      <c r="L858" t="b">
        <v>0</v>
      </c>
      <c r="M858" t="b">
        <v>0</v>
      </c>
      <c r="N858" t="b">
        <v>0</v>
      </c>
      <c r="O858" s="5" t="b">
        <v>1</v>
      </c>
      <c r="P858" s="2">
        <v>1</v>
      </c>
      <c r="Q858" s="25">
        <v>0</v>
      </c>
      <c r="R858">
        <v>0</v>
      </c>
      <c r="S858">
        <v>0</v>
      </c>
      <c r="T858" s="2">
        <v>3.802</v>
      </c>
      <c r="U858" s="2">
        <v>3.802</v>
      </c>
      <c r="V858" s="2">
        <v>24.7</v>
      </c>
      <c r="W858" s="2" t="s">
        <v>439</v>
      </c>
      <c r="X858" s="2">
        <v>24.7</v>
      </c>
      <c r="Y858" s="25">
        <v>0</v>
      </c>
      <c r="Z858" s="25"/>
      <c r="AA858" s="25"/>
      <c r="AB858">
        <v>0</v>
      </c>
      <c r="AE858">
        <v>0</v>
      </c>
      <c r="AH858" s="2"/>
      <c r="AI858">
        <v>20</v>
      </c>
      <c r="AJ858" s="55">
        <f t="shared" si="207"/>
        <v>357.04353880000002</v>
      </c>
      <c r="AK858" s="57">
        <v>0</v>
      </c>
      <c r="AL858" s="55">
        <v>0</v>
      </c>
      <c r="AM858" s="55">
        <v>0</v>
      </c>
      <c r="AN858" s="52">
        <f t="shared" si="204"/>
        <v>5.6015577448113731E-2</v>
      </c>
      <c r="AO858" s="51"/>
      <c r="AP858" s="52"/>
      <c r="AQ858" s="52"/>
      <c r="AR858" s="28">
        <v>1.606060606060606</v>
      </c>
      <c r="AS858" s="28">
        <v>1.545454545454545</v>
      </c>
      <c r="AT858" s="28">
        <v>0.1818181818181818</v>
      </c>
      <c r="AU858" s="28">
        <v>0.2424242424242424</v>
      </c>
      <c r="AV858" s="28">
        <v>0.44915254237288132</v>
      </c>
      <c r="AW858" s="28">
        <v>0.43220338983050849</v>
      </c>
      <c r="AX858" s="28">
        <v>5.0847457627118647E-2</v>
      </c>
      <c r="AY858" s="28">
        <v>6.7796610169491525E-2</v>
      </c>
      <c r="AZ858" s="25">
        <v>1.1399999999999999</v>
      </c>
      <c r="BA858" s="25">
        <v>3.44</v>
      </c>
      <c r="BB858" s="25">
        <v>2.2999999999999998</v>
      </c>
      <c r="BC858" s="25">
        <v>2.51939393939394</v>
      </c>
      <c r="BD858">
        <v>2.51939393939394</v>
      </c>
      <c r="BE858">
        <v>6.5741021946079687</v>
      </c>
      <c r="BF858" s="75"/>
      <c r="BG858" s="75"/>
      <c r="BH858" s="75"/>
      <c r="BI858">
        <v>2.8007788724056869E-2</v>
      </c>
      <c r="BM858">
        <v>5.6015577448113731E-2</v>
      </c>
      <c r="BN858">
        <v>2.8007788724056869E-2</v>
      </c>
      <c r="BO858">
        <v>0</v>
      </c>
      <c r="BP858" s="79" t="s">
        <v>1264</v>
      </c>
      <c r="BQ858" s="79">
        <v>1273</v>
      </c>
      <c r="BR858" s="79">
        <v>10</v>
      </c>
      <c r="BT858" s="79" t="s">
        <v>464</v>
      </c>
      <c r="BU858" s="79" t="s">
        <v>464</v>
      </c>
      <c r="BV858" s="79">
        <v>0</v>
      </c>
      <c r="BX858" s="79">
        <v>0.5</v>
      </c>
      <c r="BY858" s="79">
        <v>1</v>
      </c>
      <c r="BZ858" s="95" t="s">
        <v>464</v>
      </c>
      <c r="CA858" s="95" t="s">
        <v>464</v>
      </c>
      <c r="CB858" s="95" t="s">
        <v>1266</v>
      </c>
      <c r="CC858" s="95">
        <v>125</v>
      </c>
      <c r="CD858" s="95">
        <v>220</v>
      </c>
      <c r="CE858" s="95" t="s">
        <v>1287</v>
      </c>
      <c r="CF858" s="95">
        <f t="shared" si="210"/>
        <v>288</v>
      </c>
      <c r="CG858" s="81">
        <v>4800</v>
      </c>
    </row>
    <row r="859" spans="1:86" x14ac:dyDescent="0.3">
      <c r="A859" s="2" t="s">
        <v>381</v>
      </c>
      <c r="B859" s="13" t="s">
        <v>838</v>
      </c>
      <c r="C859" s="13"/>
      <c r="D859" s="2">
        <v>3.46</v>
      </c>
      <c r="E859" s="2" t="s">
        <v>401</v>
      </c>
      <c r="F859" s="114" t="s">
        <v>549</v>
      </c>
      <c r="G859">
        <v>-1</v>
      </c>
      <c r="I859" t="s">
        <v>1549</v>
      </c>
      <c r="L859" t="b">
        <v>1</v>
      </c>
      <c r="M859" t="b">
        <v>0</v>
      </c>
      <c r="N859" t="b">
        <v>0</v>
      </c>
      <c r="O859" t="b">
        <v>0</v>
      </c>
      <c r="P859" s="2">
        <v>2</v>
      </c>
      <c r="Q859" s="25">
        <v>0</v>
      </c>
      <c r="R859">
        <v>0</v>
      </c>
      <c r="S859">
        <v>0</v>
      </c>
      <c r="T859" s="2">
        <v>3.7829999999999999</v>
      </c>
      <c r="U859" s="2">
        <v>3.7829999999999999</v>
      </c>
      <c r="V859" s="2">
        <v>27.18</v>
      </c>
      <c r="W859" s="2" t="s">
        <v>1131</v>
      </c>
      <c r="X859" s="2">
        <v>13.59</v>
      </c>
      <c r="Y859" s="25">
        <v>0</v>
      </c>
      <c r="Z859" s="25"/>
      <c r="AA859" s="25"/>
      <c r="AB859">
        <v>0</v>
      </c>
      <c r="AE859">
        <v>0</v>
      </c>
      <c r="AH859" s="2"/>
      <c r="AI859">
        <v>20</v>
      </c>
      <c r="AJ859" s="55">
        <f t="shared" ref="AJ859:AJ860" si="211">T859*U859*V859</f>
        <v>388.97539902</v>
      </c>
      <c r="AK859" s="57">
        <v>0</v>
      </c>
      <c r="AL859" s="55">
        <v>0</v>
      </c>
      <c r="AM859" s="55">
        <v>0</v>
      </c>
      <c r="AN859" s="52">
        <f t="shared" ref="AN859:AN860" si="212">P859*AI859/AJ859</f>
        <v>0.10283426689908304</v>
      </c>
      <c r="AO859" s="51"/>
      <c r="AP859" s="52"/>
      <c r="AQ859" s="52"/>
      <c r="AR859" s="28">
        <v>1.882352941176471</v>
      </c>
      <c r="AS859" s="28">
        <v>2.3529411764705879</v>
      </c>
      <c r="AT859" s="28">
        <v>0.35294117647058831</v>
      </c>
      <c r="AU859" s="28">
        <v>0.47058823529411759</v>
      </c>
      <c r="AV859" s="28">
        <v>0.37209302325581389</v>
      </c>
      <c r="AW859" s="28">
        <v>0.46511627906976749</v>
      </c>
      <c r="AX859" s="28">
        <v>6.9767441860465129E-2</v>
      </c>
      <c r="AY859" s="28">
        <v>9.3023255813953487E-2</v>
      </c>
      <c r="AZ859" s="25">
        <v>1.1399999999999999</v>
      </c>
      <c r="BA859" s="25">
        <v>3.44</v>
      </c>
      <c r="BB859" s="25">
        <v>2.2999999999999998</v>
      </c>
      <c r="BC859" s="25">
        <v>2.6882352941176468</v>
      </c>
      <c r="BD859">
        <v>2.6882352941176468</v>
      </c>
      <c r="BE859">
        <v>6.2192249941001183</v>
      </c>
      <c r="BF859" s="75"/>
      <c r="BG859" s="75"/>
      <c r="BH859" s="75"/>
      <c r="BI859">
        <v>5.1417133449541519E-2</v>
      </c>
      <c r="BM859">
        <v>0.102834266899083</v>
      </c>
      <c r="BN859">
        <v>5.1417133449541519E-2</v>
      </c>
      <c r="BO859">
        <v>0</v>
      </c>
      <c r="BP859" s="79" t="s">
        <v>1264</v>
      </c>
      <c r="BQ859" s="79">
        <v>1273</v>
      </c>
      <c r="BR859" s="79">
        <v>10</v>
      </c>
      <c r="BT859" s="79" t="s">
        <v>1268</v>
      </c>
      <c r="BU859" s="79" t="s">
        <v>863</v>
      </c>
      <c r="BV859" s="79">
        <v>1</v>
      </c>
      <c r="BW859" s="79">
        <v>21</v>
      </c>
      <c r="BX859" s="79">
        <v>0.5</v>
      </c>
      <c r="BY859" s="79">
        <v>1</v>
      </c>
      <c r="BZ859" s="95" t="s">
        <v>464</v>
      </c>
      <c r="CA859" s="95" t="s">
        <v>464</v>
      </c>
      <c r="CB859" s="95" t="s">
        <v>1266</v>
      </c>
      <c r="CC859" s="95">
        <v>125</v>
      </c>
      <c r="CD859" s="95">
        <v>220</v>
      </c>
      <c r="CE859" s="95" t="s">
        <v>1287</v>
      </c>
      <c r="CF859" s="95">
        <f t="shared" si="210"/>
        <v>288</v>
      </c>
      <c r="CG859" s="81">
        <v>4800</v>
      </c>
    </row>
    <row r="860" spans="1:86" x14ac:dyDescent="0.3">
      <c r="A860" s="2" t="s">
        <v>385</v>
      </c>
      <c r="B860" s="18" t="s">
        <v>1063</v>
      </c>
      <c r="C860" s="13"/>
      <c r="D860" s="2">
        <v>3.58</v>
      </c>
      <c r="E860" s="2" t="s">
        <v>401</v>
      </c>
      <c r="F860" s="9">
        <v>-1</v>
      </c>
      <c r="G860">
        <v>-1</v>
      </c>
      <c r="L860" t="b">
        <v>0</v>
      </c>
      <c r="M860" t="b">
        <v>0</v>
      </c>
      <c r="N860" t="b">
        <v>0</v>
      </c>
      <c r="O860" s="5" t="b">
        <v>1</v>
      </c>
      <c r="P860" s="2">
        <v>1</v>
      </c>
      <c r="Q860" s="25">
        <v>0</v>
      </c>
      <c r="R860">
        <v>0</v>
      </c>
      <c r="S860">
        <v>0</v>
      </c>
      <c r="T860" s="2">
        <v>3.802</v>
      </c>
      <c r="U860" s="2">
        <v>3.802</v>
      </c>
      <c r="V860" s="2">
        <v>24.7</v>
      </c>
      <c r="W860" s="2" t="s">
        <v>439</v>
      </c>
      <c r="X860" s="2">
        <v>24.7</v>
      </c>
      <c r="Y860" s="25">
        <v>0</v>
      </c>
      <c r="Z860" s="25"/>
      <c r="AA860" s="25"/>
      <c r="AB860">
        <v>0</v>
      </c>
      <c r="AE860">
        <v>0</v>
      </c>
      <c r="AH860" s="2"/>
      <c r="AI860">
        <v>20</v>
      </c>
      <c r="AJ860" s="55">
        <f t="shared" si="211"/>
        <v>357.04353880000002</v>
      </c>
      <c r="AK860" s="57">
        <v>0</v>
      </c>
      <c r="AL860" s="55">
        <v>0</v>
      </c>
      <c r="AM860" s="55">
        <v>0</v>
      </c>
      <c r="AN860" s="52">
        <f t="shared" si="212"/>
        <v>5.6015577448113731E-2</v>
      </c>
      <c r="AO860" s="51"/>
      <c r="AP860" s="52"/>
      <c r="AQ860" s="52"/>
      <c r="AR860" s="28">
        <v>1.606060606060606</v>
      </c>
      <c r="AS860" s="28">
        <v>1.545454545454545</v>
      </c>
      <c r="AT860" s="28">
        <v>0.1818181818181818</v>
      </c>
      <c r="AU860" s="28">
        <v>0.2424242424242424</v>
      </c>
      <c r="AV860" s="28">
        <v>0.44915254237288132</v>
      </c>
      <c r="AW860" s="28">
        <v>0.43220338983050849</v>
      </c>
      <c r="AX860" s="28">
        <v>5.0847457627118647E-2</v>
      </c>
      <c r="AY860" s="28">
        <v>6.7796610169491525E-2</v>
      </c>
      <c r="AZ860" s="25">
        <v>1.1399999999999999</v>
      </c>
      <c r="BA860" s="25">
        <v>3.44</v>
      </c>
      <c r="BB860" s="25">
        <v>2.2999999999999998</v>
      </c>
      <c r="BC860" s="25">
        <v>2.51939393939394</v>
      </c>
      <c r="BD860">
        <v>2.51939393939394</v>
      </c>
      <c r="BE860">
        <v>6.5741021946079687</v>
      </c>
      <c r="BF860" s="75"/>
      <c r="BG860" s="75"/>
      <c r="BH860" s="75"/>
      <c r="BI860">
        <v>2.8007788724056869E-2</v>
      </c>
      <c r="BM860">
        <v>5.6015577448113731E-2</v>
      </c>
      <c r="BN860">
        <v>2.8007788724056869E-2</v>
      </c>
      <c r="BO860">
        <v>0</v>
      </c>
      <c r="BP860" s="79" t="s">
        <v>1264</v>
      </c>
      <c r="BQ860" s="79">
        <v>1273</v>
      </c>
      <c r="BR860" s="79">
        <v>10</v>
      </c>
      <c r="BT860" s="79" t="s">
        <v>1268</v>
      </c>
      <c r="BU860" s="79" t="s">
        <v>863</v>
      </c>
      <c r="BV860" s="79">
        <v>1</v>
      </c>
      <c r="BX860" s="79">
        <v>0.5</v>
      </c>
      <c r="BY860" s="79">
        <v>1</v>
      </c>
      <c r="BZ860" s="95" t="s">
        <v>464</v>
      </c>
      <c r="CA860" s="95" t="s">
        <v>464</v>
      </c>
      <c r="CB860" s="95" t="s">
        <v>1266</v>
      </c>
      <c r="CC860" s="95">
        <v>125</v>
      </c>
      <c r="CD860" s="95">
        <v>220</v>
      </c>
      <c r="CE860" s="95" t="s">
        <v>1287</v>
      </c>
      <c r="CF860" s="95">
        <f t="shared" si="210"/>
        <v>288</v>
      </c>
      <c r="CG860" s="81">
        <v>68000</v>
      </c>
    </row>
    <row r="861" spans="1:86" x14ac:dyDescent="0.3">
      <c r="A861" s="2" t="s">
        <v>385</v>
      </c>
      <c r="B861" s="18" t="s">
        <v>1063</v>
      </c>
      <c r="C861" s="13"/>
      <c r="D861" s="2">
        <v>3.58</v>
      </c>
      <c r="E861" s="2" t="s">
        <v>401</v>
      </c>
      <c r="F861" s="9">
        <v>-1</v>
      </c>
      <c r="G861">
        <v>-1</v>
      </c>
      <c r="L861" t="b">
        <v>0</v>
      </c>
      <c r="M861" t="b">
        <v>0</v>
      </c>
      <c r="N861" t="b">
        <v>0</v>
      </c>
      <c r="O861" s="5" t="b">
        <v>1</v>
      </c>
      <c r="P861" s="2">
        <v>1</v>
      </c>
      <c r="Q861" s="25">
        <v>0</v>
      </c>
      <c r="R861">
        <v>0</v>
      </c>
      <c r="S861">
        <v>0</v>
      </c>
      <c r="T861" s="2">
        <v>3.802</v>
      </c>
      <c r="U861" s="2">
        <v>3.802</v>
      </c>
      <c r="V861" s="2">
        <v>24.7</v>
      </c>
      <c r="W861" s="2" t="s">
        <v>439</v>
      </c>
      <c r="X861" s="2">
        <v>24.7</v>
      </c>
      <c r="Y861" s="25">
        <v>0</v>
      </c>
      <c r="Z861" s="25"/>
      <c r="AA861" s="25"/>
      <c r="AB861">
        <v>0</v>
      </c>
      <c r="AE861">
        <v>0</v>
      </c>
      <c r="AH861" s="2"/>
      <c r="AI861">
        <v>20</v>
      </c>
      <c r="AJ861" s="55">
        <f t="shared" ref="AJ861" si="213">T861*U861*V861</f>
        <v>357.04353880000002</v>
      </c>
      <c r="AK861" s="57">
        <v>0</v>
      </c>
      <c r="AL861" s="55">
        <v>0</v>
      </c>
      <c r="AM861" s="55">
        <v>0</v>
      </c>
      <c r="AN861" s="52">
        <f t="shared" ref="AN861" si="214">P861*AI861/AJ861</f>
        <v>5.6015577448113731E-2</v>
      </c>
      <c r="AO861" s="51"/>
      <c r="AP861" s="52"/>
      <c r="AQ861" s="52"/>
      <c r="AR861" s="28">
        <v>1.606060606060606</v>
      </c>
      <c r="AS861" s="28">
        <v>1.545454545454545</v>
      </c>
      <c r="AT861" s="28">
        <v>0.1818181818181818</v>
      </c>
      <c r="AU861" s="28">
        <v>0.2424242424242424</v>
      </c>
      <c r="AV861" s="28">
        <v>0.44915254237288132</v>
      </c>
      <c r="AW861" s="28">
        <v>0.43220338983050849</v>
      </c>
      <c r="AX861" s="28">
        <v>5.0847457627118647E-2</v>
      </c>
      <c r="AY861" s="28">
        <v>6.7796610169491525E-2</v>
      </c>
      <c r="AZ861" s="25">
        <v>1.1399999999999999</v>
      </c>
      <c r="BA861" s="25">
        <v>3.44</v>
      </c>
      <c r="BB861" s="25">
        <v>2.2999999999999998</v>
      </c>
      <c r="BC861" s="25">
        <v>2.51939393939394</v>
      </c>
      <c r="BD861">
        <v>2.51939393939394</v>
      </c>
      <c r="BE861">
        <v>6.5741021946079687</v>
      </c>
      <c r="BF861" s="75"/>
      <c r="BG861" s="75"/>
      <c r="BH861" s="75"/>
      <c r="BI861">
        <v>2.8007788724056869E-2</v>
      </c>
      <c r="BM861">
        <v>5.6015577448113731E-2</v>
      </c>
      <c r="BN861">
        <v>2.8007788724056869E-2</v>
      </c>
      <c r="BO861">
        <v>0</v>
      </c>
      <c r="BP861" s="79" t="s">
        <v>1264</v>
      </c>
      <c r="BQ861" s="79">
        <v>1273</v>
      </c>
      <c r="BR861" s="79">
        <v>10</v>
      </c>
      <c r="BT861" s="79" t="s">
        <v>1268</v>
      </c>
      <c r="BU861" s="79" t="s">
        <v>863</v>
      </c>
      <c r="BV861" s="79">
        <v>1</v>
      </c>
      <c r="BX861" s="79">
        <v>0.5</v>
      </c>
      <c r="BY861" s="79">
        <v>0.2</v>
      </c>
      <c r="BZ861" s="95" t="s">
        <v>464</v>
      </c>
      <c r="CA861" s="95" t="s">
        <v>464</v>
      </c>
      <c r="CB861" s="95" t="s">
        <v>1266</v>
      </c>
      <c r="CC861" s="95">
        <v>125</v>
      </c>
      <c r="CD861" s="95">
        <v>220</v>
      </c>
      <c r="CE861" s="95" t="s">
        <v>1287</v>
      </c>
      <c r="CF861" s="95">
        <f t="shared" si="210"/>
        <v>288</v>
      </c>
      <c r="CG861" s="81">
        <v>8000</v>
      </c>
    </row>
    <row r="862" spans="1:86" x14ac:dyDescent="0.3">
      <c r="A862" s="2" t="s">
        <v>385</v>
      </c>
      <c r="B862" s="18" t="s">
        <v>1063</v>
      </c>
      <c r="C862" s="13"/>
      <c r="D862" s="2">
        <v>3.58</v>
      </c>
      <c r="E862" s="2" t="s">
        <v>401</v>
      </c>
      <c r="F862" s="9">
        <v>-1</v>
      </c>
      <c r="G862">
        <v>-1</v>
      </c>
      <c r="L862" t="b">
        <v>0</v>
      </c>
      <c r="M862" t="b">
        <v>0</v>
      </c>
      <c r="N862" t="b">
        <v>0</v>
      </c>
      <c r="O862" s="5" t="b">
        <v>1</v>
      </c>
      <c r="P862" s="2">
        <v>1</v>
      </c>
      <c r="Q862" s="25">
        <v>0</v>
      </c>
      <c r="R862">
        <v>0</v>
      </c>
      <c r="S862">
        <v>0</v>
      </c>
      <c r="T862" s="2">
        <v>3.802</v>
      </c>
      <c r="U862" s="2">
        <v>3.802</v>
      </c>
      <c r="V862" s="2">
        <v>24.7</v>
      </c>
      <c r="W862" s="2" t="s">
        <v>439</v>
      </c>
      <c r="X862" s="2">
        <v>24.7</v>
      </c>
      <c r="Y862" s="25">
        <v>0</v>
      </c>
      <c r="Z862" s="25"/>
      <c r="AA862" s="25"/>
      <c r="AB862">
        <v>0</v>
      </c>
      <c r="AE862">
        <v>0</v>
      </c>
      <c r="AH862" s="2"/>
      <c r="AI862">
        <v>20</v>
      </c>
      <c r="AJ862" s="55">
        <f t="shared" ref="AJ862" si="215">T862*U862*V862</f>
        <v>357.04353880000002</v>
      </c>
      <c r="AK862" s="57">
        <v>0</v>
      </c>
      <c r="AL862" s="55">
        <v>0</v>
      </c>
      <c r="AM862" s="55">
        <v>0</v>
      </c>
      <c r="AN862" s="52">
        <f t="shared" ref="AN862" si="216">P862*AI862/AJ862</f>
        <v>5.6015577448113731E-2</v>
      </c>
      <c r="AO862" s="51"/>
      <c r="AP862" s="52"/>
      <c r="AQ862" s="52"/>
      <c r="AR862" s="28">
        <v>1.606060606060606</v>
      </c>
      <c r="AS862" s="28">
        <v>1.545454545454545</v>
      </c>
      <c r="AT862" s="28">
        <v>0.1818181818181818</v>
      </c>
      <c r="AU862" s="28">
        <v>0.2424242424242424</v>
      </c>
      <c r="AV862" s="28">
        <v>0.44915254237288132</v>
      </c>
      <c r="AW862" s="28">
        <v>0.43220338983050849</v>
      </c>
      <c r="AX862" s="28">
        <v>5.0847457627118647E-2</v>
      </c>
      <c r="AY862" s="28">
        <v>6.7796610169491525E-2</v>
      </c>
      <c r="AZ862" s="25">
        <v>1.1399999999999999</v>
      </c>
      <c r="BA862" s="25">
        <v>3.44</v>
      </c>
      <c r="BB862" s="25">
        <v>2.2999999999999998</v>
      </c>
      <c r="BC862" s="25">
        <v>2.51939393939394</v>
      </c>
      <c r="BD862">
        <v>2.51939393939394</v>
      </c>
      <c r="BE862">
        <v>6.5741021946079687</v>
      </c>
      <c r="BF862" s="75"/>
      <c r="BG862" s="75"/>
      <c r="BH862" s="75"/>
      <c r="BI862">
        <v>2.8007788724056869E-2</v>
      </c>
      <c r="BM862">
        <v>5.6015577448113731E-2</v>
      </c>
      <c r="BN862">
        <v>2.8007788724056869E-2</v>
      </c>
      <c r="BO862">
        <v>0</v>
      </c>
      <c r="BP862" s="79" t="s">
        <v>1264</v>
      </c>
      <c r="BQ862" s="79">
        <v>1273</v>
      </c>
      <c r="BR862" s="79">
        <v>10</v>
      </c>
      <c r="BT862" s="79" t="s">
        <v>1268</v>
      </c>
      <c r="BU862" s="79" t="s">
        <v>863</v>
      </c>
      <c r="BV862" s="79">
        <v>1</v>
      </c>
      <c r="BX862" s="79">
        <v>0.5</v>
      </c>
      <c r="BY862" s="79">
        <v>0.5</v>
      </c>
      <c r="BZ862" s="95" t="s">
        <v>464</v>
      </c>
      <c r="CA862" s="95" t="s">
        <v>464</v>
      </c>
      <c r="CB862" s="95" t="s">
        <v>1266</v>
      </c>
      <c r="CC862" s="95">
        <v>125</v>
      </c>
      <c r="CD862" s="95">
        <v>220</v>
      </c>
      <c r="CE862" s="95" t="s">
        <v>1287</v>
      </c>
      <c r="CF862" s="95">
        <f t="shared" si="210"/>
        <v>288</v>
      </c>
      <c r="CG862" s="81">
        <v>20000</v>
      </c>
    </row>
    <row r="863" spans="1:86" x14ac:dyDescent="0.3">
      <c r="A863" s="2" t="s">
        <v>385</v>
      </c>
      <c r="B863" s="18" t="s">
        <v>1063</v>
      </c>
      <c r="C863" s="13"/>
      <c r="D863" s="2">
        <v>3.58</v>
      </c>
      <c r="E863" s="2" t="s">
        <v>401</v>
      </c>
      <c r="F863" s="9">
        <v>-1</v>
      </c>
      <c r="G863">
        <v>-1</v>
      </c>
      <c r="L863" t="b">
        <v>0</v>
      </c>
      <c r="M863" t="b">
        <v>0</v>
      </c>
      <c r="N863" t="b">
        <v>0</v>
      </c>
      <c r="O863" s="5" t="b">
        <v>1</v>
      </c>
      <c r="P863" s="2">
        <v>1</v>
      </c>
      <c r="Q863" s="25">
        <v>0</v>
      </c>
      <c r="R863">
        <v>0</v>
      </c>
      <c r="S863">
        <v>0</v>
      </c>
      <c r="T863" s="2">
        <v>3.802</v>
      </c>
      <c r="U863" s="2">
        <v>3.802</v>
      </c>
      <c r="V863" s="2">
        <v>24.7</v>
      </c>
      <c r="W863" s="2" t="s">
        <v>439</v>
      </c>
      <c r="X863" s="2">
        <v>24.7</v>
      </c>
      <c r="Y863" s="25">
        <v>0</v>
      </c>
      <c r="Z863" s="25"/>
      <c r="AA863" s="25"/>
      <c r="AB863">
        <v>0</v>
      </c>
      <c r="AE863">
        <v>0</v>
      </c>
      <c r="AH863" s="2"/>
      <c r="AI863">
        <v>20</v>
      </c>
      <c r="AJ863" s="55">
        <f t="shared" ref="AJ863" si="217">T863*U863*V863</f>
        <v>357.04353880000002</v>
      </c>
      <c r="AK863" s="57">
        <v>0</v>
      </c>
      <c r="AL863" s="55">
        <v>0</v>
      </c>
      <c r="AM863" s="55">
        <v>0</v>
      </c>
      <c r="AN863" s="52">
        <f t="shared" ref="AN863" si="218">P863*AI863/AJ863</f>
        <v>5.6015577448113731E-2</v>
      </c>
      <c r="AO863" s="51"/>
      <c r="AP863" s="52"/>
      <c r="AQ863" s="52"/>
      <c r="AR863" s="28">
        <v>1.606060606060606</v>
      </c>
      <c r="AS863" s="28">
        <v>1.545454545454545</v>
      </c>
      <c r="AT863" s="28">
        <v>0.1818181818181818</v>
      </c>
      <c r="AU863" s="28">
        <v>0.2424242424242424</v>
      </c>
      <c r="AV863" s="28">
        <v>0.44915254237288132</v>
      </c>
      <c r="AW863" s="28">
        <v>0.43220338983050849</v>
      </c>
      <c r="AX863" s="28">
        <v>5.0847457627118647E-2</v>
      </c>
      <c r="AY863" s="28">
        <v>6.7796610169491525E-2</v>
      </c>
      <c r="AZ863" s="25">
        <v>1.1399999999999999</v>
      </c>
      <c r="BA863" s="25">
        <v>3.44</v>
      </c>
      <c r="BB863" s="25">
        <v>2.2999999999999998</v>
      </c>
      <c r="BC863" s="25">
        <v>2.51939393939394</v>
      </c>
      <c r="BD863">
        <v>2.51939393939394</v>
      </c>
      <c r="BE863">
        <v>6.5741021946079687</v>
      </c>
      <c r="BF863" s="75"/>
      <c r="BG863" s="75"/>
      <c r="BH863" s="75"/>
      <c r="BI863">
        <v>2.8007788724056869E-2</v>
      </c>
      <c r="BM863">
        <v>5.6015577448113731E-2</v>
      </c>
      <c r="BN863">
        <v>2.8007788724056869E-2</v>
      </c>
      <c r="BO863">
        <v>0</v>
      </c>
      <c r="BP863" s="79" t="s">
        <v>1264</v>
      </c>
      <c r="BQ863" s="79">
        <v>1273</v>
      </c>
      <c r="BR863" s="79">
        <v>10</v>
      </c>
      <c r="BT863" s="79" t="s">
        <v>1268</v>
      </c>
      <c r="BU863" s="79" t="s">
        <v>863</v>
      </c>
      <c r="BV863" s="79">
        <v>1</v>
      </c>
      <c r="BX863" s="79">
        <v>0.5</v>
      </c>
      <c r="BY863" s="79">
        <v>0.75</v>
      </c>
      <c r="BZ863" s="95" t="s">
        <v>464</v>
      </c>
      <c r="CA863" s="95" t="s">
        <v>464</v>
      </c>
      <c r="CB863" s="95" t="s">
        <v>1266</v>
      </c>
      <c r="CC863" s="95">
        <v>125</v>
      </c>
      <c r="CD863" s="95">
        <v>220</v>
      </c>
      <c r="CE863" s="95" t="s">
        <v>1287</v>
      </c>
      <c r="CF863" s="95">
        <f t="shared" si="210"/>
        <v>288</v>
      </c>
      <c r="CG863" s="81">
        <v>52000</v>
      </c>
    </row>
    <row r="864" spans="1:86" x14ac:dyDescent="0.3">
      <c r="A864" s="2" t="s">
        <v>385</v>
      </c>
      <c r="B864" s="18" t="s">
        <v>1063</v>
      </c>
      <c r="C864" s="13"/>
      <c r="D864" s="2">
        <v>3.58</v>
      </c>
      <c r="E864" s="2" t="s">
        <v>401</v>
      </c>
      <c r="F864" s="9">
        <v>-1</v>
      </c>
      <c r="G864">
        <v>-1</v>
      </c>
      <c r="L864" t="b">
        <v>0</v>
      </c>
      <c r="M864" t="b">
        <v>0</v>
      </c>
      <c r="N864" t="b">
        <v>0</v>
      </c>
      <c r="O864" s="5" t="b">
        <v>1</v>
      </c>
      <c r="P864" s="2">
        <v>1</v>
      </c>
      <c r="Q864" s="25">
        <v>0</v>
      </c>
      <c r="R864">
        <v>0</v>
      </c>
      <c r="S864">
        <v>0</v>
      </c>
      <c r="T864" s="2">
        <v>3.802</v>
      </c>
      <c r="U864" s="2">
        <v>3.802</v>
      </c>
      <c r="V864" s="2">
        <v>24.7</v>
      </c>
      <c r="W864" s="2" t="s">
        <v>439</v>
      </c>
      <c r="X864" s="2">
        <v>24.7</v>
      </c>
      <c r="Y864" s="25">
        <v>0</v>
      </c>
      <c r="Z864" s="25"/>
      <c r="AA864" s="25"/>
      <c r="AB864">
        <v>0</v>
      </c>
      <c r="AE864">
        <v>0</v>
      </c>
      <c r="AH864" s="2"/>
      <c r="AI864">
        <v>20</v>
      </c>
      <c r="AJ864" s="55">
        <f t="shared" ref="AJ864:AJ866" si="219">T864*U864*V864</f>
        <v>357.04353880000002</v>
      </c>
      <c r="AK864" s="57">
        <v>0</v>
      </c>
      <c r="AL864" s="55">
        <v>0</v>
      </c>
      <c r="AM864" s="55">
        <v>0</v>
      </c>
      <c r="AN864" s="52">
        <f t="shared" ref="AN864:AN866" si="220">P864*AI864/AJ864</f>
        <v>5.6015577448113731E-2</v>
      </c>
      <c r="AO864" s="51"/>
      <c r="AP864" s="52"/>
      <c r="AQ864" s="52"/>
      <c r="AR864" s="28">
        <v>1.606060606060606</v>
      </c>
      <c r="AS864" s="28">
        <v>1.545454545454545</v>
      </c>
      <c r="AT864" s="28">
        <v>0.1818181818181818</v>
      </c>
      <c r="AU864" s="28">
        <v>0.2424242424242424</v>
      </c>
      <c r="AV864" s="28">
        <v>0.44915254237288132</v>
      </c>
      <c r="AW864" s="28">
        <v>0.43220338983050849</v>
      </c>
      <c r="AX864" s="28">
        <v>5.0847457627118647E-2</v>
      </c>
      <c r="AY864" s="28">
        <v>6.7796610169491525E-2</v>
      </c>
      <c r="AZ864" s="25">
        <v>1.1399999999999999</v>
      </c>
      <c r="BA864" s="25">
        <v>3.44</v>
      </c>
      <c r="BB864" s="25">
        <v>2.2999999999999998</v>
      </c>
      <c r="BC864" s="25">
        <v>2.51939393939394</v>
      </c>
      <c r="BD864">
        <v>2.51939393939394</v>
      </c>
      <c r="BE864">
        <v>6.5741021946079687</v>
      </c>
      <c r="BF864" s="75"/>
      <c r="BG864" s="75"/>
      <c r="BH864" s="75"/>
      <c r="BI864">
        <v>2.8007788724056869E-2</v>
      </c>
      <c r="BM864">
        <v>5.6015577448113731E-2</v>
      </c>
      <c r="BN864">
        <v>2.8007788724056869E-2</v>
      </c>
      <c r="BO864">
        <v>0</v>
      </c>
      <c r="BP864" s="79" t="s">
        <v>1264</v>
      </c>
      <c r="BQ864" s="79">
        <v>1273</v>
      </c>
      <c r="BR864" s="79">
        <v>10</v>
      </c>
      <c r="BT864" s="79" t="s">
        <v>1268</v>
      </c>
      <c r="BU864" s="79" t="s">
        <v>863</v>
      </c>
      <c r="BV864" s="79">
        <v>1</v>
      </c>
      <c r="BX864" s="79">
        <v>0.5</v>
      </c>
      <c r="BY864" s="79">
        <v>2</v>
      </c>
      <c r="BZ864" s="95" t="s">
        <v>464</v>
      </c>
      <c r="CA864" s="95" t="s">
        <v>464</v>
      </c>
      <c r="CB864" s="95" t="s">
        <v>1266</v>
      </c>
      <c r="CC864" s="95">
        <v>125</v>
      </c>
      <c r="CD864" s="95">
        <v>220</v>
      </c>
      <c r="CE864" s="95" t="s">
        <v>1287</v>
      </c>
      <c r="CF864" s="95">
        <f t="shared" si="210"/>
        <v>288</v>
      </c>
      <c r="CG864" s="81">
        <v>100000</v>
      </c>
    </row>
    <row r="865" spans="1:85" x14ac:dyDescent="0.3">
      <c r="A865" s="2" t="s">
        <v>385</v>
      </c>
      <c r="B865" s="18" t="s">
        <v>1063</v>
      </c>
      <c r="C865" s="13"/>
      <c r="D865" s="2">
        <v>3.58</v>
      </c>
      <c r="E865" s="2" t="s">
        <v>401</v>
      </c>
      <c r="F865" s="9">
        <v>-1</v>
      </c>
      <c r="G865">
        <v>-1</v>
      </c>
      <c r="L865" t="b">
        <v>0</v>
      </c>
      <c r="M865" t="b">
        <v>0</v>
      </c>
      <c r="N865" t="b">
        <v>0</v>
      </c>
      <c r="O865" s="5" t="b">
        <v>1</v>
      </c>
      <c r="P865" s="2">
        <v>1</v>
      </c>
      <c r="Q865" s="25">
        <v>0</v>
      </c>
      <c r="R865">
        <v>0</v>
      </c>
      <c r="S865">
        <v>0</v>
      </c>
      <c r="T865" s="2">
        <v>3.802</v>
      </c>
      <c r="U865" s="2">
        <v>3.802</v>
      </c>
      <c r="V865" s="2">
        <v>24.7</v>
      </c>
      <c r="W865" s="2" t="s">
        <v>439</v>
      </c>
      <c r="X865" s="2">
        <v>24.7</v>
      </c>
      <c r="Y865" s="25">
        <v>0</v>
      </c>
      <c r="Z865" s="25"/>
      <c r="AA865" s="25"/>
      <c r="AB865">
        <v>0</v>
      </c>
      <c r="AE865">
        <v>0</v>
      </c>
      <c r="AH865" s="2"/>
      <c r="AI865">
        <v>20</v>
      </c>
      <c r="AJ865" s="55">
        <f t="shared" si="219"/>
        <v>357.04353880000002</v>
      </c>
      <c r="AK865" s="57">
        <v>0</v>
      </c>
      <c r="AL865" s="55">
        <v>0</v>
      </c>
      <c r="AM865" s="55">
        <v>0</v>
      </c>
      <c r="AN865" s="52">
        <f t="shared" si="220"/>
        <v>5.6015577448113731E-2</v>
      </c>
      <c r="AO865" s="51"/>
      <c r="AP865" s="52"/>
      <c r="AQ865" s="52"/>
      <c r="AR865" s="28">
        <v>1.606060606060606</v>
      </c>
      <c r="AS865" s="28">
        <v>1.545454545454545</v>
      </c>
      <c r="AT865" s="28">
        <v>0.1818181818181818</v>
      </c>
      <c r="AU865" s="28">
        <v>0.2424242424242424</v>
      </c>
      <c r="AV865" s="28">
        <v>0.44915254237288132</v>
      </c>
      <c r="AW865" s="28">
        <v>0.43220338983050849</v>
      </c>
      <c r="AX865" s="28">
        <v>5.0847457627118647E-2</v>
      </c>
      <c r="AY865" s="28">
        <v>6.7796610169491525E-2</v>
      </c>
      <c r="AZ865" s="25">
        <v>1.1399999999999999</v>
      </c>
      <c r="BA865" s="25">
        <v>3.44</v>
      </c>
      <c r="BB865" s="25">
        <v>2.2999999999999998</v>
      </c>
      <c r="BC865" s="25">
        <v>2.51939393939394</v>
      </c>
      <c r="BD865">
        <v>2.51939393939394</v>
      </c>
      <c r="BE865">
        <v>6.5741021946079687</v>
      </c>
      <c r="BF865" s="75"/>
      <c r="BG865" s="75"/>
      <c r="BH865" s="75"/>
      <c r="BI865">
        <v>2.8007788724056869E-2</v>
      </c>
      <c r="BM865">
        <v>5.6015577448113731E-2</v>
      </c>
      <c r="BN865">
        <v>2.8007788724056869E-2</v>
      </c>
      <c r="BO865">
        <v>0</v>
      </c>
      <c r="BP865" s="79" t="s">
        <v>1264</v>
      </c>
      <c r="BQ865" s="79">
        <v>1273</v>
      </c>
      <c r="BR865" s="79">
        <v>10</v>
      </c>
      <c r="BT865" s="79" t="s">
        <v>1268</v>
      </c>
      <c r="BU865" s="79" t="s">
        <v>863</v>
      </c>
      <c r="BV865" s="79">
        <v>1</v>
      </c>
      <c r="BX865" s="79">
        <v>0.5</v>
      </c>
      <c r="BY865" s="79">
        <v>6</v>
      </c>
      <c r="BZ865" s="95" t="s">
        <v>464</v>
      </c>
      <c r="CA865" s="95" t="s">
        <v>464</v>
      </c>
      <c r="CB865" s="95" t="s">
        <v>1266</v>
      </c>
      <c r="CC865" s="95">
        <v>125</v>
      </c>
      <c r="CD865" s="95">
        <v>220</v>
      </c>
      <c r="CE865" s="95" t="s">
        <v>1287</v>
      </c>
      <c r="CF865" s="95">
        <f t="shared" si="210"/>
        <v>288</v>
      </c>
      <c r="CG865" s="81">
        <v>140000</v>
      </c>
    </row>
    <row r="866" spans="1:85" x14ac:dyDescent="0.3">
      <c r="A866" s="2" t="s">
        <v>385</v>
      </c>
      <c r="B866" s="18" t="s">
        <v>1063</v>
      </c>
      <c r="C866" s="13"/>
      <c r="D866" s="2">
        <v>3.58</v>
      </c>
      <c r="E866" s="2" t="s">
        <v>401</v>
      </c>
      <c r="F866" s="9">
        <v>-1</v>
      </c>
      <c r="G866">
        <v>-1</v>
      </c>
      <c r="L866" t="b">
        <v>0</v>
      </c>
      <c r="M866" t="b">
        <v>0</v>
      </c>
      <c r="N866" t="b">
        <v>0</v>
      </c>
      <c r="O866" s="5" t="b">
        <v>1</v>
      </c>
      <c r="P866" s="2">
        <v>1</v>
      </c>
      <c r="Q866" s="25">
        <v>0</v>
      </c>
      <c r="R866">
        <v>0</v>
      </c>
      <c r="S866">
        <v>0</v>
      </c>
      <c r="T866" s="2">
        <v>3.802</v>
      </c>
      <c r="U866" s="2">
        <v>3.802</v>
      </c>
      <c r="V866" s="2">
        <v>24.7</v>
      </c>
      <c r="W866" s="2" t="s">
        <v>439</v>
      </c>
      <c r="X866" s="2">
        <v>24.7</v>
      </c>
      <c r="Y866" s="25">
        <v>0</v>
      </c>
      <c r="Z866" s="25"/>
      <c r="AA866" s="25"/>
      <c r="AB866">
        <v>0</v>
      </c>
      <c r="AE866">
        <v>0</v>
      </c>
      <c r="AH866" s="2"/>
      <c r="AI866">
        <v>20</v>
      </c>
      <c r="AJ866" s="55">
        <f t="shared" si="219"/>
        <v>357.04353880000002</v>
      </c>
      <c r="AK866" s="57">
        <v>0</v>
      </c>
      <c r="AL866" s="55">
        <v>0</v>
      </c>
      <c r="AM866" s="55">
        <v>0</v>
      </c>
      <c r="AN866" s="52">
        <f t="shared" si="220"/>
        <v>5.6015577448113731E-2</v>
      </c>
      <c r="AO866" s="51"/>
      <c r="AP866" s="52"/>
      <c r="AQ866" s="52"/>
      <c r="AR866" s="28">
        <v>1.606060606060606</v>
      </c>
      <c r="AS866" s="28">
        <v>1.545454545454545</v>
      </c>
      <c r="AT866" s="28">
        <v>0.1818181818181818</v>
      </c>
      <c r="AU866" s="28">
        <v>0.2424242424242424</v>
      </c>
      <c r="AV866" s="28">
        <v>0.44915254237288132</v>
      </c>
      <c r="AW866" s="28">
        <v>0.43220338983050849</v>
      </c>
      <c r="AX866" s="28">
        <v>5.0847457627118647E-2</v>
      </c>
      <c r="AY866" s="28">
        <v>6.7796610169491525E-2</v>
      </c>
      <c r="AZ866" s="25">
        <v>1.1399999999999999</v>
      </c>
      <c r="BA866" s="25">
        <v>3.44</v>
      </c>
      <c r="BB866" s="25">
        <v>2.2999999999999998</v>
      </c>
      <c r="BC866" s="25">
        <v>2.51939393939394</v>
      </c>
      <c r="BD866">
        <v>2.51939393939394</v>
      </c>
      <c r="BE866">
        <v>6.5741021946079687</v>
      </c>
      <c r="BF866" s="75"/>
      <c r="BG866" s="75"/>
      <c r="BH866" s="75"/>
      <c r="BI866">
        <v>2.8007788724056869E-2</v>
      </c>
      <c r="BM866">
        <v>5.6015577448113731E-2</v>
      </c>
      <c r="BN866">
        <v>2.8007788724056869E-2</v>
      </c>
      <c r="BO866">
        <v>0</v>
      </c>
      <c r="BP866" s="79" t="s">
        <v>1264</v>
      </c>
      <c r="BQ866" s="79">
        <v>1273</v>
      </c>
      <c r="BR866" s="79">
        <v>10</v>
      </c>
      <c r="BT866" s="79" t="s">
        <v>1268</v>
      </c>
      <c r="BU866" s="79" t="s">
        <v>863</v>
      </c>
      <c r="BV866" s="79">
        <v>1</v>
      </c>
      <c r="BX866" s="79">
        <v>0.5</v>
      </c>
      <c r="BY866" s="79">
        <v>10</v>
      </c>
      <c r="BZ866" s="95" t="s">
        <v>464</v>
      </c>
      <c r="CA866" s="95" t="s">
        <v>464</v>
      </c>
      <c r="CB866" s="95" t="s">
        <v>1266</v>
      </c>
      <c r="CC866" s="95">
        <v>125</v>
      </c>
      <c r="CD866" s="95">
        <v>220</v>
      </c>
      <c r="CE866" s="95" t="s">
        <v>1287</v>
      </c>
      <c r="CF866" s="95">
        <f t="shared" si="210"/>
        <v>288</v>
      </c>
      <c r="CG866" s="81">
        <v>152000</v>
      </c>
    </row>
    <row r="867" spans="1:85" x14ac:dyDescent="0.3">
      <c r="A867" s="2" t="s">
        <v>385</v>
      </c>
      <c r="B867" s="18" t="s">
        <v>1063</v>
      </c>
      <c r="C867" s="13"/>
      <c r="D867" s="2">
        <v>3.58</v>
      </c>
      <c r="E867" s="2" t="s">
        <v>401</v>
      </c>
      <c r="F867" s="9">
        <v>-1</v>
      </c>
      <c r="G867">
        <v>-1</v>
      </c>
      <c r="L867" t="b">
        <v>0</v>
      </c>
      <c r="M867" t="b">
        <v>0</v>
      </c>
      <c r="N867" t="b">
        <v>0</v>
      </c>
      <c r="O867" s="5" t="b">
        <v>1</v>
      </c>
      <c r="P867" s="2">
        <v>1</v>
      </c>
      <c r="Q867" s="25">
        <v>0</v>
      </c>
      <c r="R867">
        <v>0</v>
      </c>
      <c r="S867">
        <v>0</v>
      </c>
      <c r="T867" s="2">
        <v>3.802</v>
      </c>
      <c r="U867" s="2">
        <v>3.802</v>
      </c>
      <c r="V867" s="2">
        <v>24.7</v>
      </c>
      <c r="W867" s="2" t="s">
        <v>439</v>
      </c>
      <c r="X867" s="2">
        <v>24.7</v>
      </c>
      <c r="Y867" s="25">
        <v>0</v>
      </c>
      <c r="Z867" s="25"/>
      <c r="AA867" s="25"/>
      <c r="AB867">
        <v>0</v>
      </c>
      <c r="AE867">
        <v>0</v>
      </c>
      <c r="AH867" s="2"/>
      <c r="AI867">
        <v>20</v>
      </c>
      <c r="AJ867" s="55">
        <f t="shared" ref="AJ867" si="221">T867*U867*V867</f>
        <v>357.04353880000002</v>
      </c>
      <c r="AK867" s="57">
        <v>0</v>
      </c>
      <c r="AL867" s="55">
        <v>0</v>
      </c>
      <c r="AM867" s="55">
        <v>0</v>
      </c>
      <c r="AN867" s="52">
        <f t="shared" ref="AN867" si="222">P867*AI867/AJ867</f>
        <v>5.6015577448113731E-2</v>
      </c>
      <c r="AO867" s="51"/>
      <c r="AP867" s="52"/>
      <c r="AQ867" s="52"/>
      <c r="AR867" s="28">
        <v>1.606060606060606</v>
      </c>
      <c r="AS867" s="28">
        <v>1.545454545454545</v>
      </c>
      <c r="AT867" s="28">
        <v>0.1818181818181818</v>
      </c>
      <c r="AU867" s="28">
        <v>0.2424242424242424</v>
      </c>
      <c r="AV867" s="28">
        <v>0.44915254237288132</v>
      </c>
      <c r="AW867" s="28">
        <v>0.43220338983050849</v>
      </c>
      <c r="AX867" s="28">
        <v>5.0847457627118647E-2</v>
      </c>
      <c r="AY867" s="28">
        <v>6.7796610169491525E-2</v>
      </c>
      <c r="AZ867" s="25">
        <v>1.1399999999999999</v>
      </c>
      <c r="BA867" s="25">
        <v>3.44</v>
      </c>
      <c r="BB867" s="25">
        <v>2.2999999999999998</v>
      </c>
      <c r="BC867" s="25">
        <v>2.51939393939394</v>
      </c>
      <c r="BD867">
        <v>2.51939393939394</v>
      </c>
      <c r="BE867">
        <v>6.5741021946079687</v>
      </c>
      <c r="BF867" s="75"/>
      <c r="BG867" s="75"/>
      <c r="BH867" s="75"/>
      <c r="BI867">
        <v>2.8007788724056869E-2</v>
      </c>
      <c r="BM867">
        <v>5.6015577448113731E-2</v>
      </c>
      <c r="BN867">
        <v>2.8007788724056869E-2</v>
      </c>
      <c r="BO867">
        <v>0</v>
      </c>
      <c r="BP867" s="79" t="s">
        <v>1264</v>
      </c>
      <c r="BQ867" s="79">
        <v>1273</v>
      </c>
      <c r="BR867" s="79">
        <v>10</v>
      </c>
      <c r="BT867" s="79" t="s">
        <v>1268</v>
      </c>
      <c r="BU867" s="79" t="s">
        <v>863</v>
      </c>
      <c r="BV867" s="79">
        <v>0</v>
      </c>
      <c r="BX867" s="79">
        <v>0.5</v>
      </c>
      <c r="BY867" s="79">
        <v>1</v>
      </c>
      <c r="BZ867" s="95" t="s">
        <v>464</v>
      </c>
      <c r="CA867" s="95" t="s">
        <v>464</v>
      </c>
      <c r="CB867" s="95" t="s">
        <v>1266</v>
      </c>
      <c r="CC867" s="95">
        <v>125</v>
      </c>
      <c r="CD867" s="95">
        <v>220</v>
      </c>
      <c r="CE867" s="95" t="s">
        <v>1287</v>
      </c>
      <c r="CF867" s="95">
        <f t="shared" si="210"/>
        <v>288</v>
      </c>
      <c r="CG867" s="81">
        <v>6000</v>
      </c>
    </row>
    <row r="868" spans="1:85" x14ac:dyDescent="0.3">
      <c r="A868" s="2" t="s">
        <v>385</v>
      </c>
      <c r="B868" s="18" t="s">
        <v>1063</v>
      </c>
      <c r="C868" s="13"/>
      <c r="D868" s="2">
        <v>3.58</v>
      </c>
      <c r="E868" s="2" t="s">
        <v>401</v>
      </c>
      <c r="F868" s="9">
        <v>-1</v>
      </c>
      <c r="G868">
        <v>-1</v>
      </c>
      <c r="L868" t="b">
        <v>0</v>
      </c>
      <c r="M868" t="b">
        <v>0</v>
      </c>
      <c r="N868" t="b">
        <v>0</v>
      </c>
      <c r="O868" s="5" t="b">
        <v>1</v>
      </c>
      <c r="P868" s="2">
        <v>1</v>
      </c>
      <c r="Q868" s="25">
        <v>0</v>
      </c>
      <c r="R868">
        <v>0</v>
      </c>
      <c r="S868">
        <v>0</v>
      </c>
      <c r="T868" s="2">
        <v>3.802</v>
      </c>
      <c r="U868" s="2">
        <v>3.802</v>
      </c>
      <c r="V868" s="2">
        <v>24.7</v>
      </c>
      <c r="W868" s="2" t="s">
        <v>439</v>
      </c>
      <c r="X868" s="2">
        <v>24.7</v>
      </c>
      <c r="Y868" s="25">
        <v>0</v>
      </c>
      <c r="Z868" s="25"/>
      <c r="AA868" s="25"/>
      <c r="AB868">
        <v>0</v>
      </c>
      <c r="AE868">
        <v>0</v>
      </c>
      <c r="AH868" s="2"/>
      <c r="AI868">
        <v>20</v>
      </c>
      <c r="AJ868" s="55">
        <f t="shared" ref="AJ868" si="223">T868*U868*V868</f>
        <v>357.04353880000002</v>
      </c>
      <c r="AK868" s="57">
        <v>0</v>
      </c>
      <c r="AL868" s="55">
        <v>0</v>
      </c>
      <c r="AM868" s="55">
        <v>0</v>
      </c>
      <c r="AN868" s="52">
        <f t="shared" ref="AN868" si="224">P868*AI868/AJ868</f>
        <v>5.6015577448113731E-2</v>
      </c>
      <c r="AO868" s="51"/>
      <c r="AP868" s="52"/>
      <c r="AQ868" s="52"/>
      <c r="AR868" s="28">
        <v>1.606060606060606</v>
      </c>
      <c r="AS868" s="28">
        <v>1.545454545454545</v>
      </c>
      <c r="AT868" s="28">
        <v>0.1818181818181818</v>
      </c>
      <c r="AU868" s="28">
        <v>0.2424242424242424</v>
      </c>
      <c r="AV868" s="28">
        <v>0.44915254237288132</v>
      </c>
      <c r="AW868" s="28">
        <v>0.43220338983050849</v>
      </c>
      <c r="AX868" s="28">
        <v>5.0847457627118647E-2</v>
      </c>
      <c r="AY868" s="28">
        <v>6.7796610169491525E-2</v>
      </c>
      <c r="AZ868" s="25">
        <v>1.1399999999999999</v>
      </c>
      <c r="BA868" s="25">
        <v>3.44</v>
      </c>
      <c r="BB868" s="25">
        <v>2.2999999999999998</v>
      </c>
      <c r="BC868" s="25">
        <v>2.51939393939394</v>
      </c>
      <c r="BD868">
        <v>2.51939393939394</v>
      </c>
      <c r="BE868">
        <v>6.5741021946079687</v>
      </c>
      <c r="BF868" s="75"/>
      <c r="BG868" s="75"/>
      <c r="BH868" s="75"/>
      <c r="BI868">
        <v>2.8007788724056869E-2</v>
      </c>
      <c r="BM868">
        <v>5.6015577448113731E-2</v>
      </c>
      <c r="BN868">
        <v>2.8007788724056869E-2</v>
      </c>
      <c r="BO868">
        <v>0</v>
      </c>
      <c r="BP868" s="79" t="s">
        <v>1264</v>
      </c>
      <c r="BQ868" s="79">
        <v>1273</v>
      </c>
      <c r="BR868" s="79">
        <v>10</v>
      </c>
      <c r="BT868" s="79" t="s">
        <v>1268</v>
      </c>
      <c r="BU868" s="79" t="s">
        <v>863</v>
      </c>
      <c r="BV868" s="79">
        <v>0.25</v>
      </c>
      <c r="BX868" s="79">
        <v>0.5</v>
      </c>
      <c r="BY868" s="79">
        <v>1</v>
      </c>
      <c r="BZ868" s="95" t="s">
        <v>464</v>
      </c>
      <c r="CA868" s="95" t="s">
        <v>464</v>
      </c>
      <c r="CB868" s="95" t="s">
        <v>1266</v>
      </c>
      <c r="CC868" s="95">
        <v>125</v>
      </c>
      <c r="CD868" s="95">
        <v>220</v>
      </c>
      <c r="CE868" s="95" t="s">
        <v>1287</v>
      </c>
      <c r="CF868" s="95">
        <f t="shared" si="210"/>
        <v>288</v>
      </c>
      <c r="CG868" s="81">
        <v>36000</v>
      </c>
    </row>
    <row r="869" spans="1:85" x14ac:dyDescent="0.3">
      <c r="A869" s="2" t="s">
        <v>385</v>
      </c>
      <c r="B869" s="18" t="s">
        <v>1063</v>
      </c>
      <c r="C869" s="13"/>
      <c r="D869" s="2">
        <v>3.58</v>
      </c>
      <c r="E869" s="2" t="s">
        <v>401</v>
      </c>
      <c r="F869" s="9">
        <v>-1</v>
      </c>
      <c r="G869">
        <v>-1</v>
      </c>
      <c r="L869" t="b">
        <v>0</v>
      </c>
      <c r="M869" t="b">
        <v>0</v>
      </c>
      <c r="N869" t="b">
        <v>0</v>
      </c>
      <c r="O869" s="5" t="b">
        <v>1</v>
      </c>
      <c r="P869" s="2">
        <v>1</v>
      </c>
      <c r="Q869" s="25">
        <v>0</v>
      </c>
      <c r="R869">
        <v>0</v>
      </c>
      <c r="S869">
        <v>0</v>
      </c>
      <c r="T869" s="2">
        <v>3.802</v>
      </c>
      <c r="U869" s="2">
        <v>3.802</v>
      </c>
      <c r="V869" s="2">
        <v>24.7</v>
      </c>
      <c r="W869" s="2" t="s">
        <v>439</v>
      </c>
      <c r="X869" s="2">
        <v>24.7</v>
      </c>
      <c r="Y869" s="25">
        <v>0</v>
      </c>
      <c r="Z869" s="25"/>
      <c r="AA869" s="25"/>
      <c r="AB869">
        <v>0</v>
      </c>
      <c r="AE869">
        <v>0</v>
      </c>
      <c r="AH869" s="2"/>
      <c r="AI869">
        <v>20</v>
      </c>
      <c r="AJ869" s="55">
        <f t="shared" ref="AJ869:AJ871" si="225">T869*U869*V869</f>
        <v>357.04353880000002</v>
      </c>
      <c r="AK869" s="57">
        <v>0</v>
      </c>
      <c r="AL869" s="55">
        <v>0</v>
      </c>
      <c r="AM869" s="55">
        <v>0</v>
      </c>
      <c r="AN869" s="52">
        <f t="shared" ref="AN869:AN871" si="226">P869*AI869/AJ869</f>
        <v>5.6015577448113731E-2</v>
      </c>
      <c r="AO869" s="51"/>
      <c r="AP869" s="52"/>
      <c r="AQ869" s="52"/>
      <c r="AR869" s="28">
        <v>1.606060606060606</v>
      </c>
      <c r="AS869" s="28">
        <v>1.545454545454545</v>
      </c>
      <c r="AT869" s="28">
        <v>0.1818181818181818</v>
      </c>
      <c r="AU869" s="28">
        <v>0.2424242424242424</v>
      </c>
      <c r="AV869" s="28">
        <v>0.44915254237288132</v>
      </c>
      <c r="AW869" s="28">
        <v>0.43220338983050849</v>
      </c>
      <c r="AX869" s="28">
        <v>5.0847457627118647E-2</v>
      </c>
      <c r="AY869" s="28">
        <v>6.7796610169491525E-2</v>
      </c>
      <c r="AZ869" s="25">
        <v>1.1399999999999999</v>
      </c>
      <c r="BA869" s="25">
        <v>3.44</v>
      </c>
      <c r="BB869" s="25">
        <v>2.2999999999999998</v>
      </c>
      <c r="BC869" s="25">
        <v>2.51939393939394</v>
      </c>
      <c r="BD869">
        <v>2.51939393939394</v>
      </c>
      <c r="BE869">
        <v>6.5741021946079687</v>
      </c>
      <c r="BF869" s="75"/>
      <c r="BG869" s="75"/>
      <c r="BH869" s="75"/>
      <c r="BI869">
        <v>2.8007788724056869E-2</v>
      </c>
      <c r="BM869">
        <v>5.6015577448113731E-2</v>
      </c>
      <c r="BN869">
        <v>2.8007788724056869E-2</v>
      </c>
      <c r="BO869">
        <v>0</v>
      </c>
      <c r="BP869" s="79" t="s">
        <v>1264</v>
      </c>
      <c r="BQ869" s="79">
        <v>1273</v>
      </c>
      <c r="BR869" s="79">
        <v>10</v>
      </c>
      <c r="BT869" s="79" t="s">
        <v>1268</v>
      </c>
      <c r="BU869" s="79" t="s">
        <v>863</v>
      </c>
      <c r="BV869" s="79">
        <v>0.5</v>
      </c>
      <c r="BX869" s="79">
        <v>0.5</v>
      </c>
      <c r="BY869" s="79">
        <v>1</v>
      </c>
      <c r="BZ869" s="95" t="s">
        <v>464</v>
      </c>
      <c r="CA869" s="95" t="s">
        <v>464</v>
      </c>
      <c r="CB869" s="95" t="s">
        <v>1266</v>
      </c>
      <c r="CC869" s="95">
        <v>125</v>
      </c>
      <c r="CD869" s="95">
        <v>220</v>
      </c>
      <c r="CE869" s="95" t="s">
        <v>1287</v>
      </c>
      <c r="CF869" s="95">
        <f t="shared" si="210"/>
        <v>288</v>
      </c>
      <c r="CG869" s="81">
        <v>62000</v>
      </c>
    </row>
    <row r="870" spans="1:85" x14ac:dyDescent="0.3">
      <c r="A870" s="2" t="s">
        <v>385</v>
      </c>
      <c r="B870" s="18" t="s">
        <v>1063</v>
      </c>
      <c r="C870" s="13"/>
      <c r="D870" s="2">
        <v>3.58</v>
      </c>
      <c r="E870" s="2" t="s">
        <v>401</v>
      </c>
      <c r="F870" s="9">
        <v>-1</v>
      </c>
      <c r="G870">
        <v>-1</v>
      </c>
      <c r="L870" t="b">
        <v>0</v>
      </c>
      <c r="M870" t="b">
        <v>0</v>
      </c>
      <c r="N870" t="b">
        <v>0</v>
      </c>
      <c r="O870" s="5" t="b">
        <v>1</v>
      </c>
      <c r="P870" s="2">
        <v>1</v>
      </c>
      <c r="Q870" s="25">
        <v>0</v>
      </c>
      <c r="R870">
        <v>0</v>
      </c>
      <c r="S870">
        <v>0</v>
      </c>
      <c r="T870" s="2">
        <v>3.802</v>
      </c>
      <c r="U870" s="2">
        <v>3.802</v>
      </c>
      <c r="V870" s="2">
        <v>24.7</v>
      </c>
      <c r="W870" s="2" t="s">
        <v>439</v>
      </c>
      <c r="X870" s="2">
        <v>24.7</v>
      </c>
      <c r="Y870" s="25">
        <v>0</v>
      </c>
      <c r="Z870" s="25"/>
      <c r="AA870" s="25"/>
      <c r="AB870">
        <v>0</v>
      </c>
      <c r="AE870">
        <v>0</v>
      </c>
      <c r="AH870" s="2"/>
      <c r="AI870">
        <v>20</v>
      </c>
      <c r="AJ870" s="55">
        <f t="shared" si="225"/>
        <v>357.04353880000002</v>
      </c>
      <c r="AK870" s="57">
        <v>0</v>
      </c>
      <c r="AL870" s="55">
        <v>0</v>
      </c>
      <c r="AM870" s="55">
        <v>0</v>
      </c>
      <c r="AN870" s="52">
        <f t="shared" si="226"/>
        <v>5.6015577448113731E-2</v>
      </c>
      <c r="AO870" s="51"/>
      <c r="AP870" s="52"/>
      <c r="AQ870" s="52"/>
      <c r="AR870" s="28">
        <v>1.606060606060606</v>
      </c>
      <c r="AS870" s="28">
        <v>1.545454545454545</v>
      </c>
      <c r="AT870" s="28">
        <v>0.1818181818181818</v>
      </c>
      <c r="AU870" s="28">
        <v>0.2424242424242424</v>
      </c>
      <c r="AV870" s="28">
        <v>0.44915254237288132</v>
      </c>
      <c r="AW870" s="28">
        <v>0.43220338983050849</v>
      </c>
      <c r="AX870" s="28">
        <v>5.0847457627118647E-2</v>
      </c>
      <c r="AY870" s="28">
        <v>6.7796610169491525E-2</v>
      </c>
      <c r="AZ870" s="25">
        <v>1.1399999999999999</v>
      </c>
      <c r="BA870" s="25">
        <v>3.44</v>
      </c>
      <c r="BB870" s="25">
        <v>2.2999999999999998</v>
      </c>
      <c r="BC870" s="25">
        <v>2.51939393939394</v>
      </c>
      <c r="BD870">
        <v>2.51939393939394</v>
      </c>
      <c r="BE870">
        <v>6.5741021946079687</v>
      </c>
      <c r="BF870" s="75"/>
      <c r="BG870" s="75"/>
      <c r="BH870" s="75"/>
      <c r="BI870">
        <v>2.8007788724056869E-2</v>
      </c>
      <c r="BM870">
        <v>5.6015577448113731E-2</v>
      </c>
      <c r="BN870">
        <v>2.8007788724056869E-2</v>
      </c>
      <c r="BO870">
        <v>0</v>
      </c>
      <c r="BP870" s="79" t="s">
        <v>1264</v>
      </c>
      <c r="BQ870" s="79">
        <v>1273</v>
      </c>
      <c r="BR870" s="79">
        <v>10</v>
      </c>
      <c r="BT870" s="79" t="s">
        <v>1268</v>
      </c>
      <c r="BU870" s="79" t="s">
        <v>863</v>
      </c>
      <c r="BV870" s="79">
        <v>0.75</v>
      </c>
      <c r="BX870" s="79">
        <v>0.5</v>
      </c>
      <c r="BY870" s="79">
        <v>1</v>
      </c>
      <c r="BZ870" s="95" t="s">
        <v>464</v>
      </c>
      <c r="CA870" s="95" t="s">
        <v>464</v>
      </c>
      <c r="CB870" s="95" t="s">
        <v>1266</v>
      </c>
      <c r="CC870" s="95">
        <v>125</v>
      </c>
      <c r="CD870" s="95">
        <v>220</v>
      </c>
      <c r="CE870" s="95" t="s">
        <v>1287</v>
      </c>
      <c r="CF870" s="95">
        <f t="shared" si="210"/>
        <v>288</v>
      </c>
      <c r="CG870" s="81">
        <v>74000</v>
      </c>
    </row>
    <row r="871" spans="1:85" x14ac:dyDescent="0.3">
      <c r="A871" s="2" t="s">
        <v>385</v>
      </c>
      <c r="B871" s="18" t="s">
        <v>1063</v>
      </c>
      <c r="C871" s="13"/>
      <c r="D871" s="2">
        <v>3.58</v>
      </c>
      <c r="E871" s="2" t="s">
        <v>401</v>
      </c>
      <c r="F871" s="9">
        <v>-1</v>
      </c>
      <c r="G871">
        <v>-1</v>
      </c>
      <c r="L871" t="b">
        <v>0</v>
      </c>
      <c r="M871" t="b">
        <v>0</v>
      </c>
      <c r="N871" t="b">
        <v>0</v>
      </c>
      <c r="O871" s="5" t="b">
        <v>1</v>
      </c>
      <c r="P871" s="2">
        <v>1</v>
      </c>
      <c r="Q871" s="25">
        <v>0</v>
      </c>
      <c r="R871">
        <v>0</v>
      </c>
      <c r="S871">
        <v>0</v>
      </c>
      <c r="T871" s="2">
        <v>3.802</v>
      </c>
      <c r="U871" s="2">
        <v>3.802</v>
      </c>
      <c r="V871" s="2">
        <v>24.7</v>
      </c>
      <c r="W871" s="2" t="s">
        <v>439</v>
      </c>
      <c r="X871" s="2">
        <v>24.7</v>
      </c>
      <c r="Y871" s="25">
        <v>0</v>
      </c>
      <c r="Z871" s="25"/>
      <c r="AA871" s="25"/>
      <c r="AB871">
        <v>0</v>
      </c>
      <c r="AE871">
        <v>0</v>
      </c>
      <c r="AH871" s="2"/>
      <c r="AI871">
        <v>20</v>
      </c>
      <c r="AJ871" s="55">
        <f t="shared" si="225"/>
        <v>357.04353880000002</v>
      </c>
      <c r="AK871" s="57">
        <v>0</v>
      </c>
      <c r="AL871" s="55">
        <v>0</v>
      </c>
      <c r="AM871" s="55">
        <v>0</v>
      </c>
      <c r="AN871" s="52">
        <f t="shared" si="226"/>
        <v>5.6015577448113731E-2</v>
      </c>
      <c r="AO871" s="51"/>
      <c r="AP871" s="52"/>
      <c r="AQ871" s="52"/>
      <c r="AR871" s="28">
        <v>1.606060606060606</v>
      </c>
      <c r="AS871" s="28">
        <v>1.545454545454545</v>
      </c>
      <c r="AT871" s="28">
        <v>0.1818181818181818</v>
      </c>
      <c r="AU871" s="28">
        <v>0.2424242424242424</v>
      </c>
      <c r="AV871" s="28">
        <v>0.44915254237288132</v>
      </c>
      <c r="AW871" s="28">
        <v>0.43220338983050849</v>
      </c>
      <c r="AX871" s="28">
        <v>5.0847457627118647E-2</v>
      </c>
      <c r="AY871" s="28">
        <v>6.7796610169491525E-2</v>
      </c>
      <c r="AZ871" s="25">
        <v>1.1399999999999999</v>
      </c>
      <c r="BA871" s="25">
        <v>3.44</v>
      </c>
      <c r="BB871" s="25">
        <v>2.2999999999999998</v>
      </c>
      <c r="BC871" s="25">
        <v>2.51939393939394</v>
      </c>
      <c r="BD871">
        <v>2.51939393939394</v>
      </c>
      <c r="BE871">
        <v>6.5741021946079687</v>
      </c>
      <c r="BF871" s="75"/>
      <c r="BG871" s="75"/>
      <c r="BH871" s="75"/>
      <c r="BI871">
        <v>2.8007788724056869E-2</v>
      </c>
      <c r="BM871">
        <v>5.6015577448113731E-2</v>
      </c>
      <c r="BN871">
        <v>2.8007788724056869E-2</v>
      </c>
      <c r="BO871">
        <v>0</v>
      </c>
      <c r="BP871" s="79" t="s">
        <v>1264</v>
      </c>
      <c r="BQ871" s="79">
        <v>1273</v>
      </c>
      <c r="BR871" s="79">
        <v>10</v>
      </c>
      <c r="BT871" s="79" t="s">
        <v>1268</v>
      </c>
      <c r="BU871" s="79" t="s">
        <v>863</v>
      </c>
      <c r="BV871" s="79">
        <v>2</v>
      </c>
      <c r="BX871" s="79">
        <v>0.5</v>
      </c>
      <c r="BY871" s="79">
        <v>1</v>
      </c>
      <c r="BZ871" s="95" t="s">
        <v>464</v>
      </c>
      <c r="CA871" s="95" t="s">
        <v>464</v>
      </c>
      <c r="CB871" s="95" t="s">
        <v>1266</v>
      </c>
      <c r="CC871" s="95">
        <v>125</v>
      </c>
      <c r="CD871" s="95">
        <v>220</v>
      </c>
      <c r="CE871" s="95" t="s">
        <v>1287</v>
      </c>
      <c r="CF871" s="95">
        <f t="shared" si="210"/>
        <v>288</v>
      </c>
      <c r="CG871" s="81">
        <v>68000</v>
      </c>
    </row>
    <row r="872" spans="1:85" x14ac:dyDescent="0.3">
      <c r="A872" s="2" t="s">
        <v>385</v>
      </c>
      <c r="B872" s="18" t="s">
        <v>1063</v>
      </c>
      <c r="C872" s="13"/>
      <c r="D872" s="2">
        <v>3.58</v>
      </c>
      <c r="E872" s="2" t="s">
        <v>401</v>
      </c>
      <c r="F872" s="9">
        <v>-1</v>
      </c>
      <c r="G872">
        <v>-1</v>
      </c>
      <c r="L872" t="b">
        <v>0</v>
      </c>
      <c r="M872" t="b">
        <v>0</v>
      </c>
      <c r="N872" t="b">
        <v>0</v>
      </c>
      <c r="O872" s="5" t="b">
        <v>1</v>
      </c>
      <c r="P872" s="2">
        <v>1</v>
      </c>
      <c r="Q872" s="25">
        <v>0</v>
      </c>
      <c r="R872">
        <v>0</v>
      </c>
      <c r="S872">
        <v>0</v>
      </c>
      <c r="T872" s="2">
        <v>3.802</v>
      </c>
      <c r="U872" s="2">
        <v>3.802</v>
      </c>
      <c r="V872" s="2">
        <v>24.7</v>
      </c>
      <c r="W872" s="2" t="s">
        <v>439</v>
      </c>
      <c r="X872" s="2">
        <v>24.7</v>
      </c>
      <c r="Y872" s="25">
        <v>0</v>
      </c>
      <c r="Z872" s="25"/>
      <c r="AA872" s="25"/>
      <c r="AB872">
        <v>0</v>
      </c>
      <c r="AE872">
        <v>0</v>
      </c>
      <c r="AH872" s="2"/>
      <c r="AI872">
        <v>20</v>
      </c>
      <c r="AJ872" s="55">
        <f t="shared" ref="AJ872" si="227">T872*U872*V872</f>
        <v>357.04353880000002</v>
      </c>
      <c r="AK872" s="57">
        <v>0</v>
      </c>
      <c r="AL872" s="55">
        <v>0</v>
      </c>
      <c r="AM872" s="55">
        <v>0</v>
      </c>
      <c r="AN872" s="52">
        <f t="shared" ref="AN872" si="228">P872*AI872/AJ872</f>
        <v>5.6015577448113731E-2</v>
      </c>
      <c r="AO872" s="51"/>
      <c r="AP872" s="52"/>
      <c r="AQ872" s="52"/>
      <c r="AR872" s="28">
        <v>1.606060606060606</v>
      </c>
      <c r="AS872" s="28">
        <v>1.545454545454545</v>
      </c>
      <c r="AT872" s="28">
        <v>0.1818181818181818</v>
      </c>
      <c r="AU872" s="28">
        <v>0.2424242424242424</v>
      </c>
      <c r="AV872" s="28">
        <v>0.44915254237288132</v>
      </c>
      <c r="AW872" s="28">
        <v>0.43220338983050849</v>
      </c>
      <c r="AX872" s="28">
        <v>5.0847457627118647E-2</v>
      </c>
      <c r="AY872" s="28">
        <v>6.7796610169491525E-2</v>
      </c>
      <c r="AZ872" s="25">
        <v>1.1399999999999999</v>
      </c>
      <c r="BA872" s="25">
        <v>3.44</v>
      </c>
      <c r="BB872" s="25">
        <v>2.2999999999999998</v>
      </c>
      <c r="BC872" s="25">
        <v>2.51939393939394</v>
      </c>
      <c r="BD872">
        <v>2.51939393939394</v>
      </c>
      <c r="BE872">
        <v>6.5741021946079687</v>
      </c>
      <c r="BF872" s="75"/>
      <c r="BG872" s="75"/>
      <c r="BH872" s="75"/>
      <c r="BI872">
        <v>2.8007788724056869E-2</v>
      </c>
      <c r="BM872">
        <v>5.6015577448113731E-2</v>
      </c>
      <c r="BN872">
        <v>2.8007788724056869E-2</v>
      </c>
      <c r="BO872">
        <v>0</v>
      </c>
      <c r="BP872" s="79" t="s">
        <v>1264</v>
      </c>
      <c r="BQ872" s="79">
        <v>1273</v>
      </c>
      <c r="BR872" s="79">
        <v>10</v>
      </c>
      <c r="BT872" s="79" t="s">
        <v>1268</v>
      </c>
      <c r="BU872" s="79" t="s">
        <v>863</v>
      </c>
      <c r="BV872" s="79">
        <v>5</v>
      </c>
      <c r="BX872" s="79">
        <v>0.5</v>
      </c>
      <c r="BY872" s="79">
        <v>1</v>
      </c>
      <c r="BZ872" s="95" t="s">
        <v>464</v>
      </c>
      <c r="CA872" s="95" t="s">
        <v>464</v>
      </c>
      <c r="CB872" s="95" t="s">
        <v>1266</v>
      </c>
      <c r="CC872" s="95">
        <v>125</v>
      </c>
      <c r="CD872" s="95">
        <v>220</v>
      </c>
      <c r="CE872" s="95" t="s">
        <v>1287</v>
      </c>
      <c r="CF872" s="95">
        <f t="shared" si="210"/>
        <v>288</v>
      </c>
      <c r="CG872" s="81">
        <v>44000</v>
      </c>
    </row>
    <row r="873" spans="1:85" x14ac:dyDescent="0.3">
      <c r="A873" s="2" t="s">
        <v>385</v>
      </c>
      <c r="B873" s="18" t="s">
        <v>1063</v>
      </c>
      <c r="C873" s="13"/>
      <c r="D873" s="2">
        <v>3.58</v>
      </c>
      <c r="E873" s="2" t="s">
        <v>401</v>
      </c>
      <c r="F873" s="9">
        <v>-1</v>
      </c>
      <c r="G873">
        <v>-1</v>
      </c>
      <c r="L873" t="b">
        <v>0</v>
      </c>
      <c r="M873" t="b">
        <v>0</v>
      </c>
      <c r="N873" t="b">
        <v>0</v>
      </c>
      <c r="O873" s="5" t="b">
        <v>1</v>
      </c>
      <c r="P873" s="2">
        <v>1</v>
      </c>
      <c r="Q873" s="25">
        <v>0</v>
      </c>
      <c r="R873">
        <v>0</v>
      </c>
      <c r="S873">
        <v>0</v>
      </c>
      <c r="T873" s="2">
        <v>3.802</v>
      </c>
      <c r="U873" s="2">
        <v>3.802</v>
      </c>
      <c r="V873" s="2">
        <v>24.7</v>
      </c>
      <c r="W873" s="2" t="s">
        <v>439</v>
      </c>
      <c r="X873" s="2">
        <v>24.7</v>
      </c>
      <c r="Y873" s="25">
        <v>0</v>
      </c>
      <c r="Z873" s="25"/>
      <c r="AA873" s="25"/>
      <c r="AB873">
        <v>0</v>
      </c>
      <c r="AE873">
        <v>0</v>
      </c>
      <c r="AH873" s="2"/>
      <c r="AI873">
        <v>20</v>
      </c>
      <c r="AJ873" s="55">
        <f t="shared" ref="AJ873" si="229">T873*U873*V873</f>
        <v>357.04353880000002</v>
      </c>
      <c r="AK873" s="57">
        <v>0</v>
      </c>
      <c r="AL873" s="55">
        <v>0</v>
      </c>
      <c r="AM873" s="55">
        <v>0</v>
      </c>
      <c r="AN873" s="52">
        <f t="shared" ref="AN873" si="230">P873*AI873/AJ873</f>
        <v>5.6015577448113731E-2</v>
      </c>
      <c r="AO873" s="51"/>
      <c r="AP873" s="52"/>
      <c r="AQ873" s="52"/>
      <c r="AR873" s="28">
        <v>1.606060606060606</v>
      </c>
      <c r="AS873" s="28">
        <v>1.545454545454545</v>
      </c>
      <c r="AT873" s="28">
        <v>0.1818181818181818</v>
      </c>
      <c r="AU873" s="28">
        <v>0.2424242424242424</v>
      </c>
      <c r="AV873" s="28">
        <v>0.44915254237288132</v>
      </c>
      <c r="AW873" s="28">
        <v>0.43220338983050849</v>
      </c>
      <c r="AX873" s="28">
        <v>5.0847457627118647E-2</v>
      </c>
      <c r="AY873" s="28">
        <v>6.7796610169491525E-2</v>
      </c>
      <c r="AZ873" s="25">
        <v>1.1399999999999999</v>
      </c>
      <c r="BA873" s="25">
        <v>3.44</v>
      </c>
      <c r="BB873" s="25">
        <v>2.2999999999999998</v>
      </c>
      <c r="BC873" s="25">
        <v>2.51939393939394</v>
      </c>
      <c r="BD873">
        <v>2.51939393939394</v>
      </c>
      <c r="BE873">
        <v>6.5741021946079687</v>
      </c>
      <c r="BF873" s="75"/>
      <c r="BG873" s="75"/>
      <c r="BH873" s="75"/>
      <c r="BI873">
        <v>2.8007788724056869E-2</v>
      </c>
      <c r="BM873">
        <v>5.6015577448113731E-2</v>
      </c>
      <c r="BN873">
        <v>2.8007788724056869E-2</v>
      </c>
      <c r="BO873">
        <v>0</v>
      </c>
      <c r="BP873" s="79" t="s">
        <v>1264</v>
      </c>
      <c r="BQ873" s="79">
        <v>1273</v>
      </c>
      <c r="BR873" s="79">
        <v>10</v>
      </c>
      <c r="BT873" s="79" t="s">
        <v>1268</v>
      </c>
      <c r="BU873" s="79" t="s">
        <v>863</v>
      </c>
      <c r="BV873" s="79">
        <v>1</v>
      </c>
      <c r="BX873" s="79">
        <v>0</v>
      </c>
      <c r="BY873" s="79">
        <v>1</v>
      </c>
      <c r="BZ873" s="95" t="s">
        <v>464</v>
      </c>
      <c r="CA873" s="95" t="s">
        <v>464</v>
      </c>
      <c r="CB873" s="95" t="s">
        <v>1266</v>
      </c>
      <c r="CC873" s="95">
        <v>125</v>
      </c>
      <c r="CD873" s="95">
        <v>220</v>
      </c>
      <c r="CE873" s="95" t="s">
        <v>1287</v>
      </c>
      <c r="CF873" s="95">
        <f t="shared" si="210"/>
        <v>288</v>
      </c>
      <c r="CG873" s="81">
        <v>0</v>
      </c>
    </row>
    <row r="874" spans="1:85" x14ac:dyDescent="0.3">
      <c r="A874" s="2" t="s">
        <v>385</v>
      </c>
      <c r="B874" s="18" t="s">
        <v>1063</v>
      </c>
      <c r="C874" s="13"/>
      <c r="D874" s="2">
        <v>3.58</v>
      </c>
      <c r="E874" s="2" t="s">
        <v>401</v>
      </c>
      <c r="F874" s="9">
        <v>-1</v>
      </c>
      <c r="G874">
        <v>-1</v>
      </c>
      <c r="L874" t="b">
        <v>0</v>
      </c>
      <c r="M874" t="b">
        <v>0</v>
      </c>
      <c r="N874" t="b">
        <v>0</v>
      </c>
      <c r="O874" s="5" t="b">
        <v>1</v>
      </c>
      <c r="P874" s="2">
        <v>1</v>
      </c>
      <c r="Q874" s="25">
        <v>0</v>
      </c>
      <c r="R874">
        <v>0</v>
      </c>
      <c r="S874">
        <v>0</v>
      </c>
      <c r="T874" s="2">
        <v>3.802</v>
      </c>
      <c r="U874" s="2">
        <v>3.802</v>
      </c>
      <c r="V874" s="2">
        <v>24.7</v>
      </c>
      <c r="W874" s="2" t="s">
        <v>439</v>
      </c>
      <c r="X874" s="2">
        <v>24.7</v>
      </c>
      <c r="Y874" s="25">
        <v>0</v>
      </c>
      <c r="Z874" s="25"/>
      <c r="AA874" s="25"/>
      <c r="AB874">
        <v>0</v>
      </c>
      <c r="AE874">
        <v>0</v>
      </c>
      <c r="AH874" s="2"/>
      <c r="AI874">
        <v>20</v>
      </c>
      <c r="AJ874" s="55">
        <f t="shared" ref="AJ874" si="231">T874*U874*V874</f>
        <v>357.04353880000002</v>
      </c>
      <c r="AK874" s="57">
        <v>0</v>
      </c>
      <c r="AL874" s="55">
        <v>0</v>
      </c>
      <c r="AM874" s="55">
        <v>0</v>
      </c>
      <c r="AN874" s="52">
        <f t="shared" ref="AN874" si="232">P874*AI874/AJ874</f>
        <v>5.6015577448113731E-2</v>
      </c>
      <c r="AO874" s="51"/>
      <c r="AP874" s="52"/>
      <c r="AQ874" s="52"/>
      <c r="AR874" s="28">
        <v>1.606060606060606</v>
      </c>
      <c r="AS874" s="28">
        <v>1.545454545454545</v>
      </c>
      <c r="AT874" s="28">
        <v>0.1818181818181818</v>
      </c>
      <c r="AU874" s="28">
        <v>0.2424242424242424</v>
      </c>
      <c r="AV874" s="28">
        <v>0.44915254237288132</v>
      </c>
      <c r="AW874" s="28">
        <v>0.43220338983050849</v>
      </c>
      <c r="AX874" s="28">
        <v>5.0847457627118647E-2</v>
      </c>
      <c r="AY874" s="28">
        <v>6.7796610169491525E-2</v>
      </c>
      <c r="AZ874" s="25">
        <v>1.1399999999999999</v>
      </c>
      <c r="BA874" s="25">
        <v>3.44</v>
      </c>
      <c r="BB874" s="25">
        <v>2.2999999999999998</v>
      </c>
      <c r="BC874" s="25">
        <v>2.51939393939394</v>
      </c>
      <c r="BD874">
        <v>2.51939393939394</v>
      </c>
      <c r="BE874">
        <v>6.5741021946079687</v>
      </c>
      <c r="BF874" s="75"/>
      <c r="BG874" s="75"/>
      <c r="BH874" s="75"/>
      <c r="BI874">
        <v>2.8007788724056869E-2</v>
      </c>
      <c r="BM874">
        <v>5.6015577448113731E-2</v>
      </c>
      <c r="BN874">
        <v>2.8007788724056869E-2</v>
      </c>
      <c r="BO874">
        <v>0</v>
      </c>
      <c r="BP874" s="79" t="s">
        <v>1264</v>
      </c>
      <c r="BQ874" s="79">
        <v>1273</v>
      </c>
      <c r="BR874" s="79">
        <v>10</v>
      </c>
      <c r="BT874" s="79" t="s">
        <v>1268</v>
      </c>
      <c r="BU874" s="79" t="s">
        <v>863</v>
      </c>
      <c r="BV874" s="79">
        <v>1</v>
      </c>
      <c r="BX874" s="79">
        <f>0.008/0.05</f>
        <v>0.16</v>
      </c>
      <c r="BY874" s="79">
        <v>1</v>
      </c>
      <c r="BZ874" s="95" t="s">
        <v>464</v>
      </c>
      <c r="CA874" s="95" t="s">
        <v>464</v>
      </c>
      <c r="CB874" s="95" t="s">
        <v>1266</v>
      </c>
      <c r="CC874" s="95">
        <v>125</v>
      </c>
      <c r="CD874" s="95">
        <v>220</v>
      </c>
      <c r="CE874" s="95" t="s">
        <v>1287</v>
      </c>
      <c r="CF874" s="95">
        <f t="shared" si="210"/>
        <v>288</v>
      </c>
      <c r="CG874" s="81">
        <v>30000</v>
      </c>
    </row>
    <row r="875" spans="1:85" x14ac:dyDescent="0.3">
      <c r="A875" s="2" t="s">
        <v>385</v>
      </c>
      <c r="B875" s="18" t="s">
        <v>1063</v>
      </c>
      <c r="C875" s="13"/>
      <c r="D875" s="2">
        <v>3.58</v>
      </c>
      <c r="E875" s="2" t="s">
        <v>401</v>
      </c>
      <c r="F875" s="9">
        <v>-1</v>
      </c>
      <c r="G875">
        <v>-1</v>
      </c>
      <c r="L875" t="b">
        <v>0</v>
      </c>
      <c r="M875" t="b">
        <v>0</v>
      </c>
      <c r="N875" t="b">
        <v>0</v>
      </c>
      <c r="O875" s="5" t="b">
        <v>1</v>
      </c>
      <c r="P875" s="2">
        <v>1</v>
      </c>
      <c r="Q875" s="25">
        <v>0</v>
      </c>
      <c r="R875">
        <v>0</v>
      </c>
      <c r="S875">
        <v>0</v>
      </c>
      <c r="T875" s="2">
        <v>3.802</v>
      </c>
      <c r="U875" s="2">
        <v>3.802</v>
      </c>
      <c r="V875" s="2">
        <v>24.7</v>
      </c>
      <c r="W875" s="2" t="s">
        <v>439</v>
      </c>
      <c r="X875" s="2">
        <v>24.7</v>
      </c>
      <c r="Y875" s="25">
        <v>0</v>
      </c>
      <c r="Z875" s="25"/>
      <c r="AA875" s="25"/>
      <c r="AB875">
        <v>0</v>
      </c>
      <c r="AE875">
        <v>0</v>
      </c>
      <c r="AH875" s="2"/>
      <c r="AI875">
        <v>20</v>
      </c>
      <c r="AJ875" s="55">
        <f t="shared" ref="AJ875" si="233">T875*U875*V875</f>
        <v>357.04353880000002</v>
      </c>
      <c r="AK875" s="57">
        <v>0</v>
      </c>
      <c r="AL875" s="55">
        <v>0</v>
      </c>
      <c r="AM875" s="55">
        <v>0</v>
      </c>
      <c r="AN875" s="52">
        <f t="shared" ref="AN875" si="234">P875*AI875/AJ875</f>
        <v>5.6015577448113731E-2</v>
      </c>
      <c r="AO875" s="51"/>
      <c r="AP875" s="52"/>
      <c r="AQ875" s="52"/>
      <c r="AR875" s="28">
        <v>1.606060606060606</v>
      </c>
      <c r="AS875" s="28">
        <v>1.545454545454545</v>
      </c>
      <c r="AT875" s="28">
        <v>0.1818181818181818</v>
      </c>
      <c r="AU875" s="28">
        <v>0.2424242424242424</v>
      </c>
      <c r="AV875" s="28">
        <v>0.44915254237288132</v>
      </c>
      <c r="AW875" s="28">
        <v>0.43220338983050849</v>
      </c>
      <c r="AX875" s="28">
        <v>5.0847457627118647E-2</v>
      </c>
      <c r="AY875" s="28">
        <v>6.7796610169491525E-2</v>
      </c>
      <c r="AZ875" s="25">
        <v>1.1399999999999999</v>
      </c>
      <c r="BA875" s="25">
        <v>3.44</v>
      </c>
      <c r="BB875" s="25">
        <v>2.2999999999999998</v>
      </c>
      <c r="BC875" s="25">
        <v>2.51939393939394</v>
      </c>
      <c r="BD875">
        <v>2.51939393939394</v>
      </c>
      <c r="BE875">
        <v>6.5741021946079687</v>
      </c>
      <c r="BF875" s="75"/>
      <c r="BG875" s="75"/>
      <c r="BH875" s="75"/>
      <c r="BI875">
        <v>2.8007788724056869E-2</v>
      </c>
      <c r="BM875">
        <v>5.6015577448113731E-2</v>
      </c>
      <c r="BN875">
        <v>2.8007788724056869E-2</v>
      </c>
      <c r="BO875">
        <v>0</v>
      </c>
      <c r="BP875" s="79" t="s">
        <v>1264</v>
      </c>
      <c r="BQ875" s="79">
        <v>1273</v>
      </c>
      <c r="BR875" s="79">
        <v>10</v>
      </c>
      <c r="BT875" s="79" t="s">
        <v>1268</v>
      </c>
      <c r="BU875" s="79" t="s">
        <v>863</v>
      </c>
      <c r="BV875" s="79">
        <v>1</v>
      </c>
      <c r="BX875" s="79">
        <f>2*BX874</f>
        <v>0.32</v>
      </c>
      <c r="BY875" s="79">
        <v>1</v>
      </c>
      <c r="BZ875" s="95" t="s">
        <v>464</v>
      </c>
      <c r="CA875" s="95" t="s">
        <v>464</v>
      </c>
      <c r="CB875" s="95" t="s">
        <v>1266</v>
      </c>
      <c r="CC875" s="95">
        <v>125</v>
      </c>
      <c r="CD875" s="95">
        <v>220</v>
      </c>
      <c r="CE875" s="95" t="s">
        <v>1287</v>
      </c>
      <c r="CF875" s="95">
        <f t="shared" si="210"/>
        <v>288</v>
      </c>
      <c r="CG875" s="81">
        <v>64000</v>
      </c>
    </row>
    <row r="876" spans="1:85" x14ac:dyDescent="0.3">
      <c r="A876" s="2" t="s">
        <v>385</v>
      </c>
      <c r="B876" s="18" t="s">
        <v>1063</v>
      </c>
      <c r="C876" s="13"/>
      <c r="D876" s="2">
        <v>3.58</v>
      </c>
      <c r="E876" s="2" t="s">
        <v>401</v>
      </c>
      <c r="F876" s="9">
        <v>-1</v>
      </c>
      <c r="G876">
        <v>-1</v>
      </c>
      <c r="L876" t="b">
        <v>0</v>
      </c>
      <c r="M876" t="b">
        <v>0</v>
      </c>
      <c r="N876" t="b">
        <v>0</v>
      </c>
      <c r="O876" s="5" t="b">
        <v>1</v>
      </c>
      <c r="P876" s="2">
        <v>1</v>
      </c>
      <c r="Q876" s="25">
        <v>0</v>
      </c>
      <c r="R876">
        <v>0</v>
      </c>
      <c r="S876">
        <v>0</v>
      </c>
      <c r="T876" s="2">
        <v>3.802</v>
      </c>
      <c r="U876" s="2">
        <v>3.802</v>
      </c>
      <c r="V876" s="2">
        <v>24.7</v>
      </c>
      <c r="W876" s="2" t="s">
        <v>439</v>
      </c>
      <c r="X876" s="2">
        <v>24.7</v>
      </c>
      <c r="Y876" s="25">
        <v>0</v>
      </c>
      <c r="Z876" s="25"/>
      <c r="AA876" s="25"/>
      <c r="AB876">
        <v>0</v>
      </c>
      <c r="AE876">
        <v>0</v>
      </c>
      <c r="AH876" s="2"/>
      <c r="AI876">
        <v>20</v>
      </c>
      <c r="AJ876" s="55">
        <f t="shared" ref="AJ876" si="235">T876*U876*V876</f>
        <v>357.04353880000002</v>
      </c>
      <c r="AK876" s="57">
        <v>0</v>
      </c>
      <c r="AL876" s="55">
        <v>0</v>
      </c>
      <c r="AM876" s="55">
        <v>0</v>
      </c>
      <c r="AN876" s="52">
        <f t="shared" ref="AN876" si="236">P876*AI876/AJ876</f>
        <v>5.6015577448113731E-2</v>
      </c>
      <c r="AO876" s="51"/>
      <c r="AP876" s="52"/>
      <c r="AQ876" s="52"/>
      <c r="AR876" s="28">
        <v>1.606060606060606</v>
      </c>
      <c r="AS876" s="28">
        <v>1.545454545454545</v>
      </c>
      <c r="AT876" s="28">
        <v>0.1818181818181818</v>
      </c>
      <c r="AU876" s="28">
        <v>0.2424242424242424</v>
      </c>
      <c r="AV876" s="28">
        <v>0.44915254237288132</v>
      </c>
      <c r="AW876" s="28">
        <v>0.43220338983050849</v>
      </c>
      <c r="AX876" s="28">
        <v>5.0847457627118647E-2</v>
      </c>
      <c r="AY876" s="28">
        <v>6.7796610169491525E-2</v>
      </c>
      <c r="AZ876" s="25">
        <v>1.1399999999999999</v>
      </c>
      <c r="BA876" s="25">
        <v>3.44</v>
      </c>
      <c r="BB876" s="25">
        <v>2.2999999999999998</v>
      </c>
      <c r="BC876" s="25">
        <v>2.51939393939394</v>
      </c>
      <c r="BD876">
        <v>2.51939393939394</v>
      </c>
      <c r="BE876">
        <v>6.5741021946079687</v>
      </c>
      <c r="BF876" s="75"/>
      <c r="BG876" s="75"/>
      <c r="BH876" s="75"/>
      <c r="BI876">
        <v>2.8007788724056869E-2</v>
      </c>
      <c r="BM876">
        <v>5.6015577448113731E-2</v>
      </c>
      <c r="BN876">
        <v>2.8007788724056869E-2</v>
      </c>
      <c r="BO876">
        <v>0</v>
      </c>
      <c r="BP876" s="79" t="s">
        <v>1264</v>
      </c>
      <c r="BQ876" s="79">
        <v>1273</v>
      </c>
      <c r="BR876" s="79">
        <v>10</v>
      </c>
      <c r="BT876" s="79" t="s">
        <v>1268</v>
      </c>
      <c r="BU876" s="79" t="s">
        <v>863</v>
      </c>
      <c r="BV876" s="79">
        <v>1</v>
      </c>
      <c r="BX876" s="79">
        <f>0.05/0.05</f>
        <v>1</v>
      </c>
      <c r="BY876" s="79">
        <v>1</v>
      </c>
      <c r="BZ876" s="95" t="s">
        <v>464</v>
      </c>
      <c r="CA876" s="95" t="s">
        <v>464</v>
      </c>
      <c r="CB876" s="95" t="s">
        <v>1266</v>
      </c>
      <c r="CC876" s="95">
        <v>125</v>
      </c>
      <c r="CD876" s="95">
        <v>220</v>
      </c>
      <c r="CE876" s="95" t="s">
        <v>1287</v>
      </c>
      <c r="CF876" s="95">
        <f t="shared" si="210"/>
        <v>288</v>
      </c>
      <c r="CG876" s="81">
        <v>88000</v>
      </c>
    </row>
    <row r="877" spans="1:85" x14ac:dyDescent="0.3">
      <c r="A877" s="2" t="s">
        <v>385</v>
      </c>
      <c r="B877" s="18" t="s">
        <v>1063</v>
      </c>
      <c r="C877" s="13"/>
      <c r="D877" s="2">
        <v>3.58</v>
      </c>
      <c r="E877" s="2" t="s">
        <v>401</v>
      </c>
      <c r="F877" s="9">
        <v>-1</v>
      </c>
      <c r="G877">
        <v>-1</v>
      </c>
      <c r="L877" t="b">
        <v>0</v>
      </c>
      <c r="M877" t="b">
        <v>0</v>
      </c>
      <c r="N877" t="b">
        <v>0</v>
      </c>
      <c r="O877" s="5" t="b">
        <v>1</v>
      </c>
      <c r="P877" s="2">
        <v>1</v>
      </c>
      <c r="Q877" s="25">
        <v>0</v>
      </c>
      <c r="R877">
        <v>0</v>
      </c>
      <c r="S877">
        <v>0</v>
      </c>
      <c r="T877" s="2">
        <v>3.802</v>
      </c>
      <c r="U877" s="2">
        <v>3.802</v>
      </c>
      <c r="V877" s="2">
        <v>24.7</v>
      </c>
      <c r="W877" s="2" t="s">
        <v>439</v>
      </c>
      <c r="X877" s="2">
        <v>24.7</v>
      </c>
      <c r="Y877" s="25">
        <v>0</v>
      </c>
      <c r="Z877" s="25"/>
      <c r="AA877" s="25"/>
      <c r="AB877">
        <v>0</v>
      </c>
      <c r="AE877">
        <v>0</v>
      </c>
      <c r="AH877" s="2"/>
      <c r="AI877">
        <v>20</v>
      </c>
      <c r="AJ877" s="55">
        <f t="shared" ref="AJ877" si="237">T877*U877*V877</f>
        <v>357.04353880000002</v>
      </c>
      <c r="AK877" s="57">
        <v>0</v>
      </c>
      <c r="AL877" s="55">
        <v>0</v>
      </c>
      <c r="AM877" s="55">
        <v>0</v>
      </c>
      <c r="AN877" s="52">
        <f t="shared" ref="AN877" si="238">P877*AI877/AJ877</f>
        <v>5.6015577448113731E-2</v>
      </c>
      <c r="AO877" s="51"/>
      <c r="AP877" s="52"/>
      <c r="AQ877" s="52"/>
      <c r="AR877" s="28">
        <v>1.606060606060606</v>
      </c>
      <c r="AS877" s="28">
        <v>1.545454545454545</v>
      </c>
      <c r="AT877" s="28">
        <v>0.1818181818181818</v>
      </c>
      <c r="AU877" s="28">
        <v>0.2424242424242424</v>
      </c>
      <c r="AV877" s="28">
        <v>0.44915254237288132</v>
      </c>
      <c r="AW877" s="28">
        <v>0.43220338983050849</v>
      </c>
      <c r="AX877" s="28">
        <v>5.0847457627118647E-2</v>
      </c>
      <c r="AY877" s="28">
        <v>6.7796610169491525E-2</v>
      </c>
      <c r="AZ877" s="25">
        <v>1.1399999999999999</v>
      </c>
      <c r="BA877" s="25">
        <v>3.44</v>
      </c>
      <c r="BB877" s="25">
        <v>2.2999999999999998</v>
      </c>
      <c r="BC877" s="25">
        <v>2.51939393939394</v>
      </c>
      <c r="BD877">
        <v>2.51939393939394</v>
      </c>
      <c r="BE877">
        <v>6.5741021946079687</v>
      </c>
      <c r="BF877" s="75"/>
      <c r="BG877" s="75"/>
      <c r="BH877" s="75"/>
      <c r="BI877">
        <v>2.8007788724056869E-2</v>
      </c>
      <c r="BM877">
        <v>5.6015577448113731E-2</v>
      </c>
      <c r="BN877">
        <v>2.8007788724056869E-2</v>
      </c>
      <c r="BO877">
        <v>0</v>
      </c>
      <c r="BP877" s="79" t="s">
        <v>1264</v>
      </c>
      <c r="BQ877" s="79">
        <v>1273</v>
      </c>
      <c r="BR877" s="79">
        <v>10</v>
      </c>
      <c r="BT877" s="79" t="s">
        <v>1268</v>
      </c>
      <c r="BU877" s="79" t="s">
        <v>863</v>
      </c>
      <c r="BV877" s="79">
        <v>1</v>
      </c>
      <c r="BX877" s="79">
        <f>2</f>
        <v>2</v>
      </c>
      <c r="BY877" s="79">
        <v>1</v>
      </c>
      <c r="BZ877" s="95" t="s">
        <v>464</v>
      </c>
      <c r="CA877" s="95" t="s">
        <v>464</v>
      </c>
      <c r="CB877" s="95" t="s">
        <v>1266</v>
      </c>
      <c r="CC877" s="95">
        <v>125</v>
      </c>
      <c r="CD877" s="95">
        <v>220</v>
      </c>
      <c r="CE877" s="95" t="s">
        <v>1287</v>
      </c>
      <c r="CF877" s="95">
        <f t="shared" si="210"/>
        <v>288</v>
      </c>
      <c r="CG877" s="81">
        <v>84000</v>
      </c>
    </row>
    <row r="878" spans="1:85" x14ac:dyDescent="0.3">
      <c r="A878" s="2" t="s">
        <v>51</v>
      </c>
      <c r="B878" s="13" t="s">
        <v>703</v>
      </c>
      <c r="C878" s="13"/>
      <c r="D878" s="2">
        <v>5.5</v>
      </c>
      <c r="E878" s="2" t="s">
        <v>52</v>
      </c>
      <c r="F878" s="113" t="s">
        <v>536</v>
      </c>
      <c r="G878" t="s">
        <v>617</v>
      </c>
      <c r="L878" t="b">
        <v>1</v>
      </c>
      <c r="M878" t="b">
        <v>1</v>
      </c>
      <c r="N878" t="b">
        <v>0</v>
      </c>
      <c r="O878" t="b">
        <v>0</v>
      </c>
      <c r="P878" s="1">
        <v>4</v>
      </c>
      <c r="Q878" s="25">
        <v>1</v>
      </c>
      <c r="R878">
        <v>4</v>
      </c>
      <c r="S878">
        <v>0</v>
      </c>
      <c r="T878" s="1">
        <v>5.4729999999999999</v>
      </c>
      <c r="U878" s="1">
        <v>5.5269999999999992</v>
      </c>
      <c r="V878" s="1">
        <v>25.030999999999999</v>
      </c>
      <c r="W878" s="2"/>
      <c r="X878" s="1">
        <v>12.515499999999999</v>
      </c>
      <c r="Y878" s="25">
        <v>12.88926011</v>
      </c>
      <c r="Z878" s="25">
        <v>12.88926011</v>
      </c>
      <c r="AA878" s="25">
        <v>12.88926011</v>
      </c>
      <c r="AB878">
        <v>5.5223699999999996</v>
      </c>
      <c r="AC878">
        <v>5.5240799999999997</v>
      </c>
      <c r="AD878">
        <v>25.026399999999999</v>
      </c>
      <c r="AE878">
        <v>0</v>
      </c>
      <c r="AH878" s="2"/>
      <c r="AI878">
        <v>18</v>
      </c>
      <c r="AJ878" s="55">
        <f t="shared" si="207"/>
        <v>757.16950240099993</v>
      </c>
      <c r="AK878" s="57">
        <v>195.03203980213701</v>
      </c>
      <c r="AL878" s="55">
        <v>763.45570050087724</v>
      </c>
      <c r="AM878" s="55">
        <v>0</v>
      </c>
      <c r="AN878" s="52"/>
      <c r="AO878" s="51">
        <v>9.2292528029042184E-2</v>
      </c>
      <c r="AP878" s="52">
        <v>9.4308025930991482E-2</v>
      </c>
      <c r="AQ878" s="52"/>
      <c r="AR878" s="28">
        <v>2</v>
      </c>
      <c r="AS878" s="28">
        <v>3</v>
      </c>
      <c r="AT878" s="28">
        <v>1.857142857142857</v>
      </c>
      <c r="AU878" s="28">
        <v>4</v>
      </c>
      <c r="AV878" s="28">
        <v>0.18421052631578949</v>
      </c>
      <c r="AW878" s="28">
        <v>0.27631578947368418</v>
      </c>
      <c r="AX878" s="28">
        <v>0.1710526315789474</v>
      </c>
      <c r="AY878" s="28">
        <v>0.36842105263157893</v>
      </c>
      <c r="AZ878" s="25">
        <v>0.95</v>
      </c>
      <c r="BA878" s="25">
        <v>3.44</v>
      </c>
      <c r="BB878" s="25">
        <v>2.4900000000000002</v>
      </c>
      <c r="BC878" s="25">
        <v>2.782142857142857</v>
      </c>
      <c r="BD878">
        <v>2.7821428571428579</v>
      </c>
      <c r="BE878">
        <v>6.2021612289285706</v>
      </c>
      <c r="BF878" s="75">
        <v>0.52524560229640982</v>
      </c>
      <c r="BG878" s="75">
        <v>0.53671599358424449</v>
      </c>
      <c r="BH878" s="75"/>
      <c r="BJ878">
        <v>4.6146264014521092E-2</v>
      </c>
      <c r="BK878">
        <v>4.7154012965495741E-2</v>
      </c>
      <c r="BM878">
        <v>9.3300276980016833E-2</v>
      </c>
      <c r="BN878">
        <v>4.6650138490008423E-2</v>
      </c>
      <c r="BO878">
        <v>0.53098079794032715</v>
      </c>
      <c r="BZ878" s="79" t="s">
        <v>464</v>
      </c>
      <c r="CA878" s="79" t="s">
        <v>464</v>
      </c>
    </row>
    <row r="879" spans="1:85" x14ac:dyDescent="0.3">
      <c r="A879" s="2" t="s">
        <v>403</v>
      </c>
      <c r="B879" s="17" t="s">
        <v>956</v>
      </c>
      <c r="C879" s="13"/>
      <c r="D879" s="2">
        <v>3.76</v>
      </c>
      <c r="E879" s="2" t="s">
        <v>402</v>
      </c>
      <c r="F879" s="9">
        <v>-1</v>
      </c>
      <c r="G879">
        <v>-1</v>
      </c>
      <c r="L879" t="b">
        <v>0</v>
      </c>
      <c r="M879" t="b">
        <v>0</v>
      </c>
      <c r="N879" t="b">
        <v>0</v>
      </c>
      <c r="O879" s="5" t="b">
        <v>1</v>
      </c>
      <c r="P879" s="2">
        <v>2</v>
      </c>
      <c r="Q879" s="25">
        <v>0</v>
      </c>
      <c r="R879">
        <v>0</v>
      </c>
      <c r="S879">
        <v>0</v>
      </c>
      <c r="T879" s="2">
        <v>3.9</v>
      </c>
      <c r="U879" s="2">
        <v>3.9</v>
      </c>
      <c r="V879" s="2">
        <f>15.91*2</f>
        <v>31.82</v>
      </c>
      <c r="W879" s="2"/>
      <c r="X879" s="2">
        <v>15.91</v>
      </c>
      <c r="Y879" s="25">
        <v>0</v>
      </c>
      <c r="Z879" s="25"/>
      <c r="AA879" s="25"/>
      <c r="AB879">
        <v>0</v>
      </c>
      <c r="AE879">
        <v>0</v>
      </c>
      <c r="AH879" s="2"/>
      <c r="AI879">
        <v>20</v>
      </c>
      <c r="AJ879" s="55">
        <f t="shared" si="207"/>
        <v>483.98219999999998</v>
      </c>
      <c r="AK879" s="57">
        <v>0</v>
      </c>
      <c r="AL879" s="55">
        <v>0</v>
      </c>
      <c r="AM879" s="55">
        <v>0</v>
      </c>
      <c r="AN879" s="52">
        <f>P879*AI879/AJ879</f>
        <v>8.2647667620833989E-2</v>
      </c>
      <c r="AO879" s="51"/>
      <c r="AP879" s="52"/>
      <c r="AQ879" s="52"/>
      <c r="AR879" s="28">
        <v>1.882352941176471</v>
      </c>
      <c r="AS879" s="28">
        <v>2.3529411764705879</v>
      </c>
      <c r="AT879" s="28">
        <v>0.43529411764705878</v>
      </c>
      <c r="AU879" s="28">
        <v>0.82352941176470584</v>
      </c>
      <c r="AV879" s="28">
        <v>0.34261241970021411</v>
      </c>
      <c r="AW879" s="28">
        <v>0.42826552462526768</v>
      </c>
      <c r="AX879" s="28">
        <v>7.922912205567452E-2</v>
      </c>
      <c r="AY879" s="28">
        <v>0.1498929336188437</v>
      </c>
      <c r="AZ879" s="25">
        <v>0.82</v>
      </c>
      <c r="BA879" s="25">
        <v>3.44</v>
      </c>
      <c r="BB879" s="25">
        <v>2.62</v>
      </c>
      <c r="BC879" s="25">
        <v>2.5324117647058819</v>
      </c>
      <c r="BD879">
        <v>2.532941176470588</v>
      </c>
      <c r="BE879">
        <v>5.690008021176471</v>
      </c>
      <c r="BF879" s="75"/>
      <c r="BG879" s="75"/>
      <c r="BH879" s="75"/>
      <c r="BI879">
        <v>4.1323833810416988E-2</v>
      </c>
      <c r="BM879">
        <v>8.2647667620833989E-2</v>
      </c>
      <c r="BN879">
        <v>4.1323833810416988E-2</v>
      </c>
      <c r="BO879">
        <v>0</v>
      </c>
      <c r="BZ879" s="79" t="s">
        <v>464</v>
      </c>
      <c r="CA879" s="79" t="s">
        <v>464</v>
      </c>
    </row>
    <row r="880" spans="1:85" x14ac:dyDescent="0.3">
      <c r="A880" s="2" t="s">
        <v>404</v>
      </c>
      <c r="B880" s="33" t="s">
        <v>957</v>
      </c>
      <c r="C880" s="34"/>
      <c r="D880" s="2">
        <v>3.88</v>
      </c>
      <c r="E880" s="2" t="s">
        <v>402</v>
      </c>
      <c r="F880" s="35">
        <v>-1</v>
      </c>
      <c r="G880" s="2">
        <v>-1</v>
      </c>
      <c r="H880" s="2"/>
      <c r="I880" s="2"/>
      <c r="J880" s="2"/>
      <c r="K880" s="2"/>
      <c r="L880" t="b">
        <v>0</v>
      </c>
      <c r="M880" t="b">
        <v>0</v>
      </c>
      <c r="N880" t="b">
        <v>0</v>
      </c>
      <c r="O880" s="5" t="b">
        <v>1</v>
      </c>
      <c r="P880" s="2">
        <v>2</v>
      </c>
      <c r="Q880" s="29">
        <v>0</v>
      </c>
      <c r="R880">
        <v>0</v>
      </c>
      <c r="S880">
        <v>0</v>
      </c>
      <c r="T880" s="2">
        <v>3.8050000000000002</v>
      </c>
      <c r="U880" s="2">
        <v>3.8050000000000002</v>
      </c>
      <c r="V880" s="2">
        <v>27.44</v>
      </c>
      <c r="W880" s="2" t="s">
        <v>1131</v>
      </c>
      <c r="X880" s="2">
        <v>13.72</v>
      </c>
      <c r="Y880" s="29">
        <v>0</v>
      </c>
      <c r="Z880" s="29"/>
      <c r="AA880" s="29"/>
      <c r="AB880">
        <v>0</v>
      </c>
      <c r="AE880">
        <v>0</v>
      </c>
      <c r="AH880" s="2"/>
      <c r="AI880" s="2">
        <v>20</v>
      </c>
      <c r="AJ880" s="55">
        <f t="shared" si="207"/>
        <v>397.27700600000003</v>
      </c>
      <c r="AK880" s="57">
        <v>0</v>
      </c>
      <c r="AL880" s="55">
        <v>0</v>
      </c>
      <c r="AM880" s="55">
        <v>0</v>
      </c>
      <c r="AN880" s="52">
        <f>P880*AI880/AJ880</f>
        <v>0.10068541444857747</v>
      </c>
      <c r="AO880" s="51"/>
      <c r="AP880" s="52"/>
      <c r="AQ880" s="52"/>
      <c r="AR880" s="2">
        <v>1.882352941176471</v>
      </c>
      <c r="AS880" s="2">
        <v>2.3529411764705879</v>
      </c>
      <c r="AT880" s="2">
        <v>0.43529411764705878</v>
      </c>
      <c r="AU880" s="2">
        <v>0.82352941176470584</v>
      </c>
      <c r="AV880" s="2">
        <v>0.34261241970021411</v>
      </c>
      <c r="AW880" s="2">
        <v>0.42826552462526768</v>
      </c>
      <c r="AX880" s="2">
        <v>7.922912205567452E-2</v>
      </c>
      <c r="AY880" s="2">
        <v>0.1498929336188437</v>
      </c>
      <c r="AZ880" s="29">
        <v>1.1850000000000001</v>
      </c>
      <c r="BA880" s="29">
        <v>3.44</v>
      </c>
      <c r="BB880" s="29">
        <v>2.2549999999999999</v>
      </c>
      <c r="BC880" s="29">
        <v>2.6947647058823532</v>
      </c>
      <c r="BD880" s="2">
        <v>2.6952941176470588</v>
      </c>
      <c r="BE880" s="2">
        <v>6.2494732999824709</v>
      </c>
      <c r="BF880" s="75"/>
      <c r="BG880" s="75"/>
      <c r="BH880" s="75"/>
      <c r="BI880">
        <v>5.0342707224288727E-2</v>
      </c>
      <c r="BM880">
        <v>0.1006854144485775</v>
      </c>
      <c r="BN880">
        <v>5.0342707224288727E-2</v>
      </c>
      <c r="BO880">
        <v>0</v>
      </c>
      <c r="BZ880" s="79" t="s">
        <v>464</v>
      </c>
      <c r="CA880" s="79" t="s">
        <v>464</v>
      </c>
    </row>
    <row r="881" spans="1:79" x14ac:dyDescent="0.3">
      <c r="A881" s="2" t="s">
        <v>405</v>
      </c>
      <c r="B881" s="17" t="s">
        <v>958</v>
      </c>
      <c r="C881" s="13"/>
      <c r="D881" s="2">
        <v>4.51</v>
      </c>
      <c r="E881" s="2" t="s">
        <v>402</v>
      </c>
      <c r="F881" s="9">
        <v>-1</v>
      </c>
      <c r="G881">
        <v>-1</v>
      </c>
      <c r="H881" s="1" t="s">
        <v>1184</v>
      </c>
      <c r="I881" s="1"/>
      <c r="J881" s="1"/>
      <c r="K881" s="1"/>
      <c r="L881" t="b">
        <v>0</v>
      </c>
      <c r="M881" t="b">
        <v>0</v>
      </c>
      <c r="N881" t="b">
        <v>0</v>
      </c>
      <c r="O881" s="5" t="b">
        <v>1</v>
      </c>
      <c r="P881" s="2"/>
      <c r="Q881" s="25">
        <v>0</v>
      </c>
      <c r="R881">
        <v>0</v>
      </c>
      <c r="S881">
        <v>0</v>
      </c>
      <c r="T881" s="2">
        <v>-1</v>
      </c>
      <c r="U881" s="2"/>
      <c r="V881" s="2"/>
      <c r="W881" s="2"/>
      <c r="X881" s="2"/>
      <c r="Y881" s="25">
        <v>0</v>
      </c>
      <c r="Z881" s="25"/>
      <c r="AA881" s="25"/>
      <c r="AB881">
        <v>0</v>
      </c>
      <c r="AE881">
        <v>0</v>
      </c>
      <c r="AH881" s="2"/>
      <c r="AI881">
        <v>14</v>
      </c>
      <c r="AJ881" s="55">
        <f t="shared" si="207"/>
        <v>0</v>
      </c>
      <c r="AK881" s="57">
        <v>0</v>
      </c>
      <c r="AL881" s="55">
        <v>0</v>
      </c>
      <c r="AM881" s="55">
        <v>0</v>
      </c>
      <c r="AN881" s="52"/>
      <c r="AO881" s="51"/>
      <c r="AP881" s="52"/>
      <c r="AQ881" s="52"/>
      <c r="AR881" s="28">
        <v>1.9090909090909089</v>
      </c>
      <c r="AS881" s="28">
        <v>2.545454545454545</v>
      </c>
      <c r="AT881" s="28">
        <v>0.60909090909090913</v>
      </c>
      <c r="AU881" s="28">
        <v>2.790909090909091</v>
      </c>
      <c r="AV881" s="28">
        <v>0.24305555555555561</v>
      </c>
      <c r="AW881" s="28">
        <v>0.32407407407407413</v>
      </c>
      <c r="AX881" s="28">
        <v>7.7546296296296308E-2</v>
      </c>
      <c r="AY881" s="28">
        <v>0.35532407407407413</v>
      </c>
      <c r="AZ881" s="25">
        <v>0.82</v>
      </c>
      <c r="BA881" s="25">
        <v>3.44</v>
      </c>
      <c r="BB881" s="25">
        <v>2.62</v>
      </c>
      <c r="BC881" s="25">
        <v>2.6393636363636359</v>
      </c>
      <c r="BD881">
        <v>2.6363636363636358</v>
      </c>
      <c r="BE881">
        <v>6.0025089159090914</v>
      </c>
      <c r="BF881" s="75"/>
      <c r="BG881" s="75"/>
      <c r="BH881" s="75"/>
      <c r="BM881">
        <v>0</v>
      </c>
      <c r="BN881">
        <v>0</v>
      </c>
      <c r="BO881">
        <v>0</v>
      </c>
      <c r="BZ881" s="79" t="s">
        <v>464</v>
      </c>
      <c r="CA881" s="79" t="s">
        <v>464</v>
      </c>
    </row>
    <row r="882" spans="1:79" x14ac:dyDescent="0.3">
      <c r="A882" s="2" t="s">
        <v>1190</v>
      </c>
      <c r="B882" s="33" t="s">
        <v>959</v>
      </c>
      <c r="C882" s="34"/>
      <c r="D882" s="2">
        <v>5.4</v>
      </c>
      <c r="E882" s="2" t="s">
        <v>402</v>
      </c>
      <c r="F882" s="35">
        <v>-1</v>
      </c>
      <c r="G882" s="2">
        <v>-1</v>
      </c>
      <c r="H882" s="2" t="s">
        <v>1164</v>
      </c>
      <c r="I882" s="2"/>
      <c r="J882" s="2"/>
      <c r="K882" s="2"/>
      <c r="L882" t="b">
        <v>0</v>
      </c>
      <c r="M882" t="b">
        <v>0</v>
      </c>
      <c r="N882" t="b">
        <v>0</v>
      </c>
      <c r="O882" s="5" t="b">
        <v>1</v>
      </c>
      <c r="P882" s="2">
        <v>1</v>
      </c>
      <c r="Q882" s="29">
        <v>0</v>
      </c>
      <c r="R882">
        <v>0</v>
      </c>
      <c r="S882">
        <v>1</v>
      </c>
      <c r="T882" s="2">
        <v>3.89</v>
      </c>
      <c r="U882" s="2">
        <v>3.89</v>
      </c>
      <c r="V882" s="2">
        <v>10.34</v>
      </c>
      <c r="W882" s="2" t="s">
        <v>440</v>
      </c>
      <c r="X882" s="2">
        <v>10.34</v>
      </c>
      <c r="Y882" s="29">
        <v>0</v>
      </c>
      <c r="Z882" s="29"/>
      <c r="AA882" s="29"/>
      <c r="AB882">
        <v>0</v>
      </c>
      <c r="AE882">
        <v>3.88</v>
      </c>
      <c r="AF882">
        <v>3.88</v>
      </c>
      <c r="AG882">
        <v>10.66</v>
      </c>
      <c r="AH882" s="2"/>
      <c r="AI882" s="2">
        <v>14</v>
      </c>
      <c r="AJ882" s="55">
        <f t="shared" si="207"/>
        <v>156.465914</v>
      </c>
      <c r="AK882" s="57">
        <v>0</v>
      </c>
      <c r="AL882" s="55">
        <v>0</v>
      </c>
      <c r="AM882" s="55">
        <v>160.479904</v>
      </c>
      <c r="AN882" s="52"/>
      <c r="AO882" s="51"/>
      <c r="AP882" s="52"/>
      <c r="AQ882" s="67">
        <f>S882*AI882/AM882</f>
        <v>8.7238337331009372E-2</v>
      </c>
      <c r="AR882" s="2">
        <v>2</v>
      </c>
      <c r="AS882" s="2">
        <v>2.8</v>
      </c>
      <c r="AT882" s="2">
        <v>0.67</v>
      </c>
      <c r="AU882" s="2">
        <v>3.07</v>
      </c>
      <c r="AV882" s="2">
        <v>0.23419203747072601</v>
      </c>
      <c r="AW882" s="2">
        <v>0.32786885245901642</v>
      </c>
      <c r="AX882" s="2">
        <v>7.8454332552693226E-2</v>
      </c>
      <c r="AY882" s="2">
        <v>0.35948477751756441</v>
      </c>
      <c r="AZ882" s="29">
        <v>1.1000000000000001</v>
      </c>
      <c r="BA882" s="29">
        <v>3.44</v>
      </c>
      <c r="BB882" s="29">
        <v>2.34</v>
      </c>
      <c r="BC882" s="29">
        <v>2.8212999999999999</v>
      </c>
      <c r="BD882" s="2">
        <v>2.8180000000000001</v>
      </c>
      <c r="BE882" s="2">
        <v>6.3696075919999986</v>
      </c>
      <c r="BF882" s="75"/>
      <c r="BG882" s="75"/>
      <c r="BH882" s="75">
        <v>0</v>
      </c>
      <c r="BL882">
        <v>4.3619168665504693E-2</v>
      </c>
      <c r="BM882">
        <v>8.7238337331009372E-2</v>
      </c>
      <c r="BN882">
        <v>4.3619168665504693E-2</v>
      </c>
      <c r="BO882">
        <v>0</v>
      </c>
      <c r="BZ882" s="79" t="s">
        <v>464</v>
      </c>
      <c r="CA882" s="79" t="s">
        <v>464</v>
      </c>
    </row>
    <row r="883" spans="1:79" x14ac:dyDescent="0.3">
      <c r="A883" s="2" t="s">
        <v>406</v>
      </c>
      <c r="B883" s="17" t="s">
        <v>960</v>
      </c>
      <c r="C883" s="13"/>
      <c r="D883" s="2">
        <v>0.01</v>
      </c>
      <c r="E883" s="2" t="s">
        <v>408</v>
      </c>
      <c r="F883" s="9">
        <v>-1</v>
      </c>
      <c r="G883">
        <v>4101345</v>
      </c>
      <c r="L883" t="b">
        <v>0</v>
      </c>
      <c r="M883" t="b">
        <v>1</v>
      </c>
      <c r="N883" t="b">
        <v>0</v>
      </c>
      <c r="O883" t="b">
        <v>0</v>
      </c>
      <c r="P883" s="2"/>
      <c r="Q883" s="25">
        <v>0</v>
      </c>
      <c r="R883">
        <v>2</v>
      </c>
      <c r="S883">
        <v>2</v>
      </c>
      <c r="T883" s="2">
        <v>5.3959999999999999</v>
      </c>
      <c r="U883" s="2">
        <v>5.4489999999999998</v>
      </c>
      <c r="V883" s="2">
        <v>20.521999999999998</v>
      </c>
      <c r="W883" s="2" t="s">
        <v>1135</v>
      </c>
      <c r="X883" s="2"/>
      <c r="Y883" s="25">
        <v>0</v>
      </c>
      <c r="Z883" s="25"/>
      <c r="AA883" s="25"/>
      <c r="AB883">
        <v>3.9685999999999999</v>
      </c>
      <c r="AC883">
        <v>3.9685999999999999</v>
      </c>
      <c r="AD883">
        <v>19.3154</v>
      </c>
      <c r="AE883">
        <v>0</v>
      </c>
      <c r="AH883" s="2"/>
      <c r="AI883">
        <v>13.84</v>
      </c>
      <c r="AJ883" s="55">
        <f t="shared" si="207"/>
        <v>603.40434368799993</v>
      </c>
      <c r="AK883" s="57">
        <v>0</v>
      </c>
      <c r="AL883" s="55">
        <v>0</v>
      </c>
      <c r="AM883" s="55">
        <v>304.20999999999998</v>
      </c>
      <c r="AN883" s="52"/>
      <c r="AO883" s="51"/>
      <c r="AP883" s="52"/>
      <c r="AQ883" s="67">
        <f>S883*AI883/AM883</f>
        <v>9.0989776798921798E-2</v>
      </c>
      <c r="AR883" s="28">
        <v>2</v>
      </c>
      <c r="AS883" s="28">
        <v>2.3221476510067109</v>
      </c>
      <c r="AT883" s="28">
        <v>1.593959731543624</v>
      </c>
      <c r="AU883" s="28">
        <v>0</v>
      </c>
      <c r="AV883" s="28">
        <v>0.33806012478729441</v>
      </c>
      <c r="AW883" s="28">
        <v>0.39251276233692572</v>
      </c>
      <c r="AX883" s="28">
        <v>0.26942711287577992</v>
      </c>
      <c r="AY883" s="28">
        <v>0</v>
      </c>
      <c r="AZ883" s="25">
        <v>1.1000000000000001</v>
      </c>
      <c r="BA883" s="25">
        <v>3.44</v>
      </c>
      <c r="BB883" s="25">
        <v>2.34</v>
      </c>
      <c r="BC883" s="25">
        <v>2.5943624161073831</v>
      </c>
      <c r="BD883">
        <v>2.5943624161073831</v>
      </c>
      <c r="BE883">
        <v>5.8869633505033558</v>
      </c>
      <c r="BF883" s="75"/>
      <c r="BG883" s="75">
        <v>0.46352185946891089</v>
      </c>
      <c r="BH883" s="75"/>
      <c r="BK883" t="s">
        <v>459</v>
      </c>
      <c r="BL883">
        <v>4.5494888399460899E-2</v>
      </c>
      <c r="BM883">
        <v>9.0989776798921798E-2</v>
      </c>
      <c r="BN883" t="s">
        <v>459</v>
      </c>
      <c r="BO883">
        <v>0.46352185946891089</v>
      </c>
      <c r="BZ883" s="79" t="s">
        <v>464</v>
      </c>
      <c r="CA883" s="79" t="s">
        <v>464</v>
      </c>
    </row>
    <row r="884" spans="1:79" x14ac:dyDescent="0.3">
      <c r="A884" s="2" t="s">
        <v>407</v>
      </c>
      <c r="B884" s="17" t="s">
        <v>961</v>
      </c>
      <c r="C884" s="13"/>
      <c r="D884" s="2">
        <v>0.15</v>
      </c>
      <c r="E884" s="2" t="s">
        <v>408</v>
      </c>
      <c r="F884" s="9">
        <v>-1</v>
      </c>
      <c r="G884" t="s">
        <v>673</v>
      </c>
      <c r="L884" t="b">
        <v>0</v>
      </c>
      <c r="M884" t="b">
        <v>1</v>
      </c>
      <c r="N884" t="b">
        <v>0</v>
      </c>
      <c r="O884" t="b">
        <v>0</v>
      </c>
      <c r="P884" s="2"/>
      <c r="Q884" s="25">
        <v>0</v>
      </c>
      <c r="R884">
        <v>2</v>
      </c>
      <c r="S884">
        <v>2</v>
      </c>
      <c r="T884" s="2">
        <v>5.484</v>
      </c>
      <c r="U884" s="2">
        <v>5.4790000000000001</v>
      </c>
      <c r="V884" s="2">
        <v>20.064</v>
      </c>
      <c r="W884" s="2" t="s">
        <v>1135</v>
      </c>
      <c r="X884" s="2"/>
      <c r="Y884" s="25">
        <v>0</v>
      </c>
      <c r="Z884" s="25"/>
      <c r="AA884" s="25"/>
      <c r="AB884">
        <v>3.9685999999999999</v>
      </c>
      <c r="AC884">
        <v>3.9685999999999999</v>
      </c>
      <c r="AD884">
        <v>19.3154</v>
      </c>
      <c r="AE884">
        <v>0</v>
      </c>
      <c r="AH884" s="2"/>
      <c r="AI884">
        <v>12.7</v>
      </c>
      <c r="AJ884" s="55">
        <f t="shared" si="207"/>
        <v>602.85971750399995</v>
      </c>
      <c r="AK884" s="57">
        <v>0</v>
      </c>
      <c r="AL884" s="55">
        <v>304.21341573178398</v>
      </c>
      <c r="AM884" s="55"/>
      <c r="AN884" s="52"/>
      <c r="AO884" s="51"/>
      <c r="AP884" s="52">
        <v>9.098875515866349E-2</v>
      </c>
      <c r="AQ884" s="52"/>
      <c r="AR884" s="28">
        <v>2</v>
      </c>
      <c r="AS884" s="28">
        <v>2.2378854625550662</v>
      </c>
      <c r="AT884" s="28">
        <v>1.6740088105726869</v>
      </c>
      <c r="AU884" s="28">
        <v>0</v>
      </c>
      <c r="AV884" s="28">
        <v>0.33830104321907611</v>
      </c>
      <c r="AW884" s="28">
        <v>0.37853949329359171</v>
      </c>
      <c r="AX884" s="28">
        <v>0.2831594634873324</v>
      </c>
      <c r="AY884" s="28">
        <v>0</v>
      </c>
      <c r="AZ884" s="25">
        <v>1.1000000000000001</v>
      </c>
      <c r="BA884" s="25">
        <v>3.44</v>
      </c>
      <c r="BB884" s="25">
        <v>2.34</v>
      </c>
      <c r="BC884" s="25">
        <v>2.5518942731277532</v>
      </c>
      <c r="BD884">
        <v>2.5518942731277532</v>
      </c>
      <c r="BE884">
        <v>5.8039684980176212</v>
      </c>
      <c r="BF884" s="75"/>
      <c r="BG884" s="75">
        <v>0.46352185946891089</v>
      </c>
      <c r="BH884" s="75"/>
      <c r="BK884">
        <v>4.1747008327855002E-2</v>
      </c>
      <c r="BM884">
        <v>9.098875515866349E-2</v>
      </c>
      <c r="BN884">
        <v>4.1747008327855002E-2</v>
      </c>
      <c r="BO884">
        <v>0.46352185946891089</v>
      </c>
      <c r="BZ884" s="79" t="s">
        <v>464</v>
      </c>
      <c r="CA884" s="79" t="s">
        <v>464</v>
      </c>
    </row>
    <row r="885" spans="1:79" x14ac:dyDescent="0.3">
      <c r="A885" s="2" t="s">
        <v>409</v>
      </c>
      <c r="B885" s="17" t="s">
        <v>962</v>
      </c>
      <c r="C885" s="13"/>
      <c r="D885" s="2">
        <v>3.22</v>
      </c>
      <c r="E885" s="2" t="s">
        <v>411</v>
      </c>
      <c r="F885" s="9">
        <v>-1</v>
      </c>
      <c r="G885">
        <v>-1</v>
      </c>
      <c r="L885" t="b">
        <v>0</v>
      </c>
      <c r="M885" t="b">
        <v>0</v>
      </c>
      <c r="N885" t="b">
        <v>0</v>
      </c>
      <c r="O885" s="5" t="b">
        <v>1</v>
      </c>
      <c r="P885" s="2"/>
      <c r="Q885" s="25">
        <v>0</v>
      </c>
      <c r="R885">
        <v>2</v>
      </c>
      <c r="S885">
        <v>0</v>
      </c>
      <c r="T885" s="2">
        <v>7.8239999999999998</v>
      </c>
      <c r="U885" s="2">
        <v>7.8432000000000004</v>
      </c>
      <c r="V885" s="2">
        <v>7.9165000000000001</v>
      </c>
      <c r="W885" s="2" t="s">
        <v>1136</v>
      </c>
      <c r="X885" s="2"/>
      <c r="Y885" s="25">
        <v>0</v>
      </c>
      <c r="Z885" s="25"/>
      <c r="AA885" s="25"/>
      <c r="AB885">
        <v>3.9685999999999999</v>
      </c>
      <c r="AC885">
        <v>3.9685999999999999</v>
      </c>
      <c r="AD885">
        <v>19.3154</v>
      </c>
      <c r="AE885">
        <v>0</v>
      </c>
      <c r="AH885" s="2"/>
      <c r="AI885">
        <v>6</v>
      </c>
      <c r="AJ885" s="55">
        <f t="shared" si="207"/>
        <v>485.79758046720002</v>
      </c>
      <c r="AK885" s="57">
        <v>0</v>
      </c>
      <c r="AL885" s="55">
        <v>304.21341573178398</v>
      </c>
      <c r="AM885" s="55">
        <v>0</v>
      </c>
      <c r="AN885" s="52"/>
      <c r="AO885" s="51"/>
      <c r="AP885" s="52">
        <v>8.3494016655709991E-2</v>
      </c>
      <c r="AQ885" s="52"/>
      <c r="AR885" s="28">
        <v>1.7690531177829101</v>
      </c>
      <c r="AS885" s="28">
        <v>2.7713625866050808</v>
      </c>
      <c r="AT885" s="28">
        <v>1</v>
      </c>
      <c r="AU885" s="28">
        <v>0</v>
      </c>
      <c r="AV885" s="28">
        <v>0.31929970821175491</v>
      </c>
      <c r="AW885" s="28">
        <v>0.50020842017507294</v>
      </c>
      <c r="AX885" s="28">
        <v>0.18049187161317221</v>
      </c>
      <c r="AY885" s="28">
        <v>0</v>
      </c>
      <c r="AZ885" s="25">
        <v>1.1000000000000001</v>
      </c>
      <c r="BA885" s="25">
        <v>3.44</v>
      </c>
      <c r="BB885" s="25">
        <v>2.34</v>
      </c>
      <c r="BC885" s="25">
        <v>2.8367205542725169</v>
      </c>
      <c r="BD885">
        <v>2.8367205542725169</v>
      </c>
      <c r="BE885">
        <v>6.3438920491916866</v>
      </c>
      <c r="BF885" s="75"/>
      <c r="BG885" s="75"/>
      <c r="BH885" s="75"/>
      <c r="BK885">
        <v>1.9722996060403931E-2</v>
      </c>
      <c r="BM885">
        <v>8.3494016655709991E-2</v>
      </c>
      <c r="BN885">
        <v>1.9722996060403931E-2</v>
      </c>
      <c r="BO885">
        <v>0</v>
      </c>
      <c r="BZ885" s="79" t="s">
        <v>464</v>
      </c>
      <c r="CA885" s="79" t="s">
        <v>464</v>
      </c>
    </row>
    <row r="886" spans="1:79" x14ac:dyDescent="0.3">
      <c r="A886" s="2" t="s">
        <v>90</v>
      </c>
      <c r="B886" s="17" t="s">
        <v>963</v>
      </c>
      <c r="C886" s="13"/>
      <c r="D886" s="2">
        <v>3.87</v>
      </c>
      <c r="E886" s="2" t="s">
        <v>411</v>
      </c>
      <c r="F886" s="9">
        <v>-1</v>
      </c>
      <c r="G886">
        <v>-1</v>
      </c>
      <c r="L886" t="b">
        <v>0</v>
      </c>
      <c r="M886" t="b">
        <v>0</v>
      </c>
      <c r="N886" t="b">
        <v>0</v>
      </c>
      <c r="O886" s="5" t="b">
        <v>1</v>
      </c>
      <c r="P886" s="2"/>
      <c r="Q886" s="25">
        <v>0</v>
      </c>
      <c r="R886">
        <v>0</v>
      </c>
      <c r="S886">
        <v>0</v>
      </c>
      <c r="T886" s="2">
        <v>3.9186000000000001</v>
      </c>
      <c r="U886" s="2">
        <v>3.9186000000000001</v>
      </c>
      <c r="V886" s="2">
        <v>7.9149000000000003</v>
      </c>
      <c r="W886" s="2" t="s">
        <v>439</v>
      </c>
      <c r="X886" s="2"/>
      <c r="Y886" s="25">
        <v>0</v>
      </c>
      <c r="Z886" s="25"/>
      <c r="AA886" s="25"/>
      <c r="AB886">
        <v>0</v>
      </c>
      <c r="AE886">
        <v>0</v>
      </c>
      <c r="AH886" s="2"/>
      <c r="AI886">
        <v>6</v>
      </c>
      <c r="AJ886" s="55">
        <f t="shared" si="207"/>
        <v>121.536660930804</v>
      </c>
      <c r="AK886" s="57">
        <v>0</v>
      </c>
      <c r="AL886" s="55">
        <v>0</v>
      </c>
      <c r="AM886" s="55">
        <v>0</v>
      </c>
      <c r="AN886" s="52"/>
      <c r="AO886" s="51"/>
      <c r="AP886" s="52"/>
      <c r="AQ886" s="52"/>
      <c r="AR886" s="28">
        <v>2</v>
      </c>
      <c r="AS886" s="28">
        <v>2.7713625866050808</v>
      </c>
      <c r="AT886" s="28">
        <v>0.76905311778290997</v>
      </c>
      <c r="AU886" s="28">
        <v>3.2332563510392611</v>
      </c>
      <c r="AV886" s="28">
        <v>0.2279547249276126</v>
      </c>
      <c r="AW886" s="28">
        <v>0.31587259805211898</v>
      </c>
      <c r="AX886" s="28">
        <v>8.765464595946304E-2</v>
      </c>
      <c r="AY886" s="28">
        <v>0.36851803106080561</v>
      </c>
      <c r="AZ886" s="25">
        <v>1.1000000000000001</v>
      </c>
      <c r="BA886" s="25">
        <v>3.44</v>
      </c>
      <c r="BB886" s="25">
        <v>2.34</v>
      </c>
      <c r="BC886" s="25">
        <v>2.813625866050808</v>
      </c>
      <c r="BD886">
        <v>2.8136258660508089</v>
      </c>
      <c r="BE886">
        <v>6.3665749591224019</v>
      </c>
      <c r="BF886" s="75"/>
      <c r="BG886" s="75"/>
      <c r="BH886" s="75"/>
      <c r="BM886">
        <v>0</v>
      </c>
      <c r="BN886">
        <v>0</v>
      </c>
      <c r="BO886">
        <v>0</v>
      </c>
      <c r="BZ886" s="79" t="s">
        <v>464</v>
      </c>
      <c r="CA886" s="79" t="s">
        <v>464</v>
      </c>
    </row>
    <row r="887" spans="1:79" x14ac:dyDescent="0.3">
      <c r="A887" s="2" t="s">
        <v>410</v>
      </c>
      <c r="B887" s="13" t="s">
        <v>839</v>
      </c>
      <c r="C887" s="13"/>
      <c r="D887" s="2">
        <v>3.56</v>
      </c>
      <c r="E887" s="2" t="s">
        <v>411</v>
      </c>
      <c r="F887" s="9" t="s">
        <v>602</v>
      </c>
      <c r="G887" t="s">
        <v>674</v>
      </c>
      <c r="L887" t="b">
        <v>1</v>
      </c>
      <c r="M887" t="b">
        <v>1</v>
      </c>
      <c r="N887" t="b">
        <v>0</v>
      </c>
      <c r="O887" t="b">
        <v>0</v>
      </c>
      <c r="P887" s="2"/>
      <c r="Q887" s="25">
        <v>2</v>
      </c>
      <c r="R887">
        <v>0</v>
      </c>
      <c r="S887">
        <v>0</v>
      </c>
      <c r="T887" s="2"/>
      <c r="U887" s="2"/>
      <c r="V887" s="2"/>
      <c r="W887" s="2"/>
      <c r="X887" s="2"/>
      <c r="Y887" s="25">
        <v>5.44114334</v>
      </c>
      <c r="Z887" s="25">
        <v>5.44114334</v>
      </c>
      <c r="AA887" s="25">
        <v>5.44114334</v>
      </c>
      <c r="AB887">
        <v>0</v>
      </c>
      <c r="AE887">
        <v>0</v>
      </c>
      <c r="AH887" s="2"/>
      <c r="AI887">
        <v>6</v>
      </c>
      <c r="AJ887" s="55">
        <f t="shared" si="207"/>
        <v>0</v>
      </c>
      <c r="AK887" s="57">
        <v>112.4131248985337</v>
      </c>
      <c r="AL887" s="55">
        <v>0</v>
      </c>
      <c r="AM887" s="55">
        <v>0</v>
      </c>
      <c r="AN887" s="52"/>
      <c r="AO887" s="51">
        <v>0.106749100790779</v>
      </c>
      <c r="AP887" s="52"/>
      <c r="AQ887" s="52"/>
      <c r="AR887" s="28">
        <v>2</v>
      </c>
      <c r="AS887" s="28">
        <v>2.4</v>
      </c>
      <c r="AT887" s="28">
        <v>0.4</v>
      </c>
      <c r="AU887" s="28">
        <v>0</v>
      </c>
      <c r="AV887" s="28">
        <v>0.41666666666666669</v>
      </c>
      <c r="AW887" s="28">
        <v>0.5</v>
      </c>
      <c r="AX887" s="28">
        <v>8.3333333333333343E-2</v>
      </c>
      <c r="AY887" s="28">
        <v>0</v>
      </c>
      <c r="AZ887" s="25">
        <v>1</v>
      </c>
      <c r="BA887" s="25">
        <v>3.44</v>
      </c>
      <c r="BB887" s="25">
        <v>2.44</v>
      </c>
      <c r="BC887" s="25">
        <v>2.5720000000000001</v>
      </c>
      <c r="BD887">
        <v>2.5720000000000001</v>
      </c>
      <c r="BE887">
        <v>5.8278852370000003</v>
      </c>
      <c r="BF887" s="75">
        <v>0.58846120068676144</v>
      </c>
      <c r="BG887" s="75">
        <v>0.59176212397517092</v>
      </c>
      <c r="BH887" s="75"/>
      <c r="BJ887">
        <v>5.3374550395389492E-2</v>
      </c>
      <c r="BM887">
        <v>0.106749100790779</v>
      </c>
      <c r="BN887">
        <v>5.3374550395389492E-2</v>
      </c>
      <c r="BO887">
        <v>0.59011166233096612</v>
      </c>
      <c r="BZ887" s="79" t="s">
        <v>464</v>
      </c>
      <c r="CA887" s="79" t="s">
        <v>464</v>
      </c>
    </row>
    <row r="888" spans="1:79" x14ac:dyDescent="0.3">
      <c r="A888" s="2" t="s">
        <v>413</v>
      </c>
      <c r="B888" s="13" t="s">
        <v>840</v>
      </c>
      <c r="C888" s="13"/>
      <c r="D888" s="2">
        <v>2.86</v>
      </c>
      <c r="E888" s="2" t="s">
        <v>412</v>
      </c>
      <c r="F888" s="9">
        <v>-1</v>
      </c>
      <c r="G888">
        <v>-1</v>
      </c>
      <c r="H888" s="2" t="s">
        <v>1244</v>
      </c>
      <c r="I888" s="2"/>
      <c r="L888" t="b">
        <v>0</v>
      </c>
      <c r="M888" t="b">
        <v>0</v>
      </c>
      <c r="N888" t="b">
        <v>1</v>
      </c>
      <c r="O888" t="b">
        <v>0</v>
      </c>
      <c r="P888" s="2">
        <v>1</v>
      </c>
      <c r="Q888" s="25">
        <v>0</v>
      </c>
      <c r="R888">
        <v>4</v>
      </c>
      <c r="S888">
        <v>0</v>
      </c>
      <c r="T888" s="2">
        <v>3.91</v>
      </c>
      <c r="U888" s="2">
        <v>3.91</v>
      </c>
      <c r="V888" s="2">
        <v>18.495999999999999</v>
      </c>
      <c r="W888" s="2" t="s">
        <v>439</v>
      </c>
      <c r="X888" s="2">
        <v>18.495999999999999</v>
      </c>
      <c r="Y888" s="25">
        <v>0</v>
      </c>
      <c r="Z888" s="25"/>
      <c r="AA888" s="25"/>
      <c r="AB888">
        <v>5.38</v>
      </c>
      <c r="AC888">
        <v>5.44</v>
      </c>
      <c r="AD888">
        <v>7.6390000000000002</v>
      </c>
      <c r="AE888">
        <v>0</v>
      </c>
      <c r="AH888" s="2"/>
      <c r="AI888">
        <v>22</v>
      </c>
      <c r="AJ888" s="55">
        <f t="shared" si="207"/>
        <v>282.7686976</v>
      </c>
      <c r="AK888" s="57">
        <v>0</v>
      </c>
      <c r="AL888" s="55">
        <v>223.5721408</v>
      </c>
      <c r="AM888" s="55">
        <v>0</v>
      </c>
      <c r="AN888" s="52"/>
      <c r="AO888" s="51"/>
      <c r="AP888" s="52">
        <v>0.1073479008347001</v>
      </c>
      <c r="AQ888" s="52"/>
      <c r="AR888" s="28">
        <v>2</v>
      </c>
      <c r="AS888" s="28">
        <v>3.052631578947369</v>
      </c>
      <c r="AT888" s="28">
        <v>1.8947368421052631</v>
      </c>
      <c r="AU888" s="28">
        <v>3.6842105263157889</v>
      </c>
      <c r="AV888" s="28">
        <v>0.18811881188118809</v>
      </c>
      <c r="AW888" s="28">
        <v>0.28712871287128722</v>
      </c>
      <c r="AX888" s="28">
        <v>0.17821782178217821</v>
      </c>
      <c r="AY888" s="28">
        <v>0.34653465346534651</v>
      </c>
      <c r="AZ888" s="25">
        <v>0.95</v>
      </c>
      <c r="BA888" s="25">
        <v>3.44</v>
      </c>
      <c r="BB888" s="25">
        <v>2.4900000000000002</v>
      </c>
      <c r="BC888" s="25">
        <v>2.7347368421052631</v>
      </c>
      <c r="BD888">
        <v>2.7347368421052631</v>
      </c>
      <c r="BE888">
        <v>6.1677369702631566</v>
      </c>
      <c r="BF888" s="75"/>
      <c r="BG888" s="75"/>
      <c r="BH888" s="75">
        <v>0</v>
      </c>
      <c r="BI888">
        <v>3.8901052674367873E-2</v>
      </c>
      <c r="BK888">
        <v>0.19680448486361679</v>
      </c>
      <c r="BM888">
        <v>0.1073479008347001</v>
      </c>
      <c r="BN888">
        <v>0.1178527687689923</v>
      </c>
      <c r="BO888">
        <v>0</v>
      </c>
      <c r="BZ888" s="79" t="s">
        <v>464</v>
      </c>
      <c r="CA888" s="79" t="s">
        <v>464</v>
      </c>
    </row>
    <row r="889" spans="1:79" x14ac:dyDescent="0.3">
      <c r="A889" s="2" t="s">
        <v>414</v>
      </c>
      <c r="B889" s="13" t="s">
        <v>841</v>
      </c>
      <c r="C889" s="13"/>
      <c r="D889" s="2">
        <v>2.58</v>
      </c>
      <c r="E889" s="2" t="s">
        <v>412</v>
      </c>
      <c r="F889" s="9">
        <v>-1</v>
      </c>
      <c r="G889">
        <v>-1</v>
      </c>
      <c r="H889" s="69" t="s">
        <v>1244</v>
      </c>
      <c r="I889" s="69"/>
      <c r="J889" s="69"/>
      <c r="K889" t="s">
        <v>1573</v>
      </c>
      <c r="L889" t="b">
        <v>0</v>
      </c>
      <c r="M889" t="b">
        <v>0</v>
      </c>
      <c r="N889" t="b">
        <v>1</v>
      </c>
      <c r="O889" t="b">
        <v>0</v>
      </c>
      <c r="P889" s="2">
        <v>1</v>
      </c>
      <c r="Q889" s="25">
        <v>0</v>
      </c>
      <c r="R889">
        <v>0</v>
      </c>
      <c r="S889">
        <v>0</v>
      </c>
      <c r="T889" s="2">
        <v>3.9119999999999999</v>
      </c>
      <c r="U889" s="2">
        <v>3.9119999999999999</v>
      </c>
      <c r="V889" s="2">
        <v>18.582000000000001</v>
      </c>
      <c r="W889" s="2" t="s">
        <v>439</v>
      </c>
      <c r="X889" s="2">
        <v>18.582000000000001</v>
      </c>
      <c r="Y889" s="25">
        <v>0</v>
      </c>
      <c r="Z889" s="25"/>
      <c r="AA889" s="25"/>
      <c r="AB889">
        <v>0</v>
      </c>
      <c r="AE889">
        <v>0</v>
      </c>
      <c r="AH889" s="2"/>
      <c r="AI889">
        <v>22</v>
      </c>
      <c r="AJ889" s="55">
        <f t="shared" si="207"/>
        <v>284.37417100800002</v>
      </c>
      <c r="AK889" s="57">
        <v>0</v>
      </c>
      <c r="AL889" s="55">
        <v>0</v>
      </c>
      <c r="AM889" s="55">
        <v>0</v>
      </c>
      <c r="AN889" s="52">
        <f>P889*AI889/AJ889</f>
        <v>7.7362862885958422E-2</v>
      </c>
      <c r="AO889" s="51"/>
      <c r="AP889" s="52"/>
      <c r="AQ889" s="52"/>
      <c r="AR889" s="28">
        <v>2</v>
      </c>
      <c r="AS889" s="28">
        <v>3.1578947368421049</v>
      </c>
      <c r="AT889" s="28">
        <v>2.4210526315789469</v>
      </c>
      <c r="AU889" s="28">
        <v>4.4210526315789478</v>
      </c>
      <c r="AV889" s="28">
        <v>0.16666666666666671</v>
      </c>
      <c r="AW889" s="28">
        <v>0.26315789473684209</v>
      </c>
      <c r="AX889" s="28">
        <v>0.2017543859649123</v>
      </c>
      <c r="AY889" s="28">
        <v>0.36842105263157898</v>
      </c>
      <c r="AZ889" s="25">
        <v>0.95</v>
      </c>
      <c r="BA889" s="25">
        <v>3.44</v>
      </c>
      <c r="BB889" s="25">
        <v>2.4900000000000002</v>
      </c>
      <c r="BC889" s="25">
        <v>2.8073684210526308</v>
      </c>
      <c r="BD889">
        <v>2.8073684210526308</v>
      </c>
      <c r="BE889">
        <v>6.2210650663157896</v>
      </c>
      <c r="BF889" s="75"/>
      <c r="BG889" s="75"/>
      <c r="BH889" s="75">
        <v>0</v>
      </c>
      <c r="BI889">
        <v>3.8681431442979211E-2</v>
      </c>
      <c r="BM889">
        <v>7.7362862885958422E-2</v>
      </c>
      <c r="BN889">
        <v>3.8681431442979211E-2</v>
      </c>
      <c r="BO889">
        <v>0</v>
      </c>
      <c r="BZ889" s="79" t="s">
        <v>464</v>
      </c>
      <c r="CA889" s="79" t="s">
        <v>464</v>
      </c>
    </row>
    <row r="890" spans="1:79" x14ac:dyDescent="0.3">
      <c r="A890" s="2" t="s">
        <v>415</v>
      </c>
      <c r="B890" s="13" t="s">
        <v>842</v>
      </c>
      <c r="C890" s="13"/>
      <c r="D890" s="2">
        <v>2.57</v>
      </c>
      <c r="E890" s="2" t="s">
        <v>412</v>
      </c>
      <c r="F890" s="9">
        <v>-1</v>
      </c>
      <c r="G890">
        <v>-1</v>
      </c>
      <c r="H890" s="69" t="s">
        <v>1244</v>
      </c>
      <c r="I890" s="69"/>
      <c r="J890" s="69"/>
      <c r="K890" s="69" t="s">
        <v>1529</v>
      </c>
      <c r="L890" t="b">
        <v>0</v>
      </c>
      <c r="M890" t="b">
        <v>0</v>
      </c>
      <c r="N890" t="b">
        <v>1</v>
      </c>
      <c r="O890" t="b">
        <v>0</v>
      </c>
      <c r="P890" s="2">
        <v>1</v>
      </c>
      <c r="Q890" s="25">
        <v>0</v>
      </c>
      <c r="R890">
        <v>0</v>
      </c>
      <c r="S890">
        <v>0</v>
      </c>
      <c r="T890" s="2">
        <v>3.9607600000000001</v>
      </c>
      <c r="U890" s="2">
        <v>3.9607600000000001</v>
      </c>
      <c r="V890" s="2">
        <v>18.789100000000001</v>
      </c>
      <c r="W890" s="2" t="s">
        <v>439</v>
      </c>
      <c r="X890" s="2">
        <v>18.789100000000001</v>
      </c>
      <c r="Y890" s="25">
        <v>0</v>
      </c>
      <c r="Z890" s="25"/>
      <c r="AA890" s="25"/>
      <c r="AB890">
        <v>0</v>
      </c>
      <c r="AE890">
        <v>0</v>
      </c>
      <c r="AH890" s="2"/>
      <c r="AI890">
        <v>22</v>
      </c>
      <c r="AJ890" s="55">
        <f t="shared" si="207"/>
        <v>294.75625676330418</v>
      </c>
      <c r="AK890" s="57">
        <v>0</v>
      </c>
      <c r="AL890" s="55">
        <v>0</v>
      </c>
      <c r="AM890" s="55">
        <v>0</v>
      </c>
      <c r="AN890" s="52">
        <f>P890*AI890/AJ890</f>
        <v>7.4637940655035831E-2</v>
      </c>
      <c r="AO890" s="51"/>
      <c r="AP890" s="52"/>
      <c r="AQ890" s="52"/>
      <c r="AR890" s="28">
        <v>2</v>
      </c>
      <c r="AS890" s="28">
        <v>3.052631578947369</v>
      </c>
      <c r="AT890" s="28">
        <v>1.8947368421052631</v>
      </c>
      <c r="AU890" s="28">
        <v>3.6842105263157889</v>
      </c>
      <c r="AV890" s="28">
        <v>0.18811881188118809</v>
      </c>
      <c r="AW890" s="28">
        <v>0.28712871287128722</v>
      </c>
      <c r="AX890" s="28">
        <v>0.17821782178217821</v>
      </c>
      <c r="AY890" s="28">
        <v>0.34653465346534651</v>
      </c>
      <c r="AZ890" s="25">
        <v>0.89</v>
      </c>
      <c r="BA890" s="25">
        <v>3.44</v>
      </c>
      <c r="BB890" s="25">
        <v>2.5499999999999998</v>
      </c>
      <c r="BC890" s="25">
        <v>2.7284210526315791</v>
      </c>
      <c r="BD890">
        <v>2.7284210526315791</v>
      </c>
      <c r="BE890">
        <v>6.1471768202631578</v>
      </c>
      <c r="BF890" s="75"/>
      <c r="BG890" s="75"/>
      <c r="BH890" s="75">
        <v>0</v>
      </c>
      <c r="BI890">
        <v>3.7318970327517922E-2</v>
      </c>
      <c r="BM890">
        <v>7.4637940655035831E-2</v>
      </c>
      <c r="BN890">
        <v>3.7318970327517922E-2</v>
      </c>
      <c r="BO890">
        <v>0</v>
      </c>
      <c r="BZ890" s="79" t="s">
        <v>464</v>
      </c>
      <c r="CA890" s="79" t="s">
        <v>464</v>
      </c>
    </row>
    <row r="891" spans="1:79" x14ac:dyDescent="0.3">
      <c r="A891" s="2" t="s">
        <v>416</v>
      </c>
      <c r="B891" s="13" t="s">
        <v>843</v>
      </c>
      <c r="C891" s="13"/>
      <c r="D891" s="2">
        <v>2.6</v>
      </c>
      <c r="E891" s="2" t="s">
        <v>412</v>
      </c>
      <c r="F891" s="9">
        <v>-1</v>
      </c>
      <c r="G891">
        <v>-1</v>
      </c>
      <c r="H891" s="69" t="s">
        <v>1244</v>
      </c>
      <c r="I891" s="69"/>
      <c r="J891" s="69"/>
      <c r="K891" t="s">
        <v>1574</v>
      </c>
      <c r="L891" t="b">
        <v>0</v>
      </c>
      <c r="M891" t="b">
        <v>0</v>
      </c>
      <c r="N891" t="b">
        <v>1</v>
      </c>
      <c r="O891" t="b">
        <v>0</v>
      </c>
      <c r="P891" s="2">
        <v>1</v>
      </c>
      <c r="Q891" s="25">
        <v>0</v>
      </c>
      <c r="R891">
        <v>0</v>
      </c>
      <c r="S891">
        <v>0</v>
      </c>
      <c r="T891" s="2">
        <v>3.9350499999999999</v>
      </c>
      <c r="U891" s="2">
        <v>3.9350499999999999</v>
      </c>
      <c r="V891" s="2">
        <v>18.790900000000001</v>
      </c>
      <c r="W891" s="2" t="s">
        <v>439</v>
      </c>
      <c r="X891" s="2">
        <v>18.790900000000001</v>
      </c>
      <c r="Y891" s="25">
        <v>0</v>
      </c>
      <c r="Z891" s="25"/>
      <c r="AA891" s="25"/>
      <c r="AB891">
        <v>0</v>
      </c>
      <c r="AE891">
        <v>0</v>
      </c>
      <c r="AH891" s="2"/>
      <c r="AI891">
        <v>22</v>
      </c>
      <c r="AJ891" s="55">
        <f t="shared" si="207"/>
        <v>290.96991781862727</v>
      </c>
      <c r="AK891" s="57">
        <v>0</v>
      </c>
      <c r="AL891" s="55">
        <v>0</v>
      </c>
      <c r="AM891" s="55">
        <v>0</v>
      </c>
      <c r="AN891" s="52">
        <f t="shared" ref="AN891:AN916" si="239">P891*AI891/AJ891</f>
        <v>7.5609190685180877E-2</v>
      </c>
      <c r="AO891" s="51"/>
      <c r="AP891" s="52"/>
      <c r="AQ891" s="52"/>
      <c r="AR891" s="28">
        <v>2</v>
      </c>
      <c r="AS891" s="28">
        <v>3.1578947368421049</v>
      </c>
      <c r="AT891" s="28">
        <v>2.4210526315789469</v>
      </c>
      <c r="AU891" s="28">
        <v>4.4210526315789478</v>
      </c>
      <c r="AV891" s="28">
        <v>0.16666666666666671</v>
      </c>
      <c r="AW891" s="28">
        <v>0.26315789473684209</v>
      </c>
      <c r="AX891" s="28">
        <v>0.2017543859649123</v>
      </c>
      <c r="AY891" s="28">
        <v>0.36842105263157898</v>
      </c>
      <c r="AZ891" s="25">
        <v>0.89</v>
      </c>
      <c r="BA891" s="25">
        <v>3.44</v>
      </c>
      <c r="BB891" s="25">
        <v>2.5499999999999998</v>
      </c>
      <c r="BC891" s="25">
        <v>2.804210526315789</v>
      </c>
      <c r="BD891">
        <v>2.804210526315789</v>
      </c>
      <c r="BE891">
        <v>6.2107849913157898</v>
      </c>
      <c r="BF891" s="75"/>
      <c r="BG891" s="75"/>
      <c r="BH891" s="75">
        <v>0</v>
      </c>
      <c r="BI891">
        <v>3.7804595342590439E-2</v>
      </c>
      <c r="BM891">
        <v>7.5609190685180877E-2</v>
      </c>
      <c r="BN891">
        <v>3.7804595342590439E-2</v>
      </c>
      <c r="BO891">
        <v>0</v>
      </c>
      <c r="BZ891" s="79" t="s">
        <v>464</v>
      </c>
      <c r="CA891" s="79" t="s">
        <v>464</v>
      </c>
    </row>
    <row r="892" spans="1:79" x14ac:dyDescent="0.3">
      <c r="A892" s="2" t="s">
        <v>1581</v>
      </c>
      <c r="B892" s="13" t="s">
        <v>844</v>
      </c>
      <c r="C892" s="13"/>
      <c r="D892" s="2">
        <v>2.57</v>
      </c>
      <c r="E892" s="2" t="s">
        <v>412</v>
      </c>
      <c r="F892" s="9">
        <v>-1</v>
      </c>
      <c r="G892">
        <v>-1</v>
      </c>
      <c r="H892" s="69" t="s">
        <v>1575</v>
      </c>
      <c r="I892" s="2"/>
      <c r="J892" s="69"/>
      <c r="K892" s="69"/>
      <c r="L892" t="b">
        <v>0</v>
      </c>
      <c r="M892" t="b">
        <v>0</v>
      </c>
      <c r="N892" t="b">
        <v>0</v>
      </c>
      <c r="O892" s="5" t="b">
        <v>1</v>
      </c>
      <c r="P892" s="2">
        <v>1</v>
      </c>
      <c r="Q892" s="25">
        <v>0</v>
      </c>
      <c r="R892">
        <v>0</v>
      </c>
      <c r="S892">
        <v>0</v>
      </c>
      <c r="T892" s="2">
        <v>3.8856000000000002</v>
      </c>
      <c r="U892" s="2">
        <v>3.8856000000000002</v>
      </c>
      <c r="V892" s="2">
        <v>18.356999999999999</v>
      </c>
      <c r="W892" s="2" t="s">
        <v>439</v>
      </c>
      <c r="X892" s="2">
        <v>18.356999999999999</v>
      </c>
      <c r="Y892" s="25">
        <v>0</v>
      </c>
      <c r="Z892" s="25"/>
      <c r="AA892" s="25"/>
      <c r="AB892">
        <v>0</v>
      </c>
      <c r="AE892">
        <v>0</v>
      </c>
      <c r="AH892" s="2"/>
      <c r="AI892">
        <v>22</v>
      </c>
      <c r="AJ892" s="55">
        <f t="shared" si="207"/>
        <v>277.15191826751999</v>
      </c>
      <c r="AK892" s="57">
        <v>0</v>
      </c>
      <c r="AL892" s="55">
        <v>0</v>
      </c>
      <c r="AM892" s="55">
        <v>0</v>
      </c>
      <c r="AN892" s="52">
        <f t="shared" si="239"/>
        <v>7.9378848025019155E-2</v>
      </c>
      <c r="AO892" s="51"/>
      <c r="AP892" s="52"/>
      <c r="AQ892" s="52"/>
      <c r="AR892" s="28">
        <v>2</v>
      </c>
      <c r="AS892" s="28">
        <v>3.2105263157894739</v>
      </c>
      <c r="AT892" s="28">
        <v>2.3684210526315792</v>
      </c>
      <c r="AU892" s="28">
        <v>3.6842105263157889</v>
      </c>
      <c r="AV892" s="28">
        <v>0.17757009345794389</v>
      </c>
      <c r="AW892" s="28">
        <v>0.28504672897196259</v>
      </c>
      <c r="AX892" s="28">
        <v>0.2102803738317757</v>
      </c>
      <c r="AY892" s="28">
        <v>0.32710280373831768</v>
      </c>
      <c r="AZ892" s="25">
        <v>0.95</v>
      </c>
      <c r="BA892" s="25">
        <v>3.44</v>
      </c>
      <c r="BB892" s="25">
        <v>2.4900000000000002</v>
      </c>
      <c r="BC892" s="25">
        <v>2.7931578947368418</v>
      </c>
      <c r="BD892">
        <v>2.7931578947368418</v>
      </c>
      <c r="BE892">
        <v>6.207524303947368</v>
      </c>
      <c r="BF892" s="75"/>
      <c r="BG892" s="75"/>
      <c r="BH892" s="75">
        <v>0</v>
      </c>
      <c r="BI892">
        <v>3.9689424012509578E-2</v>
      </c>
      <c r="BM892">
        <v>7.9378848025019155E-2</v>
      </c>
      <c r="BN892">
        <v>3.9689424012509578E-2</v>
      </c>
      <c r="BO892">
        <v>0</v>
      </c>
      <c r="BZ892" s="79" t="s">
        <v>464</v>
      </c>
      <c r="CA892" s="79" t="s">
        <v>464</v>
      </c>
    </row>
    <row r="893" spans="1:79" x14ac:dyDescent="0.3">
      <c r="A893" s="2" t="s">
        <v>1582</v>
      </c>
      <c r="B893" s="13" t="s">
        <v>845</v>
      </c>
      <c r="C893" s="13"/>
      <c r="D893" s="2">
        <v>2.5</v>
      </c>
      <c r="E893" s="2" t="s">
        <v>412</v>
      </c>
      <c r="F893" s="9">
        <v>-1</v>
      </c>
      <c r="G893">
        <v>-1</v>
      </c>
      <c r="H893" s="69" t="s">
        <v>1575</v>
      </c>
      <c r="I893" s="69"/>
      <c r="J893" s="69"/>
      <c r="K893" s="69" t="s">
        <v>1529</v>
      </c>
      <c r="L893" t="b">
        <v>0</v>
      </c>
      <c r="M893" t="b">
        <v>0</v>
      </c>
      <c r="N893" t="b">
        <v>0</v>
      </c>
      <c r="O893" s="5" t="b">
        <v>1</v>
      </c>
      <c r="P893" s="2">
        <v>1</v>
      </c>
      <c r="Q893" s="25">
        <v>0</v>
      </c>
      <c r="R893">
        <v>0</v>
      </c>
      <c r="S893">
        <v>0</v>
      </c>
      <c r="T893" s="2">
        <v>3.9121999999999999</v>
      </c>
      <c r="U893" s="2">
        <v>3.9121999999999999</v>
      </c>
      <c r="V893" s="2">
        <v>18.724299999999999</v>
      </c>
      <c r="W893" s="2" t="s">
        <v>439</v>
      </c>
      <c r="X893" s="2">
        <v>18.724299999999999</v>
      </c>
      <c r="Y893" s="25">
        <v>0</v>
      </c>
      <c r="Z893" s="25"/>
      <c r="AA893" s="25"/>
      <c r="AB893">
        <v>0</v>
      </c>
      <c r="AE893">
        <v>0</v>
      </c>
      <c r="AH893" s="2"/>
      <c r="AI893">
        <v>22</v>
      </c>
      <c r="AJ893" s="55">
        <f t="shared" si="207"/>
        <v>286.58119431281199</v>
      </c>
      <c r="AK893" s="57">
        <v>0</v>
      </c>
      <c r="AL893" s="55">
        <v>0</v>
      </c>
      <c r="AM893" s="55">
        <v>0</v>
      </c>
      <c r="AN893" s="52">
        <f t="shared" si="239"/>
        <v>7.6767074869491747E-2</v>
      </c>
      <c r="AO893" s="51"/>
      <c r="AP893" s="52"/>
      <c r="AQ893" s="52"/>
      <c r="AR893" s="28">
        <v>2</v>
      </c>
      <c r="AS893" s="28">
        <v>3.2105263157894739</v>
      </c>
      <c r="AT893" s="28">
        <v>2.3684210526315792</v>
      </c>
      <c r="AU893" s="28">
        <v>3.6842105263157889</v>
      </c>
      <c r="AV893" s="28">
        <v>0.17757009345794389</v>
      </c>
      <c r="AW893" s="28">
        <v>0.28504672897196259</v>
      </c>
      <c r="AX893" s="28">
        <v>0.2102803738317757</v>
      </c>
      <c r="AY893" s="28">
        <v>0.32710280373831768</v>
      </c>
      <c r="AZ893" s="25">
        <v>0.89</v>
      </c>
      <c r="BA893" s="25">
        <v>3.44</v>
      </c>
      <c r="BB893" s="25">
        <v>2.5499999999999998</v>
      </c>
      <c r="BC893" s="25">
        <v>2.79</v>
      </c>
      <c r="BD893">
        <v>2.79</v>
      </c>
      <c r="BE893">
        <v>6.1972442289473681</v>
      </c>
      <c r="BF893" s="75"/>
      <c r="BG893" s="75"/>
      <c r="BH893" s="75">
        <v>0</v>
      </c>
      <c r="BI893">
        <v>3.8383537434745867E-2</v>
      </c>
      <c r="BM893">
        <v>7.6767074869491747E-2</v>
      </c>
      <c r="BN893">
        <v>3.8383537434745867E-2</v>
      </c>
      <c r="BO893">
        <v>0</v>
      </c>
      <c r="BZ893" s="79" t="s">
        <v>464</v>
      </c>
      <c r="CA893" s="79" t="s">
        <v>464</v>
      </c>
    </row>
    <row r="894" spans="1:79" x14ac:dyDescent="0.3">
      <c r="A894" s="2" t="s">
        <v>1583</v>
      </c>
      <c r="B894" s="13" t="s">
        <v>846</v>
      </c>
      <c r="C894" s="13"/>
      <c r="D894" s="2">
        <v>2.6</v>
      </c>
      <c r="E894" s="2" t="s">
        <v>412</v>
      </c>
      <c r="F894" s="9">
        <v>-1</v>
      </c>
      <c r="G894">
        <v>-1</v>
      </c>
      <c r="H894" s="69" t="s">
        <v>1575</v>
      </c>
      <c r="I894" s="69"/>
      <c r="J894" s="69"/>
      <c r="K894" s="69" t="s">
        <v>1576</v>
      </c>
      <c r="L894" t="b">
        <v>0</v>
      </c>
      <c r="M894" t="b">
        <v>0</v>
      </c>
      <c r="N894" t="b">
        <v>0</v>
      </c>
      <c r="O894" s="5" t="b">
        <v>1</v>
      </c>
      <c r="P894" s="2">
        <v>1</v>
      </c>
      <c r="Q894" s="25">
        <v>0</v>
      </c>
      <c r="R894">
        <v>0</v>
      </c>
      <c r="S894">
        <v>0</v>
      </c>
      <c r="T894" s="2">
        <v>3.8752</v>
      </c>
      <c r="U894" s="2">
        <v>3.8752</v>
      </c>
      <c r="V894" s="2">
        <v>18.687000000000001</v>
      </c>
      <c r="W894" s="2" t="s">
        <v>439</v>
      </c>
      <c r="X894" s="2">
        <v>18.687000000000001</v>
      </c>
      <c r="Y894" s="25">
        <v>0</v>
      </c>
      <c r="Z894" s="25"/>
      <c r="AA894" s="25"/>
      <c r="AB894">
        <v>0</v>
      </c>
      <c r="AE894">
        <v>0</v>
      </c>
      <c r="AH894" s="2"/>
      <c r="AI894">
        <v>22</v>
      </c>
      <c r="AJ894" s="55">
        <f t="shared" si="207"/>
        <v>280.62594997247999</v>
      </c>
      <c r="AK894" s="57">
        <v>0</v>
      </c>
      <c r="AL894" s="55">
        <v>0</v>
      </c>
      <c r="AM894" s="55">
        <v>0</v>
      </c>
      <c r="AN894" s="52">
        <f t="shared" si="239"/>
        <v>7.8396171138690005E-2</v>
      </c>
      <c r="AO894" s="51"/>
      <c r="AP894" s="52"/>
      <c r="AQ894" s="52"/>
      <c r="AR894" s="28">
        <v>2</v>
      </c>
      <c r="AS894" s="28">
        <v>3.3157894736842111</v>
      </c>
      <c r="AT894" s="28">
        <v>2.8947368421052628</v>
      </c>
      <c r="AU894" s="28">
        <v>4.4210526315789478</v>
      </c>
      <c r="AV894" s="28">
        <v>0.1583333333333333</v>
      </c>
      <c r="AW894" s="28">
        <v>0.26250000000000001</v>
      </c>
      <c r="AX894" s="28">
        <v>0.22916666666666671</v>
      </c>
      <c r="AY894" s="28">
        <v>0.35</v>
      </c>
      <c r="AZ894" s="25">
        <v>1.5</v>
      </c>
      <c r="BA894" s="25">
        <v>3.44</v>
      </c>
      <c r="BB894" s="25">
        <v>1.94</v>
      </c>
      <c r="BC894" s="25">
        <v>2.86578947368421</v>
      </c>
      <c r="BD894">
        <v>2.8657894736842109</v>
      </c>
      <c r="BE894">
        <v>6.2608524000000001</v>
      </c>
      <c r="BF894" s="75"/>
      <c r="BG894" s="75"/>
      <c r="BH894" s="75">
        <v>0</v>
      </c>
      <c r="BI894">
        <v>3.9198085569345002E-2</v>
      </c>
      <c r="BM894">
        <v>7.8396171138690005E-2</v>
      </c>
      <c r="BN894">
        <v>3.9198085569345002E-2</v>
      </c>
      <c r="BO894">
        <v>0</v>
      </c>
      <c r="BZ894" s="79" t="s">
        <v>464</v>
      </c>
      <c r="CA894" s="79" t="s">
        <v>464</v>
      </c>
    </row>
    <row r="895" spans="1:79" x14ac:dyDescent="0.3">
      <c r="A895" s="2" t="s">
        <v>426</v>
      </c>
      <c r="B895" s="13" t="s">
        <v>847</v>
      </c>
      <c r="C895" s="13"/>
      <c r="D895" s="2">
        <v>2.82</v>
      </c>
      <c r="E895" s="2" t="s">
        <v>412</v>
      </c>
      <c r="F895" s="9">
        <v>-1</v>
      </c>
      <c r="G895">
        <v>-1</v>
      </c>
      <c r="H895" s="69" t="s">
        <v>1244</v>
      </c>
      <c r="I895" s="69"/>
      <c r="J895" s="69"/>
      <c r="K895" s="69" t="s">
        <v>1544</v>
      </c>
      <c r="L895" t="b">
        <v>0</v>
      </c>
      <c r="M895" t="b">
        <v>0</v>
      </c>
      <c r="N895" t="b">
        <v>1</v>
      </c>
      <c r="O895" t="b">
        <v>0</v>
      </c>
      <c r="P895" s="2">
        <v>1</v>
      </c>
      <c r="Q895" s="25">
        <v>0</v>
      </c>
      <c r="R895">
        <v>0</v>
      </c>
      <c r="S895">
        <v>0</v>
      </c>
      <c r="T895" s="2">
        <v>3.9108999999999998</v>
      </c>
      <c r="U895" s="2">
        <v>3.9108999999999998</v>
      </c>
      <c r="V895" s="2">
        <v>18.454999999999998</v>
      </c>
      <c r="W895" s="2" t="s">
        <v>439</v>
      </c>
      <c r="X895" s="2">
        <v>18.454999999999998</v>
      </c>
      <c r="Y895" s="25">
        <v>0</v>
      </c>
      <c r="Z895" s="25"/>
      <c r="AA895" s="25"/>
      <c r="AB895">
        <v>0</v>
      </c>
      <c r="AE895">
        <v>0</v>
      </c>
      <c r="AH895" s="2"/>
      <c r="AI895">
        <v>22</v>
      </c>
      <c r="AJ895" s="55">
        <f t="shared" si="207"/>
        <v>282.27178673854996</v>
      </c>
      <c r="AK895" s="57">
        <v>0</v>
      </c>
      <c r="AL895" s="55">
        <v>0</v>
      </c>
      <c r="AM895" s="55">
        <v>0</v>
      </c>
      <c r="AN895" s="52">
        <f t="shared" si="239"/>
        <v>7.7939068066966155E-2</v>
      </c>
      <c r="AO895" s="51"/>
      <c r="AP895" s="52"/>
      <c r="AQ895" s="52"/>
      <c r="AR895" s="28">
        <v>1.8947368421052631</v>
      </c>
      <c r="AS895" s="28">
        <v>3.052631578947369</v>
      </c>
      <c r="AT895" s="28">
        <v>2</v>
      </c>
      <c r="AU895" s="28">
        <v>2.2105263157894739</v>
      </c>
      <c r="AV895" s="28">
        <v>0.2068965517241379</v>
      </c>
      <c r="AW895" s="28">
        <v>0.33333333333333343</v>
      </c>
      <c r="AX895" s="28">
        <v>0.21839080459770119</v>
      </c>
      <c r="AY895" s="28">
        <v>0.2413793103448276</v>
      </c>
      <c r="AZ895" s="25">
        <v>0.95</v>
      </c>
      <c r="BA895" s="25">
        <v>3.44</v>
      </c>
      <c r="BB895" s="25">
        <v>2.4900000000000002</v>
      </c>
      <c r="BC895" s="25">
        <v>2.7452631578947368</v>
      </c>
      <c r="BD895">
        <v>2.7452631578947368</v>
      </c>
      <c r="BE895">
        <v>6.1573983386842102</v>
      </c>
      <c r="BF895" s="75"/>
      <c r="BG895" s="75"/>
      <c r="BH895" s="75">
        <v>0</v>
      </c>
      <c r="BI895">
        <v>3.8969534033483078E-2</v>
      </c>
      <c r="BM895">
        <v>7.7939068066966155E-2</v>
      </c>
      <c r="BN895">
        <v>3.8969534033483078E-2</v>
      </c>
      <c r="BO895">
        <v>0</v>
      </c>
      <c r="BZ895" s="79" t="s">
        <v>464</v>
      </c>
      <c r="CA895" s="79" t="s">
        <v>464</v>
      </c>
    </row>
    <row r="896" spans="1:79" x14ac:dyDescent="0.3">
      <c r="A896" s="2" t="s">
        <v>420</v>
      </c>
      <c r="B896" s="13" t="s">
        <v>848</v>
      </c>
      <c r="C896" s="13"/>
      <c r="D896" s="2">
        <v>2.59</v>
      </c>
      <c r="E896" s="2" t="s">
        <v>412</v>
      </c>
      <c r="F896" s="9">
        <v>-1</v>
      </c>
      <c r="G896">
        <v>-1</v>
      </c>
      <c r="H896" s="69" t="s">
        <v>1244</v>
      </c>
      <c r="I896" s="69"/>
      <c r="J896" s="69"/>
      <c r="K896" t="s">
        <v>1577</v>
      </c>
      <c r="L896" t="b">
        <v>0</v>
      </c>
      <c r="M896" t="b">
        <v>0</v>
      </c>
      <c r="N896" t="b">
        <v>1</v>
      </c>
      <c r="O896" t="b">
        <v>0</v>
      </c>
      <c r="P896" s="2">
        <v>1</v>
      </c>
      <c r="Q896" s="25">
        <v>0</v>
      </c>
      <c r="R896">
        <v>0</v>
      </c>
      <c r="S896">
        <v>0</v>
      </c>
      <c r="T896" s="2">
        <v>3.91</v>
      </c>
      <c r="U896" s="2">
        <v>3.91</v>
      </c>
      <c r="V896" s="2">
        <v>18.651</v>
      </c>
      <c r="W896" s="2" t="s">
        <v>439</v>
      </c>
      <c r="X896" s="2">
        <v>18.651</v>
      </c>
      <c r="Y896" s="25">
        <v>0</v>
      </c>
      <c r="Z896" s="25"/>
      <c r="AA896" s="25"/>
      <c r="AB896">
        <v>0</v>
      </c>
      <c r="AE896">
        <v>0</v>
      </c>
      <c r="AH896" s="2"/>
      <c r="AI896">
        <v>22</v>
      </c>
      <c r="AJ896" s="55">
        <f t="shared" si="207"/>
        <v>285.13835310000002</v>
      </c>
      <c r="AK896" s="57">
        <v>0</v>
      </c>
      <c r="AL896" s="55">
        <v>0</v>
      </c>
      <c r="AM896" s="55">
        <v>0</v>
      </c>
      <c r="AN896" s="52">
        <f t="shared" si="239"/>
        <v>7.7155527345998398E-2</v>
      </c>
      <c r="AO896" s="51"/>
      <c r="AP896" s="52"/>
      <c r="AQ896" s="52"/>
      <c r="AR896" s="28">
        <v>1.8947368421052631</v>
      </c>
      <c r="AS896" s="28">
        <v>3.1578947368421049</v>
      </c>
      <c r="AT896" s="28">
        <v>2.5263157894736841</v>
      </c>
      <c r="AU896" s="28">
        <v>2.947368421052631</v>
      </c>
      <c r="AV896" s="28">
        <v>0.18</v>
      </c>
      <c r="AW896" s="28">
        <v>0.3</v>
      </c>
      <c r="AX896" s="28">
        <v>0.24</v>
      </c>
      <c r="AY896" s="28">
        <v>0.28000000000000003</v>
      </c>
      <c r="AZ896" s="25">
        <v>0.95</v>
      </c>
      <c r="BA896" s="25">
        <v>3.44</v>
      </c>
      <c r="BB896" s="25">
        <v>2.4900000000000002</v>
      </c>
      <c r="BC896" s="25">
        <v>2.817894736842105</v>
      </c>
      <c r="BD896">
        <v>2.817894736842105</v>
      </c>
      <c r="BE896">
        <v>6.2107264347368423</v>
      </c>
      <c r="BF896" s="75"/>
      <c r="BG896" s="75"/>
      <c r="BH896" s="75">
        <v>0</v>
      </c>
      <c r="BI896">
        <v>3.8577763672999199E-2</v>
      </c>
      <c r="BM896">
        <v>7.7155527345998398E-2</v>
      </c>
      <c r="BN896">
        <v>3.8577763672999199E-2</v>
      </c>
      <c r="BO896">
        <v>0</v>
      </c>
      <c r="BZ896" s="79" t="s">
        <v>464</v>
      </c>
      <c r="CA896" s="79" t="s">
        <v>464</v>
      </c>
    </row>
    <row r="897" spans="1:85" x14ac:dyDescent="0.3">
      <c r="A897" s="2" t="s">
        <v>421</v>
      </c>
      <c r="B897" s="13" t="s">
        <v>849</v>
      </c>
      <c r="C897" s="13"/>
      <c r="D897" s="2">
        <v>2.66</v>
      </c>
      <c r="E897" s="2" t="s">
        <v>412</v>
      </c>
      <c r="F897" s="9">
        <v>-1</v>
      </c>
      <c r="G897">
        <v>-1</v>
      </c>
      <c r="H897" s="69" t="s">
        <v>1244</v>
      </c>
      <c r="I897" s="69"/>
      <c r="J897" s="69"/>
      <c r="K897" s="69" t="s">
        <v>1530</v>
      </c>
      <c r="L897" t="b">
        <v>0</v>
      </c>
      <c r="M897" t="b">
        <v>0</v>
      </c>
      <c r="N897" t="b">
        <v>1</v>
      </c>
      <c r="O897" t="b">
        <v>0</v>
      </c>
      <c r="P897" s="2">
        <v>1</v>
      </c>
      <c r="Q897" s="25">
        <v>0</v>
      </c>
      <c r="R897">
        <v>0</v>
      </c>
      <c r="S897">
        <v>0</v>
      </c>
      <c r="T897" s="2">
        <v>3.9683000000000002</v>
      </c>
      <c r="U897" s="2">
        <v>3.9683000000000002</v>
      </c>
      <c r="V897" s="2">
        <v>18.798999999999999</v>
      </c>
      <c r="W897" s="2" t="s">
        <v>439</v>
      </c>
      <c r="X897" s="2">
        <v>18.798999999999999</v>
      </c>
      <c r="Y897" s="25">
        <v>0</v>
      </c>
      <c r="Z897" s="25"/>
      <c r="AA897" s="25"/>
      <c r="AB897">
        <v>0</v>
      </c>
      <c r="AE897">
        <v>0</v>
      </c>
      <c r="AH897" s="2"/>
      <c r="AI897">
        <v>22</v>
      </c>
      <c r="AJ897" s="55">
        <f t="shared" si="207"/>
        <v>296.03546452711004</v>
      </c>
      <c r="AK897" s="57">
        <v>0</v>
      </c>
      <c r="AL897" s="55">
        <v>0</v>
      </c>
      <c r="AM897" s="55">
        <v>0</v>
      </c>
      <c r="AN897" s="52">
        <f t="shared" si="239"/>
        <v>7.4315420401211113E-2</v>
      </c>
      <c r="AO897" s="51"/>
      <c r="AP897" s="52"/>
      <c r="AQ897" s="52"/>
      <c r="AR897" s="28">
        <v>1.8947368421052631</v>
      </c>
      <c r="AS897" s="28">
        <v>3.052631578947369</v>
      </c>
      <c r="AT897" s="28">
        <v>2</v>
      </c>
      <c r="AU897" s="28">
        <v>2.2105263157894739</v>
      </c>
      <c r="AV897" s="28">
        <v>0.2068965517241379</v>
      </c>
      <c r="AW897" s="28">
        <v>0.33333333333333343</v>
      </c>
      <c r="AX897" s="28">
        <v>0.21839080459770119</v>
      </c>
      <c r="AY897" s="28">
        <v>0.2413793103448276</v>
      </c>
      <c r="AZ897" s="25">
        <v>0.89</v>
      </c>
      <c r="BA897" s="25">
        <v>3.44</v>
      </c>
      <c r="BB897" s="25">
        <v>2.5499999999999998</v>
      </c>
      <c r="BC897" s="25">
        <v>2.7389473684210519</v>
      </c>
      <c r="BD897">
        <v>2.7389473684210519</v>
      </c>
      <c r="BE897">
        <v>6.1368381886842096</v>
      </c>
      <c r="BF897" s="75"/>
      <c r="BG897" s="75"/>
      <c r="BH897" s="75">
        <v>0</v>
      </c>
      <c r="BI897">
        <v>3.7157710200605563E-2</v>
      </c>
      <c r="BM897">
        <v>7.4315420401211113E-2</v>
      </c>
      <c r="BN897">
        <v>3.7157710200605563E-2</v>
      </c>
      <c r="BO897">
        <v>0</v>
      </c>
      <c r="BZ897" s="79" t="s">
        <v>464</v>
      </c>
      <c r="CA897" s="79" t="s">
        <v>464</v>
      </c>
    </row>
    <row r="898" spans="1:85" x14ac:dyDescent="0.3">
      <c r="A898" s="2" t="s">
        <v>422</v>
      </c>
      <c r="B898" s="13" t="s">
        <v>850</v>
      </c>
      <c r="C898" s="13"/>
      <c r="D898" s="2">
        <v>2.56</v>
      </c>
      <c r="E898" s="2" t="s">
        <v>412</v>
      </c>
      <c r="F898" s="9">
        <v>-1</v>
      </c>
      <c r="G898">
        <v>-1</v>
      </c>
      <c r="H898" s="69" t="s">
        <v>1244</v>
      </c>
      <c r="I898" s="69"/>
      <c r="J898" s="69"/>
      <c r="K898" t="s">
        <v>1578</v>
      </c>
      <c r="L898" t="b">
        <v>0</v>
      </c>
      <c r="M898" t="b">
        <v>0</v>
      </c>
      <c r="N898" t="b">
        <v>1</v>
      </c>
      <c r="O898" t="b">
        <v>0</v>
      </c>
      <c r="P898" s="2">
        <v>1</v>
      </c>
      <c r="Q898" s="25">
        <v>0</v>
      </c>
      <c r="R898">
        <v>0</v>
      </c>
      <c r="S898">
        <v>0</v>
      </c>
      <c r="T898" s="2">
        <v>3.9487999999999999</v>
      </c>
      <c r="U898" s="2">
        <v>3.9487999999999999</v>
      </c>
      <c r="V898" s="2">
        <v>18.829999999999998</v>
      </c>
      <c r="W898" s="2" t="s">
        <v>439</v>
      </c>
      <c r="X898" s="2">
        <v>18.829999999999998</v>
      </c>
      <c r="Y898" s="25">
        <v>0</v>
      </c>
      <c r="Z898" s="25"/>
      <c r="AA898" s="25"/>
      <c r="AB898">
        <v>0</v>
      </c>
      <c r="AE898">
        <v>0</v>
      </c>
      <c r="AH898" s="2"/>
      <c r="AI898">
        <v>22</v>
      </c>
      <c r="AJ898" s="55">
        <f t="shared" si="207"/>
        <v>293.61659371519994</v>
      </c>
      <c r="AK898" s="57">
        <v>0</v>
      </c>
      <c r="AL898" s="55">
        <v>0</v>
      </c>
      <c r="AM898" s="55">
        <v>0</v>
      </c>
      <c r="AN898" s="52">
        <f t="shared" si="239"/>
        <v>7.4927645340574306E-2</v>
      </c>
      <c r="AO898" s="51"/>
      <c r="AP898" s="52"/>
      <c r="AQ898" s="52"/>
      <c r="AR898" s="28">
        <v>1.8947368421052631</v>
      </c>
      <c r="AS898" s="28">
        <v>3.1578947368421049</v>
      </c>
      <c r="AT898" s="28">
        <v>2.5263157894736841</v>
      </c>
      <c r="AU898" s="28">
        <v>2.947368421052631</v>
      </c>
      <c r="AV898" s="28">
        <v>0.18</v>
      </c>
      <c r="AW898" s="28">
        <v>0.3</v>
      </c>
      <c r="AX898" s="28">
        <v>0.24</v>
      </c>
      <c r="AY898" s="28">
        <v>0.28000000000000003</v>
      </c>
      <c r="AZ898" s="25">
        <v>0.89</v>
      </c>
      <c r="BA898" s="25">
        <v>3.44</v>
      </c>
      <c r="BB898" s="25">
        <v>2.5499999999999998</v>
      </c>
      <c r="BC898" s="25">
        <v>2.8147368421052632</v>
      </c>
      <c r="BD898">
        <v>2.8147368421052632</v>
      </c>
      <c r="BE898">
        <v>6.2004463597368424</v>
      </c>
      <c r="BF898" s="75"/>
      <c r="BG898" s="75"/>
      <c r="BH898" s="75">
        <v>0</v>
      </c>
      <c r="BI898">
        <v>3.7463822670287153E-2</v>
      </c>
      <c r="BM898">
        <v>7.4927645340574306E-2</v>
      </c>
      <c r="BN898">
        <v>3.7463822670287153E-2</v>
      </c>
      <c r="BO898">
        <v>0</v>
      </c>
      <c r="BZ898" s="79" t="s">
        <v>464</v>
      </c>
      <c r="CA898" s="79" t="s">
        <v>464</v>
      </c>
    </row>
    <row r="899" spans="1:85" x14ac:dyDescent="0.3">
      <c r="A899" s="2" t="s">
        <v>1581</v>
      </c>
      <c r="B899" s="13" t="s">
        <v>851</v>
      </c>
      <c r="C899" s="13"/>
      <c r="D899" s="2">
        <v>2.5099999999999998</v>
      </c>
      <c r="E899" s="2" t="s">
        <v>412</v>
      </c>
      <c r="F899" s="9">
        <v>-1</v>
      </c>
      <c r="G899">
        <v>-1</v>
      </c>
      <c r="H899" s="69" t="s">
        <v>1575</v>
      </c>
      <c r="I899" s="69"/>
      <c r="J899" s="69"/>
      <c r="K899" s="69"/>
      <c r="L899" t="b">
        <v>0</v>
      </c>
      <c r="M899" t="b">
        <v>0</v>
      </c>
      <c r="N899" t="b">
        <v>1</v>
      </c>
      <c r="O899" t="b">
        <v>0</v>
      </c>
      <c r="P899" s="2">
        <v>1</v>
      </c>
      <c r="Q899" s="25">
        <v>0</v>
      </c>
      <c r="R899">
        <v>0</v>
      </c>
      <c r="S899">
        <v>0</v>
      </c>
      <c r="T899" s="2">
        <v>3.8788399999999998</v>
      </c>
      <c r="U899" s="2">
        <v>3.8788399999999998</v>
      </c>
      <c r="V899" s="2">
        <v>18.3658</v>
      </c>
      <c r="W899" s="2" t="s">
        <v>439</v>
      </c>
      <c r="X899" s="2">
        <v>18.3658</v>
      </c>
      <c r="Y899" s="25">
        <v>0</v>
      </c>
      <c r="Z899" s="25"/>
      <c r="AA899" s="25"/>
      <c r="AB899">
        <v>0</v>
      </c>
      <c r="AE899">
        <v>0</v>
      </c>
      <c r="AH899" s="2"/>
      <c r="AI899">
        <v>22</v>
      </c>
      <c r="AJ899" s="55">
        <f t="shared" si="207"/>
        <v>276.32080264774049</v>
      </c>
      <c r="AK899" s="57">
        <v>0</v>
      </c>
      <c r="AL899" s="55">
        <v>0</v>
      </c>
      <c r="AM899" s="55">
        <v>0</v>
      </c>
      <c r="AN899" s="52">
        <f t="shared" si="239"/>
        <v>7.9617603123591299E-2</v>
      </c>
      <c r="AO899" s="51"/>
      <c r="AP899" s="52"/>
      <c r="AQ899" s="52"/>
      <c r="AR899" s="28">
        <v>1.9473684210526321</v>
      </c>
      <c r="AS899" s="28">
        <v>3.2105263157894739</v>
      </c>
      <c r="AT899" s="28">
        <v>2.4210526315789469</v>
      </c>
      <c r="AU899" s="28">
        <v>2.947368421052631</v>
      </c>
      <c r="AV899" s="28">
        <v>0.185</v>
      </c>
      <c r="AW899" s="28">
        <v>0.30499999999999999</v>
      </c>
      <c r="AX899" s="28">
        <v>0.23</v>
      </c>
      <c r="AY899" s="28">
        <v>0.28000000000000003</v>
      </c>
      <c r="AZ899" s="25">
        <v>0.95</v>
      </c>
      <c r="BA899" s="25">
        <v>3.44</v>
      </c>
      <c r="BB899" s="25">
        <v>2.4900000000000002</v>
      </c>
      <c r="BC899" s="25">
        <v>2.798421052631578</v>
      </c>
      <c r="BD899">
        <v>2.7984210526315789</v>
      </c>
      <c r="BE899">
        <v>6.2023549881578939</v>
      </c>
      <c r="BF899" s="75"/>
      <c r="BG899" s="75"/>
      <c r="BH899" s="75">
        <v>0</v>
      </c>
      <c r="BI899">
        <v>3.9808801561795649E-2</v>
      </c>
      <c r="BM899">
        <v>7.9617603123591299E-2</v>
      </c>
      <c r="BN899">
        <v>3.9808801561795649E-2</v>
      </c>
      <c r="BO899">
        <v>0</v>
      </c>
      <c r="BZ899" s="79" t="s">
        <v>464</v>
      </c>
      <c r="CA899" s="79" t="s">
        <v>464</v>
      </c>
    </row>
    <row r="900" spans="1:85" x14ac:dyDescent="0.3">
      <c r="A900" s="2" t="s">
        <v>1582</v>
      </c>
      <c r="B900" s="13" t="s">
        <v>852</v>
      </c>
      <c r="C900" s="13"/>
      <c r="D900" s="2">
        <v>2.48</v>
      </c>
      <c r="E900" s="2" t="s">
        <v>412</v>
      </c>
      <c r="F900" s="9">
        <v>-1</v>
      </c>
      <c r="G900">
        <v>-1</v>
      </c>
      <c r="H900" s="69" t="s">
        <v>1575</v>
      </c>
      <c r="I900" s="69"/>
      <c r="J900" s="69"/>
      <c r="K900" s="69" t="s">
        <v>1530</v>
      </c>
      <c r="L900" t="b">
        <v>0</v>
      </c>
      <c r="M900" t="b">
        <v>0</v>
      </c>
      <c r="N900" t="b">
        <v>1</v>
      </c>
      <c r="O900" t="b">
        <v>0</v>
      </c>
      <c r="P900" s="2">
        <v>1</v>
      </c>
      <c r="Q900" s="25">
        <v>0</v>
      </c>
      <c r="R900">
        <v>0</v>
      </c>
      <c r="S900">
        <v>0</v>
      </c>
      <c r="T900" s="2">
        <v>3.9116</v>
      </c>
      <c r="U900" s="2">
        <v>3.9116</v>
      </c>
      <c r="V900" s="2">
        <v>18.6922</v>
      </c>
      <c r="W900" s="2" t="s">
        <v>439</v>
      </c>
      <c r="X900" s="2">
        <v>18.6922</v>
      </c>
      <c r="Y900" s="25">
        <v>0</v>
      </c>
      <c r="Z900" s="25"/>
      <c r="AA900" s="25"/>
      <c r="AB900">
        <v>0</v>
      </c>
      <c r="AE900">
        <v>0</v>
      </c>
      <c r="AH900" s="2"/>
      <c r="AI900">
        <v>22</v>
      </c>
      <c r="AJ900" s="55">
        <f t="shared" si="207"/>
        <v>286.00214747843199</v>
      </c>
      <c r="AK900" s="57">
        <v>0</v>
      </c>
      <c r="AL900" s="55">
        <v>0</v>
      </c>
      <c r="AM900" s="55">
        <v>0</v>
      </c>
      <c r="AN900" s="52">
        <f t="shared" si="239"/>
        <v>7.6922499337733347E-2</v>
      </c>
      <c r="AO900" s="51"/>
      <c r="AP900" s="52"/>
      <c r="AQ900" s="52"/>
      <c r="AR900" s="28">
        <v>1.9473684210526321</v>
      </c>
      <c r="AS900" s="28">
        <v>3.2105263157894739</v>
      </c>
      <c r="AT900" s="28">
        <v>2.4210526315789469</v>
      </c>
      <c r="AU900" s="28">
        <v>2.947368421052631</v>
      </c>
      <c r="AV900" s="28">
        <v>0.185</v>
      </c>
      <c r="AW900" s="28">
        <v>0.30499999999999999</v>
      </c>
      <c r="AX900" s="28">
        <v>0.23</v>
      </c>
      <c r="AY900" s="28">
        <v>0.28000000000000003</v>
      </c>
      <c r="AZ900" s="25">
        <v>0.89</v>
      </c>
      <c r="BA900" s="25">
        <v>3.44</v>
      </c>
      <c r="BB900" s="25">
        <v>2.5499999999999998</v>
      </c>
      <c r="BC900" s="25">
        <v>2.7952631578947358</v>
      </c>
      <c r="BD900">
        <v>2.7952631578947371</v>
      </c>
      <c r="BE900">
        <v>6.1920749131578949</v>
      </c>
      <c r="BF900" s="75"/>
      <c r="BG900" s="75"/>
      <c r="BH900" s="75">
        <v>0</v>
      </c>
      <c r="BI900">
        <v>3.8461249668866673E-2</v>
      </c>
      <c r="BM900">
        <v>7.6922499337733347E-2</v>
      </c>
      <c r="BN900">
        <v>3.8461249668866673E-2</v>
      </c>
      <c r="BO900">
        <v>0</v>
      </c>
      <c r="BZ900" s="79" t="s">
        <v>464</v>
      </c>
      <c r="CA900" s="79" t="s">
        <v>464</v>
      </c>
    </row>
    <row r="901" spans="1:85" x14ac:dyDescent="0.3">
      <c r="A901" s="2" t="s">
        <v>1583</v>
      </c>
      <c r="B901" s="13" t="s">
        <v>853</v>
      </c>
      <c r="C901" s="13"/>
      <c r="D901" s="2">
        <v>2.5299999999999998</v>
      </c>
      <c r="E901" s="2" t="s">
        <v>412</v>
      </c>
      <c r="F901" s="9">
        <v>-1</v>
      </c>
      <c r="G901">
        <v>-1</v>
      </c>
      <c r="H901" s="69" t="s">
        <v>1575</v>
      </c>
      <c r="I901" s="69"/>
      <c r="J901" s="69"/>
      <c r="K901" s="69" t="s">
        <v>1579</v>
      </c>
      <c r="L901" t="b">
        <v>0</v>
      </c>
      <c r="M901" t="b">
        <v>0</v>
      </c>
      <c r="N901" t="b">
        <v>1</v>
      </c>
      <c r="O901" t="b">
        <v>0</v>
      </c>
      <c r="P901" s="2">
        <v>1</v>
      </c>
      <c r="Q901" s="25">
        <v>0</v>
      </c>
      <c r="R901">
        <v>0</v>
      </c>
      <c r="S901">
        <v>0</v>
      </c>
      <c r="T901" s="2">
        <v>3.8759000000000001</v>
      </c>
      <c r="U901" s="2">
        <v>3.8759000000000001</v>
      </c>
      <c r="V901" s="2">
        <v>18.463000000000001</v>
      </c>
      <c r="W901" s="2" t="s">
        <v>439</v>
      </c>
      <c r="X901" s="2">
        <v>18.463000000000001</v>
      </c>
      <c r="Y901" s="25">
        <v>0</v>
      </c>
      <c r="Z901" s="25"/>
      <c r="AA901" s="25"/>
      <c r="AB901">
        <v>0</v>
      </c>
      <c r="AE901">
        <v>0</v>
      </c>
      <c r="AH901" s="2"/>
      <c r="AI901">
        <v>22</v>
      </c>
      <c r="AJ901" s="55">
        <f t="shared" si="207"/>
        <v>277.36227875502999</v>
      </c>
      <c r="AK901" s="57">
        <v>0</v>
      </c>
      <c r="AL901" s="55">
        <v>0</v>
      </c>
      <c r="AM901" s="55">
        <v>0</v>
      </c>
      <c r="AN901" s="52">
        <f t="shared" si="239"/>
        <v>7.9318644549465536E-2</v>
      </c>
      <c r="AO901" s="51"/>
      <c r="AP901" s="52"/>
      <c r="AQ901" s="52"/>
      <c r="AR901" s="28">
        <v>1.9473684210526321</v>
      </c>
      <c r="AS901" s="28">
        <v>3.3157894736842111</v>
      </c>
      <c r="AT901" s="28">
        <v>2.947368421052631</v>
      </c>
      <c r="AU901" s="28">
        <v>3.6842105263157889</v>
      </c>
      <c r="AV901" s="28">
        <v>0.16371681415929201</v>
      </c>
      <c r="AW901" s="28">
        <v>0.27876106194690259</v>
      </c>
      <c r="AX901" s="28">
        <v>0.247787610619469</v>
      </c>
      <c r="AY901" s="28">
        <v>0.30973451327433632</v>
      </c>
      <c r="AZ901" s="25">
        <v>1.54</v>
      </c>
      <c r="BA901" s="25">
        <v>3.44</v>
      </c>
      <c r="BB901" s="25">
        <v>1.9</v>
      </c>
      <c r="BC901" s="25">
        <v>2.8710526315789471</v>
      </c>
      <c r="BD901">
        <v>2.871052631578948</v>
      </c>
      <c r="BE901">
        <v>6.255683084210526</v>
      </c>
      <c r="BF901" s="75"/>
      <c r="BG901" s="75"/>
      <c r="BH901" s="75">
        <v>0</v>
      </c>
      <c r="BI901">
        <v>3.9659322274732768E-2</v>
      </c>
      <c r="BM901">
        <v>7.9318644549465536E-2</v>
      </c>
      <c r="BN901">
        <v>3.9659322274732768E-2</v>
      </c>
      <c r="BO901">
        <v>0</v>
      </c>
      <c r="BZ901" s="79" t="s">
        <v>464</v>
      </c>
      <c r="CA901" s="79" t="s">
        <v>464</v>
      </c>
    </row>
    <row r="902" spans="1:85" x14ac:dyDescent="0.3">
      <c r="A902" s="2" t="s">
        <v>63</v>
      </c>
      <c r="B902" s="13" t="s">
        <v>773</v>
      </c>
      <c r="C902" s="13"/>
      <c r="D902" s="2">
        <v>3.45</v>
      </c>
      <c r="E902" s="2" t="s">
        <v>1455</v>
      </c>
      <c r="F902" s="114" t="s">
        <v>587</v>
      </c>
      <c r="G902" s="69">
        <v>1522043</v>
      </c>
      <c r="I902" t="s">
        <v>1550</v>
      </c>
      <c r="J902" t="s">
        <v>1550</v>
      </c>
      <c r="L902" t="b">
        <v>1</v>
      </c>
      <c r="M902" t="b">
        <v>1</v>
      </c>
      <c r="N902" t="b">
        <v>0</v>
      </c>
      <c r="O902" t="b">
        <v>0</v>
      </c>
      <c r="P902" s="2">
        <v>1</v>
      </c>
      <c r="Q902" s="25">
        <v>0</v>
      </c>
      <c r="R902">
        <v>0</v>
      </c>
      <c r="S902">
        <v>0</v>
      </c>
      <c r="T902" s="2">
        <v>3.8531</v>
      </c>
      <c r="U902" s="2">
        <v>3.8531</v>
      </c>
      <c r="V902" s="2">
        <v>16.2151</v>
      </c>
      <c r="W902" s="2" t="s">
        <v>1137</v>
      </c>
      <c r="X902" s="2">
        <v>16.2151</v>
      </c>
      <c r="Y902" s="25">
        <v>0</v>
      </c>
      <c r="Z902" s="25"/>
      <c r="AA902" s="25"/>
      <c r="AB902">
        <v>0</v>
      </c>
      <c r="AE902">
        <v>0</v>
      </c>
      <c r="AH902" s="2"/>
      <c r="AI902">
        <v>20</v>
      </c>
      <c r="AJ902" s="55">
        <f t="shared" si="207"/>
        <v>240.73553001411099</v>
      </c>
      <c r="AK902" s="57">
        <v>0</v>
      </c>
      <c r="AL902" s="55">
        <v>0</v>
      </c>
      <c r="AM902" s="55">
        <v>0</v>
      </c>
      <c r="AN902" s="52">
        <f t="shared" si="239"/>
        <v>8.3078721279022161E-2</v>
      </c>
      <c r="AO902" s="51"/>
      <c r="AP902" s="52"/>
      <c r="AQ902" s="52"/>
      <c r="AR902" s="28">
        <v>1.75</v>
      </c>
      <c r="AS902" s="28">
        <v>2.5</v>
      </c>
      <c r="AT902" s="28">
        <v>0.75</v>
      </c>
      <c r="AU902" s="28">
        <v>0</v>
      </c>
      <c r="AV902" s="28">
        <v>0.35</v>
      </c>
      <c r="AW902" s="28">
        <v>0.5</v>
      </c>
      <c r="AX902" s="28">
        <v>0.15</v>
      </c>
      <c r="AY902" s="28">
        <v>0</v>
      </c>
      <c r="AZ902" s="25">
        <v>1</v>
      </c>
      <c r="BA902" s="25">
        <v>3.44</v>
      </c>
      <c r="BB902" s="25">
        <v>2.44</v>
      </c>
      <c r="BC902" s="25">
        <v>2.7124999999999999</v>
      </c>
      <c r="BD902">
        <v>2.7124999999999999</v>
      </c>
      <c r="BE902">
        <v>6.264025610615688</v>
      </c>
      <c r="BF902" s="75"/>
      <c r="BG902" s="75"/>
      <c r="BH902" s="75"/>
      <c r="BI902">
        <v>4.153936063951108E-2</v>
      </c>
      <c r="BM902">
        <v>8.3078721279022161E-2</v>
      </c>
      <c r="BN902">
        <v>4.153936063951108E-2</v>
      </c>
      <c r="BO902">
        <v>0</v>
      </c>
      <c r="BP902" s="79" t="s">
        <v>1264</v>
      </c>
      <c r="BQ902" s="79">
        <v>1373</v>
      </c>
      <c r="BR902" s="79">
        <v>24</v>
      </c>
      <c r="BT902" s="79" t="s">
        <v>464</v>
      </c>
      <c r="BU902" s="79" t="s">
        <v>464</v>
      </c>
      <c r="BV902" s="79">
        <v>0</v>
      </c>
      <c r="BX902" s="79">
        <v>0.5</v>
      </c>
      <c r="BY902" s="79">
        <v>1</v>
      </c>
      <c r="BZ902" s="95" t="s">
        <v>464</v>
      </c>
      <c r="CA902" s="95" t="s">
        <v>464</v>
      </c>
      <c r="CB902" s="95" t="s">
        <v>1266</v>
      </c>
      <c r="CC902" s="95">
        <v>125</v>
      </c>
      <c r="CD902" s="95">
        <v>220</v>
      </c>
      <c r="CE902" s="95" t="s">
        <v>1287</v>
      </c>
      <c r="CF902" s="95">
        <f t="shared" ref="CF902:CF911" si="240">273+15</f>
        <v>288</v>
      </c>
      <c r="CG902" s="81">
        <v>3896.3136115165944</v>
      </c>
    </row>
    <row r="903" spans="1:85" x14ac:dyDescent="0.3">
      <c r="A903" s="2" t="s">
        <v>63</v>
      </c>
      <c r="B903" s="13" t="s">
        <v>773</v>
      </c>
      <c r="C903" s="13"/>
      <c r="D903" s="2">
        <v>3.5</v>
      </c>
      <c r="E903" s="2" t="s">
        <v>1455</v>
      </c>
      <c r="F903" s="114" t="s">
        <v>587</v>
      </c>
      <c r="G903" s="69">
        <v>1522043</v>
      </c>
      <c r="I903" t="s">
        <v>1550</v>
      </c>
      <c r="J903" t="s">
        <v>1550</v>
      </c>
      <c r="L903" t="b">
        <v>1</v>
      </c>
      <c r="M903" t="b">
        <v>1</v>
      </c>
      <c r="N903" t="b">
        <v>0</v>
      </c>
      <c r="O903" t="b">
        <v>0</v>
      </c>
      <c r="P903" s="2">
        <v>2</v>
      </c>
      <c r="Q903" s="25">
        <v>0</v>
      </c>
      <c r="R903">
        <v>0</v>
      </c>
      <c r="S903">
        <v>0</v>
      </c>
      <c r="T903" s="2">
        <v>3.843</v>
      </c>
      <c r="U903" s="2">
        <v>3.843</v>
      </c>
      <c r="V903" s="2">
        <v>32.261000000000003</v>
      </c>
      <c r="W903" s="2" t="s">
        <v>1138</v>
      </c>
      <c r="X903" s="2">
        <v>16.130500000000001</v>
      </c>
      <c r="Y903" s="25">
        <v>0</v>
      </c>
      <c r="AB903">
        <v>0</v>
      </c>
      <c r="AE903">
        <v>0</v>
      </c>
      <c r="AH903" s="2"/>
      <c r="AI903">
        <v>20</v>
      </c>
      <c r="AJ903" s="55">
        <f t="shared" si="207"/>
        <v>476.45138538900005</v>
      </c>
      <c r="AK903" s="57">
        <v>0</v>
      </c>
      <c r="AL903" s="55">
        <v>0</v>
      </c>
      <c r="AM903" s="55">
        <v>0</v>
      </c>
      <c r="AN903" s="52">
        <f t="shared" si="239"/>
        <v>8.3954000820759267E-2</v>
      </c>
      <c r="AO903" s="52"/>
      <c r="AP903" s="52"/>
      <c r="AQ903" s="52"/>
      <c r="AR903" s="28">
        <v>1.75</v>
      </c>
      <c r="AS903" s="28">
        <v>2.5</v>
      </c>
      <c r="AT903" s="28">
        <v>0.75</v>
      </c>
      <c r="AU903" s="28">
        <v>0</v>
      </c>
      <c r="AV903" s="28">
        <v>0.35</v>
      </c>
      <c r="AW903" s="28">
        <v>0.5</v>
      </c>
      <c r="AX903" s="28">
        <v>0.15</v>
      </c>
      <c r="AY903" s="28">
        <v>0</v>
      </c>
      <c r="AZ903" s="25">
        <v>1</v>
      </c>
      <c r="BA903" s="25">
        <v>3.44</v>
      </c>
      <c r="BB903" s="25">
        <v>2.44</v>
      </c>
      <c r="BC903" s="25">
        <v>2.7124999999999999</v>
      </c>
      <c r="BD903">
        <v>2.7124999999999999</v>
      </c>
      <c r="BE903">
        <v>6.264025610615688</v>
      </c>
      <c r="BF903" s="75"/>
      <c r="BG903" s="75"/>
      <c r="BH903" s="75"/>
      <c r="BI903">
        <v>4.1977000410379627E-2</v>
      </c>
      <c r="BM903">
        <v>8.3954000820759267E-2</v>
      </c>
      <c r="BN903">
        <v>4.1977000410379627E-2</v>
      </c>
      <c r="BO903">
        <v>0</v>
      </c>
      <c r="BP903" s="79" t="s">
        <v>1264</v>
      </c>
      <c r="BQ903" s="79">
        <v>1373</v>
      </c>
      <c r="BR903" s="79">
        <v>24</v>
      </c>
      <c r="BT903" s="79" t="s">
        <v>1268</v>
      </c>
      <c r="BU903" s="79" t="s">
        <v>863</v>
      </c>
      <c r="BV903" s="79">
        <v>1</v>
      </c>
      <c r="BX903" s="79">
        <v>0.5</v>
      </c>
      <c r="BY903" s="79">
        <v>1</v>
      </c>
      <c r="BZ903" s="95" t="s">
        <v>464</v>
      </c>
      <c r="CA903" s="95" t="s">
        <v>464</v>
      </c>
      <c r="CB903" s="95" t="s">
        <v>1266</v>
      </c>
      <c r="CC903" s="95">
        <v>125</v>
      </c>
      <c r="CD903" s="95">
        <v>220</v>
      </c>
      <c r="CE903" s="95" t="s">
        <v>1287</v>
      </c>
      <c r="CF903" s="95">
        <f t="shared" si="240"/>
        <v>288</v>
      </c>
      <c r="CG903" s="81">
        <v>22289.937710558934</v>
      </c>
    </row>
    <row r="904" spans="1:85" x14ac:dyDescent="0.3">
      <c r="A904" s="2" t="s">
        <v>363</v>
      </c>
      <c r="B904" s="18" t="s">
        <v>1064</v>
      </c>
      <c r="C904" s="13"/>
      <c r="D904" s="2">
        <v>3.52</v>
      </c>
      <c r="E904" s="2" t="s">
        <v>1455</v>
      </c>
      <c r="F904" s="9">
        <v>-1</v>
      </c>
      <c r="G904">
        <v>-1</v>
      </c>
      <c r="L904" t="b">
        <v>0</v>
      </c>
      <c r="M904" t="b">
        <v>0</v>
      </c>
      <c r="N904" t="b">
        <v>0</v>
      </c>
      <c r="O904" s="5" t="b">
        <v>1</v>
      </c>
      <c r="P904" s="2">
        <v>1</v>
      </c>
      <c r="Q904" s="25">
        <v>0</v>
      </c>
      <c r="R904">
        <v>0</v>
      </c>
      <c r="S904">
        <v>0</v>
      </c>
      <c r="T904" s="2">
        <v>3.8693</v>
      </c>
      <c r="U904" s="2">
        <v>3.8693</v>
      </c>
      <c r="V904" s="2">
        <v>16.124700000000001</v>
      </c>
      <c r="W904" s="2" t="s">
        <v>1138</v>
      </c>
      <c r="X904" s="2">
        <v>16.124700000000001</v>
      </c>
      <c r="Y904" s="25">
        <v>0</v>
      </c>
      <c r="AB904">
        <v>0</v>
      </c>
      <c r="AE904">
        <v>0</v>
      </c>
      <c r="AH904" s="2"/>
      <c r="AI904">
        <v>20</v>
      </c>
      <c r="AJ904" s="55">
        <f t="shared" si="207"/>
        <v>241.41066370650302</v>
      </c>
      <c r="AK904" s="57">
        <v>0</v>
      </c>
      <c r="AL904" s="55">
        <v>0</v>
      </c>
      <c r="AM904" s="55">
        <v>0</v>
      </c>
      <c r="AN904" s="52">
        <f t="shared" si="239"/>
        <v>8.2846381733638591E-2</v>
      </c>
      <c r="AO904" s="52"/>
      <c r="AP904" s="52"/>
      <c r="AQ904" s="52"/>
      <c r="AR904" s="28">
        <v>1.6086956521739131</v>
      </c>
      <c r="AS904" s="28">
        <v>1.956521739130435</v>
      </c>
      <c r="AT904" s="28">
        <v>0.52173913043478259</v>
      </c>
      <c r="AU904" s="28">
        <v>0</v>
      </c>
      <c r="AV904" s="28">
        <v>0.3936170212765957</v>
      </c>
      <c r="AW904" s="28">
        <v>0.47872340425531912</v>
      </c>
      <c r="AX904" s="28">
        <v>0.1276595744680851</v>
      </c>
      <c r="AY904" s="28">
        <v>0</v>
      </c>
      <c r="AZ904" s="25">
        <v>1</v>
      </c>
      <c r="BA904" s="25">
        <v>3.44</v>
      </c>
      <c r="BB904" s="25">
        <v>2.44</v>
      </c>
      <c r="BC904" s="25">
        <v>2.6082608695652172</v>
      </c>
      <c r="BD904">
        <v>2.6082608695652181</v>
      </c>
      <c r="BE904">
        <v>6.5043590032654777</v>
      </c>
      <c r="BF904" s="75"/>
      <c r="BG904" s="75"/>
      <c r="BH904" s="75"/>
      <c r="BI904">
        <v>4.1423190866819302E-2</v>
      </c>
      <c r="BM904">
        <v>8.2846381733638591E-2</v>
      </c>
      <c r="BN904">
        <v>4.1423190866819302E-2</v>
      </c>
      <c r="BO904">
        <v>0</v>
      </c>
      <c r="BP904" s="79" t="s">
        <v>1264</v>
      </c>
      <c r="BQ904" s="79">
        <v>1373</v>
      </c>
      <c r="BR904" s="79">
        <v>24</v>
      </c>
      <c r="BT904" s="79" t="s">
        <v>464</v>
      </c>
      <c r="BU904" s="79" t="s">
        <v>464</v>
      </c>
      <c r="BV904" s="79">
        <v>0</v>
      </c>
      <c r="BX904" s="79">
        <v>0.5</v>
      </c>
      <c r="BY904" s="79">
        <v>1</v>
      </c>
      <c r="BZ904" s="95" t="s">
        <v>464</v>
      </c>
      <c r="CA904" s="95" t="s">
        <v>464</v>
      </c>
      <c r="CB904" s="95" t="s">
        <v>1266</v>
      </c>
      <c r="CC904" s="95">
        <v>125</v>
      </c>
      <c r="CD904" s="95">
        <v>220</v>
      </c>
      <c r="CE904" s="95" t="s">
        <v>1287</v>
      </c>
      <c r="CF904" s="95">
        <f t="shared" si="240"/>
        <v>288</v>
      </c>
      <c r="CG904" s="81">
        <v>660.00811688311694</v>
      </c>
    </row>
    <row r="905" spans="1:85" x14ac:dyDescent="0.3">
      <c r="A905" s="2" t="s">
        <v>366</v>
      </c>
      <c r="B905" s="18" t="s">
        <v>1065</v>
      </c>
      <c r="C905" s="13"/>
      <c r="D905" s="2">
        <v>3.58</v>
      </c>
      <c r="E905" s="2" t="s">
        <v>1455</v>
      </c>
      <c r="F905" s="9">
        <v>-1</v>
      </c>
      <c r="G905">
        <v>-1</v>
      </c>
      <c r="L905" t="b">
        <v>0</v>
      </c>
      <c r="M905" t="b">
        <v>0</v>
      </c>
      <c r="N905" t="b">
        <v>0</v>
      </c>
      <c r="O905" s="5" t="b">
        <v>1</v>
      </c>
      <c r="P905" s="2">
        <v>1</v>
      </c>
      <c r="Q905" s="25">
        <v>0</v>
      </c>
      <c r="R905">
        <v>0</v>
      </c>
      <c r="S905">
        <v>0</v>
      </c>
      <c r="T905" s="2">
        <v>3.8614999999999999</v>
      </c>
      <c r="U905" s="2">
        <v>3.8614999999999999</v>
      </c>
      <c r="V905" s="2">
        <v>25.281600000000001</v>
      </c>
      <c r="W905" s="2" t="s">
        <v>1137</v>
      </c>
      <c r="X905" s="2">
        <v>25.281600000000001</v>
      </c>
      <c r="Y905" s="25">
        <v>0</v>
      </c>
      <c r="AB905">
        <v>0</v>
      </c>
      <c r="AE905">
        <v>0</v>
      </c>
      <c r="AH905" s="2"/>
      <c r="AI905">
        <v>20</v>
      </c>
      <c r="AJ905" s="55">
        <f t="shared" si="207"/>
        <v>376.97854517159999</v>
      </c>
      <c r="AK905" s="57">
        <v>0</v>
      </c>
      <c r="AL905" s="55">
        <v>0</v>
      </c>
      <c r="AM905" s="55">
        <v>0</v>
      </c>
      <c r="AN905" s="52">
        <f t="shared" si="239"/>
        <v>5.3053417113952825E-2</v>
      </c>
      <c r="AO905" s="52"/>
      <c r="AP905" s="52"/>
      <c r="AQ905" s="52"/>
      <c r="AR905" s="28">
        <v>1.53125</v>
      </c>
      <c r="AS905" s="28">
        <v>1.59375</v>
      </c>
      <c r="AT905" s="28">
        <v>0.375</v>
      </c>
      <c r="AU905" s="28">
        <v>0</v>
      </c>
      <c r="AV905" s="28">
        <v>0.4375</v>
      </c>
      <c r="AW905" s="28">
        <v>0.45535714285714279</v>
      </c>
      <c r="AX905" s="28">
        <v>0.1071428571428571</v>
      </c>
      <c r="AY905" s="28">
        <v>0</v>
      </c>
      <c r="AZ905" s="25">
        <v>1</v>
      </c>
      <c r="BA905" s="25">
        <v>3.44</v>
      </c>
      <c r="BB905" s="25">
        <v>2.44</v>
      </c>
      <c r="BC905" s="25">
        <v>2.5262500000000001</v>
      </c>
      <c r="BD905">
        <v>2.5262500000000001</v>
      </c>
      <c r="BE905">
        <v>6.6075924153816246</v>
      </c>
      <c r="BF905" s="75"/>
      <c r="BG905" s="75"/>
      <c r="BH905" s="75"/>
      <c r="BI905">
        <v>2.6526708556976409E-2</v>
      </c>
      <c r="BM905">
        <v>5.3053417113952818E-2</v>
      </c>
      <c r="BN905">
        <v>2.6526708556976409E-2</v>
      </c>
      <c r="BO905">
        <v>0</v>
      </c>
      <c r="BP905" s="79" t="s">
        <v>1264</v>
      </c>
      <c r="BQ905" s="79">
        <v>1373</v>
      </c>
      <c r="BR905" s="79">
        <v>24</v>
      </c>
      <c r="BT905" s="79" t="s">
        <v>464</v>
      </c>
      <c r="BU905" s="79" t="s">
        <v>464</v>
      </c>
      <c r="BV905" s="79">
        <v>0</v>
      </c>
      <c r="BX905" s="79">
        <v>0.5</v>
      </c>
      <c r="BY905" s="79">
        <v>1</v>
      </c>
      <c r="BZ905" s="95" t="s">
        <v>464</v>
      </c>
      <c r="CA905" s="95" t="s">
        <v>464</v>
      </c>
      <c r="CB905" s="95" t="s">
        <v>1266</v>
      </c>
      <c r="CC905" s="95">
        <v>125</v>
      </c>
      <c r="CD905" s="95">
        <v>220</v>
      </c>
      <c r="CE905" s="95" t="s">
        <v>1287</v>
      </c>
      <c r="CF905" s="95">
        <f t="shared" si="240"/>
        <v>288</v>
      </c>
      <c r="CG905" s="81">
        <v>5619.0110334674409</v>
      </c>
    </row>
    <row r="906" spans="1:85" x14ac:dyDescent="0.3">
      <c r="A906" s="2" t="s">
        <v>368</v>
      </c>
      <c r="B906" s="18" t="s">
        <v>1066</v>
      </c>
      <c r="C906" s="13"/>
      <c r="D906" s="2">
        <v>3.52</v>
      </c>
      <c r="E906" s="2" t="s">
        <v>1455</v>
      </c>
      <c r="F906" s="9">
        <v>-1</v>
      </c>
      <c r="G906">
        <v>-1</v>
      </c>
      <c r="L906" t="b">
        <v>0</v>
      </c>
      <c r="M906" t="b">
        <v>0</v>
      </c>
      <c r="N906" t="b">
        <v>0</v>
      </c>
      <c r="O906" s="5" t="b">
        <v>1</v>
      </c>
      <c r="P906" s="2">
        <v>1</v>
      </c>
      <c r="Q906" s="25">
        <v>0</v>
      </c>
      <c r="R906">
        <v>0</v>
      </c>
      <c r="S906">
        <v>0</v>
      </c>
      <c r="T906" s="2">
        <v>3.8675999999999999</v>
      </c>
      <c r="U906" s="2">
        <v>3.8675999999999999</v>
      </c>
      <c r="V906" s="2">
        <v>34.564999999999998</v>
      </c>
      <c r="W906" s="2" t="s">
        <v>1139</v>
      </c>
      <c r="X906" s="2">
        <v>34.564999999999998</v>
      </c>
      <c r="Y906" s="25">
        <v>0</v>
      </c>
      <c r="AB906">
        <v>0</v>
      </c>
      <c r="AE906">
        <v>0</v>
      </c>
      <c r="AH906" s="2"/>
      <c r="AI906">
        <v>20</v>
      </c>
      <c r="AJ906" s="55">
        <f t="shared" si="207"/>
        <v>517.03466815439992</v>
      </c>
      <c r="AK906" s="57">
        <v>0</v>
      </c>
      <c r="AL906" s="55">
        <v>0</v>
      </c>
      <c r="AM906" s="55">
        <v>0</v>
      </c>
      <c r="AN906" s="52">
        <f t="shared" si="239"/>
        <v>3.8682125652022011E-2</v>
      </c>
      <c r="AO906" s="52"/>
      <c r="AP906" s="52"/>
      <c r="AQ906" s="52"/>
      <c r="AR906" s="28">
        <v>1.4772727272727271</v>
      </c>
      <c r="AS906" s="28">
        <v>1.3409090909090911</v>
      </c>
      <c r="AT906" s="28">
        <v>0.27272727272727271</v>
      </c>
      <c r="AU906" s="28">
        <v>0</v>
      </c>
      <c r="AV906" s="28">
        <v>0.47794117647058831</v>
      </c>
      <c r="AW906" s="28">
        <v>0.43382352941176472</v>
      </c>
      <c r="AX906" s="28">
        <v>8.8235294117647051E-2</v>
      </c>
      <c r="AY906" s="28">
        <v>0</v>
      </c>
      <c r="AZ906" s="25">
        <v>1</v>
      </c>
      <c r="BA906" s="25">
        <v>3.44</v>
      </c>
      <c r="BB906" s="25">
        <v>2.44</v>
      </c>
      <c r="BC906" s="25">
        <v>2.4690909090909088</v>
      </c>
      <c r="BD906">
        <v>2.4690909090909088</v>
      </c>
      <c r="BE906">
        <v>6.679542975341362</v>
      </c>
      <c r="BF906" s="75"/>
      <c r="BG906" s="75"/>
      <c r="BH906" s="75"/>
      <c r="BI906">
        <v>1.9341062826011009E-2</v>
      </c>
      <c r="BM906">
        <v>3.8682125652022011E-2</v>
      </c>
      <c r="BN906">
        <v>1.9341062826011009E-2</v>
      </c>
      <c r="BO906">
        <v>0</v>
      </c>
      <c r="BP906" s="79" t="s">
        <v>1264</v>
      </c>
      <c r="BQ906" s="79">
        <v>1373</v>
      </c>
      <c r="BR906" s="79">
        <v>24</v>
      </c>
      <c r="BT906" s="79" t="s">
        <v>464</v>
      </c>
      <c r="BU906" s="79" t="s">
        <v>464</v>
      </c>
      <c r="BV906" s="79">
        <v>0</v>
      </c>
      <c r="BX906" s="79">
        <v>0.5</v>
      </c>
      <c r="BY906" s="79">
        <v>1</v>
      </c>
      <c r="BZ906" s="95" t="s">
        <v>464</v>
      </c>
      <c r="CA906" s="95" t="s">
        <v>464</v>
      </c>
      <c r="CB906" s="95" t="s">
        <v>1266</v>
      </c>
      <c r="CC906" s="95">
        <v>125</v>
      </c>
      <c r="CD906" s="95">
        <v>220</v>
      </c>
      <c r="CE906" s="95" t="s">
        <v>1287</v>
      </c>
      <c r="CF906" s="95">
        <f t="shared" si="240"/>
        <v>288</v>
      </c>
      <c r="CG906" s="81">
        <v>14227.337383817163</v>
      </c>
    </row>
    <row r="907" spans="1:85" x14ac:dyDescent="0.3">
      <c r="A907" s="2" t="s">
        <v>363</v>
      </c>
      <c r="B907" s="18" t="s">
        <v>1064</v>
      </c>
      <c r="C907" s="13"/>
      <c r="D907" s="2">
        <v>3.58</v>
      </c>
      <c r="E907" s="2" t="s">
        <v>1455</v>
      </c>
      <c r="F907" s="9">
        <v>-1</v>
      </c>
      <c r="G907">
        <v>-1</v>
      </c>
      <c r="L907" t="b">
        <v>0</v>
      </c>
      <c r="M907" t="b">
        <v>0</v>
      </c>
      <c r="N907" t="b">
        <v>0</v>
      </c>
      <c r="O907" s="5" t="b">
        <v>1</v>
      </c>
      <c r="P907" s="2">
        <v>2</v>
      </c>
      <c r="Q907" s="25">
        <v>0</v>
      </c>
      <c r="R907">
        <v>0</v>
      </c>
      <c r="S907">
        <v>0</v>
      </c>
      <c r="T907" s="2">
        <v>3.8532999999999999</v>
      </c>
      <c r="U907" s="2">
        <v>3.8532999999999999</v>
      </c>
      <c r="V907" s="2">
        <v>31.7422</v>
      </c>
      <c r="W907" s="2" t="s">
        <v>1138</v>
      </c>
      <c r="X907" s="2">
        <v>15.8711</v>
      </c>
      <c r="Y907" s="25">
        <v>0</v>
      </c>
      <c r="AB907">
        <v>0</v>
      </c>
      <c r="AE907">
        <v>0</v>
      </c>
      <c r="AH907" s="2"/>
      <c r="AI907">
        <v>20</v>
      </c>
      <c r="AJ907" s="55">
        <f t="shared" si="207"/>
        <v>471.30567447455797</v>
      </c>
      <c r="AK907" s="57">
        <v>0</v>
      </c>
      <c r="AL907" s="55">
        <v>0</v>
      </c>
      <c r="AM907" s="55">
        <v>0</v>
      </c>
      <c r="AN907" s="52">
        <f t="shared" si="239"/>
        <v>8.4870609810914294E-2</v>
      </c>
      <c r="AO907" s="52"/>
      <c r="AP907" s="52"/>
      <c r="AQ907" s="52"/>
      <c r="AR907" s="28">
        <v>1.6086956521739131</v>
      </c>
      <c r="AS907" s="28">
        <v>1.956521739130435</v>
      </c>
      <c r="AT907" s="28">
        <v>0.52173913043478259</v>
      </c>
      <c r="AU907" s="28">
        <v>0</v>
      </c>
      <c r="AV907" s="28">
        <v>0.3936170212765957</v>
      </c>
      <c r="AW907" s="28">
        <v>0.47872340425531912</v>
      </c>
      <c r="AX907" s="28">
        <v>0.1276595744680851</v>
      </c>
      <c r="AY907" s="28">
        <v>0</v>
      </c>
      <c r="AZ907" s="25">
        <v>1</v>
      </c>
      <c r="BA907" s="25">
        <v>3.44</v>
      </c>
      <c r="BB907" s="25">
        <v>2.44</v>
      </c>
      <c r="BC907" s="25">
        <v>2.6082608695652172</v>
      </c>
      <c r="BD907">
        <v>2.6082608695652181</v>
      </c>
      <c r="BE907">
        <v>6.5043590032654777</v>
      </c>
      <c r="BF907" s="75"/>
      <c r="BG907" s="75"/>
      <c r="BH907" s="75"/>
      <c r="BI907">
        <v>4.2435304905457147E-2</v>
      </c>
      <c r="BM907">
        <v>8.4870609810914294E-2</v>
      </c>
      <c r="BN907">
        <v>4.2435304905457147E-2</v>
      </c>
      <c r="BO907">
        <v>0</v>
      </c>
      <c r="BP907" s="79" t="s">
        <v>1264</v>
      </c>
      <c r="BQ907" s="79">
        <v>1373</v>
      </c>
      <c r="BR907" s="79">
        <v>24</v>
      </c>
      <c r="BT907" s="79" t="s">
        <v>1268</v>
      </c>
      <c r="BU907" s="79" t="s">
        <v>863</v>
      </c>
      <c r="BV907" s="79">
        <v>1</v>
      </c>
      <c r="BX907" s="79">
        <v>0.5</v>
      </c>
      <c r="BY907" s="79">
        <v>1</v>
      </c>
      <c r="BZ907" s="95" t="s">
        <v>464</v>
      </c>
      <c r="CA907" s="95" t="s">
        <v>464</v>
      </c>
      <c r="CB907" s="95" t="s">
        <v>1266</v>
      </c>
      <c r="CC907" s="95">
        <v>125</v>
      </c>
      <c r="CD907" s="95">
        <v>220</v>
      </c>
      <c r="CE907" s="95" t="s">
        <v>1287</v>
      </c>
      <c r="CF907" s="95">
        <f t="shared" si="240"/>
        <v>288</v>
      </c>
      <c r="CG907" s="81">
        <v>2414.5178870043005</v>
      </c>
    </row>
    <row r="908" spans="1:85" x14ac:dyDescent="0.3">
      <c r="A908" s="2" t="s">
        <v>366</v>
      </c>
      <c r="B908" s="18" t="s">
        <v>1065</v>
      </c>
      <c r="C908" s="13"/>
      <c r="D908" s="2">
        <v>3.59</v>
      </c>
      <c r="E908" s="2" t="s">
        <v>1455</v>
      </c>
      <c r="F908" s="9">
        <v>-1</v>
      </c>
      <c r="G908">
        <v>-1</v>
      </c>
      <c r="L908" t="b">
        <v>0</v>
      </c>
      <c r="M908" t="b">
        <v>0</v>
      </c>
      <c r="N908" t="b">
        <v>0</v>
      </c>
      <c r="O908" s="5" t="b">
        <v>1</v>
      </c>
      <c r="P908" s="2">
        <v>1</v>
      </c>
      <c r="Q908" s="25">
        <v>0</v>
      </c>
      <c r="R908">
        <v>0</v>
      </c>
      <c r="S908">
        <v>0</v>
      </c>
      <c r="T908" s="2">
        <v>3.8580000000000001</v>
      </c>
      <c r="U908" s="2">
        <v>3.8580000000000001</v>
      </c>
      <c r="V908" s="2">
        <v>23.879799999999999</v>
      </c>
      <c r="W908" s="2" t="s">
        <v>1137</v>
      </c>
      <c r="X908" s="2">
        <v>23.879799999999999</v>
      </c>
      <c r="Y908" s="25">
        <v>0</v>
      </c>
      <c r="AB908">
        <v>0</v>
      </c>
      <c r="AE908">
        <v>0</v>
      </c>
      <c r="AH908" s="2"/>
      <c r="AI908">
        <v>20</v>
      </c>
      <c r="AJ908" s="55">
        <f t="shared" ref="AJ908:AJ918" si="241">T908*U908*V908</f>
        <v>355.4308594872</v>
      </c>
      <c r="AK908" s="57">
        <v>0</v>
      </c>
      <c r="AL908" s="55">
        <v>0</v>
      </c>
      <c r="AM908" s="55">
        <v>0</v>
      </c>
      <c r="AN908" s="52">
        <f t="shared" si="239"/>
        <v>5.6269734228634849E-2</v>
      </c>
      <c r="AO908" s="52"/>
      <c r="AP908" s="52"/>
      <c r="AQ908" s="52"/>
      <c r="AR908" s="28">
        <v>1.53125</v>
      </c>
      <c r="AS908" s="28">
        <v>1.59375</v>
      </c>
      <c r="AT908" s="28">
        <v>0.375</v>
      </c>
      <c r="AU908" s="28">
        <v>0</v>
      </c>
      <c r="AV908" s="28">
        <v>0.4375</v>
      </c>
      <c r="AW908" s="28">
        <v>0.45535714285714279</v>
      </c>
      <c r="AX908" s="28">
        <v>0.1071428571428571</v>
      </c>
      <c r="AY908" s="28">
        <v>0</v>
      </c>
      <c r="AZ908" s="25">
        <v>1</v>
      </c>
      <c r="BA908" s="25">
        <v>3.44</v>
      </c>
      <c r="BB908" s="25">
        <v>2.44</v>
      </c>
      <c r="BC908" s="25">
        <v>2.5262500000000001</v>
      </c>
      <c r="BD908">
        <v>2.5262500000000001</v>
      </c>
      <c r="BE908">
        <v>6.6075924153816246</v>
      </c>
      <c r="BF908" s="75"/>
      <c r="BG908" s="75"/>
      <c r="BH908" s="75"/>
      <c r="BI908">
        <v>2.8134867114317421E-2</v>
      </c>
      <c r="BM908">
        <v>5.6269734228634849E-2</v>
      </c>
      <c r="BN908">
        <v>2.8134867114317421E-2</v>
      </c>
      <c r="BO908">
        <v>0</v>
      </c>
      <c r="BP908" s="79" t="s">
        <v>1264</v>
      </c>
      <c r="BQ908" s="79">
        <v>1373</v>
      </c>
      <c r="BR908" s="79">
        <v>24</v>
      </c>
      <c r="BT908" s="79" t="s">
        <v>1268</v>
      </c>
      <c r="BU908" s="79" t="s">
        <v>863</v>
      </c>
      <c r="BV908" s="79">
        <v>1</v>
      </c>
      <c r="BX908" s="79">
        <v>0.5</v>
      </c>
      <c r="BY908" s="79">
        <v>1</v>
      </c>
      <c r="BZ908" s="95" t="s">
        <v>464</v>
      </c>
      <c r="CA908" s="95" t="s">
        <v>464</v>
      </c>
      <c r="CB908" s="95" t="s">
        <v>1266</v>
      </c>
      <c r="CC908" s="95">
        <v>125</v>
      </c>
      <c r="CD908" s="95">
        <v>220</v>
      </c>
      <c r="CE908" s="95" t="s">
        <v>1287</v>
      </c>
      <c r="CF908" s="95">
        <f t="shared" si="240"/>
        <v>288</v>
      </c>
      <c r="CG908" s="81">
        <v>37970.449996693293</v>
      </c>
    </row>
    <row r="909" spans="1:85" x14ac:dyDescent="0.3">
      <c r="A909" s="2" t="s">
        <v>368</v>
      </c>
      <c r="B909" s="18" t="s">
        <v>1066</v>
      </c>
      <c r="C909" s="13"/>
      <c r="D909" s="2">
        <v>3.62</v>
      </c>
      <c r="E909" s="2" t="s">
        <v>1455</v>
      </c>
      <c r="F909" s="9">
        <v>-1</v>
      </c>
      <c r="G909">
        <v>-1</v>
      </c>
      <c r="L909" t="b">
        <v>0</v>
      </c>
      <c r="M909" t="b">
        <v>0</v>
      </c>
      <c r="N909" t="b">
        <v>0</v>
      </c>
      <c r="O909" s="5" t="b">
        <v>1</v>
      </c>
      <c r="P909" s="2">
        <v>1</v>
      </c>
      <c r="Q909" s="25">
        <v>0</v>
      </c>
      <c r="R909">
        <v>0</v>
      </c>
      <c r="S909">
        <v>0</v>
      </c>
      <c r="T909" s="2">
        <v>3.8639000000000001</v>
      </c>
      <c r="U909" s="2">
        <v>3.8639000000000001</v>
      </c>
      <c r="V909" s="2">
        <v>34.090000000000003</v>
      </c>
      <c r="W909" s="2" t="s">
        <v>1138</v>
      </c>
      <c r="X909" s="2">
        <v>34.090000000000003</v>
      </c>
      <c r="Y909" s="25">
        <v>0</v>
      </c>
      <c r="AB909">
        <v>0</v>
      </c>
      <c r="AE909">
        <v>0</v>
      </c>
      <c r="AH909" s="2"/>
      <c r="AI909">
        <v>20</v>
      </c>
      <c r="AJ909" s="55">
        <f t="shared" si="241"/>
        <v>508.95426422890006</v>
      </c>
      <c r="AK909" s="57">
        <v>0</v>
      </c>
      <c r="AL909" s="55">
        <v>0</v>
      </c>
      <c r="AM909" s="55">
        <v>0</v>
      </c>
      <c r="AN909" s="52">
        <f t="shared" si="239"/>
        <v>3.9296261777669442E-2</v>
      </c>
      <c r="AO909" s="52"/>
      <c r="AP909" s="52"/>
      <c r="AQ909" s="52"/>
      <c r="AR909" s="28">
        <v>1.4772727272727271</v>
      </c>
      <c r="AS909" s="28">
        <v>1.3409090909090911</v>
      </c>
      <c r="AT909" s="28">
        <v>0.27272727272727271</v>
      </c>
      <c r="AU909" s="28">
        <v>0</v>
      </c>
      <c r="AV909" s="28">
        <v>0.47794117647058831</v>
      </c>
      <c r="AW909" s="28">
        <v>0.43382352941176472</v>
      </c>
      <c r="AX909" s="28">
        <v>8.8235294117647051E-2</v>
      </c>
      <c r="AY909" s="28">
        <v>0</v>
      </c>
      <c r="AZ909" s="25">
        <v>1</v>
      </c>
      <c r="BA909" s="25">
        <v>3.44</v>
      </c>
      <c r="BB909" s="25">
        <v>2.44</v>
      </c>
      <c r="BC909" s="25">
        <v>2.4690909090909088</v>
      </c>
      <c r="BD909">
        <v>2.4690909090909088</v>
      </c>
      <c r="BE909">
        <v>6.679542975341362</v>
      </c>
      <c r="BF909" s="75"/>
      <c r="BG909" s="75"/>
      <c r="BH909" s="75"/>
      <c r="BI909">
        <v>1.9648130888834721E-2</v>
      </c>
      <c r="BM909">
        <v>3.9296261777669442E-2</v>
      </c>
      <c r="BN909">
        <v>1.9648130888834721E-2</v>
      </c>
      <c r="BO909">
        <v>0</v>
      </c>
      <c r="BP909" s="79" t="s">
        <v>1264</v>
      </c>
      <c r="BQ909" s="79">
        <v>1373</v>
      </c>
      <c r="BR909" s="79">
        <v>24</v>
      </c>
      <c r="BT909" s="79" t="s">
        <v>1268</v>
      </c>
      <c r="BU909" s="79" t="s">
        <v>863</v>
      </c>
      <c r="BV909" s="79">
        <v>1</v>
      </c>
      <c r="BX909" s="79">
        <v>0.5</v>
      </c>
      <c r="BY909" s="79">
        <v>1</v>
      </c>
      <c r="BZ909" s="95" t="s">
        <v>464</v>
      </c>
      <c r="CA909" s="95" t="s">
        <v>464</v>
      </c>
      <c r="CB909" s="95" t="s">
        <v>1266</v>
      </c>
      <c r="CC909" s="95">
        <v>125</v>
      </c>
      <c r="CD909" s="95">
        <v>220</v>
      </c>
      <c r="CE909" s="95" t="s">
        <v>1287</v>
      </c>
      <c r="CF909" s="95">
        <f t="shared" si="240"/>
        <v>288</v>
      </c>
      <c r="CG909" s="81">
        <v>10657.604586693549</v>
      </c>
    </row>
    <row r="910" spans="1:85" x14ac:dyDescent="0.3">
      <c r="A910" s="2" t="s">
        <v>1289</v>
      </c>
      <c r="B910" s="18"/>
      <c r="C910" s="13"/>
      <c r="D910" s="69">
        <v>3</v>
      </c>
      <c r="E910" s="2" t="s">
        <v>1455</v>
      </c>
      <c r="F910" s="9">
        <v>-1</v>
      </c>
      <c r="G910">
        <v>-1</v>
      </c>
      <c r="H910" t="s">
        <v>1292</v>
      </c>
      <c r="L910" t="b">
        <v>0</v>
      </c>
      <c r="M910" t="b">
        <v>0</v>
      </c>
      <c r="N910" t="b">
        <v>1</v>
      </c>
      <c r="O910" t="b">
        <v>0</v>
      </c>
      <c r="P910" s="2"/>
      <c r="Q910" s="25"/>
      <c r="T910" s="2"/>
      <c r="U910" s="2"/>
      <c r="V910" s="2"/>
      <c r="W910" s="2"/>
      <c r="X910" s="2"/>
      <c r="Y910" s="25">
        <v>0</v>
      </c>
      <c r="AB910">
        <v>0</v>
      </c>
      <c r="AE910">
        <v>0</v>
      </c>
      <c r="AH910" s="2"/>
      <c r="AI910">
        <v>20</v>
      </c>
      <c r="AJ910" s="55">
        <f t="shared" ref="AJ910" si="242">T910*U910*V910</f>
        <v>0</v>
      </c>
      <c r="AK910" s="57">
        <v>0</v>
      </c>
      <c r="AL910" s="55">
        <v>0</v>
      </c>
      <c r="AM910" s="55">
        <v>0</v>
      </c>
      <c r="AN910" s="52" t="e">
        <f t="shared" ref="AN910" si="243">P910*AI910/AJ910</f>
        <v>#DIV/0!</v>
      </c>
      <c r="AO910" s="52"/>
      <c r="AP910" s="52"/>
      <c r="AQ910" s="52"/>
      <c r="AR910" s="28">
        <v>1.4772727272727271</v>
      </c>
      <c r="AS910" s="28">
        <v>1.3409090909090911</v>
      </c>
      <c r="AT910" s="28">
        <v>0.27272727272727271</v>
      </c>
      <c r="AU910" s="28">
        <v>0</v>
      </c>
      <c r="AV910" s="28">
        <v>0.47794117647058831</v>
      </c>
      <c r="AW910" s="28">
        <v>0.43382352941176472</v>
      </c>
      <c r="AX910" s="28">
        <v>8.8235294117647051E-2</v>
      </c>
      <c r="AY910" s="28">
        <v>0</v>
      </c>
      <c r="AZ910" s="25">
        <v>1</v>
      </c>
      <c r="BA910" s="25">
        <v>3.44</v>
      </c>
      <c r="BB910" s="25">
        <v>2.44</v>
      </c>
      <c r="BC910" s="25">
        <v>2.4690909090909088</v>
      </c>
      <c r="BD910">
        <v>2.4690909090909088</v>
      </c>
      <c r="BE910">
        <v>6.679542975341362</v>
      </c>
      <c r="BF910" s="75"/>
      <c r="BG910" s="75"/>
      <c r="BH910" s="75"/>
      <c r="BI910">
        <v>1.9648130888834721E-2</v>
      </c>
      <c r="BM910">
        <v>3.9296261777669442E-2</v>
      </c>
      <c r="BN910">
        <v>1.9648130888834721E-2</v>
      </c>
      <c r="BO910">
        <v>0</v>
      </c>
      <c r="BP910" s="79" t="s">
        <v>1290</v>
      </c>
      <c r="BT910" s="79" t="s">
        <v>464</v>
      </c>
      <c r="BU910" s="79" t="s">
        <v>464</v>
      </c>
      <c r="BV910" s="79">
        <v>0</v>
      </c>
      <c r="BX910" s="79">
        <v>0.5</v>
      </c>
      <c r="BY910" s="79">
        <v>1</v>
      </c>
      <c r="BZ910" s="95" t="s">
        <v>464</v>
      </c>
      <c r="CA910" s="95" t="s">
        <v>464</v>
      </c>
      <c r="CB910" s="95" t="s">
        <v>1266</v>
      </c>
      <c r="CC910" s="95">
        <v>125</v>
      </c>
      <c r="CD910" s="95">
        <v>220</v>
      </c>
      <c r="CE910" s="95" t="s">
        <v>1287</v>
      </c>
      <c r="CF910" s="95">
        <f t="shared" si="240"/>
        <v>288</v>
      </c>
      <c r="CG910" s="81">
        <v>95.454545454545453</v>
      </c>
    </row>
    <row r="911" spans="1:85" x14ac:dyDescent="0.3">
      <c r="A911" s="2" t="s">
        <v>1289</v>
      </c>
      <c r="B911" s="18"/>
      <c r="C911" s="13"/>
      <c r="D911" s="69">
        <v>3</v>
      </c>
      <c r="E911" s="2" t="s">
        <v>1455</v>
      </c>
      <c r="F911" s="9">
        <v>-1</v>
      </c>
      <c r="G911">
        <v>-1</v>
      </c>
      <c r="H911" t="s">
        <v>1292</v>
      </c>
      <c r="L911" t="b">
        <v>0</v>
      </c>
      <c r="M911" t="b">
        <v>0</v>
      </c>
      <c r="N911" t="b">
        <v>1</v>
      </c>
      <c r="O911" t="b">
        <v>0</v>
      </c>
      <c r="P911" s="2"/>
      <c r="Q911" s="25"/>
      <c r="T911" s="2"/>
      <c r="U911" s="2"/>
      <c r="V911" s="2"/>
      <c r="W911" s="2"/>
      <c r="X911" s="2"/>
      <c r="Y911" s="25">
        <v>0</v>
      </c>
      <c r="AB911">
        <v>0</v>
      </c>
      <c r="AE911">
        <v>0</v>
      </c>
      <c r="AH911" s="2"/>
      <c r="AI911">
        <v>20</v>
      </c>
      <c r="AJ911" s="55">
        <f t="shared" ref="AJ911" si="244">T911*U911*V911</f>
        <v>0</v>
      </c>
      <c r="AK911" s="57">
        <v>0</v>
      </c>
      <c r="AL911" s="55">
        <v>0</v>
      </c>
      <c r="AM911" s="55">
        <v>0</v>
      </c>
      <c r="AN911" s="52" t="e">
        <f t="shared" ref="AN911" si="245">P911*AI911/AJ911</f>
        <v>#DIV/0!</v>
      </c>
      <c r="AO911" s="52"/>
      <c r="AP911" s="52"/>
      <c r="AQ911" s="52"/>
      <c r="AR911" s="28">
        <v>1.4772727272727271</v>
      </c>
      <c r="AS911" s="28">
        <v>1.3409090909090911</v>
      </c>
      <c r="AT911" s="28">
        <v>0.27272727272727271</v>
      </c>
      <c r="AU911" s="28">
        <v>0</v>
      </c>
      <c r="AV911" s="28">
        <v>0.47794117647058831</v>
      </c>
      <c r="AW911" s="28">
        <v>0.43382352941176472</v>
      </c>
      <c r="AX911" s="28">
        <v>8.8235294117647051E-2</v>
      </c>
      <c r="AY911" s="28">
        <v>0</v>
      </c>
      <c r="AZ911" s="25">
        <v>1</v>
      </c>
      <c r="BA911" s="25">
        <v>3.44</v>
      </c>
      <c r="BB911" s="25">
        <v>2.44</v>
      </c>
      <c r="BC911" s="25">
        <v>2.4690909090909088</v>
      </c>
      <c r="BD911">
        <v>2.4690909090909088</v>
      </c>
      <c r="BE911">
        <v>6.679542975341362</v>
      </c>
      <c r="BF911" s="75"/>
      <c r="BG911" s="75"/>
      <c r="BH911" s="75"/>
      <c r="BI911">
        <v>1.9648130888834721E-2</v>
      </c>
      <c r="BM911">
        <v>3.9296261777669442E-2</v>
      </c>
      <c r="BN911">
        <v>1.9648130888834721E-2</v>
      </c>
      <c r="BO911">
        <v>0</v>
      </c>
      <c r="BP911" s="79" t="s">
        <v>1290</v>
      </c>
      <c r="BT911" s="79" t="s">
        <v>1268</v>
      </c>
      <c r="BU911" s="79" t="s">
        <v>863</v>
      </c>
      <c r="BV911" s="79">
        <v>1</v>
      </c>
      <c r="BX911" s="79">
        <v>0.5</v>
      </c>
      <c r="BY911" s="79">
        <v>1</v>
      </c>
      <c r="BZ911" s="95" t="s">
        <v>464</v>
      </c>
      <c r="CA911" s="95" t="s">
        <v>464</v>
      </c>
      <c r="CB911" s="95" t="s">
        <v>1266</v>
      </c>
      <c r="CC911" s="95">
        <v>125</v>
      </c>
      <c r="CD911" s="95">
        <v>220</v>
      </c>
      <c r="CE911" s="95" t="s">
        <v>1287</v>
      </c>
      <c r="CF911" s="95">
        <f t="shared" si="240"/>
        <v>288</v>
      </c>
      <c r="CG911" s="81">
        <v>133.13466778756961</v>
      </c>
    </row>
    <row r="912" spans="1:85" x14ac:dyDescent="0.3">
      <c r="A912" s="2" t="s">
        <v>107</v>
      </c>
      <c r="B912" s="18" t="s">
        <v>1066</v>
      </c>
      <c r="C912" s="13"/>
      <c r="D912" s="2">
        <v>3.61</v>
      </c>
      <c r="F912" s="9" t="s">
        <v>555</v>
      </c>
      <c r="G912" t="s">
        <v>632</v>
      </c>
      <c r="L912" t="b">
        <v>1</v>
      </c>
      <c r="M912" t="b">
        <v>1</v>
      </c>
      <c r="N912" t="b">
        <v>0</v>
      </c>
      <c r="O912" t="b">
        <v>0</v>
      </c>
      <c r="P912" s="2">
        <v>2</v>
      </c>
      <c r="Q912" s="25">
        <v>0</v>
      </c>
      <c r="R912">
        <v>0</v>
      </c>
      <c r="S912">
        <v>0</v>
      </c>
      <c r="T912" s="2"/>
      <c r="U912" s="2"/>
      <c r="V912" s="2"/>
      <c r="W912" s="2"/>
      <c r="AB912">
        <v>0</v>
      </c>
      <c r="AE912">
        <v>0</v>
      </c>
      <c r="AH912" s="2"/>
      <c r="AI912">
        <v>20</v>
      </c>
      <c r="AJ912" s="55">
        <f t="shared" si="241"/>
        <v>0</v>
      </c>
      <c r="AK912" s="57">
        <v>0</v>
      </c>
      <c r="AL912" s="55">
        <v>0</v>
      </c>
      <c r="AM912" s="55">
        <v>0</v>
      </c>
      <c r="AN912" s="52" t="e">
        <f t="shared" si="239"/>
        <v>#DIV/0!</v>
      </c>
      <c r="AO912" s="52"/>
      <c r="AP912" s="52"/>
      <c r="AQ912" s="52"/>
      <c r="AR912" s="28">
        <v>1.4772727272727271</v>
      </c>
      <c r="AS912" s="28">
        <v>1.3409090909090911</v>
      </c>
      <c r="AT912" s="28">
        <v>0.27272727272727271</v>
      </c>
      <c r="AU912" s="28">
        <v>0</v>
      </c>
      <c r="AV912" s="28">
        <v>0.47794117647058831</v>
      </c>
      <c r="AW912" s="28">
        <v>0.43382352941176472</v>
      </c>
      <c r="AX912" s="28">
        <v>8.8235294117647051E-2</v>
      </c>
      <c r="AY912" s="28">
        <v>0</v>
      </c>
      <c r="AZ912" s="25">
        <v>1</v>
      </c>
      <c r="BA912" s="25">
        <v>3.44</v>
      </c>
      <c r="BB912" s="25">
        <v>2.44</v>
      </c>
      <c r="BC912" s="25">
        <v>2.4690909090909088</v>
      </c>
      <c r="BD912">
        <v>2.4690909090909088</v>
      </c>
      <c r="BE912">
        <v>6.679542975341362</v>
      </c>
      <c r="BF912" s="75"/>
      <c r="BG912" s="75"/>
      <c r="BH912" s="75"/>
      <c r="BI912">
        <v>3.8383725630432727E-2</v>
      </c>
      <c r="BM912">
        <v>7.6767451260865469E-2</v>
      </c>
      <c r="BN912">
        <v>3.8383725630432727E-2</v>
      </c>
      <c r="BO912">
        <v>0</v>
      </c>
      <c r="BR912" s="79">
        <v>24</v>
      </c>
    </row>
    <row r="913" spans="1:85" x14ac:dyDescent="0.3">
      <c r="A913" s="2" t="s">
        <v>4</v>
      </c>
      <c r="B913" s="13" t="s">
        <v>689</v>
      </c>
      <c r="C913" s="13"/>
      <c r="D913" s="2">
        <v>3.5</v>
      </c>
      <c r="E913" s="4"/>
      <c r="F913" s="9" t="s">
        <v>527</v>
      </c>
      <c r="G913" t="s">
        <v>609</v>
      </c>
      <c r="L913" t="b">
        <v>1</v>
      </c>
      <c r="M913" t="b">
        <v>1</v>
      </c>
      <c r="N913" t="b">
        <v>0</v>
      </c>
      <c r="O913" t="b">
        <v>0</v>
      </c>
      <c r="P913" s="2">
        <v>2</v>
      </c>
      <c r="R913">
        <v>0</v>
      </c>
      <c r="S913">
        <v>0</v>
      </c>
      <c r="T913">
        <v>3.86</v>
      </c>
      <c r="U913">
        <v>3.86</v>
      </c>
      <c r="V913" s="2">
        <v>29.5</v>
      </c>
      <c r="X913">
        <v>14.75</v>
      </c>
      <c r="AB913">
        <v>0</v>
      </c>
      <c r="AE913">
        <v>0</v>
      </c>
      <c r="AI913">
        <v>20</v>
      </c>
      <c r="AJ913" s="55">
        <f t="shared" si="241"/>
        <v>439.53819999999996</v>
      </c>
      <c r="AK913" s="55"/>
      <c r="AL913" s="55">
        <v>0</v>
      </c>
      <c r="AM913" s="55">
        <v>0</v>
      </c>
      <c r="AN913" s="52">
        <f t="shared" si="239"/>
        <v>9.1004604377958515E-2</v>
      </c>
      <c r="AO913" s="52"/>
      <c r="AP913" s="52"/>
      <c r="AQ913" s="52"/>
      <c r="AR913" s="28"/>
      <c r="AS913" s="28"/>
      <c r="AT913" s="28"/>
      <c r="AU913" s="28"/>
      <c r="AV913" s="28"/>
      <c r="AW913" s="28"/>
      <c r="AX913" s="28"/>
      <c r="AY913" s="28"/>
      <c r="BF913" s="75"/>
      <c r="BG913" s="75"/>
      <c r="BH913" s="75"/>
      <c r="BI913">
        <v>4.5502302188979257E-2</v>
      </c>
      <c r="BM913">
        <v>9.1004604377958515E-2</v>
      </c>
      <c r="BN913">
        <v>4.5502302188979257E-2</v>
      </c>
      <c r="BO913">
        <v>0</v>
      </c>
      <c r="BR913" s="79">
        <v>24</v>
      </c>
    </row>
    <row r="914" spans="1:85" x14ac:dyDescent="0.3">
      <c r="A914" s="2" t="s">
        <v>1177</v>
      </c>
      <c r="B914" t="s">
        <v>1245</v>
      </c>
      <c r="D914" s="2">
        <v>3.6</v>
      </c>
      <c r="L914" t="b">
        <v>0</v>
      </c>
      <c r="M914" t="b">
        <v>0</v>
      </c>
      <c r="N914" t="b">
        <v>0</v>
      </c>
      <c r="O914" s="5" t="b">
        <v>1</v>
      </c>
      <c r="P914" s="2">
        <v>2</v>
      </c>
      <c r="R914">
        <v>4</v>
      </c>
      <c r="S914">
        <v>0</v>
      </c>
      <c r="T914">
        <v>3.85</v>
      </c>
      <c r="U914">
        <v>3.85</v>
      </c>
      <c r="V914" s="2">
        <v>29.5</v>
      </c>
      <c r="X914">
        <v>14.75</v>
      </c>
      <c r="AB914">
        <v>3.8801999999999999</v>
      </c>
      <c r="AC914">
        <v>29.507999999999999</v>
      </c>
      <c r="AD914">
        <v>7.7140000000000004</v>
      </c>
      <c r="AE914">
        <v>0</v>
      </c>
      <c r="AI914">
        <v>20</v>
      </c>
      <c r="AJ914" s="55">
        <f t="shared" si="241"/>
        <v>437.26375000000007</v>
      </c>
      <c r="AK914" s="55"/>
      <c r="AL914" s="55">
        <v>883.22940750240002</v>
      </c>
      <c r="AM914" s="55">
        <v>0</v>
      </c>
      <c r="AN914" s="52">
        <f t="shared" si="239"/>
        <v>9.1477969532118758E-2</v>
      </c>
      <c r="AO914" s="52"/>
      <c r="AP914" s="52">
        <v>9.0576694254581439E-2</v>
      </c>
      <c r="AQ914" s="52"/>
      <c r="AR914" s="28"/>
      <c r="AS914" s="28"/>
      <c r="AT914" s="28"/>
      <c r="AU914" s="28"/>
      <c r="AV914" s="28"/>
      <c r="AW914" s="28"/>
      <c r="AX914" s="28"/>
      <c r="AY914" s="28"/>
      <c r="BF914" s="75"/>
      <c r="BG914" s="75"/>
      <c r="BH914" s="75"/>
      <c r="BI914">
        <v>4.5738984766059379E-2</v>
      </c>
      <c r="BK914">
        <v>4.5288347127290719E-2</v>
      </c>
      <c r="BM914">
        <v>9.1027331893350105E-2</v>
      </c>
      <c r="BN914">
        <v>4.5513665946675053E-2</v>
      </c>
      <c r="BO914">
        <v>0</v>
      </c>
      <c r="BR914" s="79">
        <v>24</v>
      </c>
    </row>
    <row r="915" spans="1:85" x14ac:dyDescent="0.3">
      <c r="A915" s="2" t="s">
        <v>1178</v>
      </c>
      <c r="B915" t="s">
        <v>1246</v>
      </c>
      <c r="D915" s="2">
        <v>3.8</v>
      </c>
      <c r="L915" t="b">
        <v>0</v>
      </c>
      <c r="M915" t="b">
        <v>0</v>
      </c>
      <c r="N915" t="b">
        <v>0</v>
      </c>
      <c r="O915" s="5" t="b">
        <v>1</v>
      </c>
      <c r="P915" s="2">
        <v>2</v>
      </c>
      <c r="R915">
        <v>0</v>
      </c>
      <c r="S915">
        <v>0</v>
      </c>
      <c r="T915">
        <v>3.88</v>
      </c>
      <c r="U915">
        <v>3.88</v>
      </c>
      <c r="V915" s="2">
        <v>29.8</v>
      </c>
      <c r="X915">
        <v>14.9</v>
      </c>
      <c r="AB915">
        <v>0</v>
      </c>
      <c r="AE915">
        <v>0</v>
      </c>
      <c r="AI915">
        <v>20</v>
      </c>
      <c r="AJ915" s="55">
        <f t="shared" si="241"/>
        <v>448.62112000000002</v>
      </c>
      <c r="AK915" s="55"/>
      <c r="AL915" s="55">
        <v>0</v>
      </c>
      <c r="AM915" s="55">
        <v>0</v>
      </c>
      <c r="AN915" s="52">
        <f t="shared" si="239"/>
        <v>8.9162097406381577E-2</v>
      </c>
      <c r="AO915" s="52"/>
      <c r="AP915" s="52"/>
      <c r="AQ915" s="52"/>
      <c r="AR915" s="28"/>
      <c r="AS915" s="28"/>
      <c r="AT915" s="28"/>
      <c r="AU915" s="28"/>
      <c r="AV915" s="28"/>
      <c r="AW915" s="28"/>
      <c r="AX915" s="28"/>
      <c r="AY915" s="28"/>
      <c r="BF915" s="75"/>
      <c r="BG915" s="75"/>
      <c r="BH915" s="75"/>
      <c r="BI915">
        <v>4.4581048703190788E-2</v>
      </c>
      <c r="BM915">
        <v>8.9162097406381577E-2</v>
      </c>
      <c r="BN915">
        <v>4.4581048703190788E-2</v>
      </c>
      <c r="BO915">
        <v>0</v>
      </c>
      <c r="BR915" s="79">
        <v>24</v>
      </c>
    </row>
    <row r="916" spans="1:85" x14ac:dyDescent="0.3">
      <c r="A916" s="2" t="s">
        <v>308</v>
      </c>
      <c r="B916" t="s">
        <v>830</v>
      </c>
      <c r="D916" s="2">
        <v>4.2</v>
      </c>
      <c r="F916" s="35" t="s">
        <v>601</v>
      </c>
      <c r="G916" s="2" t="s">
        <v>672</v>
      </c>
      <c r="L916" t="b">
        <v>1</v>
      </c>
      <c r="M916" t="b">
        <v>1</v>
      </c>
      <c r="N916" t="b">
        <v>0</v>
      </c>
      <c r="O916" t="b">
        <v>0</v>
      </c>
      <c r="P916" s="2">
        <v>2</v>
      </c>
      <c r="R916">
        <v>0</v>
      </c>
      <c r="S916">
        <v>0</v>
      </c>
      <c r="T916">
        <v>3.86</v>
      </c>
      <c r="U916">
        <v>3.86</v>
      </c>
      <c r="V916" s="2">
        <v>29.8</v>
      </c>
      <c r="X916">
        <v>14.9</v>
      </c>
      <c r="AB916">
        <v>0</v>
      </c>
      <c r="AE916">
        <v>0</v>
      </c>
      <c r="AI916">
        <v>20</v>
      </c>
      <c r="AJ916" s="55">
        <f t="shared" si="241"/>
        <v>444.00808000000001</v>
      </c>
      <c r="AK916" s="55"/>
      <c r="AL916" s="55">
        <v>0</v>
      </c>
      <c r="AM916" s="55">
        <v>0</v>
      </c>
      <c r="AN916" s="52">
        <f t="shared" si="239"/>
        <v>9.0088450642609924E-2</v>
      </c>
      <c r="AO916" s="52"/>
      <c r="AP916" s="52"/>
      <c r="AQ916" s="52"/>
      <c r="AR916" s="28"/>
      <c r="AS916" s="28"/>
      <c r="AT916" s="28"/>
      <c r="AU916" s="28"/>
      <c r="AV916" s="28"/>
      <c r="AW916" s="28"/>
      <c r="AX916" s="28"/>
      <c r="AY916" s="28"/>
      <c r="BF916" s="75"/>
      <c r="BG916" s="75"/>
      <c r="BH916" s="75"/>
      <c r="BI916">
        <v>4.5044225321304962E-2</v>
      </c>
      <c r="BM916">
        <v>9.0088450642609924E-2</v>
      </c>
      <c r="BN916">
        <v>4.5044225321304962E-2</v>
      </c>
      <c r="BO916">
        <v>0</v>
      </c>
      <c r="BR916" s="79">
        <v>24</v>
      </c>
    </row>
    <row r="917" spans="1:85" x14ac:dyDescent="0.3">
      <c r="A917" s="2" t="s">
        <v>108</v>
      </c>
      <c r="D917" s="2">
        <v>3.34</v>
      </c>
      <c r="E917" t="s">
        <v>1456</v>
      </c>
      <c r="F917" t="s">
        <v>568</v>
      </c>
      <c r="H917" t="s">
        <v>1509</v>
      </c>
      <c r="L917" t="b">
        <v>1</v>
      </c>
      <c r="M917" t="b">
        <v>0</v>
      </c>
      <c r="N917" t="b">
        <v>1</v>
      </c>
      <c r="O917" t="b">
        <v>0</v>
      </c>
      <c r="P917" s="2">
        <v>4</v>
      </c>
      <c r="T917">
        <v>5.44</v>
      </c>
      <c r="U917">
        <v>5.4059999999999997</v>
      </c>
      <c r="V917" s="2">
        <v>25.135000000000002</v>
      </c>
      <c r="W917" t="s">
        <v>450</v>
      </c>
      <c r="AJ917" s="55">
        <f t="shared" si="241"/>
        <v>739.18616640000005</v>
      </c>
      <c r="BP917" s="79" t="s">
        <v>1393</v>
      </c>
      <c r="BQ917" s="79">
        <v>1073</v>
      </c>
      <c r="BR917" s="79">
        <v>2</v>
      </c>
    </row>
    <row r="918" spans="1:85" x14ac:dyDescent="0.3">
      <c r="A918" t="s">
        <v>108</v>
      </c>
      <c r="D918" s="2">
        <v>3.21</v>
      </c>
      <c r="E918" t="s">
        <v>1456</v>
      </c>
      <c r="F918" t="s">
        <v>568</v>
      </c>
      <c r="H918" t="s">
        <v>1509</v>
      </c>
      <c r="L918" t="b">
        <v>1</v>
      </c>
      <c r="M918" t="b">
        <v>0</v>
      </c>
      <c r="N918" t="b">
        <v>1</v>
      </c>
      <c r="O918" t="b">
        <v>0</v>
      </c>
      <c r="P918" s="2">
        <v>4</v>
      </c>
      <c r="T918">
        <v>5.44</v>
      </c>
      <c r="U918">
        <v>5.407</v>
      </c>
      <c r="V918" s="2">
        <v>25.085999999999999</v>
      </c>
      <c r="W918" t="s">
        <v>450</v>
      </c>
      <c r="AJ918" s="55">
        <f t="shared" si="241"/>
        <v>737.88161088000004</v>
      </c>
      <c r="BP918" s="79" t="s">
        <v>1264</v>
      </c>
      <c r="BQ918" s="79">
        <v>1173</v>
      </c>
      <c r="BR918" s="79">
        <v>2</v>
      </c>
    </row>
    <row r="919" spans="1:85" x14ac:dyDescent="0.3">
      <c r="A919" s="2" t="s">
        <v>318</v>
      </c>
      <c r="D919" s="2">
        <v>3.45</v>
      </c>
      <c r="E919" t="s">
        <v>1457</v>
      </c>
      <c r="F919" t="s">
        <v>561</v>
      </c>
      <c r="H919" t="s">
        <v>1511</v>
      </c>
      <c r="I919" t="s">
        <v>1527</v>
      </c>
      <c r="L919" t="b">
        <v>1</v>
      </c>
      <c r="M919" t="b">
        <v>0</v>
      </c>
      <c r="N919" t="b">
        <v>0</v>
      </c>
      <c r="O919" t="b">
        <v>0</v>
      </c>
      <c r="P919" s="2">
        <v>2</v>
      </c>
      <c r="T919">
        <v>3.7</v>
      </c>
      <c r="U919">
        <v>3.7</v>
      </c>
      <c r="V919">
        <v>12.2</v>
      </c>
      <c r="X919">
        <v>12.2</v>
      </c>
      <c r="BP919" s="79" t="s">
        <v>1264</v>
      </c>
      <c r="BQ919" s="79">
        <f t="shared" ref="BQ919" si="246">825+273</f>
        <v>1098</v>
      </c>
      <c r="BR919" s="79">
        <v>12</v>
      </c>
      <c r="BT919" s="79" t="s">
        <v>464</v>
      </c>
      <c r="BU919" s="79" t="s">
        <v>464</v>
      </c>
      <c r="BV919" s="79">
        <v>0</v>
      </c>
      <c r="BW919" s="79">
        <v>9.6999999999999993</v>
      </c>
      <c r="BX919" s="79">
        <v>0.5</v>
      </c>
      <c r="BY919" s="79">
        <v>1</v>
      </c>
      <c r="BZ919" s="95" t="s">
        <v>464</v>
      </c>
      <c r="CA919" s="95" t="s">
        <v>464</v>
      </c>
      <c r="CB919" s="95" t="s">
        <v>1266</v>
      </c>
      <c r="CC919" s="95">
        <v>125</v>
      </c>
      <c r="CD919" s="95">
        <v>220</v>
      </c>
      <c r="CE919" s="95" t="s">
        <v>1287</v>
      </c>
      <c r="CF919" s="95">
        <f t="shared" ref="CF919:CF923" si="247">273+15</f>
        <v>288</v>
      </c>
      <c r="CG919" s="81">
        <v>29.2</v>
      </c>
    </row>
    <row r="920" spans="1:85" x14ac:dyDescent="0.3">
      <c r="A920" s="2" t="s">
        <v>332</v>
      </c>
      <c r="D920" s="2">
        <v>3.48</v>
      </c>
      <c r="E920" t="s">
        <v>1457</v>
      </c>
      <c r="F920" t="s">
        <v>561</v>
      </c>
      <c r="H920" t="s">
        <v>1510</v>
      </c>
      <c r="I920" t="s">
        <v>1549</v>
      </c>
      <c r="L920" t="b">
        <v>1</v>
      </c>
      <c r="M920" t="b">
        <v>0</v>
      </c>
      <c r="N920" t="b">
        <v>0</v>
      </c>
      <c r="O920" t="b">
        <v>0</v>
      </c>
      <c r="P920" s="2">
        <v>2</v>
      </c>
      <c r="T920">
        <v>3.7</v>
      </c>
      <c r="U920">
        <v>3.7</v>
      </c>
      <c r="V920">
        <v>12.1</v>
      </c>
      <c r="X920">
        <v>12.1</v>
      </c>
      <c r="BP920" s="79" t="s">
        <v>1264</v>
      </c>
      <c r="BQ920" s="79">
        <f t="shared" ref="BQ920" si="248">825+273</f>
        <v>1098</v>
      </c>
      <c r="BR920" s="79">
        <v>12</v>
      </c>
      <c r="BT920" s="79" t="s">
        <v>464</v>
      </c>
      <c r="BU920" s="79" t="s">
        <v>464</v>
      </c>
      <c r="BV920" s="79">
        <v>0</v>
      </c>
      <c r="BW920" s="79">
        <v>8.6</v>
      </c>
      <c r="BX920" s="79">
        <v>0.5</v>
      </c>
      <c r="BY920" s="79">
        <v>1</v>
      </c>
      <c r="BZ920" s="95" t="s">
        <v>464</v>
      </c>
      <c r="CA920" s="95" t="s">
        <v>464</v>
      </c>
      <c r="CB920" s="95" t="s">
        <v>1266</v>
      </c>
      <c r="CC920" s="95">
        <v>125</v>
      </c>
      <c r="CD920" s="95">
        <v>220</v>
      </c>
      <c r="CE920" s="95" t="s">
        <v>1287</v>
      </c>
      <c r="CF920" s="95">
        <f t="shared" si="247"/>
        <v>288</v>
      </c>
      <c r="CG920" s="81">
        <v>29.2</v>
      </c>
    </row>
    <row r="921" spans="1:85" x14ac:dyDescent="0.3">
      <c r="A921" s="2" t="s">
        <v>353</v>
      </c>
      <c r="D921" s="2">
        <v>3.45</v>
      </c>
      <c r="E921" t="s">
        <v>1457</v>
      </c>
      <c r="F921" s="113" t="s">
        <v>549</v>
      </c>
      <c r="H921" t="s">
        <v>1242</v>
      </c>
      <c r="I921" t="s">
        <v>1527</v>
      </c>
      <c r="L921" t="b">
        <v>1</v>
      </c>
      <c r="M921" t="b">
        <v>0</v>
      </c>
      <c r="N921" t="b">
        <v>0</v>
      </c>
      <c r="O921" t="b">
        <v>0</v>
      </c>
      <c r="P921" s="2">
        <v>1</v>
      </c>
      <c r="T921">
        <v>3.8</v>
      </c>
      <c r="U921">
        <v>3.8</v>
      </c>
      <c r="V921">
        <v>13.6</v>
      </c>
      <c r="X921">
        <v>13.6</v>
      </c>
      <c r="BP921" s="79" t="s">
        <v>1264</v>
      </c>
      <c r="BQ921" s="79">
        <v>1373</v>
      </c>
      <c r="BR921" s="79">
        <v>12</v>
      </c>
      <c r="BT921" s="79" t="s">
        <v>464</v>
      </c>
      <c r="BU921" s="79" t="s">
        <v>464</v>
      </c>
      <c r="BV921" s="79">
        <v>0</v>
      </c>
      <c r="BW921" s="79">
        <v>3.2</v>
      </c>
      <c r="BX921" s="79">
        <v>0.5</v>
      </c>
      <c r="BY921" s="79">
        <v>1</v>
      </c>
      <c r="BZ921" s="95" t="s">
        <v>464</v>
      </c>
      <c r="CA921" s="95" t="s">
        <v>464</v>
      </c>
      <c r="CB921" s="95" t="s">
        <v>1266</v>
      </c>
      <c r="CC921" s="95">
        <v>125</v>
      </c>
      <c r="CD921" s="95">
        <v>220</v>
      </c>
      <c r="CE921" s="95" t="s">
        <v>1287</v>
      </c>
      <c r="CF921" s="95">
        <f t="shared" si="247"/>
        <v>288</v>
      </c>
      <c r="CG921" s="81">
        <v>50.8</v>
      </c>
    </row>
    <row r="922" spans="1:85" x14ac:dyDescent="0.3">
      <c r="A922" s="2" t="s">
        <v>381</v>
      </c>
      <c r="D922" s="2">
        <v>3.47</v>
      </c>
      <c r="E922" t="s">
        <v>1457</v>
      </c>
      <c r="F922" s="114" t="s">
        <v>549</v>
      </c>
      <c r="G922">
        <v>-1</v>
      </c>
      <c r="I922" t="s">
        <v>1549</v>
      </c>
      <c r="L922" t="b">
        <v>1</v>
      </c>
      <c r="M922" t="b">
        <v>0</v>
      </c>
      <c r="N922" t="b">
        <v>0</v>
      </c>
      <c r="O922" t="b">
        <v>0</v>
      </c>
      <c r="P922" s="2">
        <v>1</v>
      </c>
      <c r="T922">
        <v>3.8</v>
      </c>
      <c r="U922">
        <v>3.8</v>
      </c>
      <c r="V922">
        <v>13.6</v>
      </c>
      <c r="X922">
        <v>13.6</v>
      </c>
      <c r="BP922" s="79" t="s">
        <v>1264</v>
      </c>
      <c r="BQ922" s="79">
        <v>1373</v>
      </c>
      <c r="BR922" s="79">
        <v>12</v>
      </c>
      <c r="BT922" s="79" t="s">
        <v>464</v>
      </c>
      <c r="BU922" s="79" t="s">
        <v>464</v>
      </c>
      <c r="BV922" s="79">
        <v>0</v>
      </c>
      <c r="BW922" s="79">
        <v>3.1</v>
      </c>
      <c r="BX922" s="79">
        <v>0.5</v>
      </c>
      <c r="BY922" s="79">
        <v>1</v>
      </c>
      <c r="BZ922" s="95" t="s">
        <v>464</v>
      </c>
      <c r="CA922" s="95" t="s">
        <v>464</v>
      </c>
      <c r="CB922" s="95" t="s">
        <v>1266</v>
      </c>
      <c r="CC922" s="95">
        <v>125</v>
      </c>
      <c r="CD922" s="95">
        <v>220</v>
      </c>
      <c r="CE922" s="95" t="s">
        <v>1287</v>
      </c>
      <c r="CF922" s="95">
        <f t="shared" si="247"/>
        <v>288</v>
      </c>
      <c r="CG922" s="81">
        <v>80</v>
      </c>
    </row>
    <row r="923" spans="1:85" x14ac:dyDescent="0.3">
      <c r="A923" s="2" t="s">
        <v>318</v>
      </c>
      <c r="D923" s="2">
        <v>3.4</v>
      </c>
      <c r="E923" t="s">
        <v>1457</v>
      </c>
      <c r="F923" t="s">
        <v>561</v>
      </c>
      <c r="H923" t="s">
        <v>1511</v>
      </c>
      <c r="I923" t="s">
        <v>1527</v>
      </c>
      <c r="L923" t="b">
        <v>1</v>
      </c>
      <c r="M923" t="b">
        <v>0</v>
      </c>
      <c r="N923" t="b">
        <v>0</v>
      </c>
      <c r="O923" t="b">
        <v>0</v>
      </c>
      <c r="P923" s="2">
        <v>2</v>
      </c>
      <c r="T923">
        <v>3.7</v>
      </c>
      <c r="U923">
        <v>3.7</v>
      </c>
      <c r="V923">
        <v>14</v>
      </c>
      <c r="X923">
        <v>14</v>
      </c>
      <c r="BP923" s="79" t="s">
        <v>1264</v>
      </c>
      <c r="BQ923" s="79">
        <f t="shared" ref="BQ923:BQ924" si="249">825+273</f>
        <v>1098</v>
      </c>
      <c r="BR923" s="79">
        <v>12</v>
      </c>
      <c r="BT923" s="79" t="s">
        <v>464</v>
      </c>
      <c r="BU923" s="79" t="s">
        <v>464</v>
      </c>
      <c r="BV923" s="79">
        <v>0</v>
      </c>
      <c r="BW923" s="79">
        <v>54</v>
      </c>
      <c r="BX923" s="79">
        <v>0.5</v>
      </c>
      <c r="BY923" s="79">
        <v>1</v>
      </c>
      <c r="BZ923" s="95" t="s">
        <v>464</v>
      </c>
      <c r="CA923" s="95" t="s">
        <v>464</v>
      </c>
      <c r="CB923" s="95" t="s">
        <v>1266</v>
      </c>
      <c r="CC923" s="95">
        <v>125</v>
      </c>
      <c r="CD923" s="95">
        <v>220</v>
      </c>
      <c r="CE923" s="95" t="s">
        <v>1287</v>
      </c>
      <c r="CF923" s="95">
        <f t="shared" si="247"/>
        <v>288</v>
      </c>
      <c r="CG923" s="81">
        <v>108.39999999999999</v>
      </c>
    </row>
    <row r="924" spans="1:85" x14ac:dyDescent="0.3">
      <c r="A924" s="2" t="s">
        <v>332</v>
      </c>
      <c r="D924" s="2">
        <v>3.22</v>
      </c>
      <c r="E924" t="s">
        <v>1457</v>
      </c>
      <c r="F924" t="s">
        <v>561</v>
      </c>
      <c r="H924" t="s">
        <v>1510</v>
      </c>
      <c r="I924" t="s">
        <v>1549</v>
      </c>
      <c r="L924" t="b">
        <v>1</v>
      </c>
      <c r="M924" t="b">
        <v>0</v>
      </c>
      <c r="N924" t="b">
        <v>0</v>
      </c>
      <c r="O924" t="b">
        <v>0</v>
      </c>
      <c r="P924" s="2">
        <v>2</v>
      </c>
      <c r="T924">
        <v>3.7</v>
      </c>
      <c r="U924">
        <v>3.7</v>
      </c>
      <c r="V924">
        <v>16</v>
      </c>
      <c r="X924">
        <v>16</v>
      </c>
      <c r="BP924" s="79" t="s">
        <v>1264</v>
      </c>
      <c r="BQ924" s="79">
        <f t="shared" si="249"/>
        <v>1098</v>
      </c>
      <c r="BR924" s="79">
        <v>12</v>
      </c>
      <c r="BT924" s="79" t="s">
        <v>464</v>
      </c>
      <c r="BU924" s="79" t="s">
        <v>464</v>
      </c>
      <c r="BV924" s="79">
        <v>0</v>
      </c>
      <c r="BW924" s="79">
        <v>64</v>
      </c>
      <c r="BX924" s="79">
        <v>0.5</v>
      </c>
      <c r="BY924" s="79">
        <v>1</v>
      </c>
      <c r="BZ924" s="95" t="s">
        <v>464</v>
      </c>
      <c r="CA924" s="95" t="s">
        <v>464</v>
      </c>
      <c r="CB924" s="95" t="s">
        <v>1266</v>
      </c>
      <c r="CC924" s="95">
        <v>125</v>
      </c>
      <c r="CD924" s="95">
        <v>220</v>
      </c>
      <c r="CE924" s="95" t="s">
        <v>1287</v>
      </c>
      <c r="CF924" s="95">
        <f t="shared" ref="CF924:CF978" si="250">273+15</f>
        <v>288</v>
      </c>
      <c r="CG924" s="81">
        <v>37.599999999999994</v>
      </c>
    </row>
    <row r="925" spans="1:85" x14ac:dyDescent="0.3">
      <c r="A925" s="2" t="s">
        <v>353</v>
      </c>
      <c r="D925" s="2">
        <v>3.26</v>
      </c>
      <c r="E925" t="s">
        <v>1457</v>
      </c>
      <c r="F925" s="113" t="s">
        <v>549</v>
      </c>
      <c r="H925" t="s">
        <v>1242</v>
      </c>
      <c r="I925" t="s">
        <v>1527</v>
      </c>
      <c r="L925" t="b">
        <v>1</v>
      </c>
      <c r="M925" t="b">
        <v>0</v>
      </c>
      <c r="N925" t="b">
        <v>0</v>
      </c>
      <c r="O925" t="b">
        <v>0</v>
      </c>
      <c r="P925" s="2">
        <v>2</v>
      </c>
      <c r="T925">
        <v>3.8</v>
      </c>
      <c r="U925">
        <v>3.8</v>
      </c>
      <c r="V925">
        <v>24</v>
      </c>
      <c r="X925">
        <v>12</v>
      </c>
      <c r="BP925" s="79" t="s">
        <v>1264</v>
      </c>
      <c r="BQ925" s="79">
        <v>1373</v>
      </c>
      <c r="BR925" s="79">
        <v>12</v>
      </c>
      <c r="BT925" s="79" t="s">
        <v>464</v>
      </c>
      <c r="BU925" s="79" t="s">
        <v>464</v>
      </c>
      <c r="BV925" s="79">
        <v>0</v>
      </c>
      <c r="BW925" s="79">
        <v>21</v>
      </c>
      <c r="BX925" s="79">
        <v>0.5</v>
      </c>
      <c r="BY925" s="79">
        <v>1</v>
      </c>
      <c r="BZ925" s="95" t="s">
        <v>464</v>
      </c>
      <c r="CA925" s="95" t="s">
        <v>464</v>
      </c>
      <c r="CB925" s="95" t="s">
        <v>1266</v>
      </c>
      <c r="CC925" s="95">
        <v>125</v>
      </c>
      <c r="CD925" s="95">
        <v>220</v>
      </c>
      <c r="CE925" s="95" t="s">
        <v>1287</v>
      </c>
      <c r="CF925" s="95">
        <f t="shared" si="250"/>
        <v>288</v>
      </c>
      <c r="CG925" s="81">
        <v>784</v>
      </c>
    </row>
    <row r="926" spans="1:85" x14ac:dyDescent="0.3">
      <c r="A926" s="2" t="s">
        <v>381</v>
      </c>
      <c r="D926" s="2">
        <v>3.26</v>
      </c>
      <c r="E926" t="s">
        <v>1457</v>
      </c>
      <c r="F926" s="114" t="s">
        <v>549</v>
      </c>
      <c r="G926">
        <v>-1</v>
      </c>
      <c r="I926" t="s">
        <v>1549</v>
      </c>
      <c r="L926" t="b">
        <v>1</v>
      </c>
      <c r="M926" t="b">
        <v>0</v>
      </c>
      <c r="N926" t="b">
        <v>0</v>
      </c>
      <c r="O926" t="b">
        <v>0</v>
      </c>
      <c r="P926" s="2">
        <v>2</v>
      </c>
      <c r="T926">
        <v>3.8</v>
      </c>
      <c r="U926">
        <v>3.8</v>
      </c>
      <c r="V926">
        <v>19.5</v>
      </c>
      <c r="X926">
        <v>9.75</v>
      </c>
      <c r="BP926" s="79" t="s">
        <v>1264</v>
      </c>
      <c r="BQ926" s="79">
        <v>1373</v>
      </c>
      <c r="BR926" s="79">
        <v>12</v>
      </c>
      <c r="BT926" s="79" t="s">
        <v>464</v>
      </c>
      <c r="BU926" s="79" t="s">
        <v>464</v>
      </c>
      <c r="BV926" s="79">
        <v>0</v>
      </c>
      <c r="BW926" s="79">
        <v>15</v>
      </c>
      <c r="BX926" s="79">
        <v>0.5</v>
      </c>
      <c r="BY926" s="79">
        <v>1</v>
      </c>
      <c r="BZ926" s="95" t="s">
        <v>464</v>
      </c>
      <c r="CA926" s="95" t="s">
        <v>464</v>
      </c>
      <c r="CB926" s="95" t="s">
        <v>1266</v>
      </c>
      <c r="CC926" s="95">
        <v>125</v>
      </c>
      <c r="CD926" s="95">
        <v>220</v>
      </c>
      <c r="CE926" s="95" t="s">
        <v>1287</v>
      </c>
      <c r="CF926" s="95">
        <f t="shared" si="250"/>
        <v>288</v>
      </c>
      <c r="CG926" s="81">
        <v>389.2</v>
      </c>
    </row>
    <row r="927" spans="1:85" x14ac:dyDescent="0.3">
      <c r="A927" s="2" t="s">
        <v>318</v>
      </c>
      <c r="D927" s="2">
        <v>3.45</v>
      </c>
      <c r="E927" t="s">
        <v>1457</v>
      </c>
      <c r="F927" t="s">
        <v>561</v>
      </c>
      <c r="H927" t="s">
        <v>1511</v>
      </c>
      <c r="I927" t="s">
        <v>1527</v>
      </c>
      <c r="L927" t="b">
        <v>1</v>
      </c>
      <c r="M927" t="b">
        <v>0</v>
      </c>
      <c r="N927" t="b">
        <v>0</v>
      </c>
      <c r="O927" t="b">
        <v>0</v>
      </c>
      <c r="P927" s="2">
        <v>2</v>
      </c>
      <c r="T927">
        <v>3.7</v>
      </c>
      <c r="U927">
        <v>3.7</v>
      </c>
      <c r="V927">
        <v>12.2</v>
      </c>
      <c r="X927">
        <v>12.2</v>
      </c>
      <c r="BP927" s="79" t="s">
        <v>1264</v>
      </c>
      <c r="BQ927" s="79">
        <f t="shared" ref="BQ927:BQ928" si="251">825+273</f>
        <v>1098</v>
      </c>
      <c r="BR927" s="79">
        <v>12</v>
      </c>
      <c r="BT927" s="79" t="s">
        <v>1268</v>
      </c>
      <c r="BU927" s="79" t="s">
        <v>863</v>
      </c>
      <c r="BV927" s="79">
        <v>1</v>
      </c>
      <c r="BW927" s="79">
        <v>9.6999999999999993</v>
      </c>
      <c r="BX927" s="79">
        <v>0.5</v>
      </c>
      <c r="BY927" s="79">
        <v>1</v>
      </c>
      <c r="BZ927" s="95" t="s">
        <v>464</v>
      </c>
      <c r="CA927" s="95" t="s">
        <v>464</v>
      </c>
      <c r="CB927" s="95" t="s">
        <v>1266</v>
      </c>
      <c r="CC927" s="95">
        <v>125</v>
      </c>
      <c r="CD927" s="95">
        <v>220</v>
      </c>
      <c r="CE927" s="95" t="s">
        <v>1287</v>
      </c>
      <c r="CF927" s="95">
        <f t="shared" si="250"/>
        <v>288</v>
      </c>
      <c r="CG927" s="81">
        <v>567.99999999999989</v>
      </c>
    </row>
    <row r="928" spans="1:85" x14ac:dyDescent="0.3">
      <c r="A928" s="2" t="s">
        <v>332</v>
      </c>
      <c r="D928" s="2">
        <v>3.48</v>
      </c>
      <c r="E928" t="s">
        <v>1457</v>
      </c>
      <c r="F928" t="s">
        <v>561</v>
      </c>
      <c r="H928" t="s">
        <v>1510</v>
      </c>
      <c r="I928" t="s">
        <v>1549</v>
      </c>
      <c r="L928" t="b">
        <v>1</v>
      </c>
      <c r="M928" t="b">
        <v>0</v>
      </c>
      <c r="N928" t="b">
        <v>0</v>
      </c>
      <c r="O928" t="b">
        <v>0</v>
      </c>
      <c r="P928" s="2">
        <v>2</v>
      </c>
      <c r="T928">
        <v>3.7</v>
      </c>
      <c r="U928">
        <v>3.7</v>
      </c>
      <c r="V928">
        <v>12.1</v>
      </c>
      <c r="X928">
        <v>12.1</v>
      </c>
      <c r="BP928" s="79" t="s">
        <v>1264</v>
      </c>
      <c r="BQ928" s="79">
        <f t="shared" si="251"/>
        <v>1098</v>
      </c>
      <c r="BR928" s="79">
        <v>12</v>
      </c>
      <c r="BT928" s="79" t="s">
        <v>1268</v>
      </c>
      <c r="BU928" s="79" t="s">
        <v>863</v>
      </c>
      <c r="BV928" s="79">
        <v>1</v>
      </c>
      <c r="BW928" s="79">
        <v>8.6</v>
      </c>
      <c r="BX928" s="79">
        <v>0.5</v>
      </c>
      <c r="BY928" s="79">
        <v>1</v>
      </c>
      <c r="BZ928" s="95" t="s">
        <v>464</v>
      </c>
      <c r="CA928" s="95" t="s">
        <v>464</v>
      </c>
      <c r="CB928" s="95" t="s">
        <v>1266</v>
      </c>
      <c r="CC928" s="95">
        <v>125</v>
      </c>
      <c r="CD928" s="95">
        <v>220</v>
      </c>
      <c r="CE928" s="95" t="s">
        <v>1287</v>
      </c>
      <c r="CF928" s="95">
        <f t="shared" si="250"/>
        <v>288</v>
      </c>
      <c r="CG928" s="81">
        <v>249.20000000000002</v>
      </c>
    </row>
    <row r="929" spans="1:85" x14ac:dyDescent="0.3">
      <c r="A929" s="2" t="s">
        <v>353</v>
      </c>
      <c r="D929" s="2">
        <v>3.45</v>
      </c>
      <c r="E929" t="s">
        <v>1457</v>
      </c>
      <c r="F929" s="113" t="s">
        <v>549</v>
      </c>
      <c r="H929" t="s">
        <v>1242</v>
      </c>
      <c r="I929" t="s">
        <v>1527</v>
      </c>
      <c r="L929" t="b">
        <v>1</v>
      </c>
      <c r="M929" t="b">
        <v>0</v>
      </c>
      <c r="N929" t="b">
        <v>0</v>
      </c>
      <c r="O929" t="b">
        <v>0</v>
      </c>
      <c r="P929" s="2">
        <v>1</v>
      </c>
      <c r="T929">
        <v>3.8</v>
      </c>
      <c r="U929">
        <v>3.8</v>
      </c>
      <c r="V929">
        <v>13.6</v>
      </c>
      <c r="X929">
        <v>13.6</v>
      </c>
      <c r="BP929" s="79" t="s">
        <v>1264</v>
      </c>
      <c r="BQ929" s="79">
        <v>1373</v>
      </c>
      <c r="BR929" s="79">
        <v>12</v>
      </c>
      <c r="BT929" s="79" t="s">
        <v>1268</v>
      </c>
      <c r="BU929" s="79" t="s">
        <v>863</v>
      </c>
      <c r="BV929" s="79">
        <v>1</v>
      </c>
      <c r="BW929" s="79">
        <v>3.2</v>
      </c>
      <c r="BX929" s="79">
        <v>0.5</v>
      </c>
      <c r="BY929" s="79">
        <v>1</v>
      </c>
      <c r="BZ929" s="95" t="s">
        <v>464</v>
      </c>
      <c r="CA929" s="95" t="s">
        <v>464</v>
      </c>
      <c r="CB929" s="95" t="s">
        <v>1266</v>
      </c>
      <c r="CC929" s="95">
        <v>125</v>
      </c>
      <c r="CD929" s="95">
        <v>220</v>
      </c>
      <c r="CE929" s="95" t="s">
        <v>1287</v>
      </c>
      <c r="CF929" s="95">
        <f t="shared" si="250"/>
        <v>288</v>
      </c>
      <c r="CG929" s="81">
        <v>3403.9999999999995</v>
      </c>
    </row>
    <row r="930" spans="1:85" x14ac:dyDescent="0.3">
      <c r="A930" s="2" t="s">
        <v>381</v>
      </c>
      <c r="D930" s="2">
        <v>3.47</v>
      </c>
      <c r="E930" t="s">
        <v>1457</v>
      </c>
      <c r="F930" s="114" t="s">
        <v>549</v>
      </c>
      <c r="G930">
        <v>-1</v>
      </c>
      <c r="I930" t="s">
        <v>1549</v>
      </c>
      <c r="L930" t="b">
        <v>1</v>
      </c>
      <c r="M930" t="b">
        <v>0</v>
      </c>
      <c r="N930" t="b">
        <v>0</v>
      </c>
      <c r="O930" t="b">
        <v>0</v>
      </c>
      <c r="P930" s="2">
        <v>1</v>
      </c>
      <c r="T930">
        <v>3.8</v>
      </c>
      <c r="U930">
        <v>3.8</v>
      </c>
      <c r="V930">
        <v>13.6</v>
      </c>
      <c r="X930">
        <v>13.6</v>
      </c>
      <c r="BP930" s="79" t="s">
        <v>1264</v>
      </c>
      <c r="BQ930" s="79">
        <v>1373</v>
      </c>
      <c r="BR930" s="79">
        <v>12</v>
      </c>
      <c r="BT930" s="79" t="s">
        <v>1268</v>
      </c>
      <c r="BU930" s="79" t="s">
        <v>863</v>
      </c>
      <c r="BV930" s="79">
        <v>1</v>
      </c>
      <c r="BW930" s="79">
        <v>3.1</v>
      </c>
      <c r="BX930" s="79">
        <v>0.5</v>
      </c>
      <c r="BY930" s="79">
        <v>1</v>
      </c>
      <c r="BZ930" s="95" t="s">
        <v>464</v>
      </c>
      <c r="CA930" s="95" t="s">
        <v>464</v>
      </c>
      <c r="CB930" s="95" t="s">
        <v>1266</v>
      </c>
      <c r="CC930" s="95">
        <v>125</v>
      </c>
      <c r="CD930" s="95">
        <v>220</v>
      </c>
      <c r="CE930" s="95" t="s">
        <v>1287</v>
      </c>
      <c r="CF930" s="95">
        <f t="shared" si="250"/>
        <v>288</v>
      </c>
      <c r="CG930" s="81">
        <v>2760</v>
      </c>
    </row>
    <row r="931" spans="1:85" x14ac:dyDescent="0.3">
      <c r="A931" s="2" t="s">
        <v>318</v>
      </c>
      <c r="D931" s="2">
        <v>3.4</v>
      </c>
      <c r="E931" t="s">
        <v>1457</v>
      </c>
      <c r="F931" t="s">
        <v>561</v>
      </c>
      <c r="H931" t="s">
        <v>1511</v>
      </c>
      <c r="I931" t="s">
        <v>1527</v>
      </c>
      <c r="L931" t="b">
        <v>1</v>
      </c>
      <c r="M931" t="b">
        <v>0</v>
      </c>
      <c r="N931" t="b">
        <v>0</v>
      </c>
      <c r="O931" t="b">
        <v>0</v>
      </c>
      <c r="P931" s="2">
        <v>2</v>
      </c>
      <c r="T931">
        <v>3.7</v>
      </c>
      <c r="U931">
        <v>3.7</v>
      </c>
      <c r="V931">
        <v>14</v>
      </c>
      <c r="X931">
        <v>14</v>
      </c>
      <c r="BP931" s="79" t="s">
        <v>1264</v>
      </c>
      <c r="BQ931" s="79">
        <f t="shared" ref="BQ931:BQ932" si="252">825+273</f>
        <v>1098</v>
      </c>
      <c r="BR931" s="79">
        <v>12</v>
      </c>
      <c r="BT931" s="79" t="s">
        <v>1268</v>
      </c>
      <c r="BU931" s="79" t="s">
        <v>863</v>
      </c>
      <c r="BV931" s="79">
        <v>1</v>
      </c>
      <c r="BW931" s="79">
        <v>54</v>
      </c>
      <c r="BX931" s="79">
        <v>0.5</v>
      </c>
      <c r="BY931" s="79">
        <v>1</v>
      </c>
      <c r="BZ931" s="95" t="s">
        <v>464</v>
      </c>
      <c r="CA931" s="95" t="s">
        <v>464</v>
      </c>
      <c r="CB931" s="95" t="s">
        <v>1266</v>
      </c>
      <c r="CC931" s="95">
        <v>125</v>
      </c>
      <c r="CD931" s="95">
        <v>220</v>
      </c>
      <c r="CE931" s="95" t="s">
        <v>1287</v>
      </c>
      <c r="CF931" s="95">
        <f t="shared" si="250"/>
        <v>288</v>
      </c>
      <c r="CG931" s="81">
        <v>8360</v>
      </c>
    </row>
    <row r="932" spans="1:85" x14ac:dyDescent="0.3">
      <c r="A932" s="2" t="s">
        <v>332</v>
      </c>
      <c r="D932" s="2">
        <v>3.22</v>
      </c>
      <c r="E932" t="s">
        <v>1457</v>
      </c>
      <c r="F932" t="s">
        <v>561</v>
      </c>
      <c r="H932" t="s">
        <v>1510</v>
      </c>
      <c r="I932" t="s">
        <v>1549</v>
      </c>
      <c r="L932" t="b">
        <v>1</v>
      </c>
      <c r="M932" t="b">
        <v>0</v>
      </c>
      <c r="N932" t="b">
        <v>0</v>
      </c>
      <c r="O932" t="b">
        <v>0</v>
      </c>
      <c r="P932" s="2">
        <v>2</v>
      </c>
      <c r="T932">
        <v>3.7</v>
      </c>
      <c r="U932">
        <v>3.7</v>
      </c>
      <c r="V932">
        <v>16</v>
      </c>
      <c r="X932">
        <v>16</v>
      </c>
      <c r="BP932" s="79" t="s">
        <v>1264</v>
      </c>
      <c r="BQ932" s="79">
        <f t="shared" si="252"/>
        <v>1098</v>
      </c>
      <c r="BR932" s="79">
        <v>12</v>
      </c>
      <c r="BT932" s="79" t="s">
        <v>1268</v>
      </c>
      <c r="BU932" s="79" t="s">
        <v>863</v>
      </c>
      <c r="BV932" s="79">
        <v>1</v>
      </c>
      <c r="BW932" s="79">
        <v>64</v>
      </c>
      <c r="BX932" s="79">
        <v>0.5</v>
      </c>
      <c r="BY932" s="79">
        <v>1</v>
      </c>
      <c r="BZ932" s="95" t="s">
        <v>464</v>
      </c>
      <c r="CA932" s="95" t="s">
        <v>464</v>
      </c>
      <c r="CB932" s="95" t="s">
        <v>1266</v>
      </c>
      <c r="CC932" s="95">
        <v>125</v>
      </c>
      <c r="CD932" s="95">
        <v>220</v>
      </c>
      <c r="CE932" s="95" t="s">
        <v>1287</v>
      </c>
      <c r="CF932" s="95">
        <f t="shared" si="250"/>
        <v>288</v>
      </c>
      <c r="CG932" s="81">
        <v>396.4</v>
      </c>
    </row>
    <row r="933" spans="1:85" x14ac:dyDescent="0.3">
      <c r="A933" s="2" t="s">
        <v>353</v>
      </c>
      <c r="D933" s="2">
        <v>3.26</v>
      </c>
      <c r="E933" t="s">
        <v>1457</v>
      </c>
      <c r="F933" s="113" t="s">
        <v>549</v>
      </c>
      <c r="H933" t="s">
        <v>1242</v>
      </c>
      <c r="I933" t="s">
        <v>1527</v>
      </c>
      <c r="L933" t="b">
        <v>1</v>
      </c>
      <c r="M933" t="b">
        <v>0</v>
      </c>
      <c r="N933" t="b">
        <v>0</v>
      </c>
      <c r="O933" t="b">
        <v>0</v>
      </c>
      <c r="P933" s="2">
        <v>2</v>
      </c>
      <c r="T933">
        <v>3.8</v>
      </c>
      <c r="U933">
        <v>3.8</v>
      </c>
      <c r="V933">
        <v>24</v>
      </c>
      <c r="X933">
        <v>12</v>
      </c>
      <c r="BP933" s="79" t="s">
        <v>1264</v>
      </c>
      <c r="BQ933" s="79">
        <v>1373</v>
      </c>
      <c r="BR933" s="79">
        <v>12</v>
      </c>
      <c r="BT933" s="79" t="s">
        <v>1268</v>
      </c>
      <c r="BU933" s="79" t="s">
        <v>863</v>
      </c>
      <c r="BV933" s="79">
        <v>1</v>
      </c>
      <c r="BW933" s="79">
        <v>21</v>
      </c>
      <c r="BX933" s="79">
        <v>0.5</v>
      </c>
      <c r="BY933" s="79">
        <v>1</v>
      </c>
      <c r="BZ933" s="95" t="s">
        <v>464</v>
      </c>
      <c r="CA933" s="95" t="s">
        <v>464</v>
      </c>
      <c r="CB933" s="95" t="s">
        <v>1266</v>
      </c>
      <c r="CC933" s="95">
        <v>125</v>
      </c>
      <c r="CD933" s="95">
        <v>220</v>
      </c>
      <c r="CE933" s="95" t="s">
        <v>1287</v>
      </c>
      <c r="CF933" s="95">
        <f t="shared" si="250"/>
        <v>288</v>
      </c>
      <c r="CG933" s="81">
        <v>47600</v>
      </c>
    </row>
    <row r="934" spans="1:85" x14ac:dyDescent="0.3">
      <c r="A934" s="2" t="s">
        <v>381</v>
      </c>
      <c r="D934" s="2">
        <v>3.26</v>
      </c>
      <c r="E934" t="s">
        <v>1457</v>
      </c>
      <c r="F934" s="114" t="s">
        <v>549</v>
      </c>
      <c r="G934">
        <v>-1</v>
      </c>
      <c r="I934" t="s">
        <v>1549</v>
      </c>
      <c r="L934" t="b">
        <v>1</v>
      </c>
      <c r="M934" t="b">
        <v>0</v>
      </c>
      <c r="N934" t="b">
        <v>0</v>
      </c>
      <c r="O934" t="b">
        <v>0</v>
      </c>
      <c r="P934" s="2">
        <v>2</v>
      </c>
      <c r="T934">
        <v>3.8</v>
      </c>
      <c r="U934">
        <v>3.8</v>
      </c>
      <c r="V934">
        <v>19.5</v>
      </c>
      <c r="X934">
        <v>9.75</v>
      </c>
      <c r="BP934" s="79" t="s">
        <v>1264</v>
      </c>
      <c r="BQ934" s="79">
        <v>1373</v>
      </c>
      <c r="BR934" s="79">
        <v>12</v>
      </c>
      <c r="BT934" s="79" t="s">
        <v>1268</v>
      </c>
      <c r="BU934" s="79" t="s">
        <v>863</v>
      </c>
      <c r="BV934" s="79">
        <v>1</v>
      </c>
      <c r="BW934" s="79">
        <v>15</v>
      </c>
      <c r="BX934" s="79">
        <v>0.5</v>
      </c>
      <c r="BY934" s="79">
        <v>1</v>
      </c>
      <c r="BZ934" s="95" t="s">
        <v>464</v>
      </c>
      <c r="CA934" s="95" t="s">
        <v>464</v>
      </c>
      <c r="CB934" s="95" t="s">
        <v>1266</v>
      </c>
      <c r="CC934" s="95">
        <v>125</v>
      </c>
      <c r="CD934" s="95">
        <v>220</v>
      </c>
      <c r="CE934" s="95" t="s">
        <v>1287</v>
      </c>
      <c r="CF934" s="95">
        <f t="shared" si="250"/>
        <v>288</v>
      </c>
      <c r="CG934" s="81">
        <v>20920</v>
      </c>
    </row>
    <row r="935" spans="1:85" x14ac:dyDescent="0.3">
      <c r="A935" s="2" t="s">
        <v>44</v>
      </c>
      <c r="D935" s="2">
        <v>3.63</v>
      </c>
      <c r="E935" t="s">
        <v>1458</v>
      </c>
      <c r="F935" s="113" t="s">
        <v>549</v>
      </c>
      <c r="H935" t="s">
        <v>1510</v>
      </c>
      <c r="L935" t="b">
        <v>1</v>
      </c>
      <c r="M935" t="b">
        <v>0</v>
      </c>
      <c r="N935" t="b">
        <v>0</v>
      </c>
      <c r="O935" t="b">
        <v>0</v>
      </c>
      <c r="BP935" s="79" t="s">
        <v>1264</v>
      </c>
      <c r="BQ935" s="79">
        <f>1100+273</f>
        <v>1373</v>
      </c>
      <c r="BR935" s="79">
        <v>15</v>
      </c>
      <c r="BT935" s="79" t="s">
        <v>464</v>
      </c>
      <c r="BU935" s="79" t="s">
        <v>464</v>
      </c>
      <c r="BV935" s="79">
        <v>0</v>
      </c>
      <c r="BW935" s="79">
        <v>1.8</v>
      </c>
      <c r="BX935" s="79">
        <v>0.5</v>
      </c>
      <c r="BY935" s="79">
        <v>1</v>
      </c>
      <c r="BZ935" s="95" t="s">
        <v>464</v>
      </c>
      <c r="CA935" s="95" t="s">
        <v>464</v>
      </c>
      <c r="CB935" s="95" t="s">
        <v>1266</v>
      </c>
      <c r="CC935" s="95">
        <v>125</v>
      </c>
      <c r="CD935" s="95">
        <v>220</v>
      </c>
      <c r="CE935" s="95" t="s">
        <v>1287</v>
      </c>
      <c r="CF935" s="95">
        <f t="shared" si="250"/>
        <v>288</v>
      </c>
      <c r="CG935" s="81">
        <v>216</v>
      </c>
    </row>
    <row r="936" spans="1:85" x14ac:dyDescent="0.3">
      <c r="A936" s="2" t="s">
        <v>44</v>
      </c>
      <c r="D936" s="2">
        <v>3.63</v>
      </c>
      <c r="E936" t="s">
        <v>1458</v>
      </c>
      <c r="F936" s="113" t="s">
        <v>549</v>
      </c>
      <c r="H936" t="s">
        <v>1510</v>
      </c>
      <c r="L936" t="b">
        <v>1</v>
      </c>
      <c r="M936" t="b">
        <v>0</v>
      </c>
      <c r="N936" t="b">
        <v>0</v>
      </c>
      <c r="O936" t="b">
        <v>0</v>
      </c>
      <c r="BP936" s="79" t="s">
        <v>1264</v>
      </c>
      <c r="BQ936" s="79">
        <f>1100+273</f>
        <v>1373</v>
      </c>
      <c r="BR936" s="79">
        <v>15</v>
      </c>
      <c r="BT936" s="79" t="s">
        <v>1268</v>
      </c>
      <c r="BU936" s="79" t="s">
        <v>863</v>
      </c>
      <c r="BV936" s="79">
        <v>1</v>
      </c>
      <c r="BX936" s="79">
        <v>0.5</v>
      </c>
      <c r="BY936" s="79">
        <v>1</v>
      </c>
      <c r="BZ936" s="95" t="s">
        <v>464</v>
      </c>
      <c r="CA936" s="95" t="s">
        <v>464</v>
      </c>
      <c r="CB936" s="95" t="s">
        <v>1266</v>
      </c>
      <c r="CC936" s="95">
        <v>125</v>
      </c>
      <c r="CD936" s="95">
        <v>220</v>
      </c>
      <c r="CE936" s="95" t="s">
        <v>1287</v>
      </c>
      <c r="CF936" s="95">
        <f t="shared" si="250"/>
        <v>288</v>
      </c>
      <c r="CG936" s="81">
        <v>45600</v>
      </c>
    </row>
    <row r="937" spans="1:85" x14ac:dyDescent="0.3">
      <c r="A937" s="2" t="s">
        <v>44</v>
      </c>
      <c r="D937" s="2">
        <v>3.56</v>
      </c>
      <c r="E937" t="s">
        <v>1458</v>
      </c>
      <c r="F937" s="113" t="s">
        <v>549</v>
      </c>
      <c r="H937" t="s">
        <v>1510</v>
      </c>
      <c r="L937" t="b">
        <v>1</v>
      </c>
      <c r="M937" t="b">
        <v>0</v>
      </c>
      <c r="N937" t="b">
        <v>0</v>
      </c>
      <c r="O937" t="b">
        <v>0</v>
      </c>
      <c r="BP937" s="79" t="s">
        <v>1407</v>
      </c>
      <c r="BT937" s="79" t="s">
        <v>464</v>
      </c>
      <c r="BU937" s="79" t="s">
        <v>464</v>
      </c>
      <c r="BV937" s="79">
        <v>0</v>
      </c>
      <c r="BW937" s="79">
        <v>20</v>
      </c>
      <c r="BX937" s="79">
        <v>0.5</v>
      </c>
      <c r="BY937" s="79">
        <v>1</v>
      </c>
      <c r="BZ937" s="95" t="s">
        <v>464</v>
      </c>
      <c r="CA937" s="95" t="s">
        <v>464</v>
      </c>
      <c r="CB937" s="95" t="s">
        <v>1266</v>
      </c>
      <c r="CC937" s="95">
        <v>125</v>
      </c>
      <c r="CD937" s="95">
        <v>220</v>
      </c>
      <c r="CE937" s="95" t="s">
        <v>1287</v>
      </c>
      <c r="CF937" s="95">
        <f t="shared" si="250"/>
        <v>288</v>
      </c>
      <c r="CG937" s="81">
        <v>564</v>
      </c>
    </row>
    <row r="938" spans="1:85" x14ac:dyDescent="0.3">
      <c r="A938" s="2" t="s">
        <v>44</v>
      </c>
      <c r="D938" s="2">
        <v>3.56</v>
      </c>
      <c r="E938" t="s">
        <v>1458</v>
      </c>
      <c r="F938" s="113" t="s">
        <v>549</v>
      </c>
      <c r="H938" t="s">
        <v>1510</v>
      </c>
      <c r="L938" t="b">
        <v>1</v>
      </c>
      <c r="M938" t="b">
        <v>0</v>
      </c>
      <c r="N938" t="b">
        <v>0</v>
      </c>
      <c r="O938" t="b">
        <v>0</v>
      </c>
      <c r="BP938" s="79" t="s">
        <v>1407</v>
      </c>
      <c r="BT938" s="79" t="s">
        <v>1268</v>
      </c>
      <c r="BU938" s="79" t="s">
        <v>863</v>
      </c>
      <c r="BV938" s="79">
        <v>1</v>
      </c>
      <c r="BX938" s="79">
        <v>0.5</v>
      </c>
      <c r="BY938" s="79">
        <v>1</v>
      </c>
      <c r="BZ938" s="95" t="s">
        <v>464</v>
      </c>
      <c r="CA938" s="95" t="s">
        <v>464</v>
      </c>
      <c r="CB938" s="95" t="s">
        <v>1266</v>
      </c>
      <c r="CC938" s="95">
        <v>125</v>
      </c>
      <c r="CD938" s="95">
        <v>220</v>
      </c>
      <c r="CE938" s="95" t="s">
        <v>1287</v>
      </c>
      <c r="CF938" s="95">
        <f t="shared" si="250"/>
        <v>288</v>
      </c>
      <c r="CG938" s="81">
        <v>9880</v>
      </c>
    </row>
    <row r="939" spans="1:85" x14ac:dyDescent="0.3">
      <c r="A939" s="2" t="s">
        <v>374</v>
      </c>
      <c r="D939" s="69">
        <v>3.4</v>
      </c>
      <c r="E939" t="s">
        <v>1455</v>
      </c>
      <c r="F939" s="114" t="s">
        <v>549</v>
      </c>
      <c r="L939" t="b">
        <v>0</v>
      </c>
      <c r="M939" t="b">
        <v>0</v>
      </c>
      <c r="N939" t="b">
        <v>0</v>
      </c>
      <c r="O939" s="5" t="b">
        <v>1</v>
      </c>
      <c r="P939">
        <v>2</v>
      </c>
      <c r="T939">
        <v>3.835</v>
      </c>
      <c r="U939">
        <v>3.835</v>
      </c>
      <c r="V939">
        <v>34.43</v>
      </c>
      <c r="W939" t="s">
        <v>439</v>
      </c>
      <c r="X939">
        <v>17.215</v>
      </c>
      <c r="BP939" s="79" t="s">
        <v>1264</v>
      </c>
      <c r="BQ939" s="79">
        <v>1273</v>
      </c>
      <c r="BR939" s="79">
        <v>10</v>
      </c>
      <c r="BT939" s="79" t="s">
        <v>464</v>
      </c>
      <c r="BU939" s="79" t="s">
        <v>464</v>
      </c>
      <c r="BV939" s="79">
        <v>0</v>
      </c>
      <c r="BX939" s="79">
        <v>0.5</v>
      </c>
      <c r="BY939" s="79">
        <v>0</v>
      </c>
      <c r="BZ939" s="95" t="s">
        <v>464</v>
      </c>
      <c r="CA939" s="95" t="s">
        <v>464</v>
      </c>
      <c r="CB939" s="95" t="s">
        <v>1266</v>
      </c>
      <c r="CC939" s="95">
        <v>125</v>
      </c>
      <c r="CD939" s="95">
        <v>220</v>
      </c>
      <c r="CE939" s="95" t="s">
        <v>1287</v>
      </c>
      <c r="CF939" s="95">
        <f t="shared" si="250"/>
        <v>288</v>
      </c>
      <c r="CG939" s="81">
        <v>3.28</v>
      </c>
    </row>
    <row r="940" spans="1:85" x14ac:dyDescent="0.3">
      <c r="A940" s="2" t="s">
        <v>374</v>
      </c>
      <c r="D940" s="69">
        <v>3.4</v>
      </c>
      <c r="E940" t="s">
        <v>1455</v>
      </c>
      <c r="F940" s="114" t="s">
        <v>549</v>
      </c>
      <c r="L940" t="b">
        <v>0</v>
      </c>
      <c r="M940" t="b">
        <v>0</v>
      </c>
      <c r="N940" t="b">
        <v>0</v>
      </c>
      <c r="O940" s="5" t="b">
        <v>1</v>
      </c>
      <c r="P940">
        <v>2</v>
      </c>
      <c r="T940">
        <v>3.835</v>
      </c>
      <c r="U940">
        <v>3.835</v>
      </c>
      <c r="V940">
        <v>34.43</v>
      </c>
      <c r="W940" t="s">
        <v>439</v>
      </c>
      <c r="X940">
        <v>17.215</v>
      </c>
      <c r="BP940" s="79" t="s">
        <v>1264</v>
      </c>
      <c r="BQ940" s="79">
        <v>1273</v>
      </c>
      <c r="BR940" s="79">
        <v>10</v>
      </c>
      <c r="BT940" s="79" t="s">
        <v>464</v>
      </c>
      <c r="BU940" s="79" t="s">
        <v>464</v>
      </c>
      <c r="BV940" s="79">
        <v>0</v>
      </c>
      <c r="BX940" s="79">
        <v>0.5</v>
      </c>
      <c r="BY940" s="79">
        <v>0.1</v>
      </c>
      <c r="BZ940" s="95" t="s">
        <v>464</v>
      </c>
      <c r="CA940" s="95" t="s">
        <v>464</v>
      </c>
      <c r="CB940" s="95" t="s">
        <v>1266</v>
      </c>
      <c r="CC940" s="95">
        <v>125</v>
      </c>
      <c r="CD940" s="95">
        <v>220</v>
      </c>
      <c r="CE940" s="95" t="s">
        <v>1287</v>
      </c>
      <c r="CF940" s="95">
        <f t="shared" si="250"/>
        <v>288</v>
      </c>
      <c r="CG940" s="81">
        <v>8.1599999999999984</v>
      </c>
    </row>
    <row r="941" spans="1:85" x14ac:dyDescent="0.3">
      <c r="A941" s="2" t="s">
        <v>374</v>
      </c>
      <c r="D941" s="69">
        <v>3.4</v>
      </c>
      <c r="E941" t="s">
        <v>1455</v>
      </c>
      <c r="F941" s="114" t="s">
        <v>549</v>
      </c>
      <c r="L941" t="b">
        <v>0</v>
      </c>
      <c r="M941" t="b">
        <v>0</v>
      </c>
      <c r="N941" t="b">
        <v>0</v>
      </c>
      <c r="O941" s="5" t="b">
        <v>1</v>
      </c>
      <c r="P941">
        <v>2</v>
      </c>
      <c r="T941">
        <v>3.835</v>
      </c>
      <c r="U941">
        <v>3.835</v>
      </c>
      <c r="V941">
        <v>34.43</v>
      </c>
      <c r="W941" t="s">
        <v>439</v>
      </c>
      <c r="X941">
        <v>17.215</v>
      </c>
      <c r="BP941" s="79" t="s">
        <v>1264</v>
      </c>
      <c r="BQ941" s="79">
        <v>1273</v>
      </c>
      <c r="BR941" s="79">
        <v>10</v>
      </c>
      <c r="BT941" s="79" t="s">
        <v>464</v>
      </c>
      <c r="BU941" s="79" t="s">
        <v>464</v>
      </c>
      <c r="BV941" s="79">
        <v>0</v>
      </c>
      <c r="BX941" s="79">
        <v>0.5</v>
      </c>
      <c r="BY941" s="79">
        <v>0.2</v>
      </c>
      <c r="BZ941" s="95" t="s">
        <v>464</v>
      </c>
      <c r="CA941" s="95" t="s">
        <v>464</v>
      </c>
      <c r="CB941" s="95" t="s">
        <v>1266</v>
      </c>
      <c r="CC941" s="95">
        <v>125</v>
      </c>
      <c r="CD941" s="95">
        <v>220</v>
      </c>
      <c r="CE941" s="95" t="s">
        <v>1287</v>
      </c>
      <c r="CF941" s="95">
        <f t="shared" si="250"/>
        <v>288</v>
      </c>
      <c r="CG941" s="81">
        <v>8.2799999999999994</v>
      </c>
    </row>
    <row r="942" spans="1:85" x14ac:dyDescent="0.3">
      <c r="A942" s="2" t="s">
        <v>374</v>
      </c>
      <c r="D942" s="69">
        <v>3.4</v>
      </c>
      <c r="E942" t="s">
        <v>1455</v>
      </c>
      <c r="F942" s="114" t="s">
        <v>549</v>
      </c>
      <c r="L942" t="b">
        <v>0</v>
      </c>
      <c r="M942" t="b">
        <v>0</v>
      </c>
      <c r="N942" t="b">
        <v>0</v>
      </c>
      <c r="O942" s="5" t="b">
        <v>1</v>
      </c>
      <c r="P942">
        <v>2</v>
      </c>
      <c r="T942">
        <v>3.835</v>
      </c>
      <c r="U942">
        <v>3.835</v>
      </c>
      <c r="V942">
        <v>34.43</v>
      </c>
      <c r="W942" t="s">
        <v>439</v>
      </c>
      <c r="X942">
        <v>17.215</v>
      </c>
      <c r="BP942" s="79" t="s">
        <v>1264</v>
      </c>
      <c r="BQ942" s="79">
        <v>1273</v>
      </c>
      <c r="BR942" s="79">
        <v>10</v>
      </c>
      <c r="BT942" s="79" t="s">
        <v>464</v>
      </c>
      <c r="BU942" s="79" t="s">
        <v>464</v>
      </c>
      <c r="BV942" s="79">
        <v>0</v>
      </c>
      <c r="BX942" s="79">
        <v>0.5</v>
      </c>
      <c r="BY942" s="79">
        <v>0.5</v>
      </c>
      <c r="BZ942" s="95" t="s">
        <v>464</v>
      </c>
      <c r="CA942" s="95" t="s">
        <v>464</v>
      </c>
      <c r="CB942" s="95" t="s">
        <v>1266</v>
      </c>
      <c r="CC942" s="95">
        <v>125</v>
      </c>
      <c r="CD942" s="95">
        <v>220</v>
      </c>
      <c r="CE942" s="95" t="s">
        <v>1287</v>
      </c>
      <c r="CF942" s="95">
        <f t="shared" si="250"/>
        <v>288</v>
      </c>
      <c r="CG942" s="81">
        <v>19.119999999999997</v>
      </c>
    </row>
    <row r="943" spans="1:85" x14ac:dyDescent="0.3">
      <c r="A943" s="2" t="s">
        <v>374</v>
      </c>
      <c r="D943" s="69">
        <v>3.4</v>
      </c>
      <c r="E943" t="s">
        <v>1455</v>
      </c>
      <c r="F943" s="114" t="s">
        <v>549</v>
      </c>
      <c r="L943" t="b">
        <v>0</v>
      </c>
      <c r="M943" t="b">
        <v>0</v>
      </c>
      <c r="N943" t="b">
        <v>0</v>
      </c>
      <c r="O943" s="5" t="b">
        <v>1</v>
      </c>
      <c r="P943">
        <v>2</v>
      </c>
      <c r="T943">
        <v>3.835</v>
      </c>
      <c r="U943">
        <v>3.835</v>
      </c>
      <c r="V943">
        <v>34.43</v>
      </c>
      <c r="W943" t="s">
        <v>439</v>
      </c>
      <c r="X943">
        <v>17.215</v>
      </c>
      <c r="BP943" s="79" t="s">
        <v>1264</v>
      </c>
      <c r="BQ943" s="79">
        <v>1273</v>
      </c>
      <c r="BR943" s="79">
        <v>10</v>
      </c>
      <c r="BT943" s="79" t="s">
        <v>464</v>
      </c>
      <c r="BU943" s="79" t="s">
        <v>464</v>
      </c>
      <c r="BV943" s="79">
        <v>0</v>
      </c>
      <c r="BX943" s="79">
        <v>0.5</v>
      </c>
      <c r="BY943" s="79">
        <v>1</v>
      </c>
      <c r="BZ943" s="95" t="s">
        <v>464</v>
      </c>
      <c r="CA943" s="95" t="s">
        <v>464</v>
      </c>
      <c r="CB943" s="95" t="s">
        <v>1266</v>
      </c>
      <c r="CC943" s="95">
        <v>125</v>
      </c>
      <c r="CD943" s="95">
        <v>220</v>
      </c>
      <c r="CE943" s="95" t="s">
        <v>1287</v>
      </c>
      <c r="CF943" s="95">
        <f t="shared" si="250"/>
        <v>288</v>
      </c>
      <c r="CG943" s="81">
        <v>31.08</v>
      </c>
    </row>
    <row r="944" spans="1:85" x14ac:dyDescent="0.3">
      <c r="A944" s="2" t="s">
        <v>374</v>
      </c>
      <c r="D944" s="69">
        <v>3.4</v>
      </c>
      <c r="E944" t="s">
        <v>1455</v>
      </c>
      <c r="F944" s="114" t="s">
        <v>549</v>
      </c>
      <c r="L944" t="b">
        <v>0</v>
      </c>
      <c r="M944" t="b">
        <v>0</v>
      </c>
      <c r="N944" t="b">
        <v>0</v>
      </c>
      <c r="O944" s="5" t="b">
        <v>1</v>
      </c>
      <c r="P944">
        <v>2</v>
      </c>
      <c r="T944">
        <v>3.835</v>
      </c>
      <c r="U944">
        <v>3.835</v>
      </c>
      <c r="V944">
        <v>34.43</v>
      </c>
      <c r="W944" t="s">
        <v>439</v>
      </c>
      <c r="X944">
        <v>17.215</v>
      </c>
      <c r="BP944" s="79" t="s">
        <v>1264</v>
      </c>
      <c r="BQ944" s="79">
        <v>1273</v>
      </c>
      <c r="BR944" s="79">
        <v>10</v>
      </c>
      <c r="BT944" s="79" t="s">
        <v>464</v>
      </c>
      <c r="BU944" s="79" t="s">
        <v>464</v>
      </c>
      <c r="BV944" s="79">
        <v>0</v>
      </c>
      <c r="BX944" s="79">
        <v>0.5</v>
      </c>
      <c r="BY944" s="79">
        <v>2</v>
      </c>
      <c r="BZ944" s="95" t="s">
        <v>464</v>
      </c>
      <c r="CA944" s="95" t="s">
        <v>464</v>
      </c>
      <c r="CB944" s="95" t="s">
        <v>1266</v>
      </c>
      <c r="CC944" s="95">
        <v>125</v>
      </c>
      <c r="CD944" s="95">
        <v>220</v>
      </c>
      <c r="CE944" s="95" t="s">
        <v>1287</v>
      </c>
      <c r="CF944" s="95">
        <f t="shared" si="250"/>
        <v>288</v>
      </c>
      <c r="CG944" s="81">
        <v>56.719999999999992</v>
      </c>
    </row>
    <row r="945" spans="1:85" x14ac:dyDescent="0.3">
      <c r="A945" s="2" t="s">
        <v>374</v>
      </c>
      <c r="D945" s="69">
        <v>3.4</v>
      </c>
      <c r="E945" t="s">
        <v>1455</v>
      </c>
      <c r="F945" s="114" t="s">
        <v>549</v>
      </c>
      <c r="L945" t="b">
        <v>0</v>
      </c>
      <c r="M945" t="b">
        <v>0</v>
      </c>
      <c r="N945" t="b">
        <v>0</v>
      </c>
      <c r="O945" s="5" t="b">
        <v>1</v>
      </c>
      <c r="P945">
        <v>2</v>
      </c>
      <c r="T945">
        <v>3.835</v>
      </c>
      <c r="U945">
        <v>3.835</v>
      </c>
      <c r="V945">
        <v>34.43</v>
      </c>
      <c r="W945" t="s">
        <v>439</v>
      </c>
      <c r="X945">
        <v>17.215</v>
      </c>
      <c r="BP945" s="79" t="s">
        <v>1264</v>
      </c>
      <c r="BQ945" s="79">
        <v>1273</v>
      </c>
      <c r="BR945" s="79">
        <v>10</v>
      </c>
      <c r="BT945" s="79" t="s">
        <v>464</v>
      </c>
      <c r="BU945" s="79" t="s">
        <v>464</v>
      </c>
      <c r="BV945" s="79">
        <v>0</v>
      </c>
      <c r="BX945" s="79">
        <v>0.5</v>
      </c>
      <c r="BY945" s="79">
        <v>5</v>
      </c>
      <c r="BZ945" s="95" t="s">
        <v>464</v>
      </c>
      <c r="CA945" s="95" t="s">
        <v>464</v>
      </c>
      <c r="CB945" s="95" t="s">
        <v>1266</v>
      </c>
      <c r="CC945" s="95">
        <v>125</v>
      </c>
      <c r="CD945" s="95">
        <v>220</v>
      </c>
      <c r="CE945" s="95" t="s">
        <v>1287</v>
      </c>
      <c r="CF945" s="95">
        <f t="shared" si="250"/>
        <v>288</v>
      </c>
      <c r="CG945" s="81">
        <v>89.28</v>
      </c>
    </row>
    <row r="946" spans="1:85" x14ac:dyDescent="0.3">
      <c r="A946" s="2" t="s">
        <v>374</v>
      </c>
      <c r="D946" s="69">
        <v>3.4</v>
      </c>
      <c r="E946" t="s">
        <v>1455</v>
      </c>
      <c r="F946" s="114" t="s">
        <v>549</v>
      </c>
      <c r="L946" t="b">
        <v>0</v>
      </c>
      <c r="M946" t="b">
        <v>0</v>
      </c>
      <c r="N946" t="b">
        <v>0</v>
      </c>
      <c r="O946" s="5" t="b">
        <v>1</v>
      </c>
      <c r="P946">
        <v>2</v>
      </c>
      <c r="T946">
        <v>3.835</v>
      </c>
      <c r="U946">
        <v>3.835</v>
      </c>
      <c r="V946">
        <v>34.43</v>
      </c>
      <c r="W946" t="s">
        <v>439</v>
      </c>
      <c r="X946">
        <v>17.215</v>
      </c>
      <c r="BP946" s="79" t="s">
        <v>1264</v>
      </c>
      <c r="BQ946" s="79">
        <v>1273</v>
      </c>
      <c r="BR946" s="79">
        <v>10</v>
      </c>
      <c r="BT946" s="79" t="s">
        <v>464</v>
      </c>
      <c r="BU946" s="79" t="s">
        <v>464</v>
      </c>
      <c r="BV946" s="79">
        <v>0</v>
      </c>
      <c r="BX946" s="79">
        <v>0.5</v>
      </c>
      <c r="BY946" s="79">
        <v>10</v>
      </c>
      <c r="BZ946" s="95" t="s">
        <v>464</v>
      </c>
      <c r="CA946" s="95" t="s">
        <v>464</v>
      </c>
      <c r="CB946" s="95" t="s">
        <v>1266</v>
      </c>
      <c r="CC946" s="95">
        <v>125</v>
      </c>
      <c r="CD946" s="95">
        <v>220</v>
      </c>
      <c r="CE946" s="95" t="s">
        <v>1287</v>
      </c>
      <c r="CF946" s="95">
        <f t="shared" si="250"/>
        <v>288</v>
      </c>
      <c r="CG946" s="81">
        <v>103.52</v>
      </c>
    </row>
    <row r="947" spans="1:85" x14ac:dyDescent="0.3">
      <c r="A947" s="2" t="s">
        <v>374</v>
      </c>
      <c r="D947" s="69">
        <v>3.4</v>
      </c>
      <c r="E947" t="s">
        <v>1455</v>
      </c>
      <c r="F947" s="114" t="s">
        <v>549</v>
      </c>
      <c r="L947" t="b">
        <v>0</v>
      </c>
      <c r="M947" t="b">
        <v>0</v>
      </c>
      <c r="N947" t="b">
        <v>0</v>
      </c>
      <c r="O947" s="5" t="b">
        <v>1</v>
      </c>
      <c r="P947">
        <v>2</v>
      </c>
      <c r="T947">
        <v>3.835</v>
      </c>
      <c r="U947">
        <v>3.835</v>
      </c>
      <c r="V947">
        <v>34.43</v>
      </c>
      <c r="W947" t="s">
        <v>439</v>
      </c>
      <c r="X947">
        <v>17.215</v>
      </c>
      <c r="BP947" s="79" t="s">
        <v>1264</v>
      </c>
      <c r="BQ947" s="79">
        <v>1273</v>
      </c>
      <c r="BR947" s="79">
        <v>10</v>
      </c>
      <c r="BT947" s="79" t="s">
        <v>464</v>
      </c>
      <c r="BU947" s="79" t="s">
        <v>464</v>
      </c>
      <c r="BV947" s="79">
        <v>0</v>
      </c>
      <c r="BX947" s="79">
        <v>0.5</v>
      </c>
      <c r="BY947" s="79">
        <v>25</v>
      </c>
      <c r="BZ947" s="95" t="s">
        <v>464</v>
      </c>
      <c r="CA947" s="95" t="s">
        <v>464</v>
      </c>
      <c r="CB947" s="95" t="s">
        <v>1266</v>
      </c>
      <c r="CC947" s="95">
        <v>125</v>
      </c>
      <c r="CD947" s="95">
        <v>220</v>
      </c>
      <c r="CE947" s="95" t="s">
        <v>1287</v>
      </c>
      <c r="CF947" s="95">
        <f t="shared" si="250"/>
        <v>288</v>
      </c>
      <c r="CG947" s="81">
        <v>113.11999999999999</v>
      </c>
    </row>
    <row r="948" spans="1:85" x14ac:dyDescent="0.3">
      <c r="A948" s="2" t="s">
        <v>374</v>
      </c>
      <c r="D948" s="69">
        <v>3.4</v>
      </c>
      <c r="E948" t="s">
        <v>1455</v>
      </c>
      <c r="F948" s="114" t="s">
        <v>549</v>
      </c>
      <c r="L948" t="b">
        <v>0</v>
      </c>
      <c r="M948" t="b">
        <v>0</v>
      </c>
      <c r="N948" t="b">
        <v>0</v>
      </c>
      <c r="O948" s="5" t="b">
        <v>1</v>
      </c>
      <c r="P948">
        <v>2</v>
      </c>
      <c r="T948">
        <v>3.835</v>
      </c>
      <c r="U948">
        <v>3.835</v>
      </c>
      <c r="V948">
        <v>34.43</v>
      </c>
      <c r="W948" t="s">
        <v>439</v>
      </c>
      <c r="X948">
        <v>17.215</v>
      </c>
      <c r="BP948" s="79" t="s">
        <v>1264</v>
      </c>
      <c r="BQ948" s="79">
        <v>1273</v>
      </c>
      <c r="BR948" s="79">
        <v>10</v>
      </c>
      <c r="BT948" s="79" t="s">
        <v>464</v>
      </c>
      <c r="BU948" s="79" t="s">
        <v>464</v>
      </c>
      <c r="BV948" s="79">
        <v>0</v>
      </c>
      <c r="BX948" s="79">
        <v>0.5</v>
      </c>
      <c r="BY948" s="79">
        <v>50</v>
      </c>
      <c r="BZ948" s="95" t="s">
        <v>464</v>
      </c>
      <c r="CA948" s="95" t="s">
        <v>464</v>
      </c>
      <c r="CB948" s="95" t="s">
        <v>1266</v>
      </c>
      <c r="CC948" s="95">
        <v>125</v>
      </c>
      <c r="CD948" s="95">
        <v>220</v>
      </c>
      <c r="CE948" s="95" t="s">
        <v>1287</v>
      </c>
      <c r="CF948" s="95">
        <f t="shared" si="250"/>
        <v>288</v>
      </c>
      <c r="CG948" s="81">
        <v>112.27999999999999</v>
      </c>
    </row>
    <row r="949" spans="1:85" x14ac:dyDescent="0.3">
      <c r="A949" s="2" t="s">
        <v>374</v>
      </c>
      <c r="D949" s="69">
        <v>3.4</v>
      </c>
      <c r="E949" t="s">
        <v>1455</v>
      </c>
      <c r="F949" s="114" t="s">
        <v>549</v>
      </c>
      <c r="L949" t="b">
        <v>0</v>
      </c>
      <c r="M949" t="b">
        <v>0</v>
      </c>
      <c r="N949" t="b">
        <v>0</v>
      </c>
      <c r="O949" s="5" t="b">
        <v>1</v>
      </c>
      <c r="P949">
        <v>2</v>
      </c>
      <c r="T949">
        <v>3.835</v>
      </c>
      <c r="U949">
        <v>3.835</v>
      </c>
      <c r="V949">
        <v>34.43</v>
      </c>
      <c r="W949" t="s">
        <v>439</v>
      </c>
      <c r="X949">
        <v>17.215</v>
      </c>
      <c r="BP949" s="79" t="s">
        <v>1264</v>
      </c>
      <c r="BQ949" s="79">
        <v>1273</v>
      </c>
      <c r="BR949" s="79">
        <v>10</v>
      </c>
      <c r="BT949" s="79" t="s">
        <v>464</v>
      </c>
      <c r="BU949" s="79" t="s">
        <v>464</v>
      </c>
      <c r="BV949" s="79">
        <v>0</v>
      </c>
      <c r="BX949" s="79">
        <v>0.5</v>
      </c>
      <c r="BY949" s="79">
        <v>90</v>
      </c>
      <c r="BZ949" s="95" t="s">
        <v>464</v>
      </c>
      <c r="CA949" s="95" t="s">
        <v>464</v>
      </c>
      <c r="CB949" s="95" t="s">
        <v>1266</v>
      </c>
      <c r="CC949" s="95">
        <v>125</v>
      </c>
      <c r="CD949" s="95">
        <v>220</v>
      </c>
      <c r="CE949" s="95" t="s">
        <v>1287</v>
      </c>
      <c r="CF949" s="95">
        <f t="shared" si="250"/>
        <v>288</v>
      </c>
      <c r="CG949" s="81">
        <v>123.52</v>
      </c>
    </row>
    <row r="950" spans="1:85" x14ac:dyDescent="0.3">
      <c r="A950" s="2" t="s">
        <v>353</v>
      </c>
      <c r="D950" s="69">
        <v>3.4112499999999999</v>
      </c>
      <c r="E950" t="s">
        <v>1459</v>
      </c>
      <c r="F950" s="113" t="s">
        <v>549</v>
      </c>
      <c r="H950" t="s">
        <v>1242</v>
      </c>
      <c r="I950" t="s">
        <v>1527</v>
      </c>
      <c r="L950" t="b">
        <v>1</v>
      </c>
      <c r="M950" t="b">
        <v>0</v>
      </c>
      <c r="N950" t="b">
        <v>0</v>
      </c>
      <c r="O950" t="b">
        <v>0</v>
      </c>
      <c r="P950">
        <v>2</v>
      </c>
      <c r="T950">
        <v>3.81</v>
      </c>
      <c r="U950">
        <v>3.81</v>
      </c>
      <c r="V950">
        <v>27.41</v>
      </c>
      <c r="W950" t="s">
        <v>1131</v>
      </c>
      <c r="X950">
        <v>13.705</v>
      </c>
      <c r="BP950" s="79" t="s">
        <v>1264</v>
      </c>
      <c r="BQ950" s="79">
        <v>1273</v>
      </c>
      <c r="BR950" s="79">
        <v>10</v>
      </c>
      <c r="BT950" s="79" t="s">
        <v>1268</v>
      </c>
      <c r="BU950" s="79" t="s">
        <v>863</v>
      </c>
      <c r="BV950" s="79">
        <v>1</v>
      </c>
      <c r="BX950" s="79">
        <v>0.5</v>
      </c>
      <c r="BY950" s="79">
        <v>1</v>
      </c>
      <c r="BZ950" s="95" t="s">
        <v>464</v>
      </c>
      <c r="CA950" s="95" t="s">
        <v>464</v>
      </c>
      <c r="CB950" s="95" t="s">
        <v>1266</v>
      </c>
      <c r="CC950" s="95">
        <v>125</v>
      </c>
      <c r="CD950" s="95">
        <v>220</v>
      </c>
      <c r="CE950" s="95" t="s">
        <v>1287</v>
      </c>
      <c r="CF950" s="95">
        <f t="shared" si="250"/>
        <v>288</v>
      </c>
      <c r="CG950" s="81">
        <v>6000</v>
      </c>
    </row>
    <row r="951" spans="1:85" x14ac:dyDescent="0.3">
      <c r="A951" s="2" t="s">
        <v>372</v>
      </c>
      <c r="D951" s="69">
        <v>3.42</v>
      </c>
      <c r="E951" t="s">
        <v>1459</v>
      </c>
      <c r="F951" s="114" t="s">
        <v>549</v>
      </c>
      <c r="L951" t="b">
        <v>0</v>
      </c>
      <c r="M951" t="b">
        <v>0</v>
      </c>
      <c r="N951" t="b">
        <v>0</v>
      </c>
      <c r="O951" s="5" t="b">
        <v>1</v>
      </c>
      <c r="P951">
        <v>1</v>
      </c>
      <c r="T951">
        <v>3.82</v>
      </c>
      <c r="U951">
        <v>3.82</v>
      </c>
      <c r="V951">
        <v>25.06</v>
      </c>
      <c r="W951" t="s">
        <v>1131</v>
      </c>
      <c r="X951">
        <v>25.06</v>
      </c>
      <c r="BP951" s="79" t="s">
        <v>1264</v>
      </c>
      <c r="BQ951" s="79">
        <v>1273</v>
      </c>
      <c r="BR951" s="79">
        <v>10</v>
      </c>
      <c r="BT951" s="79" t="s">
        <v>1268</v>
      </c>
      <c r="BU951" s="79" t="s">
        <v>863</v>
      </c>
      <c r="BV951" s="79">
        <v>1</v>
      </c>
      <c r="BW951" s="79">
        <v>12.7</v>
      </c>
      <c r="BX951" s="79">
        <v>0.5</v>
      </c>
      <c r="BY951" s="79">
        <v>1</v>
      </c>
      <c r="BZ951" s="95" t="s">
        <v>464</v>
      </c>
      <c r="CA951" s="95" t="s">
        <v>464</v>
      </c>
      <c r="CB951" s="95" t="s">
        <v>1266</v>
      </c>
      <c r="CC951" s="95">
        <v>125</v>
      </c>
      <c r="CD951" s="95">
        <v>220</v>
      </c>
      <c r="CE951" s="95" t="s">
        <v>1287</v>
      </c>
      <c r="CF951" s="95">
        <f t="shared" si="250"/>
        <v>288</v>
      </c>
      <c r="CG951" s="81">
        <v>66000</v>
      </c>
    </row>
    <row r="952" spans="1:85" x14ac:dyDescent="0.3">
      <c r="A952" s="2" t="s">
        <v>372</v>
      </c>
      <c r="D952" s="69">
        <v>3.42</v>
      </c>
      <c r="E952" t="s">
        <v>1459</v>
      </c>
      <c r="F952" s="114" t="s">
        <v>549</v>
      </c>
      <c r="L952" t="b">
        <v>0</v>
      </c>
      <c r="M952" t="b">
        <v>0</v>
      </c>
      <c r="N952" t="b">
        <v>0</v>
      </c>
      <c r="O952" s="5" t="b">
        <v>1</v>
      </c>
      <c r="P952">
        <v>1</v>
      </c>
      <c r="T952">
        <v>3.82</v>
      </c>
      <c r="U952">
        <v>3.82</v>
      </c>
      <c r="V952">
        <v>25.06</v>
      </c>
      <c r="W952" t="s">
        <v>1131</v>
      </c>
      <c r="X952">
        <v>25.06</v>
      </c>
      <c r="BP952" s="79" t="s">
        <v>1264</v>
      </c>
      <c r="BQ952" s="79">
        <v>1273</v>
      </c>
      <c r="BR952" s="79">
        <v>10</v>
      </c>
      <c r="BT952" s="79" t="s">
        <v>1268</v>
      </c>
      <c r="BU952" s="79" t="s">
        <v>863</v>
      </c>
      <c r="BV952" s="79">
        <v>1</v>
      </c>
      <c r="BX952" s="79">
        <v>0.5</v>
      </c>
      <c r="BY952" s="79">
        <v>0</v>
      </c>
      <c r="BZ952" s="95" t="s">
        <v>464</v>
      </c>
      <c r="CA952" s="95" t="s">
        <v>464</v>
      </c>
      <c r="CB952" s="95" t="s">
        <v>1266</v>
      </c>
      <c r="CC952" s="95">
        <v>125</v>
      </c>
      <c r="CD952" s="95">
        <v>220</v>
      </c>
      <c r="CE952" s="95" t="s">
        <v>1287</v>
      </c>
      <c r="CF952" s="95">
        <f t="shared" si="250"/>
        <v>288</v>
      </c>
      <c r="CG952" s="81">
        <v>0</v>
      </c>
    </row>
    <row r="953" spans="1:85" x14ac:dyDescent="0.3">
      <c r="A953" s="2" t="s">
        <v>372</v>
      </c>
      <c r="D953" s="69">
        <v>3.42</v>
      </c>
      <c r="E953" t="s">
        <v>1459</v>
      </c>
      <c r="F953" s="114" t="s">
        <v>549</v>
      </c>
      <c r="L953" t="b">
        <v>0</v>
      </c>
      <c r="M953" t="b">
        <v>0</v>
      </c>
      <c r="N953" t="b">
        <v>0</v>
      </c>
      <c r="O953" s="5" t="b">
        <v>1</v>
      </c>
      <c r="P953">
        <v>1</v>
      </c>
      <c r="T953">
        <v>3.82</v>
      </c>
      <c r="U953">
        <v>3.82</v>
      </c>
      <c r="V953">
        <v>25.06</v>
      </c>
      <c r="W953" t="s">
        <v>1131</v>
      </c>
      <c r="X953">
        <v>25.06</v>
      </c>
      <c r="BP953" s="79" t="s">
        <v>1264</v>
      </c>
      <c r="BQ953" s="79">
        <v>1273</v>
      </c>
      <c r="BR953" s="79">
        <v>10</v>
      </c>
      <c r="BT953" s="79" t="s">
        <v>1268</v>
      </c>
      <c r="BU953" s="79" t="s">
        <v>863</v>
      </c>
      <c r="BV953" s="79">
        <v>1</v>
      </c>
      <c r="BX953" s="79">
        <v>0.5</v>
      </c>
      <c r="BY953" s="79">
        <v>0.2</v>
      </c>
      <c r="BZ953" s="95" t="s">
        <v>464</v>
      </c>
      <c r="CA953" s="95" t="s">
        <v>464</v>
      </c>
      <c r="CB953" s="95" t="s">
        <v>1266</v>
      </c>
      <c r="CC953" s="95">
        <v>125</v>
      </c>
      <c r="CD953" s="95">
        <v>220</v>
      </c>
      <c r="CE953" s="95" t="s">
        <v>1287</v>
      </c>
      <c r="CF953" s="95">
        <f t="shared" si="250"/>
        <v>288</v>
      </c>
      <c r="CG953" s="81">
        <v>9000</v>
      </c>
    </row>
    <row r="954" spans="1:85" x14ac:dyDescent="0.3">
      <c r="A954" s="2" t="s">
        <v>372</v>
      </c>
      <c r="D954" s="69">
        <v>3.42</v>
      </c>
      <c r="E954" t="s">
        <v>1459</v>
      </c>
      <c r="F954" s="114" t="s">
        <v>549</v>
      </c>
      <c r="L954" t="b">
        <v>0</v>
      </c>
      <c r="M954" t="b">
        <v>0</v>
      </c>
      <c r="N954" t="b">
        <v>0</v>
      </c>
      <c r="O954" s="5" t="b">
        <v>1</v>
      </c>
      <c r="P954">
        <v>1</v>
      </c>
      <c r="T954">
        <v>3.82</v>
      </c>
      <c r="U954">
        <v>3.82</v>
      </c>
      <c r="V954">
        <v>25.06</v>
      </c>
      <c r="W954" t="s">
        <v>1131</v>
      </c>
      <c r="X954">
        <v>25.06</v>
      </c>
      <c r="BP954" s="79" t="s">
        <v>1264</v>
      </c>
      <c r="BQ954" s="79">
        <v>1273</v>
      </c>
      <c r="BR954" s="79">
        <v>10</v>
      </c>
      <c r="BT954" s="79" t="s">
        <v>1268</v>
      </c>
      <c r="BU954" s="79" t="s">
        <v>863</v>
      </c>
      <c r="BV954" s="79">
        <v>1</v>
      </c>
      <c r="BX954" s="79">
        <v>0.5</v>
      </c>
      <c r="BY954" s="79">
        <v>0.5</v>
      </c>
      <c r="BZ954" s="95" t="s">
        <v>464</v>
      </c>
      <c r="CA954" s="95" t="s">
        <v>464</v>
      </c>
      <c r="CB954" s="95" t="s">
        <v>1266</v>
      </c>
      <c r="CC954" s="95">
        <v>125</v>
      </c>
      <c r="CD954" s="95">
        <v>220</v>
      </c>
      <c r="CE954" s="95" t="s">
        <v>1287</v>
      </c>
      <c r="CF954" s="95">
        <f t="shared" si="250"/>
        <v>288</v>
      </c>
      <c r="CG954" s="81">
        <v>37500</v>
      </c>
    </row>
    <row r="955" spans="1:85" x14ac:dyDescent="0.3">
      <c r="A955" s="2" t="s">
        <v>372</v>
      </c>
      <c r="D955" s="69">
        <v>3.42</v>
      </c>
      <c r="E955" t="s">
        <v>1459</v>
      </c>
      <c r="F955" s="114" t="s">
        <v>549</v>
      </c>
      <c r="L955" t="b">
        <v>0</v>
      </c>
      <c r="M955" t="b">
        <v>0</v>
      </c>
      <c r="N955" t="b">
        <v>0</v>
      </c>
      <c r="O955" s="5" t="b">
        <v>1</v>
      </c>
      <c r="P955">
        <v>1</v>
      </c>
      <c r="T955">
        <v>3.82</v>
      </c>
      <c r="U955">
        <v>3.82</v>
      </c>
      <c r="V955">
        <v>25.06</v>
      </c>
      <c r="W955" t="s">
        <v>1131</v>
      </c>
      <c r="X955">
        <v>25.06</v>
      </c>
      <c r="BP955" s="79" t="s">
        <v>1264</v>
      </c>
      <c r="BQ955" s="79">
        <v>1273</v>
      </c>
      <c r="BR955" s="79">
        <v>10</v>
      </c>
      <c r="BT955" s="79" t="s">
        <v>1268</v>
      </c>
      <c r="BU955" s="79" t="s">
        <v>863</v>
      </c>
      <c r="BV955" s="79">
        <v>1</v>
      </c>
      <c r="BX955" s="79">
        <v>0.5</v>
      </c>
      <c r="BY955" s="79">
        <v>0.75</v>
      </c>
      <c r="BZ955" s="95" t="s">
        <v>464</v>
      </c>
      <c r="CA955" s="95" t="s">
        <v>464</v>
      </c>
      <c r="CB955" s="95" t="s">
        <v>1266</v>
      </c>
      <c r="CC955" s="95">
        <v>125</v>
      </c>
      <c r="CD955" s="95">
        <v>220</v>
      </c>
      <c r="CE955" s="95" t="s">
        <v>1287</v>
      </c>
      <c r="CF955" s="95">
        <f t="shared" si="250"/>
        <v>288</v>
      </c>
      <c r="CG955" s="81">
        <v>63000</v>
      </c>
    </row>
    <row r="956" spans="1:85" x14ac:dyDescent="0.3">
      <c r="A956" s="2" t="s">
        <v>372</v>
      </c>
      <c r="D956" s="69">
        <v>3.42</v>
      </c>
      <c r="E956" t="s">
        <v>1459</v>
      </c>
      <c r="F956" s="114" t="s">
        <v>549</v>
      </c>
      <c r="L956" t="b">
        <v>0</v>
      </c>
      <c r="M956" t="b">
        <v>0</v>
      </c>
      <c r="N956" t="b">
        <v>0</v>
      </c>
      <c r="O956" s="5" t="b">
        <v>1</v>
      </c>
      <c r="P956">
        <v>1</v>
      </c>
      <c r="T956">
        <v>3.82</v>
      </c>
      <c r="U956">
        <v>3.82</v>
      </c>
      <c r="V956">
        <v>25.06</v>
      </c>
      <c r="W956" t="s">
        <v>1131</v>
      </c>
      <c r="X956">
        <v>25.06</v>
      </c>
      <c r="BP956" s="79" t="s">
        <v>1264</v>
      </c>
      <c r="BQ956" s="79">
        <v>1273</v>
      </c>
      <c r="BR956" s="79">
        <v>10</v>
      </c>
      <c r="BT956" s="79" t="s">
        <v>1268</v>
      </c>
      <c r="BU956" s="79" t="s">
        <v>863</v>
      </c>
      <c r="BV956" s="79">
        <v>1</v>
      </c>
      <c r="BX956" s="79">
        <v>0.5</v>
      </c>
      <c r="BY956" s="79">
        <v>2</v>
      </c>
      <c r="BZ956" s="95" t="s">
        <v>464</v>
      </c>
      <c r="CA956" s="95" t="s">
        <v>464</v>
      </c>
      <c r="CB956" s="95" t="s">
        <v>1266</v>
      </c>
      <c r="CC956" s="95">
        <v>125</v>
      </c>
      <c r="CD956" s="95">
        <v>220</v>
      </c>
      <c r="CE956" s="95" t="s">
        <v>1287</v>
      </c>
      <c r="CF956" s="95">
        <f t="shared" si="250"/>
        <v>288</v>
      </c>
      <c r="CG956" s="81">
        <v>93000</v>
      </c>
    </row>
    <row r="957" spans="1:85" x14ac:dyDescent="0.3">
      <c r="A957" s="2" t="s">
        <v>372</v>
      </c>
      <c r="D957" s="69">
        <v>3.42</v>
      </c>
      <c r="E957" t="s">
        <v>1459</v>
      </c>
      <c r="F957" s="114" t="s">
        <v>549</v>
      </c>
      <c r="L957" t="b">
        <v>0</v>
      </c>
      <c r="M957" t="b">
        <v>0</v>
      </c>
      <c r="N957" t="b">
        <v>0</v>
      </c>
      <c r="O957" s="5" t="b">
        <v>1</v>
      </c>
      <c r="P957">
        <v>1</v>
      </c>
      <c r="T957">
        <v>3.82</v>
      </c>
      <c r="U957">
        <v>3.82</v>
      </c>
      <c r="V957">
        <v>25.06</v>
      </c>
      <c r="W957" t="s">
        <v>1131</v>
      </c>
      <c r="X957">
        <v>25.06</v>
      </c>
      <c r="BP957" s="79" t="s">
        <v>1264</v>
      </c>
      <c r="BQ957" s="79">
        <v>1273</v>
      </c>
      <c r="BR957" s="79">
        <v>10</v>
      </c>
      <c r="BT957" s="79" t="s">
        <v>1268</v>
      </c>
      <c r="BU957" s="79" t="s">
        <v>863</v>
      </c>
      <c r="BV957" s="79">
        <v>1</v>
      </c>
      <c r="BX957" s="79">
        <v>0.5</v>
      </c>
      <c r="BY957" s="79">
        <v>5</v>
      </c>
      <c r="BZ957" s="95" t="s">
        <v>464</v>
      </c>
      <c r="CA957" s="95" t="s">
        <v>464</v>
      </c>
      <c r="CB957" s="95" t="s">
        <v>1266</v>
      </c>
      <c r="CC957" s="95">
        <v>125</v>
      </c>
      <c r="CD957" s="95">
        <v>220</v>
      </c>
      <c r="CE957" s="95" t="s">
        <v>1287</v>
      </c>
      <c r="CF957" s="95">
        <f t="shared" si="250"/>
        <v>288</v>
      </c>
      <c r="CG957" s="81">
        <v>117000</v>
      </c>
    </row>
    <row r="958" spans="1:85" x14ac:dyDescent="0.3">
      <c r="A958" s="2" t="s">
        <v>372</v>
      </c>
      <c r="D958" s="69">
        <v>3.42</v>
      </c>
      <c r="E958" t="s">
        <v>1459</v>
      </c>
      <c r="F958" s="114" t="s">
        <v>549</v>
      </c>
      <c r="L958" t="b">
        <v>0</v>
      </c>
      <c r="M958" t="b">
        <v>0</v>
      </c>
      <c r="N958" t="b">
        <v>0</v>
      </c>
      <c r="O958" s="5" t="b">
        <v>1</v>
      </c>
      <c r="P958">
        <v>1</v>
      </c>
      <c r="T958">
        <v>3.82</v>
      </c>
      <c r="U958">
        <v>3.82</v>
      </c>
      <c r="V958">
        <v>25.06</v>
      </c>
      <c r="W958" t="s">
        <v>1131</v>
      </c>
      <c r="X958">
        <v>25.06</v>
      </c>
      <c r="BP958" s="79" t="s">
        <v>1264</v>
      </c>
      <c r="BQ958" s="79">
        <v>1273</v>
      </c>
      <c r="BR958" s="79">
        <v>10</v>
      </c>
      <c r="BT958" s="79" t="s">
        <v>1268</v>
      </c>
      <c r="BU958" s="79" t="s">
        <v>863</v>
      </c>
      <c r="BV958" s="79">
        <v>1</v>
      </c>
      <c r="BX958" s="79">
        <v>0.5</v>
      </c>
      <c r="BY958" s="79">
        <v>10</v>
      </c>
      <c r="BZ958" s="95" t="s">
        <v>464</v>
      </c>
      <c r="CA958" s="95" t="s">
        <v>464</v>
      </c>
      <c r="CB958" s="95" t="s">
        <v>1266</v>
      </c>
      <c r="CC958" s="95">
        <v>125</v>
      </c>
      <c r="CD958" s="95">
        <v>220</v>
      </c>
      <c r="CE958" s="95" t="s">
        <v>1287</v>
      </c>
      <c r="CF958" s="95">
        <f t="shared" si="250"/>
        <v>288</v>
      </c>
      <c r="CG958" s="81">
        <v>132000</v>
      </c>
    </row>
    <row r="959" spans="1:85" x14ac:dyDescent="0.3">
      <c r="A959" s="2" t="s">
        <v>372</v>
      </c>
      <c r="D959" s="69">
        <v>3.42</v>
      </c>
      <c r="E959" t="s">
        <v>1459</v>
      </c>
      <c r="F959" s="114" t="s">
        <v>549</v>
      </c>
      <c r="L959" t="b">
        <v>0</v>
      </c>
      <c r="M959" t="b">
        <v>0</v>
      </c>
      <c r="N959" t="b">
        <v>0</v>
      </c>
      <c r="O959" s="5" t="b">
        <v>1</v>
      </c>
      <c r="P959">
        <v>1</v>
      </c>
      <c r="T959">
        <v>3.82</v>
      </c>
      <c r="U959">
        <v>3.82</v>
      </c>
      <c r="V959">
        <v>25.06</v>
      </c>
      <c r="W959" t="s">
        <v>1131</v>
      </c>
      <c r="X959">
        <v>25.06</v>
      </c>
      <c r="BP959" s="79" t="s">
        <v>1264</v>
      </c>
      <c r="BQ959" s="79">
        <v>1273</v>
      </c>
      <c r="BR959" s="79">
        <v>10</v>
      </c>
      <c r="BT959" s="79" t="s">
        <v>1268</v>
      </c>
      <c r="BU959" s="79" t="s">
        <v>863</v>
      </c>
      <c r="BV959" s="79">
        <v>1</v>
      </c>
      <c r="BX959" s="79">
        <v>0.5</v>
      </c>
      <c r="BY959" s="79">
        <v>15</v>
      </c>
      <c r="BZ959" s="95" t="s">
        <v>464</v>
      </c>
      <c r="CA959" s="95" t="s">
        <v>464</v>
      </c>
      <c r="CB959" s="95" t="s">
        <v>1266</v>
      </c>
      <c r="CC959" s="95">
        <v>125</v>
      </c>
      <c r="CD959" s="95">
        <v>220</v>
      </c>
      <c r="CE959" s="95" t="s">
        <v>1287</v>
      </c>
      <c r="CF959" s="95">
        <f t="shared" si="250"/>
        <v>288</v>
      </c>
      <c r="CG959" s="81">
        <v>117000</v>
      </c>
    </row>
    <row r="960" spans="1:85" x14ac:dyDescent="0.3">
      <c r="A960" s="2" t="s">
        <v>372</v>
      </c>
      <c r="D960" s="69">
        <v>3.42</v>
      </c>
      <c r="E960" t="s">
        <v>1459</v>
      </c>
      <c r="F960" s="114" t="s">
        <v>549</v>
      </c>
      <c r="L960" t="b">
        <v>0</v>
      </c>
      <c r="M960" t="b">
        <v>0</v>
      </c>
      <c r="N960" t="b">
        <v>0</v>
      </c>
      <c r="O960" s="5" t="b">
        <v>1</v>
      </c>
      <c r="P960">
        <v>1</v>
      </c>
      <c r="T960">
        <v>3.82</v>
      </c>
      <c r="U960">
        <v>3.82</v>
      </c>
      <c r="V960">
        <v>25.06</v>
      </c>
      <c r="W960" t="s">
        <v>1131</v>
      </c>
      <c r="X960">
        <v>25.06</v>
      </c>
      <c r="BP960" s="79" t="s">
        <v>1264</v>
      </c>
      <c r="BQ960" s="79">
        <v>1273</v>
      </c>
      <c r="BR960" s="79">
        <v>10</v>
      </c>
      <c r="BT960" s="79" t="s">
        <v>1268</v>
      </c>
      <c r="BU960" s="79" t="s">
        <v>863</v>
      </c>
      <c r="BV960" s="79">
        <v>1</v>
      </c>
      <c r="BX960" s="79">
        <v>0.5</v>
      </c>
      <c r="BY960" s="79">
        <v>20</v>
      </c>
      <c r="BZ960" s="95" t="s">
        <v>464</v>
      </c>
      <c r="CA960" s="95" t="s">
        <v>464</v>
      </c>
      <c r="CB960" s="95" t="s">
        <v>1266</v>
      </c>
      <c r="CC960" s="95">
        <v>125</v>
      </c>
      <c r="CD960" s="95">
        <v>220</v>
      </c>
      <c r="CE960" s="95" t="s">
        <v>1287</v>
      </c>
      <c r="CF960" s="95">
        <f t="shared" si="250"/>
        <v>288</v>
      </c>
      <c r="CG960" s="81">
        <v>111000</v>
      </c>
    </row>
    <row r="961" spans="1:85" x14ac:dyDescent="0.3">
      <c r="A961" s="2" t="s">
        <v>372</v>
      </c>
      <c r="D961" s="69">
        <v>3.42</v>
      </c>
      <c r="E961" t="s">
        <v>1459</v>
      </c>
      <c r="F961" s="114" t="s">
        <v>549</v>
      </c>
      <c r="L961" t="b">
        <v>0</v>
      </c>
      <c r="M961" t="b">
        <v>0</v>
      </c>
      <c r="N961" t="b">
        <v>0</v>
      </c>
      <c r="O961" s="5" t="b">
        <v>1</v>
      </c>
      <c r="P961">
        <v>1</v>
      </c>
      <c r="T961">
        <v>3.82</v>
      </c>
      <c r="U961">
        <v>3.82</v>
      </c>
      <c r="V961">
        <v>25.06</v>
      </c>
      <c r="W961" t="s">
        <v>1131</v>
      </c>
      <c r="X961">
        <v>25.06</v>
      </c>
      <c r="BP961" s="79" t="s">
        <v>1264</v>
      </c>
      <c r="BQ961" s="79">
        <v>1273</v>
      </c>
      <c r="BR961" s="79">
        <v>10</v>
      </c>
      <c r="BT961" s="79" t="s">
        <v>1268</v>
      </c>
      <c r="BU961" s="79" t="s">
        <v>863</v>
      </c>
      <c r="BV961" s="79">
        <v>1</v>
      </c>
      <c r="BX961" s="79">
        <v>0.5</v>
      </c>
      <c r="BY961" s="79">
        <v>30</v>
      </c>
      <c r="BZ961" s="95" t="s">
        <v>464</v>
      </c>
      <c r="CA961" s="95" t="s">
        <v>464</v>
      </c>
      <c r="CB961" s="95" t="s">
        <v>1266</v>
      </c>
      <c r="CC961" s="95">
        <v>125</v>
      </c>
      <c r="CD961" s="95">
        <v>220</v>
      </c>
      <c r="CE961" s="95" t="s">
        <v>1287</v>
      </c>
      <c r="CF961" s="95">
        <f t="shared" si="250"/>
        <v>288</v>
      </c>
      <c r="CG961" s="81">
        <v>90000</v>
      </c>
    </row>
    <row r="962" spans="1:85" x14ac:dyDescent="0.3">
      <c r="A962" s="2" t="s">
        <v>385</v>
      </c>
      <c r="D962" s="69">
        <v>3.58</v>
      </c>
      <c r="E962" t="s">
        <v>1459</v>
      </c>
      <c r="L962" t="b">
        <v>0</v>
      </c>
      <c r="M962" t="b">
        <v>0</v>
      </c>
      <c r="N962" t="b">
        <v>0</v>
      </c>
      <c r="O962" s="5" t="b">
        <v>1</v>
      </c>
      <c r="P962">
        <v>1</v>
      </c>
      <c r="T962">
        <v>3.802</v>
      </c>
      <c r="U962">
        <v>3.802</v>
      </c>
      <c r="V962">
        <v>24.7</v>
      </c>
      <c r="W962" t="s">
        <v>439</v>
      </c>
      <c r="X962">
        <v>24.7</v>
      </c>
      <c r="BP962" s="79" t="s">
        <v>1264</v>
      </c>
      <c r="BQ962" s="79">
        <v>1273</v>
      </c>
      <c r="BR962" s="79">
        <v>10</v>
      </c>
      <c r="BT962" s="79" t="s">
        <v>1268</v>
      </c>
      <c r="BU962" s="79" t="s">
        <v>863</v>
      </c>
      <c r="BV962" s="79">
        <v>1</v>
      </c>
      <c r="BW962" s="79">
        <v>21</v>
      </c>
      <c r="BX962" s="79">
        <v>0.5</v>
      </c>
      <c r="BY962" s="79">
        <v>0</v>
      </c>
      <c r="BZ962" s="95" t="s">
        <v>464</v>
      </c>
      <c r="CA962" s="95" t="s">
        <v>464</v>
      </c>
      <c r="CB962" s="95" t="s">
        <v>1266</v>
      </c>
      <c r="CC962" s="95">
        <v>125</v>
      </c>
      <c r="CD962" s="95">
        <v>220</v>
      </c>
      <c r="CE962" s="95" t="s">
        <v>1287</v>
      </c>
      <c r="CF962" s="95">
        <f t="shared" si="250"/>
        <v>288</v>
      </c>
      <c r="CG962" s="81">
        <v>0</v>
      </c>
    </row>
    <row r="963" spans="1:85" x14ac:dyDescent="0.3">
      <c r="A963" s="2" t="s">
        <v>385</v>
      </c>
      <c r="D963" s="69">
        <v>3.58</v>
      </c>
      <c r="E963" t="s">
        <v>1459</v>
      </c>
      <c r="L963" t="b">
        <v>0</v>
      </c>
      <c r="M963" t="b">
        <v>0</v>
      </c>
      <c r="N963" t="b">
        <v>0</v>
      </c>
      <c r="O963" s="5" t="b">
        <v>1</v>
      </c>
      <c r="P963">
        <v>1</v>
      </c>
      <c r="T963">
        <v>3.802</v>
      </c>
      <c r="U963">
        <v>3.802</v>
      </c>
      <c r="V963">
        <v>24.7</v>
      </c>
      <c r="W963" t="s">
        <v>439</v>
      </c>
      <c r="X963">
        <v>24.7</v>
      </c>
      <c r="BP963" s="79" t="s">
        <v>1264</v>
      </c>
      <c r="BQ963" s="79">
        <v>1273</v>
      </c>
      <c r="BR963" s="79">
        <v>10</v>
      </c>
      <c r="BT963" s="79" t="s">
        <v>1268</v>
      </c>
      <c r="BU963" s="79" t="s">
        <v>863</v>
      </c>
      <c r="BV963" s="79">
        <v>1</v>
      </c>
      <c r="BX963" s="79">
        <v>0.5</v>
      </c>
      <c r="BY963" s="79">
        <v>0.2</v>
      </c>
      <c r="BZ963" s="95" t="s">
        <v>464</v>
      </c>
      <c r="CA963" s="95" t="s">
        <v>464</v>
      </c>
      <c r="CB963" s="95" t="s">
        <v>1266</v>
      </c>
      <c r="CC963" s="95">
        <v>125</v>
      </c>
      <c r="CD963" s="95">
        <v>220</v>
      </c>
      <c r="CE963" s="95" t="s">
        <v>1287</v>
      </c>
      <c r="CF963" s="95">
        <f t="shared" si="250"/>
        <v>288</v>
      </c>
      <c r="CG963" s="81">
        <v>21000</v>
      </c>
    </row>
    <row r="964" spans="1:85" x14ac:dyDescent="0.3">
      <c r="A964" s="2" t="s">
        <v>385</v>
      </c>
      <c r="D964" s="69">
        <v>3.58</v>
      </c>
      <c r="E964" t="s">
        <v>1459</v>
      </c>
      <c r="L964" t="b">
        <v>0</v>
      </c>
      <c r="M964" t="b">
        <v>0</v>
      </c>
      <c r="N964" t="b">
        <v>0</v>
      </c>
      <c r="O964" s="5" t="b">
        <v>1</v>
      </c>
      <c r="P964">
        <v>1</v>
      </c>
      <c r="T964">
        <v>3.802</v>
      </c>
      <c r="U964">
        <v>3.802</v>
      </c>
      <c r="V964">
        <v>24.7</v>
      </c>
      <c r="W964" t="s">
        <v>439</v>
      </c>
      <c r="X964">
        <v>24.7</v>
      </c>
      <c r="BP964" s="79" t="s">
        <v>1264</v>
      </c>
      <c r="BQ964" s="79">
        <v>1273</v>
      </c>
      <c r="BR964" s="79">
        <v>10</v>
      </c>
      <c r="BT964" s="79" t="s">
        <v>1268</v>
      </c>
      <c r="BU964" s="79" t="s">
        <v>863</v>
      </c>
      <c r="BV964" s="79">
        <v>1</v>
      </c>
      <c r="BX964" s="79">
        <v>0.5</v>
      </c>
      <c r="BY964" s="79">
        <v>0.5</v>
      </c>
      <c r="BZ964" s="95" t="s">
        <v>464</v>
      </c>
      <c r="CA964" s="95" t="s">
        <v>464</v>
      </c>
      <c r="CB964" s="95" t="s">
        <v>1266</v>
      </c>
      <c r="CC964" s="95">
        <v>125</v>
      </c>
      <c r="CD964" s="95">
        <v>220</v>
      </c>
      <c r="CE964" s="95" t="s">
        <v>1287</v>
      </c>
      <c r="CF964" s="95">
        <f t="shared" si="250"/>
        <v>288</v>
      </c>
      <c r="CG964" s="81">
        <v>36000</v>
      </c>
    </row>
    <row r="965" spans="1:85" x14ac:dyDescent="0.3">
      <c r="A965" s="2" t="s">
        <v>385</v>
      </c>
      <c r="D965" s="69">
        <v>3.58</v>
      </c>
      <c r="E965" t="s">
        <v>1459</v>
      </c>
      <c r="L965" t="b">
        <v>0</v>
      </c>
      <c r="M965" t="b">
        <v>0</v>
      </c>
      <c r="N965" t="b">
        <v>0</v>
      </c>
      <c r="O965" s="5" t="b">
        <v>1</v>
      </c>
      <c r="P965">
        <v>1</v>
      </c>
      <c r="T965">
        <v>3.802</v>
      </c>
      <c r="U965">
        <v>3.802</v>
      </c>
      <c r="V965">
        <v>24.7</v>
      </c>
      <c r="W965" t="s">
        <v>439</v>
      </c>
      <c r="X965">
        <v>24.7</v>
      </c>
      <c r="BP965" s="79" t="s">
        <v>1264</v>
      </c>
      <c r="BQ965" s="79">
        <v>1273</v>
      </c>
      <c r="BR965" s="79">
        <v>10</v>
      </c>
      <c r="BT965" s="79" t="s">
        <v>1268</v>
      </c>
      <c r="BU965" s="79" t="s">
        <v>863</v>
      </c>
      <c r="BV965" s="79">
        <v>1</v>
      </c>
      <c r="BX965" s="79">
        <v>0.5</v>
      </c>
      <c r="BY965" s="79">
        <v>0.75</v>
      </c>
      <c r="BZ965" s="95" t="s">
        <v>464</v>
      </c>
      <c r="CA965" s="95" t="s">
        <v>464</v>
      </c>
      <c r="CB965" s="95" t="s">
        <v>1266</v>
      </c>
      <c r="CC965" s="95">
        <v>125</v>
      </c>
      <c r="CD965" s="95">
        <v>220</v>
      </c>
      <c r="CE965" s="95" t="s">
        <v>1287</v>
      </c>
      <c r="CF965" s="95">
        <f t="shared" si="250"/>
        <v>288</v>
      </c>
      <c r="CG965" s="81">
        <v>54000</v>
      </c>
    </row>
    <row r="966" spans="1:85" x14ac:dyDescent="0.3">
      <c r="A966" s="2" t="s">
        <v>385</v>
      </c>
      <c r="D966" s="69">
        <v>3.58</v>
      </c>
      <c r="E966" t="s">
        <v>1459</v>
      </c>
      <c r="L966" t="b">
        <v>0</v>
      </c>
      <c r="M966" t="b">
        <v>0</v>
      </c>
      <c r="N966" t="b">
        <v>0</v>
      </c>
      <c r="O966" s="5" t="b">
        <v>1</v>
      </c>
      <c r="P966">
        <v>1</v>
      </c>
      <c r="T966">
        <v>3.802</v>
      </c>
      <c r="U966">
        <v>3.802</v>
      </c>
      <c r="V966">
        <v>24.7</v>
      </c>
      <c r="W966" t="s">
        <v>439</v>
      </c>
      <c r="X966">
        <v>24.7</v>
      </c>
      <c r="BP966" s="79" t="s">
        <v>1264</v>
      </c>
      <c r="BQ966" s="79">
        <v>1273</v>
      </c>
      <c r="BR966" s="79">
        <v>10</v>
      </c>
      <c r="BT966" s="79" t="s">
        <v>1268</v>
      </c>
      <c r="BU966" s="79" t="s">
        <v>863</v>
      </c>
      <c r="BV966" s="79">
        <v>1</v>
      </c>
      <c r="BX966" s="79">
        <v>0.5</v>
      </c>
      <c r="BY966" s="79">
        <v>1</v>
      </c>
      <c r="BZ966" s="95" t="s">
        <v>464</v>
      </c>
      <c r="CA966" s="95" t="s">
        <v>464</v>
      </c>
      <c r="CB966" s="95" t="s">
        <v>1266</v>
      </c>
      <c r="CC966" s="95">
        <v>125</v>
      </c>
      <c r="CD966" s="95">
        <v>220</v>
      </c>
      <c r="CE966" s="95" t="s">
        <v>1287</v>
      </c>
      <c r="CF966" s="95">
        <f t="shared" si="250"/>
        <v>288</v>
      </c>
      <c r="CG966" s="81">
        <v>78000</v>
      </c>
    </row>
    <row r="967" spans="1:85" x14ac:dyDescent="0.3">
      <c r="A967" s="2" t="s">
        <v>385</v>
      </c>
      <c r="D967" s="69">
        <v>3.58</v>
      </c>
      <c r="E967" t="s">
        <v>1459</v>
      </c>
      <c r="L967" t="b">
        <v>0</v>
      </c>
      <c r="M967" t="b">
        <v>0</v>
      </c>
      <c r="N967" t="b">
        <v>0</v>
      </c>
      <c r="O967" s="5" t="b">
        <v>1</v>
      </c>
      <c r="P967">
        <v>1</v>
      </c>
      <c r="T967">
        <v>3.802</v>
      </c>
      <c r="U967">
        <v>3.802</v>
      </c>
      <c r="V967">
        <v>24.7</v>
      </c>
      <c r="W967" t="s">
        <v>439</v>
      </c>
      <c r="X967">
        <v>24.7</v>
      </c>
      <c r="BP967" s="79" t="s">
        <v>1264</v>
      </c>
      <c r="BQ967" s="79">
        <v>1273</v>
      </c>
      <c r="BR967" s="79">
        <v>10</v>
      </c>
      <c r="BT967" s="79" t="s">
        <v>1268</v>
      </c>
      <c r="BU967" s="79" t="s">
        <v>863</v>
      </c>
      <c r="BV967" s="79">
        <v>1</v>
      </c>
      <c r="BX967" s="79">
        <v>0.5</v>
      </c>
      <c r="BY967" s="79">
        <v>2</v>
      </c>
      <c r="BZ967" s="95" t="s">
        <v>464</v>
      </c>
      <c r="CA967" s="95" t="s">
        <v>464</v>
      </c>
      <c r="CB967" s="95" t="s">
        <v>1266</v>
      </c>
      <c r="CC967" s="95">
        <v>125</v>
      </c>
      <c r="CD967" s="95">
        <v>220</v>
      </c>
      <c r="CE967" s="95" t="s">
        <v>1287</v>
      </c>
      <c r="CF967" s="95">
        <f t="shared" si="250"/>
        <v>288</v>
      </c>
      <c r="CG967" s="81">
        <v>99000</v>
      </c>
    </row>
    <row r="968" spans="1:85" x14ac:dyDescent="0.3">
      <c r="A968" s="2" t="s">
        <v>385</v>
      </c>
      <c r="D968" s="69">
        <v>3.58</v>
      </c>
      <c r="E968" t="s">
        <v>1459</v>
      </c>
      <c r="L968" t="b">
        <v>0</v>
      </c>
      <c r="M968" t="b">
        <v>0</v>
      </c>
      <c r="N968" t="b">
        <v>0</v>
      </c>
      <c r="O968" s="5" t="b">
        <v>1</v>
      </c>
      <c r="P968">
        <v>1</v>
      </c>
      <c r="T968">
        <v>3.802</v>
      </c>
      <c r="U968">
        <v>3.802</v>
      </c>
      <c r="V968">
        <v>24.7</v>
      </c>
      <c r="W968" t="s">
        <v>439</v>
      </c>
      <c r="X968">
        <v>24.7</v>
      </c>
      <c r="BP968" s="79" t="s">
        <v>1264</v>
      </c>
      <c r="BQ968" s="79">
        <v>1273</v>
      </c>
      <c r="BR968" s="79">
        <v>10</v>
      </c>
      <c r="BT968" s="79" t="s">
        <v>1268</v>
      </c>
      <c r="BU968" s="79" t="s">
        <v>863</v>
      </c>
      <c r="BV968" s="79">
        <v>1</v>
      </c>
      <c r="BX968" s="79">
        <v>0.5</v>
      </c>
      <c r="BY968" s="79">
        <v>5</v>
      </c>
      <c r="BZ968" s="95" t="s">
        <v>464</v>
      </c>
      <c r="CA968" s="95" t="s">
        <v>464</v>
      </c>
      <c r="CB968" s="95" t="s">
        <v>1266</v>
      </c>
      <c r="CC968" s="95">
        <v>125</v>
      </c>
      <c r="CD968" s="95">
        <v>220</v>
      </c>
      <c r="CE968" s="95" t="s">
        <v>1287</v>
      </c>
      <c r="CF968" s="95">
        <f t="shared" si="250"/>
        <v>288</v>
      </c>
      <c r="CG968" s="81">
        <v>141000</v>
      </c>
    </row>
    <row r="969" spans="1:85" x14ac:dyDescent="0.3">
      <c r="A969" s="2" t="s">
        <v>385</v>
      </c>
      <c r="D969" s="69">
        <v>3.58</v>
      </c>
      <c r="E969" t="s">
        <v>1459</v>
      </c>
      <c r="L969" t="b">
        <v>0</v>
      </c>
      <c r="M969" t="b">
        <v>0</v>
      </c>
      <c r="N969" t="b">
        <v>0</v>
      </c>
      <c r="O969" s="5" t="b">
        <v>1</v>
      </c>
      <c r="P969">
        <v>1</v>
      </c>
      <c r="T969">
        <v>3.802</v>
      </c>
      <c r="U969">
        <v>3.802</v>
      </c>
      <c r="V969">
        <v>24.7</v>
      </c>
      <c r="W969" t="s">
        <v>439</v>
      </c>
      <c r="X969">
        <v>24.7</v>
      </c>
      <c r="BP969" s="79" t="s">
        <v>1264</v>
      </c>
      <c r="BQ969" s="79">
        <v>1273</v>
      </c>
      <c r="BR969" s="79">
        <v>10</v>
      </c>
      <c r="BT969" s="79" t="s">
        <v>1268</v>
      </c>
      <c r="BU969" s="79" t="s">
        <v>863</v>
      </c>
      <c r="BV969" s="79">
        <v>1</v>
      </c>
      <c r="BX969" s="79">
        <v>0.5</v>
      </c>
      <c r="BY969" s="79">
        <v>10</v>
      </c>
      <c r="BZ969" s="95" t="s">
        <v>464</v>
      </c>
      <c r="CA969" s="95" t="s">
        <v>464</v>
      </c>
      <c r="CB969" s="95" t="s">
        <v>1266</v>
      </c>
      <c r="CC969" s="95">
        <v>125</v>
      </c>
      <c r="CD969" s="95">
        <v>220</v>
      </c>
      <c r="CE969" s="95" t="s">
        <v>1287</v>
      </c>
      <c r="CF969" s="95">
        <f t="shared" si="250"/>
        <v>288</v>
      </c>
      <c r="CG969" s="81">
        <v>156000</v>
      </c>
    </row>
    <row r="970" spans="1:85" x14ac:dyDescent="0.3">
      <c r="A970" s="2" t="s">
        <v>385</v>
      </c>
      <c r="D970" s="69">
        <v>3.58</v>
      </c>
      <c r="E970" t="s">
        <v>1459</v>
      </c>
      <c r="L970" t="b">
        <v>0</v>
      </c>
      <c r="M970" t="b">
        <v>0</v>
      </c>
      <c r="N970" t="b">
        <v>0</v>
      </c>
      <c r="O970" s="5" t="b">
        <v>1</v>
      </c>
      <c r="P970">
        <v>1</v>
      </c>
      <c r="T970">
        <v>3.802</v>
      </c>
      <c r="U970">
        <v>3.802</v>
      </c>
      <c r="V970">
        <v>24.7</v>
      </c>
      <c r="W970" t="s">
        <v>439</v>
      </c>
      <c r="X970">
        <v>24.7</v>
      </c>
      <c r="BP970" s="79" t="s">
        <v>1264</v>
      </c>
      <c r="BQ970" s="79">
        <v>1273</v>
      </c>
      <c r="BR970" s="79">
        <v>10</v>
      </c>
      <c r="BT970" s="79" t="s">
        <v>1268</v>
      </c>
      <c r="BU970" s="79" t="s">
        <v>863</v>
      </c>
      <c r="BV970" s="79">
        <v>1</v>
      </c>
      <c r="BX970" s="79">
        <v>0.5</v>
      </c>
      <c r="BY970" s="79">
        <v>15</v>
      </c>
      <c r="BZ970" s="95" t="s">
        <v>464</v>
      </c>
      <c r="CA970" s="95" t="s">
        <v>464</v>
      </c>
      <c r="CB970" s="95" t="s">
        <v>1266</v>
      </c>
      <c r="CC970" s="95">
        <v>125</v>
      </c>
      <c r="CD970" s="95">
        <v>220</v>
      </c>
      <c r="CE970" s="95" t="s">
        <v>1287</v>
      </c>
      <c r="CF970" s="95">
        <f t="shared" si="250"/>
        <v>288</v>
      </c>
      <c r="CG970" s="81">
        <v>126000</v>
      </c>
    </row>
    <row r="971" spans="1:85" x14ac:dyDescent="0.3">
      <c r="A971" s="2" t="s">
        <v>385</v>
      </c>
      <c r="D971" s="69">
        <v>3.58</v>
      </c>
      <c r="E971" t="s">
        <v>1459</v>
      </c>
      <c r="L971" t="b">
        <v>0</v>
      </c>
      <c r="M971" t="b">
        <v>0</v>
      </c>
      <c r="N971" t="b">
        <v>0</v>
      </c>
      <c r="O971" s="5" t="b">
        <v>1</v>
      </c>
      <c r="P971">
        <v>1</v>
      </c>
      <c r="T971">
        <v>3.802</v>
      </c>
      <c r="U971">
        <v>3.802</v>
      </c>
      <c r="V971">
        <v>24.7</v>
      </c>
      <c r="W971" t="s">
        <v>439</v>
      </c>
      <c r="X971">
        <v>24.7</v>
      </c>
      <c r="BP971" s="79" t="s">
        <v>1264</v>
      </c>
      <c r="BQ971" s="79">
        <v>1273</v>
      </c>
      <c r="BR971" s="79">
        <v>10</v>
      </c>
      <c r="BT971" s="79" t="s">
        <v>1268</v>
      </c>
      <c r="BU971" s="79" t="s">
        <v>863</v>
      </c>
      <c r="BV971" s="79">
        <v>1</v>
      </c>
      <c r="BX971" s="79">
        <v>0.5</v>
      </c>
      <c r="BY971" s="79">
        <v>20</v>
      </c>
      <c r="BZ971" s="95" t="s">
        <v>464</v>
      </c>
      <c r="CA971" s="95" t="s">
        <v>464</v>
      </c>
      <c r="CB971" s="95" t="s">
        <v>1266</v>
      </c>
      <c r="CC971" s="95">
        <v>125</v>
      </c>
      <c r="CD971" s="95">
        <v>220</v>
      </c>
      <c r="CE971" s="95" t="s">
        <v>1287</v>
      </c>
      <c r="CF971" s="95">
        <f t="shared" si="250"/>
        <v>288</v>
      </c>
      <c r="CG971" s="81">
        <v>114000</v>
      </c>
    </row>
    <row r="972" spans="1:85" x14ac:dyDescent="0.3">
      <c r="A972" s="2" t="s">
        <v>385</v>
      </c>
      <c r="D972" s="69">
        <v>3.58</v>
      </c>
      <c r="E972" t="s">
        <v>1459</v>
      </c>
      <c r="L972" t="b">
        <v>0</v>
      </c>
      <c r="M972" t="b">
        <v>0</v>
      </c>
      <c r="N972" t="b">
        <v>0</v>
      </c>
      <c r="O972" s="5" t="b">
        <v>1</v>
      </c>
      <c r="P972">
        <v>1</v>
      </c>
      <c r="T972">
        <v>3.802</v>
      </c>
      <c r="U972">
        <v>3.802</v>
      </c>
      <c r="V972">
        <v>24.7</v>
      </c>
      <c r="W972" t="s">
        <v>439</v>
      </c>
      <c r="X972">
        <v>24.7</v>
      </c>
      <c r="BP972" s="79" t="s">
        <v>1264</v>
      </c>
      <c r="BQ972" s="79">
        <v>1273</v>
      </c>
      <c r="BR972" s="79">
        <v>10</v>
      </c>
      <c r="BT972" s="79" t="s">
        <v>1268</v>
      </c>
      <c r="BU972" s="79" t="s">
        <v>863</v>
      </c>
      <c r="BV972" s="79">
        <v>1</v>
      </c>
      <c r="BX972" s="79">
        <v>0.5</v>
      </c>
      <c r="BY972" s="79">
        <v>30</v>
      </c>
      <c r="BZ972" s="95" t="s">
        <v>464</v>
      </c>
      <c r="CA972" s="95" t="s">
        <v>464</v>
      </c>
      <c r="CB972" s="95" t="s">
        <v>1266</v>
      </c>
      <c r="CC972" s="95">
        <v>125</v>
      </c>
      <c r="CD972" s="95">
        <v>220</v>
      </c>
      <c r="CE972" s="95" t="s">
        <v>1287</v>
      </c>
      <c r="CF972" s="95">
        <f t="shared" si="250"/>
        <v>288</v>
      </c>
      <c r="CG972" s="81">
        <v>81000</v>
      </c>
    </row>
    <row r="973" spans="1:85" x14ac:dyDescent="0.3">
      <c r="A973" s="2" t="s">
        <v>4</v>
      </c>
      <c r="D973">
        <v>3.49</v>
      </c>
      <c r="E973" t="s">
        <v>1460</v>
      </c>
      <c r="F973" s="113" t="s">
        <v>527</v>
      </c>
      <c r="G973" t="s">
        <v>609</v>
      </c>
      <c r="L973" t="b">
        <v>1</v>
      </c>
      <c r="M973" t="b">
        <v>1</v>
      </c>
      <c r="N973" t="b">
        <v>0</v>
      </c>
      <c r="O973" t="b">
        <v>0</v>
      </c>
      <c r="BP973" s="79" t="s">
        <v>1264</v>
      </c>
      <c r="BQ973" s="79">
        <v>1373</v>
      </c>
      <c r="BR973" s="79">
        <v>24</v>
      </c>
      <c r="BT973" s="79" t="s">
        <v>464</v>
      </c>
      <c r="BU973" s="79" t="s">
        <v>464</v>
      </c>
      <c r="BV973" s="79">
        <v>0</v>
      </c>
      <c r="BW973" s="79">
        <v>3.78</v>
      </c>
      <c r="BX973" s="79">
        <v>0.5</v>
      </c>
      <c r="BY973" s="79">
        <v>30</v>
      </c>
      <c r="BZ973" s="95" t="s">
        <v>464</v>
      </c>
      <c r="CA973" s="95" t="s">
        <v>464</v>
      </c>
      <c r="CB973" s="95" t="s">
        <v>1266</v>
      </c>
      <c r="CC973" s="95">
        <v>125</v>
      </c>
      <c r="CD973" s="95">
        <v>220</v>
      </c>
      <c r="CE973" s="95" t="s">
        <v>1287</v>
      </c>
      <c r="CF973" s="95">
        <f t="shared" si="250"/>
        <v>288</v>
      </c>
      <c r="CG973" s="81">
        <v>36</v>
      </c>
    </row>
    <row r="974" spans="1:85" x14ac:dyDescent="0.3">
      <c r="A974" s="2" t="s">
        <v>63</v>
      </c>
      <c r="D974">
        <v>3.49</v>
      </c>
      <c r="E974" t="s">
        <v>1460</v>
      </c>
      <c r="F974" s="114" t="s">
        <v>587</v>
      </c>
      <c r="G974" s="69">
        <v>1522043</v>
      </c>
      <c r="I974" t="s">
        <v>1550</v>
      </c>
      <c r="J974" t="s">
        <v>1550</v>
      </c>
      <c r="L974" t="b">
        <v>1</v>
      </c>
      <c r="M974" t="b">
        <v>1</v>
      </c>
      <c r="N974" t="b">
        <v>0</v>
      </c>
      <c r="O974" t="b">
        <v>0</v>
      </c>
      <c r="P974">
        <v>1</v>
      </c>
      <c r="T974">
        <v>3.82</v>
      </c>
      <c r="U974">
        <v>3.82</v>
      </c>
      <c r="V974">
        <v>15.99</v>
      </c>
      <c r="X974">
        <v>15.99</v>
      </c>
      <c r="BP974" s="79" t="s">
        <v>1264</v>
      </c>
      <c r="BQ974" s="79">
        <v>1373</v>
      </c>
      <c r="BR974" s="79">
        <v>24</v>
      </c>
      <c r="BT974" s="79" t="s">
        <v>464</v>
      </c>
      <c r="BU974" s="79" t="s">
        <v>464</v>
      </c>
      <c r="BV974" s="79">
        <v>0</v>
      </c>
      <c r="BW974" s="79">
        <v>5.56</v>
      </c>
      <c r="BX974" s="79">
        <v>0.5</v>
      </c>
      <c r="BY974" s="79">
        <v>30</v>
      </c>
      <c r="BZ974" s="95" t="s">
        <v>464</v>
      </c>
      <c r="CA974" s="95" t="s">
        <v>464</v>
      </c>
      <c r="CB974" s="95" t="s">
        <v>1266</v>
      </c>
      <c r="CC974" s="95">
        <v>125</v>
      </c>
      <c r="CD974" s="95">
        <v>220</v>
      </c>
      <c r="CE974" s="95" t="s">
        <v>1287</v>
      </c>
      <c r="CF974" s="95">
        <f t="shared" si="250"/>
        <v>288</v>
      </c>
      <c r="CG974" s="81">
        <v>480</v>
      </c>
    </row>
    <row r="975" spans="1:85" x14ac:dyDescent="0.3">
      <c r="A975" s="2" t="s">
        <v>363</v>
      </c>
      <c r="D975">
        <v>3.56</v>
      </c>
      <c r="E975" t="s">
        <v>1460</v>
      </c>
      <c r="L975" t="b">
        <v>0</v>
      </c>
      <c r="M975" t="b">
        <v>0</v>
      </c>
      <c r="N975" t="b">
        <v>0</v>
      </c>
      <c r="O975" s="5" t="b">
        <v>1</v>
      </c>
      <c r="P975">
        <v>1</v>
      </c>
      <c r="T975">
        <v>3.86</v>
      </c>
      <c r="U975">
        <v>3.86</v>
      </c>
      <c r="V975">
        <v>16.079999999999998</v>
      </c>
      <c r="X975">
        <v>16.079999999999998</v>
      </c>
      <c r="BP975" s="79" t="s">
        <v>1264</v>
      </c>
      <c r="BQ975" s="79">
        <v>1373</v>
      </c>
      <c r="BR975" s="79">
        <v>24</v>
      </c>
      <c r="BT975" s="79" t="s">
        <v>464</v>
      </c>
      <c r="BU975" s="79" t="s">
        <v>464</v>
      </c>
      <c r="BV975" s="79">
        <v>0</v>
      </c>
      <c r="BW975" s="79">
        <v>4.28</v>
      </c>
      <c r="BX975" s="79">
        <v>0.5</v>
      </c>
      <c r="BY975" s="79">
        <v>30</v>
      </c>
      <c r="BZ975" s="95" t="s">
        <v>464</v>
      </c>
      <c r="CA975" s="95" t="s">
        <v>464</v>
      </c>
      <c r="CB975" s="95" t="s">
        <v>1266</v>
      </c>
      <c r="CC975" s="95">
        <v>125</v>
      </c>
      <c r="CD975" s="95">
        <v>220</v>
      </c>
      <c r="CE975" s="95" t="s">
        <v>1287</v>
      </c>
      <c r="CF975" s="95">
        <f t="shared" si="250"/>
        <v>288</v>
      </c>
      <c r="CG975" s="81">
        <v>95.999999999999986</v>
      </c>
    </row>
    <row r="976" spans="1:85" x14ac:dyDescent="0.3">
      <c r="A976" s="2" t="s">
        <v>364</v>
      </c>
      <c r="D976">
        <v>3.6</v>
      </c>
      <c r="E976" t="s">
        <v>1460</v>
      </c>
      <c r="L976" t="b">
        <v>0</v>
      </c>
      <c r="M976" t="b">
        <v>0</v>
      </c>
      <c r="N976" t="b">
        <v>0</v>
      </c>
      <c r="O976" s="5" t="b">
        <v>1</v>
      </c>
      <c r="P976">
        <v>1</v>
      </c>
      <c r="T976">
        <v>3.87</v>
      </c>
      <c r="U976">
        <v>3.87</v>
      </c>
      <c r="V976">
        <v>20.49</v>
      </c>
      <c r="X976">
        <v>20.49</v>
      </c>
      <c r="BP976" s="79" t="s">
        <v>1264</v>
      </c>
      <c r="BQ976" s="79">
        <v>1373</v>
      </c>
      <c r="BR976" s="79">
        <v>24</v>
      </c>
      <c r="BT976" s="79" t="s">
        <v>464</v>
      </c>
      <c r="BU976" s="79" t="s">
        <v>464</v>
      </c>
      <c r="BV976" s="79">
        <v>0</v>
      </c>
      <c r="BX976" s="79">
        <v>0.5</v>
      </c>
      <c r="BY976" s="79">
        <v>30</v>
      </c>
      <c r="BZ976" s="95" t="s">
        <v>464</v>
      </c>
      <c r="CA976" s="95" t="s">
        <v>464</v>
      </c>
      <c r="CB976" s="95" t="s">
        <v>1266</v>
      </c>
      <c r="CC976" s="95">
        <v>125</v>
      </c>
      <c r="CD976" s="95">
        <v>220</v>
      </c>
      <c r="CE976" s="95" t="s">
        <v>1287</v>
      </c>
      <c r="CF976" s="95">
        <f t="shared" si="250"/>
        <v>288</v>
      </c>
      <c r="CG976" s="81">
        <v>243.99999999999997</v>
      </c>
    </row>
    <row r="977" spans="1:85" x14ac:dyDescent="0.3">
      <c r="A977" s="2" t="s">
        <v>365</v>
      </c>
      <c r="D977">
        <v>3.55</v>
      </c>
      <c r="E977" t="s">
        <v>1460</v>
      </c>
      <c r="L977" t="b">
        <v>0</v>
      </c>
      <c r="M977" t="b">
        <v>0</v>
      </c>
      <c r="N977" t="b">
        <v>0</v>
      </c>
      <c r="O977" s="5" t="b">
        <v>1</v>
      </c>
      <c r="P977">
        <v>1</v>
      </c>
      <c r="T977">
        <v>3.86</v>
      </c>
      <c r="U977">
        <v>3.86</v>
      </c>
      <c r="V977">
        <v>22.22</v>
      </c>
      <c r="X977">
        <v>22.22</v>
      </c>
      <c r="BP977" s="79" t="s">
        <v>1264</v>
      </c>
      <c r="BQ977" s="79">
        <v>1373</v>
      </c>
      <c r="BR977" s="79">
        <v>24</v>
      </c>
      <c r="BT977" s="79" t="s">
        <v>464</v>
      </c>
      <c r="BU977" s="79" t="s">
        <v>464</v>
      </c>
      <c r="BV977" s="79">
        <v>0</v>
      </c>
      <c r="BX977" s="79">
        <v>0.5</v>
      </c>
      <c r="BY977" s="79">
        <v>30</v>
      </c>
      <c r="BZ977" s="95" t="s">
        <v>464</v>
      </c>
      <c r="CA977" s="95" t="s">
        <v>464</v>
      </c>
      <c r="CB977" s="95" t="s">
        <v>1266</v>
      </c>
      <c r="CC977" s="95">
        <v>125</v>
      </c>
      <c r="CD977" s="95">
        <v>220</v>
      </c>
      <c r="CE977" s="95" t="s">
        <v>1287</v>
      </c>
      <c r="CF977" s="95">
        <f t="shared" si="250"/>
        <v>288</v>
      </c>
      <c r="CG977" s="81">
        <v>480</v>
      </c>
    </row>
    <row r="978" spans="1:85" x14ac:dyDescent="0.3">
      <c r="A978" s="2" t="s">
        <v>366</v>
      </c>
      <c r="D978">
        <v>3.62</v>
      </c>
      <c r="E978" t="s">
        <v>1460</v>
      </c>
      <c r="L978" t="b">
        <v>0</v>
      </c>
      <c r="M978" t="b">
        <v>0</v>
      </c>
      <c r="N978" t="b">
        <v>0</v>
      </c>
      <c r="O978" s="5" t="b">
        <v>1</v>
      </c>
      <c r="P978">
        <v>1</v>
      </c>
      <c r="T978">
        <v>3.86</v>
      </c>
      <c r="U978">
        <v>3.86</v>
      </c>
      <c r="V978">
        <v>25.35</v>
      </c>
      <c r="X978">
        <v>25.35</v>
      </c>
      <c r="BP978" s="79" t="s">
        <v>1264</v>
      </c>
      <c r="BQ978" s="79">
        <v>1373</v>
      </c>
      <c r="BR978" s="79">
        <v>24</v>
      </c>
      <c r="BT978" s="79" t="s">
        <v>464</v>
      </c>
      <c r="BU978" s="79" t="s">
        <v>464</v>
      </c>
      <c r="BV978" s="79">
        <v>0</v>
      </c>
      <c r="BX978" s="79">
        <v>0.5</v>
      </c>
      <c r="BY978" s="79">
        <v>30</v>
      </c>
      <c r="BZ978" s="95" t="s">
        <v>464</v>
      </c>
      <c r="CA978" s="95" t="s">
        <v>464</v>
      </c>
      <c r="CB978" s="95" t="s">
        <v>1266</v>
      </c>
      <c r="CC978" s="95">
        <v>125</v>
      </c>
      <c r="CD978" s="95">
        <v>220</v>
      </c>
      <c r="CE978" s="95" t="s">
        <v>1287</v>
      </c>
      <c r="CF978" s="95">
        <f t="shared" si="250"/>
        <v>288</v>
      </c>
      <c r="CG978" s="81">
        <v>640</v>
      </c>
    </row>
    <row r="979" spans="1:85" x14ac:dyDescent="0.3">
      <c r="A979" s="2" t="s">
        <v>367</v>
      </c>
      <c r="D979">
        <v>3.55</v>
      </c>
      <c r="E979" t="s">
        <v>1460</v>
      </c>
      <c r="L979" t="b">
        <v>0</v>
      </c>
      <c r="M979" t="b">
        <v>0</v>
      </c>
      <c r="N979" t="b">
        <v>0</v>
      </c>
      <c r="O979" s="5" t="b">
        <v>1</v>
      </c>
      <c r="P979">
        <v>1</v>
      </c>
      <c r="T979">
        <v>3.86</v>
      </c>
      <c r="U979">
        <v>3.86</v>
      </c>
      <c r="V979">
        <v>29.53</v>
      </c>
      <c r="X979">
        <v>29.53</v>
      </c>
      <c r="BP979" s="79" t="s">
        <v>1264</v>
      </c>
      <c r="BQ979" s="79">
        <v>1373</v>
      </c>
      <c r="BR979" s="79">
        <v>24</v>
      </c>
      <c r="BT979" s="79" t="s">
        <v>464</v>
      </c>
      <c r="BU979" s="79" t="s">
        <v>464</v>
      </c>
      <c r="BV979" s="79">
        <v>0</v>
      </c>
      <c r="BX979" s="79">
        <v>0.5</v>
      </c>
      <c r="BY979" s="79">
        <v>30</v>
      </c>
      <c r="BZ979" s="95" t="s">
        <v>464</v>
      </c>
      <c r="CA979" s="95" t="s">
        <v>464</v>
      </c>
      <c r="CB979" s="95" t="s">
        <v>1266</v>
      </c>
      <c r="CC979" s="95">
        <v>125</v>
      </c>
      <c r="CD979" s="95">
        <v>220</v>
      </c>
      <c r="CE979" s="95" t="s">
        <v>1287</v>
      </c>
      <c r="CF979" s="95">
        <f t="shared" ref="CF979" si="253">273+15</f>
        <v>288</v>
      </c>
      <c r="CG979" s="81">
        <v>276</v>
      </c>
    </row>
    <row r="980" spans="1:85" x14ac:dyDescent="0.3">
      <c r="A980" s="2" t="s">
        <v>368</v>
      </c>
      <c r="D980">
        <v>3.6</v>
      </c>
      <c r="E980" t="s">
        <v>1460</v>
      </c>
      <c r="L980" t="b">
        <v>0</v>
      </c>
      <c r="M980" t="b">
        <v>0</v>
      </c>
      <c r="N980" t="b">
        <v>0</v>
      </c>
      <c r="O980" s="5" t="b">
        <v>1</v>
      </c>
      <c r="P980">
        <v>1</v>
      </c>
      <c r="T980">
        <v>3.86</v>
      </c>
      <c r="U980">
        <v>3.86</v>
      </c>
      <c r="V980">
        <v>33.53</v>
      </c>
      <c r="X980">
        <v>33.53</v>
      </c>
      <c r="BP980" s="79" t="s">
        <v>1264</v>
      </c>
      <c r="BQ980" s="79">
        <v>1373</v>
      </c>
      <c r="BR980" s="79">
        <v>24</v>
      </c>
      <c r="BT980" s="79" t="s">
        <v>464</v>
      </c>
      <c r="BU980" s="79" t="s">
        <v>464</v>
      </c>
      <c r="BV980" s="79">
        <v>0</v>
      </c>
      <c r="BW980" s="79">
        <v>7.01</v>
      </c>
      <c r="BX980" s="79">
        <v>0.5</v>
      </c>
      <c r="BY980" s="79">
        <v>30</v>
      </c>
      <c r="BZ980" s="95" t="s">
        <v>464</v>
      </c>
      <c r="CA980" s="95" t="s">
        <v>464</v>
      </c>
      <c r="CB980" s="95" t="s">
        <v>1266</v>
      </c>
      <c r="CC980" s="95">
        <v>125</v>
      </c>
      <c r="CD980" s="95">
        <v>220</v>
      </c>
      <c r="CE980" s="95" t="s">
        <v>1287</v>
      </c>
      <c r="CF980" s="95">
        <f t="shared" ref="CF980:CF988" si="254">273+15</f>
        <v>288</v>
      </c>
      <c r="CG980" s="81">
        <v>191.99999999999997</v>
      </c>
    </row>
    <row r="981" spans="1:85" x14ac:dyDescent="0.3">
      <c r="A981" s="2" t="s">
        <v>4</v>
      </c>
      <c r="D981">
        <v>3.49</v>
      </c>
      <c r="E981" t="s">
        <v>1460</v>
      </c>
      <c r="F981" s="113" t="s">
        <v>527</v>
      </c>
      <c r="G981" t="s">
        <v>609</v>
      </c>
      <c r="L981" t="b">
        <v>1</v>
      </c>
      <c r="M981" t="b">
        <v>1</v>
      </c>
      <c r="N981" t="b">
        <v>0</v>
      </c>
      <c r="O981" t="b">
        <v>0</v>
      </c>
      <c r="BP981" s="79" t="s">
        <v>1264</v>
      </c>
      <c r="BQ981" s="79">
        <v>1373</v>
      </c>
      <c r="BR981" s="79">
        <v>24</v>
      </c>
      <c r="BT981" s="79" t="s">
        <v>1268</v>
      </c>
      <c r="BU981" s="79" t="s">
        <v>863</v>
      </c>
      <c r="BV981" s="79">
        <v>1</v>
      </c>
      <c r="BW981" s="79">
        <v>3.78</v>
      </c>
      <c r="BX981" s="79">
        <v>0.5</v>
      </c>
      <c r="BY981" s="79">
        <v>30</v>
      </c>
      <c r="BZ981" s="95" t="s">
        <v>464</v>
      </c>
      <c r="CA981" s="95" t="s">
        <v>464</v>
      </c>
      <c r="CB981" s="95" t="s">
        <v>1266</v>
      </c>
      <c r="CC981" s="95">
        <v>125</v>
      </c>
      <c r="CD981" s="95">
        <v>220</v>
      </c>
      <c r="CE981" s="95" t="s">
        <v>1287</v>
      </c>
      <c r="CF981" s="95">
        <f t="shared" si="254"/>
        <v>288</v>
      </c>
      <c r="CG981" s="81">
        <v>200</v>
      </c>
    </row>
    <row r="982" spans="1:85" x14ac:dyDescent="0.3">
      <c r="A982" s="2" t="s">
        <v>63</v>
      </c>
      <c r="D982">
        <v>3.49</v>
      </c>
      <c r="E982" t="s">
        <v>1460</v>
      </c>
      <c r="F982" s="114" t="s">
        <v>587</v>
      </c>
      <c r="G982" s="69">
        <v>1522043</v>
      </c>
      <c r="I982" t="s">
        <v>1550</v>
      </c>
      <c r="J982" t="s">
        <v>1550</v>
      </c>
      <c r="L982" t="b">
        <v>1</v>
      </c>
      <c r="M982" t="b">
        <v>1</v>
      </c>
      <c r="N982" t="b">
        <v>0</v>
      </c>
      <c r="O982" t="b">
        <v>0</v>
      </c>
      <c r="P982">
        <v>1</v>
      </c>
      <c r="T982">
        <v>3.82</v>
      </c>
      <c r="U982">
        <v>3.82</v>
      </c>
      <c r="V982">
        <v>15.99</v>
      </c>
      <c r="X982">
        <v>15.99</v>
      </c>
      <c r="BP982" s="79" t="s">
        <v>1264</v>
      </c>
      <c r="BQ982" s="79">
        <v>1373</v>
      </c>
      <c r="BR982" s="79">
        <v>24</v>
      </c>
      <c r="BT982" s="79" t="s">
        <v>1268</v>
      </c>
      <c r="BU982" s="79" t="s">
        <v>863</v>
      </c>
      <c r="BV982" s="79">
        <v>1</v>
      </c>
      <c r="BW982" s="79">
        <v>5.56</v>
      </c>
      <c r="BX982" s="79">
        <v>0.5</v>
      </c>
      <c r="BY982" s="79">
        <v>30</v>
      </c>
      <c r="BZ982" s="95" t="s">
        <v>464</v>
      </c>
      <c r="CA982" s="95" t="s">
        <v>464</v>
      </c>
      <c r="CB982" s="95" t="s">
        <v>1266</v>
      </c>
      <c r="CC982" s="95">
        <v>125</v>
      </c>
      <c r="CD982" s="95">
        <v>220</v>
      </c>
      <c r="CE982" s="95" t="s">
        <v>1287</v>
      </c>
      <c r="CF982" s="95">
        <f t="shared" si="254"/>
        <v>288</v>
      </c>
      <c r="CG982" s="81">
        <v>24800</v>
      </c>
    </row>
    <row r="983" spans="1:85" x14ac:dyDescent="0.3">
      <c r="A983" s="2" t="s">
        <v>363</v>
      </c>
      <c r="D983">
        <v>3.56</v>
      </c>
      <c r="E983" t="s">
        <v>1460</v>
      </c>
      <c r="L983" t="b">
        <v>0</v>
      </c>
      <c r="M983" t="b">
        <v>0</v>
      </c>
      <c r="N983" t="b">
        <v>0</v>
      </c>
      <c r="O983" s="5" t="b">
        <v>1</v>
      </c>
      <c r="P983">
        <v>1</v>
      </c>
      <c r="T983">
        <v>3.86</v>
      </c>
      <c r="U983">
        <v>3.86</v>
      </c>
      <c r="V983">
        <v>16.079999999999998</v>
      </c>
      <c r="X983">
        <v>16.079999999999998</v>
      </c>
      <c r="BP983" s="79" t="s">
        <v>1264</v>
      </c>
      <c r="BQ983" s="79">
        <v>1373</v>
      </c>
      <c r="BR983" s="79">
        <v>24</v>
      </c>
      <c r="BT983" s="79" t="s">
        <v>1268</v>
      </c>
      <c r="BU983" s="79" t="s">
        <v>863</v>
      </c>
      <c r="BV983" s="79">
        <v>1</v>
      </c>
      <c r="BW983" s="79">
        <v>4.28</v>
      </c>
      <c r="BX983" s="79">
        <v>0.5</v>
      </c>
      <c r="BY983" s="79">
        <v>30</v>
      </c>
      <c r="BZ983" s="95" t="s">
        <v>464</v>
      </c>
      <c r="CA983" s="95" t="s">
        <v>464</v>
      </c>
      <c r="CB983" s="95" t="s">
        <v>1266</v>
      </c>
      <c r="CC983" s="95">
        <v>125</v>
      </c>
      <c r="CD983" s="95">
        <v>220</v>
      </c>
      <c r="CE983" s="95" t="s">
        <v>1287</v>
      </c>
      <c r="CF983" s="95">
        <f t="shared" si="254"/>
        <v>288</v>
      </c>
      <c r="CG983" s="81">
        <v>6800</v>
      </c>
    </row>
    <row r="984" spans="1:85" x14ac:dyDescent="0.3">
      <c r="A984" s="2" t="s">
        <v>364</v>
      </c>
      <c r="D984">
        <v>3.6</v>
      </c>
      <c r="E984" t="s">
        <v>1460</v>
      </c>
      <c r="L984" t="b">
        <v>0</v>
      </c>
      <c r="M984" t="b">
        <v>0</v>
      </c>
      <c r="N984" t="b">
        <v>0</v>
      </c>
      <c r="O984" s="5" t="b">
        <v>1</v>
      </c>
      <c r="P984">
        <v>1</v>
      </c>
      <c r="T984">
        <v>3.87</v>
      </c>
      <c r="U984">
        <v>3.87</v>
      </c>
      <c r="V984">
        <v>20.49</v>
      </c>
      <c r="X984">
        <v>20.49</v>
      </c>
      <c r="BP984" s="79" t="s">
        <v>1264</v>
      </c>
      <c r="BQ984" s="79">
        <v>1373</v>
      </c>
      <c r="BR984" s="79">
        <v>24</v>
      </c>
      <c r="BT984" s="79" t="s">
        <v>1268</v>
      </c>
      <c r="BU984" s="79" t="s">
        <v>863</v>
      </c>
      <c r="BV984" s="79">
        <v>1</v>
      </c>
      <c r="BX984" s="79">
        <v>0.5</v>
      </c>
      <c r="BY984" s="79">
        <v>30</v>
      </c>
      <c r="BZ984" s="95" t="s">
        <v>464</v>
      </c>
      <c r="CA984" s="95" t="s">
        <v>464</v>
      </c>
      <c r="CB984" s="95" t="s">
        <v>1266</v>
      </c>
      <c r="CC984" s="95">
        <v>125</v>
      </c>
      <c r="CD984" s="95">
        <v>220</v>
      </c>
      <c r="CE984" s="95" t="s">
        <v>1287</v>
      </c>
      <c r="CF984" s="95">
        <f t="shared" si="254"/>
        <v>288</v>
      </c>
      <c r="CG984" s="81">
        <v>18400</v>
      </c>
    </row>
    <row r="985" spans="1:85" x14ac:dyDescent="0.3">
      <c r="A985" s="2" t="s">
        <v>365</v>
      </c>
      <c r="D985">
        <v>3.55</v>
      </c>
      <c r="E985" t="s">
        <v>1460</v>
      </c>
      <c r="L985" t="b">
        <v>0</v>
      </c>
      <c r="M985" t="b">
        <v>0</v>
      </c>
      <c r="N985" t="b">
        <v>0</v>
      </c>
      <c r="O985" s="5" t="b">
        <v>1</v>
      </c>
      <c r="P985">
        <v>1</v>
      </c>
      <c r="T985">
        <v>3.86</v>
      </c>
      <c r="U985">
        <v>3.86</v>
      </c>
      <c r="V985">
        <v>22.22</v>
      </c>
      <c r="X985">
        <v>22.22</v>
      </c>
      <c r="BP985" s="79" t="s">
        <v>1264</v>
      </c>
      <c r="BQ985" s="79">
        <v>1373</v>
      </c>
      <c r="BR985" s="79">
        <v>24</v>
      </c>
      <c r="BT985" s="79" t="s">
        <v>1268</v>
      </c>
      <c r="BU985" s="79" t="s">
        <v>863</v>
      </c>
      <c r="BV985" s="79">
        <v>1</v>
      </c>
      <c r="BX985" s="79">
        <v>0.5</v>
      </c>
      <c r="BY985" s="79">
        <v>30</v>
      </c>
      <c r="BZ985" s="95" t="s">
        <v>464</v>
      </c>
      <c r="CA985" s="95" t="s">
        <v>464</v>
      </c>
      <c r="CB985" s="95" t="s">
        <v>1266</v>
      </c>
      <c r="CC985" s="95">
        <v>125</v>
      </c>
      <c r="CD985" s="95">
        <v>220</v>
      </c>
      <c r="CE985" s="95" t="s">
        <v>1287</v>
      </c>
      <c r="CF985" s="95">
        <f t="shared" si="254"/>
        <v>288</v>
      </c>
      <c r="CG985" s="81">
        <v>17200</v>
      </c>
    </row>
    <row r="986" spans="1:85" x14ac:dyDescent="0.3">
      <c r="A986" s="2" t="s">
        <v>366</v>
      </c>
      <c r="D986">
        <v>3.62</v>
      </c>
      <c r="E986" t="s">
        <v>1460</v>
      </c>
      <c r="L986" t="b">
        <v>0</v>
      </c>
      <c r="M986" t="b">
        <v>0</v>
      </c>
      <c r="N986" t="b">
        <v>0</v>
      </c>
      <c r="O986" s="5" t="b">
        <v>1</v>
      </c>
      <c r="P986">
        <v>1</v>
      </c>
      <c r="T986">
        <v>3.86</v>
      </c>
      <c r="U986">
        <v>3.86</v>
      </c>
      <c r="V986">
        <v>25.35</v>
      </c>
      <c r="X986">
        <v>25.35</v>
      </c>
      <c r="BP986" s="79" t="s">
        <v>1264</v>
      </c>
      <c r="BQ986" s="79">
        <v>1373</v>
      </c>
      <c r="BR986" s="79">
        <v>24</v>
      </c>
      <c r="BT986" s="79" t="s">
        <v>1268</v>
      </c>
      <c r="BU986" s="79" t="s">
        <v>863</v>
      </c>
      <c r="BV986" s="79">
        <v>1</v>
      </c>
      <c r="BX986" s="79">
        <v>0.5</v>
      </c>
      <c r="BY986" s="79">
        <v>30</v>
      </c>
      <c r="BZ986" s="95" t="s">
        <v>464</v>
      </c>
      <c r="CA986" s="95" t="s">
        <v>464</v>
      </c>
      <c r="CB986" s="95" t="s">
        <v>1266</v>
      </c>
      <c r="CC986" s="95">
        <v>125</v>
      </c>
      <c r="CD986" s="95">
        <v>220</v>
      </c>
      <c r="CE986" s="95" t="s">
        <v>1287</v>
      </c>
      <c r="CF986" s="95">
        <f t="shared" si="254"/>
        <v>288</v>
      </c>
      <c r="CG986" s="81">
        <v>39600</v>
      </c>
    </row>
    <row r="987" spans="1:85" x14ac:dyDescent="0.3">
      <c r="A987" s="2" t="s">
        <v>367</v>
      </c>
      <c r="D987">
        <v>3.55</v>
      </c>
      <c r="E987" t="s">
        <v>1460</v>
      </c>
      <c r="L987" t="b">
        <v>0</v>
      </c>
      <c r="M987" t="b">
        <v>0</v>
      </c>
      <c r="N987" t="b">
        <v>0</v>
      </c>
      <c r="O987" s="5" t="b">
        <v>1</v>
      </c>
      <c r="P987">
        <v>1</v>
      </c>
      <c r="T987">
        <v>3.86</v>
      </c>
      <c r="U987">
        <v>3.86</v>
      </c>
      <c r="V987">
        <v>29.53</v>
      </c>
      <c r="X987">
        <v>29.53</v>
      </c>
      <c r="BP987" s="79" t="s">
        <v>1264</v>
      </c>
      <c r="BQ987" s="79">
        <v>1373</v>
      </c>
      <c r="BR987" s="79">
        <v>24</v>
      </c>
      <c r="BT987" s="79" t="s">
        <v>1268</v>
      </c>
      <c r="BU987" s="79" t="s">
        <v>863</v>
      </c>
      <c r="BV987" s="79">
        <v>1</v>
      </c>
      <c r="BX987" s="79">
        <v>0.5</v>
      </c>
      <c r="BY987" s="79">
        <v>30</v>
      </c>
      <c r="BZ987" s="95" t="s">
        <v>464</v>
      </c>
      <c r="CA987" s="95" t="s">
        <v>464</v>
      </c>
      <c r="CB987" s="95" t="s">
        <v>1266</v>
      </c>
      <c r="CC987" s="95">
        <v>125</v>
      </c>
      <c r="CD987" s="95">
        <v>220</v>
      </c>
      <c r="CE987" s="95" t="s">
        <v>1287</v>
      </c>
      <c r="CF987" s="95">
        <f t="shared" si="254"/>
        <v>288</v>
      </c>
      <c r="CG987" s="81">
        <v>21600</v>
      </c>
    </row>
    <row r="988" spans="1:85" x14ac:dyDescent="0.3">
      <c r="A988" s="2" t="s">
        <v>368</v>
      </c>
      <c r="D988">
        <v>3.6</v>
      </c>
      <c r="E988" t="s">
        <v>1460</v>
      </c>
      <c r="L988" t="b">
        <v>0</v>
      </c>
      <c r="M988" t="b">
        <v>0</v>
      </c>
      <c r="N988" t="b">
        <v>0</v>
      </c>
      <c r="O988" s="5" t="b">
        <v>1</v>
      </c>
      <c r="P988">
        <v>1</v>
      </c>
      <c r="T988">
        <v>3.86</v>
      </c>
      <c r="U988">
        <v>3.86</v>
      </c>
      <c r="V988">
        <v>33.53</v>
      </c>
      <c r="X988">
        <v>33.53</v>
      </c>
      <c r="BP988" s="79" t="s">
        <v>1264</v>
      </c>
      <c r="BQ988" s="79">
        <v>1373</v>
      </c>
      <c r="BR988" s="79">
        <v>24</v>
      </c>
      <c r="BT988" s="79" t="s">
        <v>1268</v>
      </c>
      <c r="BU988" s="79" t="s">
        <v>863</v>
      </c>
      <c r="BV988" s="79">
        <v>1</v>
      </c>
      <c r="BW988" s="79">
        <v>7.01</v>
      </c>
      <c r="BX988" s="79">
        <v>0.5</v>
      </c>
      <c r="BY988" s="79">
        <v>30</v>
      </c>
      <c r="BZ988" s="95" t="s">
        <v>464</v>
      </c>
      <c r="CA988" s="95" t="s">
        <v>464</v>
      </c>
      <c r="CB988" s="95" t="s">
        <v>1266</v>
      </c>
      <c r="CC988" s="95">
        <v>125</v>
      </c>
      <c r="CD988" s="95">
        <v>220</v>
      </c>
      <c r="CE988" s="95" t="s">
        <v>1287</v>
      </c>
      <c r="CF988" s="95">
        <f t="shared" si="254"/>
        <v>288</v>
      </c>
      <c r="CG988" s="81">
        <v>22000</v>
      </c>
    </row>
    <row r="989" spans="1:85" x14ac:dyDescent="0.3">
      <c r="A989" s="2" t="s">
        <v>284</v>
      </c>
      <c r="D989" s="69">
        <v>3.35</v>
      </c>
      <c r="E989" t="s">
        <v>1461</v>
      </c>
      <c r="F989" s="9" t="s">
        <v>598</v>
      </c>
      <c r="G989" t="s">
        <v>670</v>
      </c>
      <c r="H989" t="s">
        <v>1511</v>
      </c>
      <c r="L989" t="b">
        <v>1</v>
      </c>
      <c r="M989" t="b">
        <v>1</v>
      </c>
      <c r="N989" t="b">
        <v>0</v>
      </c>
      <c r="O989" t="b">
        <v>0</v>
      </c>
      <c r="P989">
        <v>2</v>
      </c>
      <c r="T989">
        <v>3.8</v>
      </c>
      <c r="U989">
        <v>3.8</v>
      </c>
      <c r="V989">
        <v>28.5</v>
      </c>
      <c r="W989" t="s">
        <v>440</v>
      </c>
      <c r="X989">
        <v>14.25</v>
      </c>
      <c r="BP989" s="79" t="s">
        <v>1264</v>
      </c>
      <c r="BQ989" s="79">
        <v>1373</v>
      </c>
      <c r="BR989" s="79">
        <v>12</v>
      </c>
    </row>
    <row r="990" spans="1:85" x14ac:dyDescent="0.3">
      <c r="A990" s="2" t="s">
        <v>1462</v>
      </c>
      <c r="D990" s="2">
        <v>2.15</v>
      </c>
      <c r="E990" t="s">
        <v>1461</v>
      </c>
      <c r="F990" s="32" t="s">
        <v>598</v>
      </c>
      <c r="G990" s="1" t="s">
        <v>670</v>
      </c>
      <c r="H990" s="1" t="s">
        <v>1511</v>
      </c>
      <c r="I990" s="1"/>
      <c r="J990" s="1"/>
      <c r="K990" s="1"/>
      <c r="L990" t="b">
        <v>1</v>
      </c>
      <c r="M990" t="b">
        <v>1</v>
      </c>
      <c r="N990" t="b">
        <v>0</v>
      </c>
      <c r="O990" t="b">
        <v>0</v>
      </c>
      <c r="P990">
        <v>2</v>
      </c>
      <c r="T990">
        <v>3.8</v>
      </c>
      <c r="U990">
        <v>3.8</v>
      </c>
      <c r="V990">
        <v>28.5</v>
      </c>
      <c r="W990" t="s">
        <v>440</v>
      </c>
      <c r="X990">
        <v>14.25</v>
      </c>
      <c r="BP990" s="79" t="s">
        <v>1264</v>
      </c>
      <c r="BQ990" s="79">
        <v>1373</v>
      </c>
      <c r="BR990" s="79">
        <v>12</v>
      </c>
    </row>
    <row r="991" spans="1:85" x14ac:dyDescent="0.3">
      <c r="A991" s="2" t="s">
        <v>1463</v>
      </c>
      <c r="D991" s="2">
        <v>1.95</v>
      </c>
      <c r="E991" t="s">
        <v>1461</v>
      </c>
      <c r="F991" s="32" t="s">
        <v>598</v>
      </c>
      <c r="G991" s="1" t="s">
        <v>670</v>
      </c>
      <c r="H991" s="1" t="s">
        <v>1511</v>
      </c>
      <c r="I991" s="1"/>
      <c r="J991" s="1"/>
      <c r="K991" s="1"/>
      <c r="L991" t="b">
        <v>1</v>
      </c>
      <c r="M991" t="b">
        <v>1</v>
      </c>
      <c r="N991" t="b">
        <v>0</v>
      </c>
      <c r="O991" t="b">
        <v>0</v>
      </c>
      <c r="P991">
        <v>2</v>
      </c>
      <c r="T991">
        <v>3.8</v>
      </c>
      <c r="U991">
        <v>3.8</v>
      </c>
      <c r="V991">
        <v>28.4</v>
      </c>
      <c r="W991" t="s">
        <v>440</v>
      </c>
      <c r="X991">
        <v>14.2</v>
      </c>
      <c r="BP991" s="79" t="s">
        <v>1264</v>
      </c>
      <c r="BQ991" s="79">
        <v>1373</v>
      </c>
      <c r="BR991" s="79">
        <v>12</v>
      </c>
    </row>
    <row r="992" spans="1:85" x14ac:dyDescent="0.3">
      <c r="A992" s="2" t="s">
        <v>1464</v>
      </c>
      <c r="D992" s="2">
        <v>1.55</v>
      </c>
      <c r="E992" t="s">
        <v>1461</v>
      </c>
      <c r="F992" s="32" t="s">
        <v>598</v>
      </c>
      <c r="G992" s="1" t="s">
        <v>670</v>
      </c>
      <c r="H992" s="1" t="s">
        <v>1511</v>
      </c>
      <c r="I992" s="1"/>
      <c r="J992" s="1"/>
      <c r="K992" s="1"/>
      <c r="L992" t="b">
        <v>0</v>
      </c>
      <c r="M992" t="b">
        <v>1</v>
      </c>
      <c r="N992" t="b">
        <v>0</v>
      </c>
      <c r="O992" t="b">
        <v>0</v>
      </c>
      <c r="P992">
        <v>2</v>
      </c>
      <c r="T992">
        <v>3.8</v>
      </c>
      <c r="U992">
        <v>3.8</v>
      </c>
      <c r="V992">
        <v>28.5</v>
      </c>
      <c r="W992" t="s">
        <v>440</v>
      </c>
      <c r="X992">
        <v>14.25</v>
      </c>
      <c r="BP992" s="79" t="s">
        <v>1264</v>
      </c>
      <c r="BQ992" s="79">
        <v>1373</v>
      </c>
      <c r="BR992" s="79">
        <v>12</v>
      </c>
    </row>
    <row r="993" spans="1:86" x14ac:dyDescent="0.3">
      <c r="A993" s="2" t="s">
        <v>1465</v>
      </c>
      <c r="D993" s="2">
        <v>1.5</v>
      </c>
      <c r="E993" t="s">
        <v>1461</v>
      </c>
      <c r="F993" s="32" t="s">
        <v>598</v>
      </c>
      <c r="G993" s="1" t="s">
        <v>670</v>
      </c>
      <c r="H993" s="1" t="s">
        <v>1511</v>
      </c>
      <c r="I993" s="1"/>
      <c r="J993" s="1"/>
      <c r="K993" s="1"/>
      <c r="L993" t="b">
        <v>0</v>
      </c>
      <c r="M993" t="b">
        <v>0</v>
      </c>
      <c r="N993" t="b">
        <v>0</v>
      </c>
      <c r="O993" s="5" t="b">
        <v>1</v>
      </c>
      <c r="P993">
        <v>2</v>
      </c>
      <c r="T993">
        <v>3.8</v>
      </c>
      <c r="U993">
        <v>3.8</v>
      </c>
      <c r="V993">
        <v>28.3</v>
      </c>
      <c r="W993" t="s">
        <v>440</v>
      </c>
      <c r="X993">
        <v>14.15</v>
      </c>
      <c r="BP993" s="79" t="s">
        <v>1264</v>
      </c>
      <c r="BQ993" s="79">
        <v>1373</v>
      </c>
      <c r="BR993" s="79">
        <v>12</v>
      </c>
    </row>
    <row r="994" spans="1:86" x14ac:dyDescent="0.3">
      <c r="A994" s="2" t="s">
        <v>1466</v>
      </c>
      <c r="D994" s="2">
        <v>1.4</v>
      </c>
      <c r="E994" t="s">
        <v>1461</v>
      </c>
      <c r="F994" s="32" t="s">
        <v>598</v>
      </c>
      <c r="G994" s="1" t="s">
        <v>670</v>
      </c>
      <c r="H994" s="1" t="s">
        <v>1511</v>
      </c>
      <c r="I994" s="1"/>
      <c r="J994" s="1"/>
      <c r="K994" s="1"/>
      <c r="L994" t="b">
        <v>0</v>
      </c>
      <c r="M994" t="b">
        <v>0</v>
      </c>
      <c r="N994" t="b">
        <v>0</v>
      </c>
      <c r="O994" s="5" t="b">
        <v>1</v>
      </c>
      <c r="P994">
        <v>2</v>
      </c>
      <c r="T994">
        <v>3.8</v>
      </c>
      <c r="U994">
        <v>3.8</v>
      </c>
      <c r="V994">
        <v>28.3</v>
      </c>
      <c r="W994" t="s">
        <v>440</v>
      </c>
      <c r="X994">
        <v>14.15</v>
      </c>
      <c r="BP994" s="79" t="s">
        <v>1264</v>
      </c>
      <c r="BQ994" s="79">
        <v>1373</v>
      </c>
      <c r="BR994" s="79">
        <v>12</v>
      </c>
    </row>
    <row r="995" spans="1:86" x14ac:dyDescent="0.3">
      <c r="A995" s="2" t="s">
        <v>1467</v>
      </c>
      <c r="D995" s="2">
        <v>1.35</v>
      </c>
      <c r="E995" t="s">
        <v>1461</v>
      </c>
      <c r="F995" s="32" t="s">
        <v>598</v>
      </c>
      <c r="G995" s="1" t="s">
        <v>670</v>
      </c>
      <c r="H995" s="1" t="s">
        <v>1511</v>
      </c>
      <c r="I995" s="1"/>
      <c r="J995" s="1"/>
      <c r="K995" s="1"/>
      <c r="L995" t="b">
        <v>0</v>
      </c>
      <c r="M995" t="b">
        <v>0</v>
      </c>
      <c r="N995" t="b">
        <v>0</v>
      </c>
      <c r="O995" s="5" t="b">
        <v>1</v>
      </c>
      <c r="P995">
        <v>2</v>
      </c>
      <c r="T995">
        <v>3.8</v>
      </c>
      <c r="U995">
        <v>3.8</v>
      </c>
      <c r="V995">
        <v>28.2</v>
      </c>
      <c r="W995" t="s">
        <v>440</v>
      </c>
      <c r="X995">
        <v>14.1</v>
      </c>
      <c r="BP995" s="79" t="s">
        <v>1264</v>
      </c>
      <c r="BQ995" s="79">
        <v>1373</v>
      </c>
      <c r="BR995" s="79">
        <v>12</v>
      </c>
    </row>
    <row r="996" spans="1:86" x14ac:dyDescent="0.3">
      <c r="A996" s="96" t="s">
        <v>1468</v>
      </c>
      <c r="D996">
        <v>3.2</v>
      </c>
      <c r="E996" t="s">
        <v>1461</v>
      </c>
      <c r="L996" t="b">
        <v>0</v>
      </c>
      <c r="M996" t="b">
        <v>0</v>
      </c>
      <c r="N996" t="b">
        <v>0</v>
      </c>
      <c r="O996" s="5" t="b">
        <v>1</v>
      </c>
      <c r="P996">
        <v>2</v>
      </c>
      <c r="T996">
        <v>3.8</v>
      </c>
      <c r="U996">
        <v>3.8</v>
      </c>
      <c r="V996">
        <v>27.3</v>
      </c>
      <c r="W996" t="s">
        <v>440</v>
      </c>
      <c r="X996">
        <v>13.65</v>
      </c>
      <c r="AJ996">
        <f>T996*U996*V996</f>
        <v>394.21199999999999</v>
      </c>
      <c r="BP996" s="79" t="s">
        <v>1264</v>
      </c>
      <c r="BQ996" s="79">
        <v>1373</v>
      </c>
      <c r="BR996" s="79">
        <v>12</v>
      </c>
      <c r="BT996" s="79" t="s">
        <v>1268</v>
      </c>
      <c r="BU996" s="79" t="s">
        <v>863</v>
      </c>
      <c r="BV996" s="79">
        <v>1</v>
      </c>
      <c r="BW996" s="81">
        <v>3.2</v>
      </c>
      <c r="BX996" s="79">
        <v>0.5</v>
      </c>
      <c r="BY996" s="79">
        <v>1</v>
      </c>
      <c r="BZ996" s="95" t="s">
        <v>464</v>
      </c>
      <c r="CA996" s="95" t="s">
        <v>464</v>
      </c>
      <c r="CB996" s="95" t="s">
        <v>1266</v>
      </c>
      <c r="CC996" s="95">
        <v>125</v>
      </c>
      <c r="CD996" s="95">
        <v>220</v>
      </c>
      <c r="CE996" s="95" t="s">
        <v>1287</v>
      </c>
      <c r="CF996" s="95">
        <f t="shared" ref="CF996:CF1000" si="255">273+15</f>
        <v>288</v>
      </c>
      <c r="CG996" s="81">
        <v>390</v>
      </c>
      <c r="CH996" s="2"/>
    </row>
    <row r="997" spans="1:86" x14ac:dyDescent="0.3">
      <c r="A997" s="96" t="s">
        <v>1475</v>
      </c>
      <c r="D997">
        <v>2.9</v>
      </c>
      <c r="E997" t="s">
        <v>1461</v>
      </c>
      <c r="L997" t="b">
        <v>0</v>
      </c>
      <c r="M997" t="b">
        <v>0</v>
      </c>
      <c r="N997" t="b">
        <v>0</v>
      </c>
      <c r="O997" s="5" t="b">
        <v>1</v>
      </c>
      <c r="P997">
        <v>2</v>
      </c>
      <c r="T997">
        <v>3.8</v>
      </c>
      <c r="U997">
        <v>3.8</v>
      </c>
      <c r="V997">
        <v>27.3</v>
      </c>
      <c r="W997" t="s">
        <v>440</v>
      </c>
      <c r="X997">
        <v>13.65</v>
      </c>
      <c r="AJ997">
        <f t="shared" ref="AJ997:AJ1007" si="256">T997*U997*V997</f>
        <v>394.21199999999999</v>
      </c>
      <c r="BP997" s="79" t="s">
        <v>1264</v>
      </c>
      <c r="BQ997" s="79">
        <v>1373</v>
      </c>
      <c r="BR997" s="79">
        <v>12</v>
      </c>
      <c r="BT997" s="79" t="s">
        <v>1268</v>
      </c>
      <c r="BU997" s="79" t="s">
        <v>863</v>
      </c>
      <c r="BV997" s="79">
        <v>1</v>
      </c>
      <c r="BW997" s="81">
        <v>3.2</v>
      </c>
      <c r="BX997" s="79">
        <v>0.5</v>
      </c>
      <c r="BY997" s="79">
        <v>1</v>
      </c>
      <c r="BZ997" s="95" t="s">
        <v>464</v>
      </c>
      <c r="CA997" s="95" t="s">
        <v>464</v>
      </c>
      <c r="CB997" s="95" t="s">
        <v>1266</v>
      </c>
      <c r="CC997" s="95">
        <v>125</v>
      </c>
      <c r="CD997" s="95">
        <v>220</v>
      </c>
      <c r="CE997" s="95" t="s">
        <v>1287</v>
      </c>
      <c r="CF997" s="95">
        <f t="shared" si="255"/>
        <v>288</v>
      </c>
      <c r="CG997" s="81">
        <v>536</v>
      </c>
      <c r="CH997" s="2"/>
    </row>
    <row r="998" spans="1:86" x14ac:dyDescent="0.3">
      <c r="A998" s="96" t="s">
        <v>1476</v>
      </c>
      <c r="D998">
        <v>2.65</v>
      </c>
      <c r="E998" t="s">
        <v>1461</v>
      </c>
      <c r="L998" t="b">
        <v>0</v>
      </c>
      <c r="M998" t="b">
        <v>0</v>
      </c>
      <c r="N998" t="b">
        <v>0</v>
      </c>
      <c r="O998" s="5" t="b">
        <v>1</v>
      </c>
      <c r="P998">
        <v>2</v>
      </c>
      <c r="T998">
        <v>3.8</v>
      </c>
      <c r="U998">
        <v>3.8</v>
      </c>
      <c r="V998">
        <v>27.3</v>
      </c>
      <c r="W998" t="s">
        <v>440</v>
      </c>
      <c r="X998">
        <v>13.65</v>
      </c>
      <c r="AJ998">
        <f t="shared" si="256"/>
        <v>394.21199999999999</v>
      </c>
      <c r="BP998" s="79" t="s">
        <v>1264</v>
      </c>
      <c r="BQ998" s="79">
        <v>1373</v>
      </c>
      <c r="BR998" s="79">
        <v>12</v>
      </c>
      <c r="BT998" s="79" t="s">
        <v>1268</v>
      </c>
      <c r="BU998" s="79" t="s">
        <v>863</v>
      </c>
      <c r="BV998" s="79">
        <v>1</v>
      </c>
      <c r="BW998" s="81">
        <v>3.2</v>
      </c>
      <c r="BX998" s="79">
        <v>0.5</v>
      </c>
      <c r="BY998" s="79">
        <v>1</v>
      </c>
      <c r="BZ998" s="95" t="s">
        <v>464</v>
      </c>
      <c r="CA998" s="95" t="s">
        <v>464</v>
      </c>
      <c r="CB998" s="95" t="s">
        <v>1266</v>
      </c>
      <c r="CC998" s="95">
        <v>125</v>
      </c>
      <c r="CD998" s="95">
        <v>220</v>
      </c>
      <c r="CE998" s="95" t="s">
        <v>1287</v>
      </c>
      <c r="CF998" s="95">
        <f t="shared" si="255"/>
        <v>288</v>
      </c>
      <c r="CG998" s="81">
        <v>480</v>
      </c>
      <c r="CH998" s="2"/>
    </row>
    <row r="999" spans="1:86" x14ac:dyDescent="0.3">
      <c r="A999" s="96" t="s">
        <v>1477</v>
      </c>
      <c r="D999">
        <v>2.5499999999999998</v>
      </c>
      <c r="E999" t="s">
        <v>1461</v>
      </c>
      <c r="L999" t="b">
        <v>0</v>
      </c>
      <c r="M999" t="b">
        <v>0</v>
      </c>
      <c r="N999" t="b">
        <v>0</v>
      </c>
      <c r="O999" s="5" t="b">
        <v>1</v>
      </c>
      <c r="P999">
        <v>2</v>
      </c>
      <c r="T999">
        <v>3.8</v>
      </c>
      <c r="U999">
        <v>3.8</v>
      </c>
      <c r="V999">
        <v>27.3</v>
      </c>
      <c r="W999" t="s">
        <v>440</v>
      </c>
      <c r="X999">
        <v>13.65</v>
      </c>
      <c r="AJ999">
        <f t="shared" si="256"/>
        <v>394.21199999999999</v>
      </c>
      <c r="BP999" s="79" t="s">
        <v>1264</v>
      </c>
      <c r="BQ999" s="79">
        <v>1373</v>
      </c>
      <c r="BR999" s="79">
        <v>12</v>
      </c>
      <c r="BT999" s="79" t="s">
        <v>1268</v>
      </c>
      <c r="BU999" s="79" t="s">
        <v>863</v>
      </c>
      <c r="BV999" s="79">
        <v>1</v>
      </c>
      <c r="BW999" s="81">
        <v>3.2</v>
      </c>
      <c r="BX999" s="79">
        <v>0.5</v>
      </c>
      <c r="BY999" s="79">
        <v>1</v>
      </c>
      <c r="BZ999" s="95" t="s">
        <v>464</v>
      </c>
      <c r="CA999" s="95" t="s">
        <v>464</v>
      </c>
      <c r="CB999" s="95" t="s">
        <v>1266</v>
      </c>
      <c r="CC999" s="95">
        <v>125</v>
      </c>
      <c r="CD999" s="95">
        <v>220</v>
      </c>
      <c r="CE999" s="95" t="s">
        <v>1287</v>
      </c>
      <c r="CF999" s="95">
        <f t="shared" si="255"/>
        <v>288</v>
      </c>
      <c r="CG999" s="81">
        <v>262</v>
      </c>
      <c r="CH999" s="2"/>
    </row>
    <row r="1000" spans="1:86" x14ac:dyDescent="0.3">
      <c r="A1000" s="96" t="s">
        <v>1478</v>
      </c>
      <c r="D1000">
        <v>2.4500000000000002</v>
      </c>
      <c r="E1000" t="s">
        <v>1461</v>
      </c>
      <c r="L1000" t="b">
        <v>0</v>
      </c>
      <c r="M1000" t="b">
        <v>0</v>
      </c>
      <c r="N1000" t="b">
        <v>0</v>
      </c>
      <c r="O1000" s="5" t="b">
        <v>1</v>
      </c>
      <c r="P1000">
        <v>2</v>
      </c>
      <c r="T1000">
        <v>3.8</v>
      </c>
      <c r="U1000">
        <v>3.8</v>
      </c>
      <c r="V1000">
        <v>27.3</v>
      </c>
      <c r="W1000" t="s">
        <v>440</v>
      </c>
      <c r="X1000">
        <v>13.65</v>
      </c>
      <c r="AJ1000">
        <f t="shared" si="256"/>
        <v>394.21199999999999</v>
      </c>
      <c r="BP1000" s="79" t="s">
        <v>1264</v>
      </c>
      <c r="BQ1000" s="79">
        <v>1373</v>
      </c>
      <c r="BR1000" s="79">
        <v>12</v>
      </c>
      <c r="BT1000" s="79" t="s">
        <v>1268</v>
      </c>
      <c r="BU1000" s="79" t="s">
        <v>863</v>
      </c>
      <c r="BV1000" s="79">
        <v>1</v>
      </c>
      <c r="BW1000" s="81">
        <v>3.2</v>
      </c>
      <c r="BX1000" s="79">
        <v>0.5</v>
      </c>
      <c r="BY1000" s="79">
        <v>1</v>
      </c>
      <c r="BZ1000" s="95" t="s">
        <v>464</v>
      </c>
      <c r="CA1000" s="95" t="s">
        <v>464</v>
      </c>
      <c r="CB1000" s="95" t="s">
        <v>1266</v>
      </c>
      <c r="CC1000" s="95">
        <v>125</v>
      </c>
      <c r="CD1000" s="95">
        <v>220</v>
      </c>
      <c r="CE1000" s="95" t="s">
        <v>1287</v>
      </c>
      <c r="CF1000" s="95">
        <f t="shared" si="255"/>
        <v>288</v>
      </c>
      <c r="CG1000" s="81">
        <v>91.2</v>
      </c>
      <c r="CH1000" s="2"/>
    </row>
    <row r="1001" spans="1:86" x14ac:dyDescent="0.3">
      <c r="A1001" s="96" t="s">
        <v>1479</v>
      </c>
      <c r="D1001">
        <v>2.2999999999999998</v>
      </c>
      <c r="E1001" t="s">
        <v>1461</v>
      </c>
      <c r="L1001" t="b">
        <v>0</v>
      </c>
      <c r="M1001" t="b">
        <v>0</v>
      </c>
      <c r="N1001" t="b">
        <v>0</v>
      </c>
      <c r="O1001" s="5" t="b">
        <v>1</v>
      </c>
      <c r="P1001">
        <v>2</v>
      </c>
      <c r="T1001">
        <v>3.8</v>
      </c>
      <c r="U1001">
        <v>3.8</v>
      </c>
      <c r="V1001">
        <v>27.3</v>
      </c>
      <c r="W1001" t="s">
        <v>440</v>
      </c>
      <c r="X1001">
        <v>13.65</v>
      </c>
      <c r="AJ1001">
        <f t="shared" si="256"/>
        <v>394.21199999999999</v>
      </c>
      <c r="BP1001" s="79" t="s">
        <v>1264</v>
      </c>
      <c r="BQ1001" s="79">
        <v>1373</v>
      </c>
      <c r="BR1001" s="79">
        <v>12</v>
      </c>
      <c r="BT1001" s="79" t="s">
        <v>1268</v>
      </c>
      <c r="BU1001" s="79" t="s">
        <v>863</v>
      </c>
      <c r="BV1001" s="79">
        <v>1</v>
      </c>
      <c r="BW1001" s="81">
        <v>3.2</v>
      </c>
      <c r="BX1001" s="79">
        <v>0.5</v>
      </c>
      <c r="BY1001" s="79">
        <v>1</v>
      </c>
      <c r="BZ1001" s="95" t="s">
        <v>464</v>
      </c>
      <c r="CA1001" s="95" t="s">
        <v>464</v>
      </c>
      <c r="CB1001" s="95" t="s">
        <v>1266</v>
      </c>
      <c r="CC1001" s="95">
        <v>125</v>
      </c>
      <c r="CD1001" s="95">
        <v>220</v>
      </c>
      <c r="CE1001" s="95" t="s">
        <v>1287</v>
      </c>
      <c r="CF1001" s="95">
        <f t="shared" ref="CF1001:CF1003" si="257">273+15</f>
        <v>288</v>
      </c>
      <c r="CG1001" s="81">
        <v>26</v>
      </c>
      <c r="CH1001" s="2"/>
    </row>
    <row r="1002" spans="1:86" x14ac:dyDescent="0.3">
      <c r="A1002" s="96" t="s">
        <v>1469</v>
      </c>
      <c r="D1002">
        <v>2.15</v>
      </c>
      <c r="E1002" t="s">
        <v>1461</v>
      </c>
      <c r="L1002" t="b">
        <v>0</v>
      </c>
      <c r="M1002" t="b">
        <v>0</v>
      </c>
      <c r="N1002" t="b">
        <v>0</v>
      </c>
      <c r="O1002" s="5" t="b">
        <v>1</v>
      </c>
      <c r="P1002">
        <v>2</v>
      </c>
      <c r="T1002">
        <v>3.8</v>
      </c>
      <c r="U1002">
        <v>3.8</v>
      </c>
      <c r="V1002">
        <v>27.7</v>
      </c>
      <c r="W1002" t="s">
        <v>440</v>
      </c>
      <c r="X1002">
        <v>13.85</v>
      </c>
      <c r="AJ1002">
        <f t="shared" si="256"/>
        <v>399.988</v>
      </c>
      <c r="BP1002" s="79" t="s">
        <v>1264</v>
      </c>
      <c r="BQ1002" s="79">
        <v>1373</v>
      </c>
      <c r="BR1002" s="79">
        <v>12</v>
      </c>
      <c r="BT1002" s="79" t="s">
        <v>1268</v>
      </c>
      <c r="BU1002" s="79" t="s">
        <v>863</v>
      </c>
      <c r="BV1002" s="79">
        <v>1</v>
      </c>
      <c r="BW1002" s="81">
        <v>3.2</v>
      </c>
      <c r="BX1002" s="79">
        <v>0.5</v>
      </c>
      <c r="BY1002" s="79">
        <v>1</v>
      </c>
      <c r="BZ1002" s="95" t="s">
        <v>464</v>
      </c>
      <c r="CA1002" s="95" t="s">
        <v>464</v>
      </c>
      <c r="CB1002" s="95" t="s">
        <v>1266</v>
      </c>
      <c r="CC1002" s="95">
        <v>125</v>
      </c>
      <c r="CD1002" s="95">
        <v>220</v>
      </c>
      <c r="CE1002" s="95" t="s">
        <v>1287</v>
      </c>
      <c r="CF1002" s="95">
        <f t="shared" si="257"/>
        <v>288</v>
      </c>
      <c r="CG1002" s="81">
        <v>17</v>
      </c>
      <c r="CH1002" s="2"/>
    </row>
    <row r="1003" spans="1:86" x14ac:dyDescent="0.3">
      <c r="A1003" s="96" t="s">
        <v>1470</v>
      </c>
      <c r="D1003">
        <v>1.95</v>
      </c>
      <c r="E1003" t="s">
        <v>1461</v>
      </c>
      <c r="L1003" t="b">
        <v>0</v>
      </c>
      <c r="M1003" t="b">
        <v>0</v>
      </c>
      <c r="N1003" t="b">
        <v>0</v>
      </c>
      <c r="O1003" s="5" t="b">
        <v>1</v>
      </c>
      <c r="P1003">
        <v>2</v>
      </c>
      <c r="T1003">
        <v>3.8</v>
      </c>
      <c r="U1003">
        <v>3.8</v>
      </c>
      <c r="V1003">
        <v>28</v>
      </c>
      <c r="W1003" t="s">
        <v>440</v>
      </c>
      <c r="X1003">
        <v>14</v>
      </c>
      <c r="AJ1003">
        <f t="shared" si="256"/>
        <v>404.32</v>
      </c>
      <c r="BP1003" s="79" t="s">
        <v>1264</v>
      </c>
      <c r="BQ1003" s="79">
        <v>1373</v>
      </c>
      <c r="BR1003" s="79">
        <v>12</v>
      </c>
      <c r="BT1003" s="79" t="s">
        <v>1268</v>
      </c>
      <c r="BU1003" s="79" t="s">
        <v>863</v>
      </c>
      <c r="BV1003" s="79">
        <v>1</v>
      </c>
      <c r="BW1003" s="81">
        <v>3.2</v>
      </c>
      <c r="BX1003" s="79">
        <v>0.5</v>
      </c>
      <c r="BY1003" s="79">
        <v>1</v>
      </c>
      <c r="BZ1003" s="95" t="s">
        <v>464</v>
      </c>
      <c r="CA1003" s="95" t="s">
        <v>464</v>
      </c>
      <c r="CB1003" s="95" t="s">
        <v>1266</v>
      </c>
      <c r="CC1003" s="95">
        <v>125</v>
      </c>
      <c r="CD1003" s="95">
        <v>220</v>
      </c>
      <c r="CE1003" s="95" t="s">
        <v>1287</v>
      </c>
      <c r="CF1003" s="95">
        <f t="shared" si="257"/>
        <v>288</v>
      </c>
      <c r="CG1003" s="81">
        <v>13</v>
      </c>
      <c r="CH1003" s="2"/>
    </row>
    <row r="1004" spans="1:86" x14ac:dyDescent="0.3">
      <c r="A1004" s="96" t="s">
        <v>1471</v>
      </c>
      <c r="D1004">
        <v>1.55</v>
      </c>
      <c r="E1004" t="s">
        <v>1461</v>
      </c>
      <c r="L1004" t="b">
        <v>0</v>
      </c>
      <c r="M1004" t="b">
        <v>0</v>
      </c>
      <c r="N1004" t="b">
        <v>0</v>
      </c>
      <c r="O1004" s="5" t="b">
        <v>1</v>
      </c>
      <c r="P1004">
        <v>2</v>
      </c>
      <c r="T1004">
        <v>3.8</v>
      </c>
      <c r="U1004">
        <v>3.8</v>
      </c>
      <c r="V1004">
        <v>27.8</v>
      </c>
      <c r="W1004" t="s">
        <v>440</v>
      </c>
      <c r="X1004">
        <v>13.9</v>
      </c>
      <c r="AJ1004">
        <f t="shared" si="256"/>
        <v>401.43200000000002</v>
      </c>
      <c r="BP1004" s="79" t="s">
        <v>1264</v>
      </c>
      <c r="BQ1004" s="79">
        <v>1373</v>
      </c>
      <c r="BR1004" s="79">
        <v>12</v>
      </c>
      <c r="BT1004" s="79" t="s">
        <v>1268</v>
      </c>
      <c r="BU1004" s="79" t="s">
        <v>863</v>
      </c>
      <c r="BV1004" s="79">
        <v>1</v>
      </c>
      <c r="BW1004" s="81">
        <v>3.2</v>
      </c>
      <c r="BX1004" s="79">
        <v>0.5</v>
      </c>
      <c r="BY1004" s="79">
        <v>1</v>
      </c>
      <c r="BZ1004" s="95" t="s">
        <v>464</v>
      </c>
      <c r="CA1004" s="95" t="s">
        <v>464</v>
      </c>
      <c r="CB1004" s="95" t="s">
        <v>1266</v>
      </c>
      <c r="CC1004" s="95">
        <v>125</v>
      </c>
      <c r="CD1004" s="95">
        <v>220</v>
      </c>
      <c r="CE1004" s="95" t="s">
        <v>1287</v>
      </c>
      <c r="CF1004" s="95">
        <f t="shared" ref="CF1004:CF1074" si="258">273+15</f>
        <v>288</v>
      </c>
      <c r="CG1004" s="81">
        <v>22</v>
      </c>
      <c r="CH1004" s="2"/>
    </row>
    <row r="1005" spans="1:86" x14ac:dyDescent="0.3">
      <c r="A1005" s="96" t="s">
        <v>1516</v>
      </c>
      <c r="D1005">
        <v>1.5</v>
      </c>
      <c r="E1005" t="s">
        <v>1461</v>
      </c>
      <c r="L1005" t="b">
        <v>0</v>
      </c>
      <c r="M1005" t="b">
        <v>0</v>
      </c>
      <c r="N1005" t="b">
        <v>0</v>
      </c>
      <c r="O1005" s="5" t="b">
        <v>1</v>
      </c>
      <c r="P1005">
        <v>2</v>
      </c>
      <c r="T1005">
        <v>3.8</v>
      </c>
      <c r="U1005">
        <v>3.8</v>
      </c>
      <c r="V1005">
        <v>27.3</v>
      </c>
      <c r="W1005" t="s">
        <v>440</v>
      </c>
      <c r="X1005">
        <v>13.65</v>
      </c>
      <c r="AJ1005">
        <f t="shared" si="256"/>
        <v>394.21199999999999</v>
      </c>
      <c r="BP1005" s="79" t="s">
        <v>1264</v>
      </c>
      <c r="BQ1005" s="79">
        <v>1373</v>
      </c>
      <c r="BR1005" s="79">
        <v>12</v>
      </c>
      <c r="BT1005" s="79" t="s">
        <v>1268</v>
      </c>
      <c r="BU1005" s="79" t="s">
        <v>863</v>
      </c>
      <c r="BV1005" s="79">
        <v>1</v>
      </c>
      <c r="BW1005" s="81">
        <v>3.2</v>
      </c>
      <c r="BX1005" s="79">
        <v>0.5</v>
      </c>
      <c r="BY1005" s="79">
        <v>1</v>
      </c>
      <c r="BZ1005" s="95" t="s">
        <v>464</v>
      </c>
      <c r="CA1005" s="95" t="s">
        <v>464</v>
      </c>
      <c r="CB1005" s="95" t="s">
        <v>1266</v>
      </c>
      <c r="CC1005" s="95">
        <v>125</v>
      </c>
      <c r="CD1005" s="95">
        <v>220</v>
      </c>
      <c r="CE1005" s="95" t="s">
        <v>1287</v>
      </c>
      <c r="CF1005" s="95">
        <f t="shared" si="258"/>
        <v>288</v>
      </c>
      <c r="CG1005" s="81">
        <v>11</v>
      </c>
      <c r="CH1005" s="2"/>
    </row>
    <row r="1006" spans="1:86" x14ac:dyDescent="0.3">
      <c r="A1006" s="96" t="s">
        <v>1517</v>
      </c>
      <c r="D1006">
        <v>1.4</v>
      </c>
      <c r="E1006" t="s">
        <v>1461</v>
      </c>
      <c r="L1006" t="b">
        <v>0</v>
      </c>
      <c r="M1006" t="b">
        <v>0</v>
      </c>
      <c r="N1006" t="b">
        <v>0</v>
      </c>
      <c r="O1006" s="5" t="b">
        <v>1</v>
      </c>
      <c r="P1006">
        <v>2</v>
      </c>
      <c r="T1006">
        <v>3.8</v>
      </c>
      <c r="U1006">
        <v>3.8</v>
      </c>
      <c r="V1006">
        <v>27.3</v>
      </c>
      <c r="W1006" t="s">
        <v>440</v>
      </c>
      <c r="X1006">
        <v>13.65</v>
      </c>
      <c r="AJ1006">
        <f t="shared" si="256"/>
        <v>394.21199999999999</v>
      </c>
      <c r="BP1006" s="79" t="s">
        <v>1264</v>
      </c>
      <c r="BQ1006" s="79">
        <v>1373</v>
      </c>
      <c r="BR1006" s="79">
        <v>12</v>
      </c>
      <c r="BT1006" s="79" t="s">
        <v>1268</v>
      </c>
      <c r="BU1006" s="79" t="s">
        <v>863</v>
      </c>
      <c r="BV1006" s="79">
        <v>1</v>
      </c>
      <c r="BW1006" s="81">
        <v>3.2</v>
      </c>
      <c r="BX1006" s="79">
        <v>0.5</v>
      </c>
      <c r="BY1006" s="79">
        <v>1</v>
      </c>
      <c r="BZ1006" s="95" t="s">
        <v>464</v>
      </c>
      <c r="CA1006" s="95" t="s">
        <v>464</v>
      </c>
      <c r="CB1006" s="95" t="s">
        <v>1266</v>
      </c>
      <c r="CC1006" s="95">
        <v>125</v>
      </c>
      <c r="CD1006" s="95">
        <v>220</v>
      </c>
      <c r="CE1006" s="95" t="s">
        <v>1287</v>
      </c>
      <c r="CF1006" s="95">
        <f t="shared" si="258"/>
        <v>288</v>
      </c>
      <c r="CG1006" s="81">
        <v>26</v>
      </c>
      <c r="CH1006" s="2"/>
    </row>
    <row r="1007" spans="1:86" x14ac:dyDescent="0.3">
      <c r="A1007" s="96" t="s">
        <v>1518</v>
      </c>
      <c r="D1007">
        <v>1.35</v>
      </c>
      <c r="E1007" t="s">
        <v>1461</v>
      </c>
      <c r="L1007" t="b">
        <v>0</v>
      </c>
      <c r="M1007" t="b">
        <v>0</v>
      </c>
      <c r="N1007" t="b">
        <v>0</v>
      </c>
      <c r="O1007" s="5" t="b">
        <v>1</v>
      </c>
      <c r="P1007">
        <v>2</v>
      </c>
      <c r="T1007">
        <v>3.8</v>
      </c>
      <c r="U1007">
        <v>3.8</v>
      </c>
      <c r="V1007">
        <v>27.5</v>
      </c>
      <c r="W1007" t="s">
        <v>440</v>
      </c>
      <c r="X1007">
        <v>13.75</v>
      </c>
      <c r="AJ1007">
        <f t="shared" si="256"/>
        <v>397.09999999999997</v>
      </c>
      <c r="BP1007" s="79" t="s">
        <v>1264</v>
      </c>
      <c r="BQ1007" s="79">
        <v>1373</v>
      </c>
      <c r="BR1007" s="79">
        <v>12</v>
      </c>
      <c r="BT1007" s="79" t="s">
        <v>1268</v>
      </c>
      <c r="BU1007" s="79" t="s">
        <v>863</v>
      </c>
      <c r="BV1007" s="79">
        <v>1</v>
      </c>
      <c r="BW1007" s="81">
        <v>3.2</v>
      </c>
      <c r="BX1007" s="79">
        <v>0.5</v>
      </c>
      <c r="BY1007" s="79">
        <v>1</v>
      </c>
      <c r="BZ1007" s="95" t="s">
        <v>464</v>
      </c>
      <c r="CA1007" s="95" t="s">
        <v>464</v>
      </c>
      <c r="CB1007" s="95" t="s">
        <v>1266</v>
      </c>
      <c r="CC1007" s="95">
        <v>125</v>
      </c>
      <c r="CD1007" s="95">
        <v>220</v>
      </c>
      <c r="CE1007" s="95" t="s">
        <v>1287</v>
      </c>
      <c r="CF1007" s="95">
        <f t="shared" si="258"/>
        <v>288</v>
      </c>
      <c r="CG1007" s="81">
        <v>12</v>
      </c>
      <c r="CH1007" s="2"/>
    </row>
    <row r="1008" spans="1:86" x14ac:dyDescent="0.3">
      <c r="A1008" s="2" t="s">
        <v>1468</v>
      </c>
      <c r="D1008">
        <v>3.2</v>
      </c>
      <c r="E1008" t="s">
        <v>1461</v>
      </c>
      <c r="L1008" t="b">
        <v>0</v>
      </c>
      <c r="M1008" t="b">
        <v>0</v>
      </c>
      <c r="N1008" t="b">
        <v>0</v>
      </c>
      <c r="O1008" s="5" t="b">
        <v>1</v>
      </c>
      <c r="P1008">
        <v>2</v>
      </c>
      <c r="T1008">
        <v>3.8</v>
      </c>
      <c r="U1008">
        <v>3.8</v>
      </c>
      <c r="V1008">
        <v>27.3</v>
      </c>
      <c r="W1008" t="s">
        <v>440</v>
      </c>
      <c r="X1008">
        <v>13.65</v>
      </c>
      <c r="BP1008" s="79" t="s">
        <v>1264</v>
      </c>
      <c r="BQ1008" s="79">
        <v>1373</v>
      </c>
      <c r="BR1008" s="79">
        <v>12</v>
      </c>
      <c r="BT1008" s="79" t="s">
        <v>1268</v>
      </c>
      <c r="BU1008" s="79" t="s">
        <v>863</v>
      </c>
      <c r="BV1008" s="79">
        <v>1</v>
      </c>
      <c r="BW1008" s="81">
        <v>60</v>
      </c>
      <c r="BX1008" s="79">
        <v>0.5</v>
      </c>
      <c r="BY1008" s="79">
        <v>1</v>
      </c>
      <c r="BZ1008" s="95" t="s">
        <v>464</v>
      </c>
      <c r="CA1008" s="95" t="s">
        <v>464</v>
      </c>
      <c r="CB1008" s="95" t="s">
        <v>1266</v>
      </c>
      <c r="CC1008" s="95">
        <v>125</v>
      </c>
      <c r="CD1008" s="95">
        <v>220</v>
      </c>
      <c r="CE1008" s="95" t="s">
        <v>1287</v>
      </c>
      <c r="CF1008" s="95">
        <f t="shared" si="258"/>
        <v>288</v>
      </c>
      <c r="CG1008" s="81">
        <v>16.16</v>
      </c>
      <c r="CH1008" s="2"/>
    </row>
    <row r="1009" spans="1:86" x14ac:dyDescent="0.3">
      <c r="A1009" s="2" t="s">
        <v>1475</v>
      </c>
      <c r="D1009">
        <v>2.9</v>
      </c>
      <c r="E1009" t="s">
        <v>1461</v>
      </c>
      <c r="L1009" t="b">
        <v>0</v>
      </c>
      <c r="M1009" t="b">
        <v>0</v>
      </c>
      <c r="N1009" t="b">
        <v>0</v>
      </c>
      <c r="O1009" s="5" t="b">
        <v>1</v>
      </c>
      <c r="P1009">
        <v>2</v>
      </c>
      <c r="T1009">
        <v>3.8</v>
      </c>
      <c r="U1009">
        <v>3.8</v>
      </c>
      <c r="V1009">
        <v>27.3</v>
      </c>
      <c r="W1009" t="s">
        <v>440</v>
      </c>
      <c r="X1009">
        <v>13.65</v>
      </c>
      <c r="BP1009" s="79" t="s">
        <v>1264</v>
      </c>
      <c r="BQ1009" s="79">
        <v>1373</v>
      </c>
      <c r="BR1009" s="79">
        <v>12</v>
      </c>
      <c r="BT1009" s="79" t="s">
        <v>1268</v>
      </c>
      <c r="BU1009" s="79" t="s">
        <v>863</v>
      </c>
      <c r="BV1009" s="79">
        <v>1</v>
      </c>
      <c r="BW1009" s="81">
        <v>60</v>
      </c>
      <c r="BX1009" s="79">
        <v>0.5</v>
      </c>
      <c r="BY1009" s="79">
        <v>1</v>
      </c>
      <c r="BZ1009" s="95" t="s">
        <v>464</v>
      </c>
      <c r="CA1009" s="95" t="s">
        <v>464</v>
      </c>
      <c r="CB1009" s="95" t="s">
        <v>1266</v>
      </c>
      <c r="CC1009" s="95">
        <v>125</v>
      </c>
      <c r="CD1009" s="95">
        <v>220</v>
      </c>
      <c r="CE1009" s="95" t="s">
        <v>1287</v>
      </c>
      <c r="CF1009" s="95">
        <f t="shared" si="258"/>
        <v>288</v>
      </c>
      <c r="CG1009" s="81">
        <v>17.920000000000002</v>
      </c>
      <c r="CH1009" s="2"/>
    </row>
    <row r="1010" spans="1:86" x14ac:dyDescent="0.3">
      <c r="A1010" s="2" t="s">
        <v>1476</v>
      </c>
      <c r="D1010">
        <v>2.65</v>
      </c>
      <c r="E1010" t="s">
        <v>1461</v>
      </c>
      <c r="L1010" t="b">
        <v>0</v>
      </c>
      <c r="M1010" t="b">
        <v>0</v>
      </c>
      <c r="N1010" t="b">
        <v>0</v>
      </c>
      <c r="O1010" s="5" t="b">
        <v>1</v>
      </c>
      <c r="P1010">
        <v>2</v>
      </c>
      <c r="T1010">
        <v>3.8</v>
      </c>
      <c r="U1010">
        <v>3.8</v>
      </c>
      <c r="V1010">
        <v>27.3</v>
      </c>
      <c r="W1010" t="s">
        <v>440</v>
      </c>
      <c r="X1010">
        <v>13.65</v>
      </c>
      <c r="BP1010" s="79" t="s">
        <v>1264</v>
      </c>
      <c r="BQ1010" s="79">
        <v>1373</v>
      </c>
      <c r="BR1010" s="79">
        <v>12</v>
      </c>
      <c r="BT1010" s="79" t="s">
        <v>1268</v>
      </c>
      <c r="BU1010" s="79" t="s">
        <v>863</v>
      </c>
      <c r="BV1010" s="79">
        <v>1</v>
      </c>
      <c r="BW1010" s="81">
        <v>60</v>
      </c>
      <c r="BX1010" s="79">
        <v>0.5</v>
      </c>
      <c r="BY1010" s="79">
        <v>1</v>
      </c>
      <c r="BZ1010" s="95" t="s">
        <v>464</v>
      </c>
      <c r="CA1010" s="95" t="s">
        <v>464</v>
      </c>
      <c r="CB1010" s="95" t="s">
        <v>1266</v>
      </c>
      <c r="CC1010" s="95">
        <v>125</v>
      </c>
      <c r="CD1010" s="95">
        <v>220</v>
      </c>
      <c r="CE1010" s="95" t="s">
        <v>1287</v>
      </c>
      <c r="CF1010" s="95">
        <f t="shared" si="258"/>
        <v>288</v>
      </c>
      <c r="CG1010" s="81">
        <v>16.96</v>
      </c>
      <c r="CH1010" s="2"/>
    </row>
    <row r="1011" spans="1:86" x14ac:dyDescent="0.3">
      <c r="A1011" s="2" t="s">
        <v>1477</v>
      </c>
      <c r="D1011">
        <v>2.5499999999999998</v>
      </c>
      <c r="E1011" t="s">
        <v>1461</v>
      </c>
      <c r="L1011" t="b">
        <v>0</v>
      </c>
      <c r="M1011" t="b">
        <v>0</v>
      </c>
      <c r="N1011" t="b">
        <v>0</v>
      </c>
      <c r="O1011" s="5" t="b">
        <v>1</v>
      </c>
      <c r="P1011">
        <v>2</v>
      </c>
      <c r="T1011">
        <v>3.8</v>
      </c>
      <c r="U1011">
        <v>3.8</v>
      </c>
      <c r="V1011">
        <v>27.3</v>
      </c>
      <c r="W1011" t="s">
        <v>440</v>
      </c>
      <c r="X1011">
        <v>13.65</v>
      </c>
      <c r="BP1011" s="79" t="s">
        <v>1264</v>
      </c>
      <c r="BQ1011" s="79">
        <v>1373</v>
      </c>
      <c r="BR1011" s="79">
        <v>12</v>
      </c>
      <c r="BT1011" s="79" t="s">
        <v>1268</v>
      </c>
      <c r="BU1011" s="79" t="s">
        <v>863</v>
      </c>
      <c r="BV1011" s="79">
        <v>1</v>
      </c>
      <c r="BW1011" s="81">
        <v>60</v>
      </c>
      <c r="BX1011" s="79">
        <v>0.5</v>
      </c>
      <c r="BY1011" s="79">
        <v>1</v>
      </c>
      <c r="BZ1011" s="95" t="s">
        <v>464</v>
      </c>
      <c r="CA1011" s="95" t="s">
        <v>464</v>
      </c>
      <c r="CB1011" s="95" t="s">
        <v>1266</v>
      </c>
      <c r="CC1011" s="95">
        <v>125</v>
      </c>
      <c r="CD1011" s="95">
        <v>220</v>
      </c>
      <c r="CE1011" s="95" t="s">
        <v>1287</v>
      </c>
      <c r="CF1011" s="95">
        <f t="shared" si="258"/>
        <v>288</v>
      </c>
      <c r="CG1011" s="81">
        <v>8160</v>
      </c>
      <c r="CH1011" s="2"/>
    </row>
    <row r="1012" spans="1:86" x14ac:dyDescent="0.3">
      <c r="A1012" s="2" t="s">
        <v>1478</v>
      </c>
      <c r="D1012">
        <v>2.4500000000000002</v>
      </c>
      <c r="E1012" t="s">
        <v>1461</v>
      </c>
      <c r="L1012" t="b">
        <v>0</v>
      </c>
      <c r="M1012" t="b">
        <v>0</v>
      </c>
      <c r="N1012" t="b">
        <v>0</v>
      </c>
      <c r="O1012" s="5" t="b">
        <v>1</v>
      </c>
      <c r="P1012">
        <v>2</v>
      </c>
      <c r="T1012">
        <v>3.8</v>
      </c>
      <c r="U1012">
        <v>3.8</v>
      </c>
      <c r="V1012">
        <v>27.3</v>
      </c>
      <c r="W1012" t="s">
        <v>440</v>
      </c>
      <c r="X1012">
        <v>13.65</v>
      </c>
      <c r="BP1012" s="79" t="s">
        <v>1264</v>
      </c>
      <c r="BQ1012" s="79">
        <v>1373</v>
      </c>
      <c r="BR1012" s="79">
        <v>12</v>
      </c>
      <c r="BT1012" s="79" t="s">
        <v>1268</v>
      </c>
      <c r="BU1012" s="79" t="s">
        <v>863</v>
      </c>
      <c r="BV1012" s="79">
        <v>1</v>
      </c>
      <c r="BW1012" s="81">
        <v>60</v>
      </c>
      <c r="BX1012" s="79">
        <v>0.5</v>
      </c>
      <c r="BY1012" s="79">
        <v>1</v>
      </c>
      <c r="BZ1012" s="95" t="s">
        <v>464</v>
      </c>
      <c r="CA1012" s="95" t="s">
        <v>464</v>
      </c>
      <c r="CB1012" s="95" t="s">
        <v>1266</v>
      </c>
      <c r="CC1012" s="95">
        <v>125</v>
      </c>
      <c r="CD1012" s="95">
        <v>220</v>
      </c>
      <c r="CE1012" s="95" t="s">
        <v>1287</v>
      </c>
      <c r="CF1012" s="95">
        <f t="shared" si="258"/>
        <v>288</v>
      </c>
      <c r="CG1012" s="81">
        <v>1920</v>
      </c>
      <c r="CH1012" s="2"/>
    </row>
    <row r="1013" spans="1:86" x14ac:dyDescent="0.3">
      <c r="A1013" s="2" t="s">
        <v>1479</v>
      </c>
      <c r="D1013">
        <v>2.2999999999999998</v>
      </c>
      <c r="E1013" t="s">
        <v>1461</v>
      </c>
      <c r="L1013" t="b">
        <v>0</v>
      </c>
      <c r="M1013" t="b">
        <v>0</v>
      </c>
      <c r="N1013" t="b">
        <v>0</v>
      </c>
      <c r="O1013" s="5" t="b">
        <v>1</v>
      </c>
      <c r="P1013">
        <v>2</v>
      </c>
      <c r="T1013">
        <v>3.8</v>
      </c>
      <c r="U1013">
        <v>3.8</v>
      </c>
      <c r="V1013">
        <v>27.3</v>
      </c>
      <c r="W1013" t="s">
        <v>440</v>
      </c>
      <c r="X1013">
        <v>13.65</v>
      </c>
      <c r="BP1013" s="79" t="s">
        <v>1264</v>
      </c>
      <c r="BQ1013" s="79">
        <v>1373</v>
      </c>
      <c r="BR1013" s="79">
        <v>12</v>
      </c>
      <c r="BT1013" s="79" t="s">
        <v>1268</v>
      </c>
      <c r="BU1013" s="79" t="s">
        <v>863</v>
      </c>
      <c r="BV1013" s="79">
        <v>1</v>
      </c>
      <c r="BW1013" s="81">
        <v>60</v>
      </c>
      <c r="BX1013" s="79">
        <v>0.5</v>
      </c>
      <c r="BY1013" s="79">
        <v>1</v>
      </c>
      <c r="BZ1013" s="95" t="s">
        <v>464</v>
      </c>
      <c r="CA1013" s="95" t="s">
        <v>464</v>
      </c>
      <c r="CB1013" s="95" t="s">
        <v>1266</v>
      </c>
      <c r="CC1013" s="95">
        <v>125</v>
      </c>
      <c r="CD1013" s="95">
        <v>220</v>
      </c>
      <c r="CE1013" s="95" t="s">
        <v>1287</v>
      </c>
      <c r="CF1013" s="95">
        <f t="shared" si="258"/>
        <v>288</v>
      </c>
      <c r="CG1013" s="81">
        <v>1360</v>
      </c>
      <c r="CH1013" s="2"/>
    </row>
    <row r="1014" spans="1:86" x14ac:dyDescent="0.3">
      <c r="A1014" s="2" t="s">
        <v>1469</v>
      </c>
      <c r="D1014">
        <v>2.15</v>
      </c>
      <c r="E1014" t="s">
        <v>1461</v>
      </c>
      <c r="L1014" t="b">
        <v>0</v>
      </c>
      <c r="M1014" t="b">
        <v>0</v>
      </c>
      <c r="N1014" t="b">
        <v>0</v>
      </c>
      <c r="O1014" s="5" t="b">
        <v>1</v>
      </c>
      <c r="P1014">
        <v>2</v>
      </c>
      <c r="T1014">
        <v>3.8</v>
      </c>
      <c r="U1014">
        <v>3.8</v>
      </c>
      <c r="V1014">
        <v>27.7</v>
      </c>
      <c r="W1014" t="s">
        <v>440</v>
      </c>
      <c r="X1014">
        <v>13.85</v>
      </c>
      <c r="BP1014" s="79" t="s">
        <v>1264</v>
      </c>
      <c r="BQ1014" s="79">
        <v>1373</v>
      </c>
      <c r="BR1014" s="79">
        <v>12</v>
      </c>
      <c r="BT1014" s="79" t="s">
        <v>1268</v>
      </c>
      <c r="BU1014" s="79" t="s">
        <v>863</v>
      </c>
      <c r="BV1014" s="79">
        <v>1</v>
      </c>
      <c r="BW1014" s="81">
        <v>60</v>
      </c>
      <c r="BX1014" s="79">
        <v>0.5</v>
      </c>
      <c r="BY1014" s="79">
        <v>1</v>
      </c>
      <c r="BZ1014" s="95" t="s">
        <v>464</v>
      </c>
      <c r="CA1014" s="95" t="s">
        <v>464</v>
      </c>
      <c r="CB1014" s="95" t="s">
        <v>1266</v>
      </c>
      <c r="CC1014" s="95">
        <v>125</v>
      </c>
      <c r="CD1014" s="95">
        <v>220</v>
      </c>
      <c r="CE1014" s="95" t="s">
        <v>1287</v>
      </c>
      <c r="CF1014" s="95">
        <f t="shared" si="258"/>
        <v>288</v>
      </c>
      <c r="CG1014" s="81">
        <v>1170</v>
      </c>
      <c r="CH1014" s="2"/>
    </row>
    <row r="1015" spans="1:86" x14ac:dyDescent="0.3">
      <c r="A1015" s="2" t="s">
        <v>1470</v>
      </c>
      <c r="D1015">
        <v>1.95</v>
      </c>
      <c r="E1015" t="s">
        <v>1461</v>
      </c>
      <c r="L1015" t="b">
        <v>0</v>
      </c>
      <c r="M1015" t="b">
        <v>0</v>
      </c>
      <c r="N1015" t="b">
        <v>0</v>
      </c>
      <c r="O1015" s="5" t="b">
        <v>1</v>
      </c>
      <c r="P1015">
        <v>2</v>
      </c>
      <c r="T1015">
        <v>3.8</v>
      </c>
      <c r="U1015">
        <v>3.8</v>
      </c>
      <c r="V1015">
        <v>28</v>
      </c>
      <c r="W1015" t="s">
        <v>440</v>
      </c>
      <c r="X1015">
        <v>14</v>
      </c>
      <c r="BP1015" s="79" t="s">
        <v>1264</v>
      </c>
      <c r="BQ1015" s="79">
        <v>1373</v>
      </c>
      <c r="BR1015" s="79">
        <v>12</v>
      </c>
      <c r="BT1015" s="79" t="s">
        <v>1268</v>
      </c>
      <c r="BU1015" s="79" t="s">
        <v>863</v>
      </c>
      <c r="BV1015" s="79">
        <v>1</v>
      </c>
      <c r="BW1015" s="81">
        <v>60</v>
      </c>
      <c r="BX1015" s="79">
        <v>0.5</v>
      </c>
      <c r="BY1015" s="79">
        <v>1</v>
      </c>
      <c r="BZ1015" s="95" t="s">
        <v>464</v>
      </c>
      <c r="CA1015" s="95" t="s">
        <v>464</v>
      </c>
      <c r="CB1015" s="95" t="s">
        <v>1266</v>
      </c>
      <c r="CC1015" s="95">
        <v>125</v>
      </c>
      <c r="CD1015" s="95">
        <v>220</v>
      </c>
      <c r="CE1015" s="95" t="s">
        <v>1287</v>
      </c>
      <c r="CF1015" s="95">
        <f t="shared" si="258"/>
        <v>288</v>
      </c>
      <c r="CG1015" s="81">
        <v>47</v>
      </c>
      <c r="CH1015" s="2"/>
    </row>
    <row r="1016" spans="1:86" x14ac:dyDescent="0.3">
      <c r="A1016" s="2" t="s">
        <v>1471</v>
      </c>
      <c r="D1016">
        <v>1.55</v>
      </c>
      <c r="E1016" t="s">
        <v>1461</v>
      </c>
      <c r="L1016" t="b">
        <v>0</v>
      </c>
      <c r="M1016" t="b">
        <v>0</v>
      </c>
      <c r="N1016" t="b">
        <v>0</v>
      </c>
      <c r="O1016" s="5" t="b">
        <v>1</v>
      </c>
      <c r="P1016">
        <v>2</v>
      </c>
      <c r="T1016">
        <v>3.8</v>
      </c>
      <c r="U1016">
        <v>3.8</v>
      </c>
      <c r="V1016">
        <v>27.8</v>
      </c>
      <c r="W1016" t="s">
        <v>440</v>
      </c>
      <c r="X1016">
        <v>13.9</v>
      </c>
      <c r="BP1016" s="79" t="s">
        <v>1264</v>
      </c>
      <c r="BQ1016" s="79">
        <v>1373</v>
      </c>
      <c r="BR1016" s="79">
        <v>12</v>
      </c>
      <c r="BT1016" s="79" t="s">
        <v>1268</v>
      </c>
      <c r="BU1016" s="79" t="s">
        <v>863</v>
      </c>
      <c r="BV1016" s="79">
        <v>1</v>
      </c>
      <c r="BW1016" s="81">
        <v>60</v>
      </c>
      <c r="BX1016" s="79">
        <v>0.5</v>
      </c>
      <c r="BY1016" s="79">
        <v>1</v>
      </c>
      <c r="BZ1016" s="95" t="s">
        <v>464</v>
      </c>
      <c r="CA1016" s="95" t="s">
        <v>464</v>
      </c>
      <c r="CB1016" s="95" t="s">
        <v>1266</v>
      </c>
      <c r="CC1016" s="95">
        <v>125</v>
      </c>
      <c r="CD1016" s="95">
        <v>220</v>
      </c>
      <c r="CE1016" s="95" t="s">
        <v>1287</v>
      </c>
      <c r="CF1016" s="95">
        <f t="shared" si="258"/>
        <v>288</v>
      </c>
      <c r="CG1016" s="81">
        <v>6.4</v>
      </c>
      <c r="CH1016" s="2"/>
    </row>
    <row r="1017" spans="1:86" x14ac:dyDescent="0.3">
      <c r="A1017" s="2" t="s">
        <v>1516</v>
      </c>
      <c r="D1017">
        <v>1.5</v>
      </c>
      <c r="E1017" t="s">
        <v>1461</v>
      </c>
      <c r="L1017" t="b">
        <v>0</v>
      </c>
      <c r="M1017" t="b">
        <v>0</v>
      </c>
      <c r="N1017" t="b">
        <v>0</v>
      </c>
      <c r="O1017" s="5" t="b">
        <v>1</v>
      </c>
      <c r="P1017">
        <v>2</v>
      </c>
      <c r="T1017">
        <v>3.8</v>
      </c>
      <c r="U1017">
        <v>3.8</v>
      </c>
      <c r="V1017">
        <v>27.3</v>
      </c>
      <c r="W1017" t="s">
        <v>440</v>
      </c>
      <c r="X1017">
        <v>13.65</v>
      </c>
      <c r="BP1017" s="79" t="s">
        <v>1264</v>
      </c>
      <c r="BQ1017" s="79">
        <v>1373</v>
      </c>
      <c r="BR1017" s="79">
        <v>12</v>
      </c>
      <c r="BT1017" s="79" t="s">
        <v>1268</v>
      </c>
      <c r="BU1017" s="79" t="s">
        <v>863</v>
      </c>
      <c r="BV1017" s="79">
        <v>1</v>
      </c>
      <c r="BW1017" s="81">
        <v>60</v>
      </c>
      <c r="BX1017" s="79">
        <v>0.5</v>
      </c>
      <c r="BY1017" s="79">
        <v>1</v>
      </c>
      <c r="BZ1017" s="95" t="s">
        <v>464</v>
      </c>
      <c r="CA1017" s="95" t="s">
        <v>464</v>
      </c>
      <c r="CB1017" s="95" t="s">
        <v>1266</v>
      </c>
      <c r="CC1017" s="95">
        <v>125</v>
      </c>
      <c r="CD1017" s="95">
        <v>220</v>
      </c>
      <c r="CE1017" s="95" t="s">
        <v>1287</v>
      </c>
      <c r="CF1017" s="95">
        <f t="shared" si="258"/>
        <v>288</v>
      </c>
      <c r="CG1017" s="81">
        <v>5.6</v>
      </c>
      <c r="CH1017" s="2"/>
    </row>
    <row r="1018" spans="1:86" x14ac:dyDescent="0.3">
      <c r="A1018" s="2" t="s">
        <v>1517</v>
      </c>
      <c r="D1018">
        <v>1.4</v>
      </c>
      <c r="E1018" t="s">
        <v>1461</v>
      </c>
      <c r="L1018" t="b">
        <v>0</v>
      </c>
      <c r="M1018" t="b">
        <v>0</v>
      </c>
      <c r="N1018" t="b">
        <v>0</v>
      </c>
      <c r="O1018" s="5" t="b">
        <v>1</v>
      </c>
      <c r="P1018">
        <v>2</v>
      </c>
      <c r="T1018">
        <v>3.8</v>
      </c>
      <c r="U1018">
        <v>3.8</v>
      </c>
      <c r="V1018">
        <v>27.3</v>
      </c>
      <c r="W1018" t="s">
        <v>440</v>
      </c>
      <c r="X1018">
        <v>13.65</v>
      </c>
      <c r="BP1018" s="79" t="s">
        <v>1264</v>
      </c>
      <c r="BQ1018" s="79">
        <v>1373</v>
      </c>
      <c r="BR1018" s="79">
        <v>12</v>
      </c>
      <c r="BT1018" s="79" t="s">
        <v>1268</v>
      </c>
      <c r="BU1018" s="79" t="s">
        <v>863</v>
      </c>
      <c r="BV1018" s="79">
        <v>1</v>
      </c>
      <c r="BW1018" s="81">
        <v>60</v>
      </c>
      <c r="BX1018" s="79">
        <v>0.5</v>
      </c>
      <c r="BY1018" s="79">
        <v>1</v>
      </c>
      <c r="BZ1018" s="95" t="s">
        <v>464</v>
      </c>
      <c r="CA1018" s="95" t="s">
        <v>464</v>
      </c>
      <c r="CB1018" s="95" t="s">
        <v>1266</v>
      </c>
      <c r="CC1018" s="95">
        <v>125</v>
      </c>
      <c r="CD1018" s="95">
        <v>220</v>
      </c>
      <c r="CE1018" s="95" t="s">
        <v>1287</v>
      </c>
      <c r="CF1018" s="95">
        <f t="shared" si="258"/>
        <v>288</v>
      </c>
      <c r="CG1018" s="81">
        <v>8.8000000000000007</v>
      </c>
      <c r="CH1018" s="2"/>
    </row>
    <row r="1019" spans="1:86" x14ac:dyDescent="0.3">
      <c r="A1019" s="2" t="s">
        <v>1518</v>
      </c>
      <c r="D1019">
        <v>1.35</v>
      </c>
      <c r="E1019" t="s">
        <v>1461</v>
      </c>
      <c r="L1019" t="b">
        <v>0</v>
      </c>
      <c r="M1019" t="b">
        <v>0</v>
      </c>
      <c r="N1019" t="b">
        <v>0</v>
      </c>
      <c r="O1019" s="5" t="b">
        <v>1</v>
      </c>
      <c r="P1019">
        <v>2</v>
      </c>
      <c r="T1019">
        <v>3.8</v>
      </c>
      <c r="U1019">
        <v>3.8</v>
      </c>
      <c r="V1019">
        <v>27.5</v>
      </c>
      <c r="W1019" t="s">
        <v>440</v>
      </c>
      <c r="X1019">
        <v>13.75</v>
      </c>
      <c r="BP1019" s="79" t="s">
        <v>1264</v>
      </c>
      <c r="BQ1019" s="79">
        <v>1373</v>
      </c>
      <c r="BR1019" s="79">
        <v>12</v>
      </c>
      <c r="BT1019" s="79" t="s">
        <v>1268</v>
      </c>
      <c r="BU1019" s="79" t="s">
        <v>863</v>
      </c>
      <c r="BV1019" s="79">
        <v>1</v>
      </c>
      <c r="BW1019" s="81">
        <v>60</v>
      </c>
      <c r="BX1019" s="79">
        <v>0.5</v>
      </c>
      <c r="BY1019" s="79">
        <v>1</v>
      </c>
      <c r="BZ1019" s="95" t="s">
        <v>464</v>
      </c>
      <c r="CA1019" s="95" t="s">
        <v>464</v>
      </c>
      <c r="CB1019" s="95" t="s">
        <v>1266</v>
      </c>
      <c r="CC1019" s="95">
        <v>125</v>
      </c>
      <c r="CD1019" s="95">
        <v>220</v>
      </c>
      <c r="CE1019" s="95" t="s">
        <v>1287</v>
      </c>
      <c r="CF1019" s="95">
        <f t="shared" si="258"/>
        <v>288</v>
      </c>
      <c r="CG1019" s="81">
        <v>12.6</v>
      </c>
      <c r="CH1019" s="2"/>
    </row>
    <row r="1020" spans="1:86" x14ac:dyDescent="0.3">
      <c r="A1020" s="2" t="s">
        <v>1468</v>
      </c>
      <c r="D1020">
        <v>3.2</v>
      </c>
      <c r="E1020" t="s">
        <v>1461</v>
      </c>
      <c r="L1020" t="b">
        <v>0</v>
      </c>
      <c r="M1020" t="b">
        <v>0</v>
      </c>
      <c r="N1020" t="b">
        <v>0</v>
      </c>
      <c r="O1020" s="5" t="b">
        <v>1</v>
      </c>
      <c r="P1020">
        <v>2</v>
      </c>
      <c r="T1020">
        <v>3.8</v>
      </c>
      <c r="U1020">
        <v>3.8</v>
      </c>
      <c r="V1020">
        <v>27.3</v>
      </c>
      <c r="W1020" t="s">
        <v>440</v>
      </c>
      <c r="X1020">
        <v>13.65</v>
      </c>
      <c r="BP1020" s="79" t="s">
        <v>1264</v>
      </c>
      <c r="BQ1020" s="79">
        <v>1373</v>
      </c>
      <c r="BR1020" s="79">
        <v>12</v>
      </c>
      <c r="BT1020" s="79" t="s">
        <v>1268</v>
      </c>
      <c r="BU1020" s="79" t="s">
        <v>863</v>
      </c>
      <c r="BV1020" s="79">
        <v>1</v>
      </c>
      <c r="BW1020" s="81">
        <v>3.2</v>
      </c>
      <c r="BX1020" s="79">
        <v>0.5</v>
      </c>
      <c r="BY1020" s="79">
        <v>1</v>
      </c>
      <c r="BZ1020" s="95" t="s">
        <v>464</v>
      </c>
      <c r="CA1020" s="95" t="s">
        <v>464</v>
      </c>
      <c r="CB1020" s="95" t="s">
        <v>1435</v>
      </c>
      <c r="CC1020" s="95">
        <v>100</v>
      </c>
      <c r="CD1020" s="95">
        <v>425</v>
      </c>
      <c r="CE1020" s="95" t="s">
        <v>1287</v>
      </c>
      <c r="CF1020" s="95">
        <f t="shared" si="258"/>
        <v>288</v>
      </c>
      <c r="CG1020" s="81">
        <v>0</v>
      </c>
      <c r="CH1020" s="2"/>
    </row>
    <row r="1021" spans="1:86" x14ac:dyDescent="0.3">
      <c r="A1021" s="2" t="s">
        <v>1475</v>
      </c>
      <c r="D1021">
        <v>2.9</v>
      </c>
      <c r="E1021" t="s">
        <v>1461</v>
      </c>
      <c r="L1021" t="b">
        <v>0</v>
      </c>
      <c r="M1021" t="b">
        <v>0</v>
      </c>
      <c r="N1021" t="b">
        <v>0</v>
      </c>
      <c r="O1021" s="5" t="b">
        <v>1</v>
      </c>
      <c r="P1021">
        <v>2</v>
      </c>
      <c r="T1021">
        <v>3.8</v>
      </c>
      <c r="U1021">
        <v>3.8</v>
      </c>
      <c r="V1021">
        <v>27.3</v>
      </c>
      <c r="W1021" t="s">
        <v>440</v>
      </c>
      <c r="X1021">
        <v>13.65</v>
      </c>
      <c r="BP1021" s="79" t="s">
        <v>1264</v>
      </c>
      <c r="BQ1021" s="79">
        <v>1373</v>
      </c>
      <c r="BR1021" s="79">
        <v>12</v>
      </c>
      <c r="BT1021" s="79" t="s">
        <v>1268</v>
      </c>
      <c r="BU1021" s="79" t="s">
        <v>863</v>
      </c>
      <c r="BV1021" s="79">
        <v>1</v>
      </c>
      <c r="BW1021" s="81">
        <v>3.2</v>
      </c>
      <c r="BX1021" s="79">
        <v>0.5</v>
      </c>
      <c r="BY1021" s="79">
        <v>1</v>
      </c>
      <c r="BZ1021" s="95" t="s">
        <v>464</v>
      </c>
      <c r="CA1021" s="95" t="s">
        <v>464</v>
      </c>
      <c r="CB1021" s="95" t="s">
        <v>1435</v>
      </c>
      <c r="CC1021" s="95">
        <v>100</v>
      </c>
      <c r="CD1021" s="95">
        <v>425</v>
      </c>
      <c r="CE1021" s="95" t="s">
        <v>1287</v>
      </c>
      <c r="CF1021" s="95">
        <f t="shared" si="258"/>
        <v>288</v>
      </c>
      <c r="CG1021" s="81">
        <v>36</v>
      </c>
      <c r="CH1021" s="2"/>
    </row>
    <row r="1022" spans="1:86" x14ac:dyDescent="0.3">
      <c r="A1022" s="2" t="s">
        <v>1476</v>
      </c>
      <c r="D1022">
        <v>2.65</v>
      </c>
      <c r="E1022" t="s">
        <v>1461</v>
      </c>
      <c r="L1022" t="b">
        <v>0</v>
      </c>
      <c r="M1022" t="b">
        <v>0</v>
      </c>
      <c r="N1022" t="b">
        <v>0</v>
      </c>
      <c r="O1022" s="5" t="b">
        <v>1</v>
      </c>
      <c r="P1022">
        <v>2</v>
      </c>
      <c r="T1022">
        <v>3.8</v>
      </c>
      <c r="U1022">
        <v>3.8</v>
      </c>
      <c r="V1022">
        <v>27.3</v>
      </c>
      <c r="W1022" t="s">
        <v>440</v>
      </c>
      <c r="X1022">
        <v>13.65</v>
      </c>
      <c r="BP1022" s="79" t="s">
        <v>1264</v>
      </c>
      <c r="BQ1022" s="79">
        <v>1373</v>
      </c>
      <c r="BR1022" s="79">
        <v>12</v>
      </c>
      <c r="BT1022" s="79" t="s">
        <v>1268</v>
      </c>
      <c r="BU1022" s="79" t="s">
        <v>863</v>
      </c>
      <c r="BV1022" s="79">
        <v>1</v>
      </c>
      <c r="BW1022" s="81">
        <v>3.2</v>
      </c>
      <c r="BX1022" s="79">
        <v>0.5</v>
      </c>
      <c r="BY1022" s="79">
        <v>1</v>
      </c>
      <c r="BZ1022" s="95" t="s">
        <v>464</v>
      </c>
      <c r="CA1022" s="95" t="s">
        <v>464</v>
      </c>
      <c r="CB1022" s="95" t="s">
        <v>1435</v>
      </c>
      <c r="CC1022" s="95">
        <v>100</v>
      </c>
      <c r="CD1022" s="95">
        <v>425</v>
      </c>
      <c r="CE1022" s="95" t="s">
        <v>1287</v>
      </c>
      <c r="CF1022" s="95">
        <f t="shared" si="258"/>
        <v>288</v>
      </c>
      <c r="CG1022" s="81">
        <v>28</v>
      </c>
      <c r="CH1022" s="2"/>
    </row>
    <row r="1023" spans="1:86" x14ac:dyDescent="0.3">
      <c r="A1023" s="2" t="s">
        <v>1477</v>
      </c>
      <c r="D1023">
        <v>2.5499999999999998</v>
      </c>
      <c r="E1023" t="s">
        <v>1461</v>
      </c>
      <c r="L1023" t="b">
        <v>0</v>
      </c>
      <c r="M1023" t="b">
        <v>0</v>
      </c>
      <c r="N1023" t="b">
        <v>0</v>
      </c>
      <c r="O1023" s="5" t="b">
        <v>1</v>
      </c>
      <c r="P1023">
        <v>2</v>
      </c>
      <c r="T1023">
        <v>3.8</v>
      </c>
      <c r="U1023">
        <v>3.8</v>
      </c>
      <c r="V1023">
        <v>27.3</v>
      </c>
      <c r="W1023" t="s">
        <v>440</v>
      </c>
      <c r="X1023">
        <v>13.65</v>
      </c>
      <c r="BP1023" s="79" t="s">
        <v>1264</v>
      </c>
      <c r="BQ1023" s="79">
        <v>1373</v>
      </c>
      <c r="BR1023" s="79">
        <v>12</v>
      </c>
      <c r="BT1023" s="79" t="s">
        <v>1268</v>
      </c>
      <c r="BU1023" s="79" t="s">
        <v>863</v>
      </c>
      <c r="BV1023" s="79">
        <v>1</v>
      </c>
      <c r="BW1023" s="81">
        <v>3.2</v>
      </c>
      <c r="BX1023" s="79">
        <v>0.5</v>
      </c>
      <c r="BY1023" s="79">
        <v>1</v>
      </c>
      <c r="BZ1023" s="95" t="s">
        <v>464</v>
      </c>
      <c r="CA1023" s="95" t="s">
        <v>464</v>
      </c>
      <c r="CB1023" s="95" t="s">
        <v>1435</v>
      </c>
      <c r="CC1023" s="95">
        <v>100</v>
      </c>
      <c r="CD1023" s="95">
        <v>425</v>
      </c>
      <c r="CE1023" s="95" t="s">
        <v>1287</v>
      </c>
      <c r="CF1023" s="95">
        <f t="shared" si="258"/>
        <v>288</v>
      </c>
      <c r="CG1023" s="81">
        <v>16</v>
      </c>
      <c r="CH1023" s="2"/>
    </row>
    <row r="1024" spans="1:86" x14ac:dyDescent="0.3">
      <c r="A1024" s="2" t="s">
        <v>1478</v>
      </c>
      <c r="D1024">
        <v>2.4500000000000002</v>
      </c>
      <c r="E1024" t="s">
        <v>1461</v>
      </c>
      <c r="L1024" t="b">
        <v>0</v>
      </c>
      <c r="M1024" t="b">
        <v>0</v>
      </c>
      <c r="N1024" t="b">
        <v>0</v>
      </c>
      <c r="O1024" s="5" t="b">
        <v>1</v>
      </c>
      <c r="P1024">
        <v>2</v>
      </c>
      <c r="T1024">
        <v>3.8</v>
      </c>
      <c r="U1024">
        <v>3.8</v>
      </c>
      <c r="V1024">
        <v>27.3</v>
      </c>
      <c r="W1024" t="s">
        <v>440</v>
      </c>
      <c r="X1024">
        <v>13.65</v>
      </c>
      <c r="BP1024" s="79" t="s">
        <v>1264</v>
      </c>
      <c r="BQ1024" s="79">
        <v>1373</v>
      </c>
      <c r="BR1024" s="79">
        <v>12</v>
      </c>
      <c r="BT1024" s="79" t="s">
        <v>1268</v>
      </c>
      <c r="BU1024" s="79" t="s">
        <v>863</v>
      </c>
      <c r="BV1024" s="79">
        <v>1</v>
      </c>
      <c r="BW1024" s="81">
        <v>3.2</v>
      </c>
      <c r="BX1024" s="79">
        <v>0.5</v>
      </c>
      <c r="BY1024" s="79">
        <v>1</v>
      </c>
      <c r="BZ1024" s="95" t="s">
        <v>464</v>
      </c>
      <c r="CA1024" s="95" t="s">
        <v>464</v>
      </c>
      <c r="CB1024" s="95" t="s">
        <v>1435</v>
      </c>
      <c r="CC1024" s="95">
        <v>101</v>
      </c>
      <c r="CD1024" s="95">
        <v>220</v>
      </c>
      <c r="CE1024" s="95" t="s">
        <v>1287</v>
      </c>
      <c r="CF1024" s="95">
        <f t="shared" si="258"/>
        <v>288</v>
      </c>
      <c r="CG1024" s="81">
        <v>0</v>
      </c>
      <c r="CH1024" s="2"/>
    </row>
    <row r="1025" spans="1:86" x14ac:dyDescent="0.3">
      <c r="A1025" s="2" t="s">
        <v>1479</v>
      </c>
      <c r="D1025">
        <v>2.2999999999999998</v>
      </c>
      <c r="E1025" t="s">
        <v>1461</v>
      </c>
      <c r="L1025" t="b">
        <v>0</v>
      </c>
      <c r="M1025" t="b">
        <v>0</v>
      </c>
      <c r="N1025" t="b">
        <v>0</v>
      </c>
      <c r="O1025" s="5" t="b">
        <v>1</v>
      </c>
      <c r="P1025">
        <v>2</v>
      </c>
      <c r="T1025">
        <v>3.8</v>
      </c>
      <c r="U1025">
        <v>3.8</v>
      </c>
      <c r="V1025">
        <v>27.3</v>
      </c>
      <c r="W1025" t="s">
        <v>440</v>
      </c>
      <c r="X1025">
        <v>13.65</v>
      </c>
      <c r="BP1025" s="79" t="s">
        <v>1264</v>
      </c>
      <c r="BQ1025" s="79">
        <v>1373</v>
      </c>
      <c r="BR1025" s="79">
        <v>12</v>
      </c>
      <c r="BT1025" s="79" t="s">
        <v>1268</v>
      </c>
      <c r="BU1025" s="79" t="s">
        <v>863</v>
      </c>
      <c r="BV1025" s="79">
        <v>1</v>
      </c>
      <c r="BW1025" s="81">
        <v>3.2</v>
      </c>
      <c r="BX1025" s="79">
        <v>0.5</v>
      </c>
      <c r="BY1025" s="79">
        <v>1</v>
      </c>
      <c r="BZ1025" s="95" t="s">
        <v>464</v>
      </c>
      <c r="CA1025" s="95" t="s">
        <v>464</v>
      </c>
      <c r="CB1025" s="95" t="s">
        <v>1435</v>
      </c>
      <c r="CC1025" s="95">
        <v>102</v>
      </c>
      <c r="CD1025" s="95">
        <v>220</v>
      </c>
      <c r="CE1025" s="95" t="s">
        <v>1287</v>
      </c>
      <c r="CF1025" s="95">
        <f t="shared" si="258"/>
        <v>288</v>
      </c>
      <c r="CG1025" s="81">
        <v>0</v>
      </c>
      <c r="CH1025" s="2"/>
    </row>
    <row r="1026" spans="1:86" x14ac:dyDescent="0.3">
      <c r="A1026" s="2" t="s">
        <v>1469</v>
      </c>
      <c r="D1026">
        <v>2.15</v>
      </c>
      <c r="E1026" t="s">
        <v>1461</v>
      </c>
      <c r="L1026" t="b">
        <v>0</v>
      </c>
      <c r="M1026" t="b">
        <v>0</v>
      </c>
      <c r="N1026" t="b">
        <v>0</v>
      </c>
      <c r="O1026" s="5" t="b">
        <v>1</v>
      </c>
      <c r="P1026">
        <v>2</v>
      </c>
      <c r="T1026">
        <v>3.8</v>
      </c>
      <c r="U1026">
        <v>3.8</v>
      </c>
      <c r="V1026">
        <v>27.7</v>
      </c>
      <c r="W1026" t="s">
        <v>440</v>
      </c>
      <c r="X1026">
        <v>13.85</v>
      </c>
      <c r="BP1026" s="79" t="s">
        <v>1264</v>
      </c>
      <c r="BQ1026" s="79">
        <v>1373</v>
      </c>
      <c r="BR1026" s="79">
        <v>12</v>
      </c>
      <c r="BT1026" s="79" t="s">
        <v>1268</v>
      </c>
      <c r="BU1026" s="79" t="s">
        <v>863</v>
      </c>
      <c r="BV1026" s="79">
        <v>1</v>
      </c>
      <c r="BW1026" s="81">
        <v>3.2</v>
      </c>
      <c r="BX1026" s="79">
        <v>0.5</v>
      </c>
      <c r="BY1026" s="79">
        <v>1</v>
      </c>
      <c r="BZ1026" s="95" t="s">
        <v>464</v>
      </c>
      <c r="CA1026" s="95" t="s">
        <v>464</v>
      </c>
      <c r="CB1026" s="95" t="s">
        <v>1435</v>
      </c>
      <c r="CC1026" s="95">
        <v>103</v>
      </c>
      <c r="CD1026" s="95">
        <v>220</v>
      </c>
      <c r="CE1026" s="95" t="s">
        <v>1287</v>
      </c>
      <c r="CF1026" s="95">
        <f t="shared" si="258"/>
        <v>288</v>
      </c>
      <c r="CG1026" s="81">
        <v>0</v>
      </c>
      <c r="CH1026" s="2"/>
    </row>
    <row r="1027" spans="1:86" x14ac:dyDescent="0.3">
      <c r="A1027" s="2" t="s">
        <v>1470</v>
      </c>
      <c r="D1027">
        <v>1.95</v>
      </c>
      <c r="E1027" t="s">
        <v>1461</v>
      </c>
      <c r="L1027" t="b">
        <v>0</v>
      </c>
      <c r="M1027" t="b">
        <v>0</v>
      </c>
      <c r="N1027" t="b">
        <v>0</v>
      </c>
      <c r="O1027" s="5" t="b">
        <v>1</v>
      </c>
      <c r="P1027">
        <v>2</v>
      </c>
      <c r="T1027">
        <v>3.8</v>
      </c>
      <c r="U1027">
        <v>3.8</v>
      </c>
      <c r="V1027">
        <v>28</v>
      </c>
      <c r="W1027" t="s">
        <v>440</v>
      </c>
      <c r="X1027">
        <v>14</v>
      </c>
      <c r="BP1027" s="79" t="s">
        <v>1264</v>
      </c>
      <c r="BQ1027" s="79">
        <v>1373</v>
      </c>
      <c r="BR1027" s="79">
        <v>12</v>
      </c>
      <c r="BT1027" s="79" t="s">
        <v>1268</v>
      </c>
      <c r="BU1027" s="79" t="s">
        <v>863</v>
      </c>
      <c r="BV1027" s="79">
        <v>1</v>
      </c>
      <c r="BW1027" s="81">
        <v>3.2</v>
      </c>
      <c r="BX1027" s="79">
        <v>0.5</v>
      </c>
      <c r="BY1027" s="79">
        <v>1</v>
      </c>
      <c r="BZ1027" s="95" t="s">
        <v>464</v>
      </c>
      <c r="CA1027" s="95" t="s">
        <v>464</v>
      </c>
      <c r="CB1027" s="95" t="s">
        <v>1435</v>
      </c>
      <c r="CC1027" s="95">
        <v>104</v>
      </c>
      <c r="CD1027" s="95">
        <v>220</v>
      </c>
      <c r="CE1027" s="95" t="s">
        <v>1287</v>
      </c>
      <c r="CF1027" s="95">
        <f t="shared" si="258"/>
        <v>288</v>
      </c>
      <c r="CG1027" s="81">
        <v>0</v>
      </c>
      <c r="CH1027" s="2"/>
    </row>
    <row r="1028" spans="1:86" x14ac:dyDescent="0.3">
      <c r="A1028" s="2" t="s">
        <v>1471</v>
      </c>
      <c r="D1028">
        <v>1.55</v>
      </c>
      <c r="E1028" t="s">
        <v>1461</v>
      </c>
      <c r="L1028" t="b">
        <v>0</v>
      </c>
      <c r="M1028" t="b">
        <v>0</v>
      </c>
      <c r="N1028" t="b">
        <v>0</v>
      </c>
      <c r="O1028" s="5" t="b">
        <v>1</v>
      </c>
      <c r="P1028">
        <v>2</v>
      </c>
      <c r="T1028">
        <v>3.8</v>
      </c>
      <c r="U1028">
        <v>3.8</v>
      </c>
      <c r="V1028">
        <v>27.8</v>
      </c>
      <c r="W1028" t="s">
        <v>440</v>
      </c>
      <c r="X1028">
        <v>13.9</v>
      </c>
      <c r="BP1028" s="79" t="s">
        <v>1264</v>
      </c>
      <c r="BQ1028" s="79">
        <v>1373</v>
      </c>
      <c r="BR1028" s="79">
        <v>12</v>
      </c>
      <c r="BT1028" s="79" t="s">
        <v>1268</v>
      </c>
      <c r="BU1028" s="79" t="s">
        <v>863</v>
      </c>
      <c r="BV1028" s="79">
        <v>1</v>
      </c>
      <c r="BW1028" s="81">
        <v>3.2</v>
      </c>
      <c r="BX1028" s="79">
        <v>0.5</v>
      </c>
      <c r="BY1028" s="79">
        <v>1</v>
      </c>
      <c r="BZ1028" s="95" t="s">
        <v>464</v>
      </c>
      <c r="CA1028" s="95" t="s">
        <v>464</v>
      </c>
      <c r="CB1028" s="95" t="s">
        <v>1435</v>
      </c>
      <c r="CC1028" s="95">
        <v>105</v>
      </c>
      <c r="CD1028" s="95">
        <v>220</v>
      </c>
      <c r="CE1028" s="95" t="s">
        <v>1287</v>
      </c>
      <c r="CF1028" s="95">
        <f t="shared" si="258"/>
        <v>288</v>
      </c>
      <c r="CG1028" s="81">
        <v>0</v>
      </c>
      <c r="CH1028" s="2"/>
    </row>
    <row r="1029" spans="1:86" x14ac:dyDescent="0.3">
      <c r="A1029" s="2" t="s">
        <v>1516</v>
      </c>
      <c r="D1029">
        <v>1.5</v>
      </c>
      <c r="E1029" t="s">
        <v>1461</v>
      </c>
      <c r="L1029" t="b">
        <v>0</v>
      </c>
      <c r="M1029" t="b">
        <v>0</v>
      </c>
      <c r="N1029" t="b">
        <v>0</v>
      </c>
      <c r="O1029" s="5" t="b">
        <v>1</v>
      </c>
      <c r="P1029">
        <v>2</v>
      </c>
      <c r="T1029">
        <v>3.8</v>
      </c>
      <c r="U1029">
        <v>3.8</v>
      </c>
      <c r="V1029">
        <v>27.3</v>
      </c>
      <c r="W1029" t="s">
        <v>440</v>
      </c>
      <c r="X1029">
        <v>13.65</v>
      </c>
      <c r="BP1029" s="79" t="s">
        <v>1264</v>
      </c>
      <c r="BQ1029" s="79">
        <v>1373</v>
      </c>
      <c r="BR1029" s="79">
        <v>12</v>
      </c>
      <c r="BT1029" s="79" t="s">
        <v>1268</v>
      </c>
      <c r="BU1029" s="79" t="s">
        <v>863</v>
      </c>
      <c r="BV1029" s="79">
        <v>1</v>
      </c>
      <c r="BW1029" s="81">
        <v>3.2</v>
      </c>
      <c r="BX1029" s="79">
        <v>0.5</v>
      </c>
      <c r="BY1029" s="79">
        <v>1</v>
      </c>
      <c r="BZ1029" s="95" t="s">
        <v>464</v>
      </c>
      <c r="CA1029" s="95" t="s">
        <v>464</v>
      </c>
      <c r="CB1029" s="95" t="s">
        <v>1435</v>
      </c>
      <c r="CC1029" s="95">
        <v>106</v>
      </c>
      <c r="CD1029" s="95">
        <v>220</v>
      </c>
      <c r="CE1029" s="95" t="s">
        <v>1287</v>
      </c>
      <c r="CF1029" s="95">
        <f t="shared" si="258"/>
        <v>288</v>
      </c>
      <c r="CG1029" s="81">
        <v>0</v>
      </c>
      <c r="CH1029" s="2"/>
    </row>
    <row r="1030" spans="1:86" x14ac:dyDescent="0.3">
      <c r="A1030" s="2" t="s">
        <v>1517</v>
      </c>
      <c r="D1030">
        <v>1.4</v>
      </c>
      <c r="E1030" t="s">
        <v>1461</v>
      </c>
      <c r="L1030" t="b">
        <v>0</v>
      </c>
      <c r="M1030" t="b">
        <v>0</v>
      </c>
      <c r="N1030" t="b">
        <v>0</v>
      </c>
      <c r="O1030" s="5" t="b">
        <v>1</v>
      </c>
      <c r="P1030">
        <v>2</v>
      </c>
      <c r="T1030">
        <v>3.8</v>
      </c>
      <c r="U1030">
        <v>3.8</v>
      </c>
      <c r="V1030">
        <v>27.3</v>
      </c>
      <c r="W1030" t="s">
        <v>440</v>
      </c>
      <c r="X1030">
        <v>13.65</v>
      </c>
      <c r="BP1030" s="79" t="s">
        <v>1264</v>
      </c>
      <c r="BQ1030" s="79">
        <v>1373</v>
      </c>
      <c r="BR1030" s="79">
        <v>12</v>
      </c>
      <c r="BT1030" s="79" t="s">
        <v>1268</v>
      </c>
      <c r="BU1030" s="79" t="s">
        <v>863</v>
      </c>
      <c r="BV1030" s="79">
        <v>1</v>
      </c>
      <c r="BW1030" s="81">
        <v>3.2</v>
      </c>
      <c r="BX1030" s="79">
        <v>0.5</v>
      </c>
      <c r="BY1030" s="79">
        <v>1</v>
      </c>
      <c r="BZ1030" s="95" t="s">
        <v>464</v>
      </c>
      <c r="CA1030" s="95" t="s">
        <v>464</v>
      </c>
      <c r="CB1030" s="95" t="s">
        <v>1435</v>
      </c>
      <c r="CC1030" s="95">
        <v>107</v>
      </c>
      <c r="CD1030" s="95">
        <v>220</v>
      </c>
      <c r="CE1030" s="95" t="s">
        <v>1287</v>
      </c>
      <c r="CF1030" s="95">
        <f t="shared" si="258"/>
        <v>288</v>
      </c>
      <c r="CG1030" s="81">
        <v>0</v>
      </c>
      <c r="CH1030" s="2"/>
    </row>
    <row r="1031" spans="1:86" x14ac:dyDescent="0.3">
      <c r="A1031" s="2" t="s">
        <v>1518</v>
      </c>
      <c r="D1031">
        <v>1.35</v>
      </c>
      <c r="E1031" t="s">
        <v>1461</v>
      </c>
      <c r="L1031" t="b">
        <v>0</v>
      </c>
      <c r="M1031" t="b">
        <v>0</v>
      </c>
      <c r="N1031" t="b">
        <v>0</v>
      </c>
      <c r="O1031" s="5" t="b">
        <v>1</v>
      </c>
      <c r="P1031">
        <v>2</v>
      </c>
      <c r="T1031">
        <v>3.8</v>
      </c>
      <c r="U1031">
        <v>3.8</v>
      </c>
      <c r="V1031">
        <v>27.5</v>
      </c>
      <c r="W1031" t="s">
        <v>440</v>
      </c>
      <c r="X1031">
        <v>13.75</v>
      </c>
      <c r="BP1031" s="79" t="s">
        <v>1264</v>
      </c>
      <c r="BQ1031" s="79">
        <v>1373</v>
      </c>
      <c r="BR1031" s="79">
        <v>12</v>
      </c>
      <c r="BT1031" s="79" t="s">
        <v>1268</v>
      </c>
      <c r="BU1031" s="79" t="s">
        <v>863</v>
      </c>
      <c r="BV1031" s="79">
        <v>1</v>
      </c>
      <c r="BW1031" s="81">
        <v>3.2</v>
      </c>
      <c r="BX1031" s="79">
        <v>0.5</v>
      </c>
      <c r="BY1031" s="79">
        <v>1</v>
      </c>
      <c r="BZ1031" s="95" t="s">
        <v>464</v>
      </c>
      <c r="CA1031" s="95" t="s">
        <v>464</v>
      </c>
      <c r="CB1031" s="95" t="s">
        <v>1435</v>
      </c>
      <c r="CC1031" s="95">
        <v>108</v>
      </c>
      <c r="CD1031" s="95">
        <v>220</v>
      </c>
      <c r="CE1031" s="95" t="s">
        <v>1287</v>
      </c>
      <c r="CF1031" s="95">
        <f t="shared" si="258"/>
        <v>288</v>
      </c>
      <c r="CG1031" s="81">
        <v>0</v>
      </c>
      <c r="CH1031" s="2"/>
    </row>
    <row r="1032" spans="1:86" x14ac:dyDescent="0.3">
      <c r="A1032" s="2" t="s">
        <v>1468</v>
      </c>
      <c r="D1032">
        <v>3.2</v>
      </c>
      <c r="E1032" t="s">
        <v>1461</v>
      </c>
      <c r="L1032" t="b">
        <v>0</v>
      </c>
      <c r="M1032" t="b">
        <v>0</v>
      </c>
      <c r="N1032" t="b">
        <v>0</v>
      </c>
      <c r="O1032" s="5" t="b">
        <v>1</v>
      </c>
      <c r="P1032">
        <v>2</v>
      </c>
      <c r="T1032">
        <v>3.8</v>
      </c>
      <c r="U1032">
        <v>3.8</v>
      </c>
      <c r="V1032">
        <v>27.3</v>
      </c>
      <c r="W1032" t="s">
        <v>440</v>
      </c>
      <c r="X1032">
        <v>13.65</v>
      </c>
      <c r="BP1032" s="79" t="s">
        <v>1264</v>
      </c>
      <c r="BQ1032" s="79">
        <v>1373</v>
      </c>
      <c r="BR1032" s="79">
        <v>12</v>
      </c>
      <c r="BT1032" s="79" t="s">
        <v>1268</v>
      </c>
      <c r="BU1032" s="79" t="s">
        <v>863</v>
      </c>
      <c r="BV1032" s="79">
        <v>1</v>
      </c>
      <c r="BW1032" s="81">
        <v>60</v>
      </c>
      <c r="BX1032" s="79">
        <v>0.5</v>
      </c>
      <c r="BY1032" s="79">
        <v>1</v>
      </c>
      <c r="BZ1032" s="95" t="s">
        <v>464</v>
      </c>
      <c r="CA1032" s="95" t="s">
        <v>464</v>
      </c>
      <c r="CB1032" s="95" t="s">
        <v>1435</v>
      </c>
      <c r="CC1032" s="95">
        <v>100</v>
      </c>
      <c r="CD1032" s="95">
        <v>425</v>
      </c>
      <c r="CE1032" s="95" t="s">
        <v>1287</v>
      </c>
      <c r="CF1032" s="95">
        <f t="shared" si="258"/>
        <v>288</v>
      </c>
      <c r="CG1032" s="81">
        <v>0</v>
      </c>
      <c r="CH1032" s="2"/>
    </row>
    <row r="1033" spans="1:86" x14ac:dyDescent="0.3">
      <c r="A1033" s="2" t="s">
        <v>1475</v>
      </c>
      <c r="D1033">
        <v>2.9</v>
      </c>
      <c r="E1033" t="s">
        <v>1461</v>
      </c>
      <c r="L1033" t="b">
        <v>0</v>
      </c>
      <c r="M1033" t="b">
        <v>0</v>
      </c>
      <c r="N1033" t="b">
        <v>0</v>
      </c>
      <c r="O1033" s="5" t="b">
        <v>1</v>
      </c>
      <c r="P1033">
        <v>2</v>
      </c>
      <c r="T1033">
        <v>3.8</v>
      </c>
      <c r="U1033">
        <v>3.8</v>
      </c>
      <c r="V1033">
        <v>27.3</v>
      </c>
      <c r="W1033" t="s">
        <v>440</v>
      </c>
      <c r="X1033">
        <v>13.65</v>
      </c>
      <c r="BP1033" s="79" t="s">
        <v>1264</v>
      </c>
      <c r="BQ1033" s="79">
        <v>1373</v>
      </c>
      <c r="BR1033" s="79">
        <v>12</v>
      </c>
      <c r="BT1033" s="79" t="s">
        <v>1268</v>
      </c>
      <c r="BU1033" s="79" t="s">
        <v>863</v>
      </c>
      <c r="BV1033" s="79">
        <v>1</v>
      </c>
      <c r="BW1033" s="81">
        <v>60</v>
      </c>
      <c r="BX1033" s="79">
        <v>0.5</v>
      </c>
      <c r="BY1033" s="79">
        <v>1</v>
      </c>
      <c r="BZ1033" s="95" t="s">
        <v>464</v>
      </c>
      <c r="CA1033" s="95" t="s">
        <v>464</v>
      </c>
      <c r="CB1033" s="95" t="s">
        <v>1435</v>
      </c>
      <c r="CC1033" s="95">
        <v>100</v>
      </c>
      <c r="CD1033" s="95">
        <v>425</v>
      </c>
      <c r="CE1033" s="95" t="s">
        <v>1287</v>
      </c>
      <c r="CF1033" s="95">
        <f t="shared" si="258"/>
        <v>288</v>
      </c>
      <c r="CG1033" s="81">
        <v>72</v>
      </c>
      <c r="CH1033" s="2"/>
    </row>
    <row r="1034" spans="1:86" x14ac:dyDescent="0.3">
      <c r="A1034" s="2" t="s">
        <v>1476</v>
      </c>
      <c r="D1034">
        <v>2.65</v>
      </c>
      <c r="E1034" t="s">
        <v>1461</v>
      </c>
      <c r="L1034" t="b">
        <v>0</v>
      </c>
      <c r="M1034" t="b">
        <v>0</v>
      </c>
      <c r="N1034" t="b">
        <v>0</v>
      </c>
      <c r="O1034" s="5" t="b">
        <v>1</v>
      </c>
      <c r="P1034">
        <v>2</v>
      </c>
      <c r="T1034">
        <v>3.8</v>
      </c>
      <c r="U1034">
        <v>3.8</v>
      </c>
      <c r="V1034">
        <v>27.3</v>
      </c>
      <c r="W1034" t="s">
        <v>440</v>
      </c>
      <c r="X1034">
        <v>13.65</v>
      </c>
      <c r="BP1034" s="79" t="s">
        <v>1264</v>
      </c>
      <c r="BQ1034" s="79">
        <v>1373</v>
      </c>
      <c r="BR1034" s="79">
        <v>12</v>
      </c>
      <c r="BT1034" s="79" t="s">
        <v>1268</v>
      </c>
      <c r="BU1034" s="79" t="s">
        <v>863</v>
      </c>
      <c r="BV1034" s="79">
        <v>1</v>
      </c>
      <c r="BW1034" s="81">
        <v>60</v>
      </c>
      <c r="BX1034" s="79">
        <v>0.5</v>
      </c>
      <c r="BY1034" s="79">
        <v>1</v>
      </c>
      <c r="BZ1034" s="95" t="s">
        <v>464</v>
      </c>
      <c r="CA1034" s="95" t="s">
        <v>464</v>
      </c>
      <c r="CB1034" s="95" t="s">
        <v>1435</v>
      </c>
      <c r="CC1034" s="95">
        <v>100</v>
      </c>
      <c r="CD1034" s="95">
        <v>425</v>
      </c>
      <c r="CE1034" s="95" t="s">
        <v>1287</v>
      </c>
      <c r="CF1034" s="95">
        <f t="shared" si="258"/>
        <v>288</v>
      </c>
      <c r="CG1034" s="81">
        <v>56</v>
      </c>
      <c r="CH1034" s="2"/>
    </row>
    <row r="1035" spans="1:86" x14ac:dyDescent="0.3">
      <c r="A1035" s="2" t="s">
        <v>1477</v>
      </c>
      <c r="D1035">
        <v>2.5499999999999998</v>
      </c>
      <c r="E1035" t="s">
        <v>1461</v>
      </c>
      <c r="L1035" t="b">
        <v>0</v>
      </c>
      <c r="M1035" t="b">
        <v>0</v>
      </c>
      <c r="N1035" t="b">
        <v>0</v>
      </c>
      <c r="O1035" s="5" t="b">
        <v>1</v>
      </c>
      <c r="P1035">
        <v>2</v>
      </c>
      <c r="T1035">
        <v>3.8</v>
      </c>
      <c r="U1035">
        <v>3.8</v>
      </c>
      <c r="V1035">
        <v>27.3</v>
      </c>
      <c r="W1035" t="s">
        <v>440</v>
      </c>
      <c r="X1035">
        <v>13.65</v>
      </c>
      <c r="BP1035" s="79" t="s">
        <v>1264</v>
      </c>
      <c r="BQ1035" s="79">
        <v>1373</v>
      </c>
      <c r="BR1035" s="79">
        <v>12</v>
      </c>
      <c r="BT1035" s="79" t="s">
        <v>1268</v>
      </c>
      <c r="BU1035" s="79" t="s">
        <v>863</v>
      </c>
      <c r="BV1035" s="79">
        <v>1</v>
      </c>
      <c r="BW1035" s="81">
        <v>60</v>
      </c>
      <c r="BX1035" s="79">
        <v>0.5</v>
      </c>
      <c r="BY1035" s="79">
        <v>1</v>
      </c>
      <c r="BZ1035" s="95" t="s">
        <v>464</v>
      </c>
      <c r="CA1035" s="95" t="s">
        <v>464</v>
      </c>
      <c r="CB1035" s="95" t="s">
        <v>1435</v>
      </c>
      <c r="CC1035" s="95">
        <v>100</v>
      </c>
      <c r="CD1035" s="95">
        <v>425</v>
      </c>
      <c r="CE1035" s="95" t="s">
        <v>1287</v>
      </c>
      <c r="CF1035" s="95">
        <f t="shared" si="258"/>
        <v>288</v>
      </c>
      <c r="CG1035" s="81">
        <v>40</v>
      </c>
      <c r="CH1035" s="2"/>
    </row>
    <row r="1036" spans="1:86" x14ac:dyDescent="0.3">
      <c r="A1036" s="2" t="s">
        <v>1478</v>
      </c>
      <c r="D1036">
        <v>2.4500000000000002</v>
      </c>
      <c r="E1036" t="s">
        <v>1461</v>
      </c>
      <c r="L1036" t="b">
        <v>0</v>
      </c>
      <c r="M1036" t="b">
        <v>0</v>
      </c>
      <c r="N1036" t="b">
        <v>0</v>
      </c>
      <c r="O1036" s="5" t="b">
        <v>1</v>
      </c>
      <c r="P1036">
        <v>2</v>
      </c>
      <c r="T1036">
        <v>3.8</v>
      </c>
      <c r="U1036">
        <v>3.8</v>
      </c>
      <c r="V1036">
        <v>27.3</v>
      </c>
      <c r="W1036" t="s">
        <v>440</v>
      </c>
      <c r="X1036">
        <v>13.65</v>
      </c>
      <c r="BP1036" s="79" t="s">
        <v>1264</v>
      </c>
      <c r="BQ1036" s="79">
        <v>1373</v>
      </c>
      <c r="BR1036" s="79">
        <v>12</v>
      </c>
      <c r="BT1036" s="79" t="s">
        <v>1268</v>
      </c>
      <c r="BU1036" s="79" t="s">
        <v>863</v>
      </c>
      <c r="BV1036" s="79">
        <v>1</v>
      </c>
      <c r="BW1036" s="81">
        <v>60</v>
      </c>
      <c r="BX1036" s="79">
        <v>0.5</v>
      </c>
      <c r="BY1036" s="79">
        <v>1</v>
      </c>
      <c r="BZ1036" s="95" t="s">
        <v>464</v>
      </c>
      <c r="CA1036" s="95" t="s">
        <v>464</v>
      </c>
      <c r="CB1036" s="95" t="s">
        <v>1435</v>
      </c>
      <c r="CC1036" s="95">
        <v>100</v>
      </c>
      <c r="CD1036" s="95">
        <v>425</v>
      </c>
      <c r="CE1036" s="95" t="s">
        <v>1287</v>
      </c>
      <c r="CF1036" s="95">
        <f t="shared" si="258"/>
        <v>288</v>
      </c>
      <c r="CG1036" s="81">
        <v>0</v>
      </c>
      <c r="CH1036" s="2"/>
    </row>
    <row r="1037" spans="1:86" x14ac:dyDescent="0.3">
      <c r="A1037" s="2" t="s">
        <v>1479</v>
      </c>
      <c r="D1037">
        <v>2.2999999999999998</v>
      </c>
      <c r="E1037" t="s">
        <v>1461</v>
      </c>
      <c r="L1037" t="b">
        <v>0</v>
      </c>
      <c r="M1037" t="b">
        <v>0</v>
      </c>
      <c r="N1037" t="b">
        <v>0</v>
      </c>
      <c r="O1037" s="5" t="b">
        <v>1</v>
      </c>
      <c r="P1037">
        <v>2</v>
      </c>
      <c r="T1037">
        <v>3.8</v>
      </c>
      <c r="U1037">
        <v>3.8</v>
      </c>
      <c r="V1037">
        <v>27.3</v>
      </c>
      <c r="W1037" t="s">
        <v>440</v>
      </c>
      <c r="X1037">
        <v>13.65</v>
      </c>
      <c r="BP1037" s="79" t="s">
        <v>1264</v>
      </c>
      <c r="BQ1037" s="79">
        <v>1373</v>
      </c>
      <c r="BR1037" s="79">
        <v>12</v>
      </c>
      <c r="BT1037" s="79" t="s">
        <v>1268</v>
      </c>
      <c r="BU1037" s="79" t="s">
        <v>863</v>
      </c>
      <c r="BV1037" s="79">
        <v>1</v>
      </c>
      <c r="BW1037" s="81">
        <v>60</v>
      </c>
      <c r="BX1037" s="79">
        <v>0.5</v>
      </c>
      <c r="BY1037" s="79">
        <v>1</v>
      </c>
      <c r="BZ1037" s="95" t="s">
        <v>464</v>
      </c>
      <c r="CA1037" s="95" t="s">
        <v>464</v>
      </c>
      <c r="CB1037" s="95" t="s">
        <v>1435</v>
      </c>
      <c r="CC1037" s="95">
        <v>100</v>
      </c>
      <c r="CD1037" s="95">
        <v>425</v>
      </c>
      <c r="CE1037" s="95" t="s">
        <v>1287</v>
      </c>
      <c r="CF1037" s="95">
        <f t="shared" si="258"/>
        <v>288</v>
      </c>
      <c r="CG1037" s="81">
        <v>0</v>
      </c>
      <c r="CH1037" s="2"/>
    </row>
    <row r="1038" spans="1:86" x14ac:dyDescent="0.3">
      <c r="A1038" s="2" t="s">
        <v>1469</v>
      </c>
      <c r="D1038">
        <v>2.15</v>
      </c>
      <c r="E1038" t="s">
        <v>1461</v>
      </c>
      <c r="L1038" t="b">
        <v>0</v>
      </c>
      <c r="M1038" t="b">
        <v>0</v>
      </c>
      <c r="N1038" t="b">
        <v>0</v>
      </c>
      <c r="O1038" s="5" t="b">
        <v>1</v>
      </c>
      <c r="P1038">
        <v>2</v>
      </c>
      <c r="T1038">
        <v>3.8</v>
      </c>
      <c r="U1038">
        <v>3.8</v>
      </c>
      <c r="V1038">
        <v>27.7</v>
      </c>
      <c r="W1038" t="s">
        <v>440</v>
      </c>
      <c r="X1038">
        <v>13.85</v>
      </c>
      <c r="BP1038" s="79" t="s">
        <v>1264</v>
      </c>
      <c r="BQ1038" s="79">
        <v>1373</v>
      </c>
      <c r="BR1038" s="79">
        <v>12</v>
      </c>
      <c r="BT1038" s="79" t="s">
        <v>1268</v>
      </c>
      <c r="BU1038" s="79" t="s">
        <v>863</v>
      </c>
      <c r="BV1038" s="79">
        <v>1</v>
      </c>
      <c r="BW1038" s="81">
        <v>60</v>
      </c>
      <c r="BX1038" s="79">
        <v>0.5</v>
      </c>
      <c r="BY1038" s="79">
        <v>1</v>
      </c>
      <c r="BZ1038" s="95" t="s">
        <v>464</v>
      </c>
      <c r="CA1038" s="95" t="s">
        <v>464</v>
      </c>
      <c r="CB1038" s="95" t="s">
        <v>1435</v>
      </c>
      <c r="CC1038" s="95">
        <v>100</v>
      </c>
      <c r="CD1038" s="95">
        <v>425</v>
      </c>
      <c r="CE1038" s="95" t="s">
        <v>1287</v>
      </c>
      <c r="CF1038" s="95">
        <f t="shared" si="258"/>
        <v>288</v>
      </c>
      <c r="CG1038" s="81">
        <v>0</v>
      </c>
      <c r="CH1038" s="2"/>
    </row>
    <row r="1039" spans="1:86" x14ac:dyDescent="0.3">
      <c r="A1039" s="2" t="s">
        <v>1470</v>
      </c>
      <c r="D1039">
        <v>1.95</v>
      </c>
      <c r="E1039" t="s">
        <v>1461</v>
      </c>
      <c r="L1039" t="b">
        <v>0</v>
      </c>
      <c r="M1039" t="b">
        <v>0</v>
      </c>
      <c r="N1039" t="b">
        <v>0</v>
      </c>
      <c r="O1039" s="5" t="b">
        <v>1</v>
      </c>
      <c r="P1039">
        <v>2</v>
      </c>
      <c r="T1039">
        <v>3.8</v>
      </c>
      <c r="U1039">
        <v>3.8</v>
      </c>
      <c r="V1039">
        <v>28</v>
      </c>
      <c r="W1039" t="s">
        <v>440</v>
      </c>
      <c r="X1039">
        <v>14</v>
      </c>
      <c r="BP1039" s="79" t="s">
        <v>1264</v>
      </c>
      <c r="BQ1039" s="79">
        <v>1373</v>
      </c>
      <c r="BR1039" s="79">
        <v>12</v>
      </c>
      <c r="BT1039" s="79" t="s">
        <v>1268</v>
      </c>
      <c r="BU1039" s="79" t="s">
        <v>863</v>
      </c>
      <c r="BV1039" s="79">
        <v>1</v>
      </c>
      <c r="BW1039" s="81">
        <v>60</v>
      </c>
      <c r="BX1039" s="79">
        <v>0.5</v>
      </c>
      <c r="BY1039" s="79">
        <v>1</v>
      </c>
      <c r="BZ1039" s="95" t="s">
        <v>464</v>
      </c>
      <c r="CA1039" s="95" t="s">
        <v>464</v>
      </c>
      <c r="CB1039" s="95" t="s">
        <v>1435</v>
      </c>
      <c r="CC1039" s="95">
        <v>100</v>
      </c>
      <c r="CD1039" s="95">
        <v>425</v>
      </c>
      <c r="CE1039" s="95" t="s">
        <v>1287</v>
      </c>
      <c r="CF1039" s="95">
        <f t="shared" si="258"/>
        <v>288</v>
      </c>
      <c r="CG1039" s="81">
        <v>0</v>
      </c>
      <c r="CH1039" s="2"/>
    </row>
    <row r="1040" spans="1:86" x14ac:dyDescent="0.3">
      <c r="A1040" s="2" t="s">
        <v>1471</v>
      </c>
      <c r="D1040">
        <v>1.55</v>
      </c>
      <c r="E1040" t="s">
        <v>1461</v>
      </c>
      <c r="L1040" t="b">
        <v>0</v>
      </c>
      <c r="M1040" t="b">
        <v>0</v>
      </c>
      <c r="N1040" t="b">
        <v>0</v>
      </c>
      <c r="O1040" s="5" t="b">
        <v>1</v>
      </c>
      <c r="P1040">
        <v>2</v>
      </c>
      <c r="T1040">
        <v>3.8</v>
      </c>
      <c r="U1040">
        <v>3.8</v>
      </c>
      <c r="V1040">
        <v>27.8</v>
      </c>
      <c r="W1040" t="s">
        <v>440</v>
      </c>
      <c r="X1040">
        <v>13.9</v>
      </c>
      <c r="BP1040" s="79" t="s">
        <v>1264</v>
      </c>
      <c r="BQ1040" s="79">
        <v>1373</v>
      </c>
      <c r="BR1040" s="79">
        <v>12</v>
      </c>
      <c r="BT1040" s="79" t="s">
        <v>1268</v>
      </c>
      <c r="BU1040" s="79" t="s">
        <v>863</v>
      </c>
      <c r="BV1040" s="79">
        <v>1</v>
      </c>
      <c r="BW1040" s="81">
        <v>60</v>
      </c>
      <c r="BX1040" s="79">
        <v>0.5</v>
      </c>
      <c r="BY1040" s="79">
        <v>1</v>
      </c>
      <c r="BZ1040" s="95" t="s">
        <v>464</v>
      </c>
      <c r="CA1040" s="95" t="s">
        <v>464</v>
      </c>
      <c r="CB1040" s="95" t="s">
        <v>1435</v>
      </c>
      <c r="CC1040" s="95">
        <v>100</v>
      </c>
      <c r="CD1040" s="95">
        <v>425</v>
      </c>
      <c r="CE1040" s="95" t="s">
        <v>1287</v>
      </c>
      <c r="CF1040" s="95">
        <f t="shared" si="258"/>
        <v>288</v>
      </c>
      <c r="CG1040" s="81">
        <v>0</v>
      </c>
      <c r="CH1040" s="2"/>
    </row>
    <row r="1041" spans="1:86" x14ac:dyDescent="0.3">
      <c r="A1041" s="2" t="s">
        <v>1516</v>
      </c>
      <c r="D1041">
        <v>1.5</v>
      </c>
      <c r="E1041" t="s">
        <v>1461</v>
      </c>
      <c r="L1041" t="b">
        <v>0</v>
      </c>
      <c r="M1041" t="b">
        <v>0</v>
      </c>
      <c r="N1041" t="b">
        <v>0</v>
      </c>
      <c r="O1041" s="5" t="b">
        <v>1</v>
      </c>
      <c r="P1041">
        <v>2</v>
      </c>
      <c r="T1041">
        <v>3.8</v>
      </c>
      <c r="U1041">
        <v>3.8</v>
      </c>
      <c r="V1041">
        <v>27.3</v>
      </c>
      <c r="W1041" t="s">
        <v>440</v>
      </c>
      <c r="X1041">
        <v>13.65</v>
      </c>
      <c r="BP1041" s="79" t="s">
        <v>1264</v>
      </c>
      <c r="BQ1041" s="79">
        <v>1373</v>
      </c>
      <c r="BR1041" s="79">
        <v>12</v>
      </c>
      <c r="BT1041" s="79" t="s">
        <v>1268</v>
      </c>
      <c r="BU1041" s="79" t="s">
        <v>863</v>
      </c>
      <c r="BV1041" s="79">
        <v>1</v>
      </c>
      <c r="BW1041" s="81">
        <v>60</v>
      </c>
      <c r="BX1041" s="79">
        <v>0.5</v>
      </c>
      <c r="BY1041" s="79">
        <v>1</v>
      </c>
      <c r="BZ1041" s="95" t="s">
        <v>464</v>
      </c>
      <c r="CA1041" s="95" t="s">
        <v>464</v>
      </c>
      <c r="CB1041" s="95" t="s">
        <v>1435</v>
      </c>
      <c r="CC1041" s="95">
        <v>100</v>
      </c>
      <c r="CD1041" s="95">
        <v>425</v>
      </c>
      <c r="CE1041" s="95" t="s">
        <v>1287</v>
      </c>
      <c r="CF1041" s="95">
        <f t="shared" si="258"/>
        <v>288</v>
      </c>
      <c r="CG1041" s="81">
        <v>0</v>
      </c>
      <c r="CH1041" s="2"/>
    </row>
    <row r="1042" spans="1:86" x14ac:dyDescent="0.3">
      <c r="A1042" s="2" t="s">
        <v>1517</v>
      </c>
      <c r="D1042">
        <v>1.4</v>
      </c>
      <c r="E1042" t="s">
        <v>1461</v>
      </c>
      <c r="L1042" t="b">
        <v>0</v>
      </c>
      <c r="M1042" t="b">
        <v>0</v>
      </c>
      <c r="N1042" t="b">
        <v>0</v>
      </c>
      <c r="O1042" s="5" t="b">
        <v>1</v>
      </c>
      <c r="P1042">
        <v>2</v>
      </c>
      <c r="T1042">
        <v>3.8</v>
      </c>
      <c r="U1042">
        <v>3.8</v>
      </c>
      <c r="V1042">
        <v>27.3</v>
      </c>
      <c r="W1042" t="s">
        <v>440</v>
      </c>
      <c r="X1042">
        <v>13.65</v>
      </c>
      <c r="BP1042" s="79" t="s">
        <v>1264</v>
      </c>
      <c r="BQ1042" s="79">
        <v>1373</v>
      </c>
      <c r="BR1042" s="79">
        <v>12</v>
      </c>
      <c r="BT1042" s="79" t="s">
        <v>1268</v>
      </c>
      <c r="BU1042" s="79" t="s">
        <v>863</v>
      </c>
      <c r="BV1042" s="79">
        <v>1</v>
      </c>
      <c r="BW1042" s="81">
        <v>60</v>
      </c>
      <c r="BX1042" s="79">
        <v>0.5</v>
      </c>
      <c r="BY1042" s="79">
        <v>1</v>
      </c>
      <c r="BZ1042" s="95" t="s">
        <v>464</v>
      </c>
      <c r="CA1042" s="95" t="s">
        <v>464</v>
      </c>
      <c r="CB1042" s="95" t="s">
        <v>1435</v>
      </c>
      <c r="CC1042" s="95">
        <v>100</v>
      </c>
      <c r="CD1042" s="95">
        <v>425</v>
      </c>
      <c r="CE1042" s="95" t="s">
        <v>1287</v>
      </c>
      <c r="CF1042" s="95">
        <f t="shared" si="258"/>
        <v>288</v>
      </c>
      <c r="CG1042" s="81">
        <v>0</v>
      </c>
      <c r="CH1042" s="2"/>
    </row>
    <row r="1043" spans="1:86" x14ac:dyDescent="0.3">
      <c r="A1043" s="2" t="s">
        <v>1518</v>
      </c>
      <c r="D1043">
        <v>1.35</v>
      </c>
      <c r="E1043" t="s">
        <v>1461</v>
      </c>
      <c r="L1043" t="b">
        <v>0</v>
      </c>
      <c r="M1043" t="b">
        <v>0</v>
      </c>
      <c r="N1043" t="b">
        <v>0</v>
      </c>
      <c r="O1043" s="5" t="b">
        <v>1</v>
      </c>
      <c r="P1043">
        <v>2</v>
      </c>
      <c r="T1043">
        <v>3.8</v>
      </c>
      <c r="U1043">
        <v>3.8</v>
      </c>
      <c r="V1043">
        <v>27.5</v>
      </c>
      <c r="W1043" t="s">
        <v>440</v>
      </c>
      <c r="X1043">
        <v>13.75</v>
      </c>
      <c r="BP1043" s="79" t="s">
        <v>1264</v>
      </c>
      <c r="BQ1043" s="79">
        <v>1373</v>
      </c>
      <c r="BR1043" s="79">
        <v>12</v>
      </c>
      <c r="BT1043" s="79" t="s">
        <v>1268</v>
      </c>
      <c r="BU1043" s="79" t="s">
        <v>863</v>
      </c>
      <c r="BV1043" s="79">
        <v>1</v>
      </c>
      <c r="BW1043" s="81">
        <v>60</v>
      </c>
      <c r="BX1043" s="79">
        <v>0.5</v>
      </c>
      <c r="BY1043" s="79">
        <v>1</v>
      </c>
      <c r="BZ1043" s="95" t="s">
        <v>464</v>
      </c>
      <c r="CA1043" s="95" t="s">
        <v>464</v>
      </c>
      <c r="CB1043" s="95" t="s">
        <v>1435</v>
      </c>
      <c r="CC1043" s="95">
        <v>100</v>
      </c>
      <c r="CD1043" s="95">
        <v>425</v>
      </c>
      <c r="CE1043" s="95" t="s">
        <v>1287</v>
      </c>
      <c r="CF1043" s="95">
        <f t="shared" si="258"/>
        <v>288</v>
      </c>
      <c r="CG1043" s="81">
        <v>0</v>
      </c>
      <c r="CH1043" s="2"/>
    </row>
    <row r="1044" spans="1:86" x14ac:dyDescent="0.3">
      <c r="A1044" s="2" t="s">
        <v>44</v>
      </c>
      <c r="D1044" s="2">
        <v>3.51</v>
      </c>
      <c r="E1044" t="s">
        <v>1480</v>
      </c>
      <c r="F1044" s="113" t="s">
        <v>549</v>
      </c>
      <c r="H1044" t="s">
        <v>1510</v>
      </c>
      <c r="L1044" t="b">
        <v>1</v>
      </c>
      <c r="M1044" t="b">
        <v>0</v>
      </c>
      <c r="N1044" t="b">
        <v>0</v>
      </c>
      <c r="O1044" t="b">
        <v>0</v>
      </c>
      <c r="BP1044" s="79" t="s">
        <v>1264</v>
      </c>
      <c r="BQ1044" s="79">
        <v>1373</v>
      </c>
      <c r="BR1044" s="79">
        <v>10</v>
      </c>
    </row>
    <row r="1045" spans="1:86" x14ac:dyDescent="0.3">
      <c r="A1045" s="2" t="s">
        <v>1481</v>
      </c>
      <c r="E1045" t="s">
        <v>1480</v>
      </c>
      <c r="H1045" s="1" t="s">
        <v>1510</v>
      </c>
      <c r="I1045" s="1"/>
      <c r="J1045" s="1"/>
      <c r="K1045" s="1"/>
      <c r="L1045" t="b">
        <v>0</v>
      </c>
      <c r="M1045" t="b">
        <v>0</v>
      </c>
      <c r="N1045" t="b">
        <v>0</v>
      </c>
      <c r="O1045" s="5" t="b">
        <v>1</v>
      </c>
      <c r="P1045">
        <v>1</v>
      </c>
      <c r="T1045" s="2">
        <v>3.859</v>
      </c>
      <c r="U1045" s="2">
        <v>3.859</v>
      </c>
      <c r="V1045">
        <v>16.829999999999998</v>
      </c>
      <c r="X1045">
        <v>16.829999999999998</v>
      </c>
      <c r="BP1045" s="79" t="s">
        <v>1264</v>
      </c>
      <c r="BQ1045" s="79">
        <v>1373</v>
      </c>
      <c r="BR1045" s="79">
        <v>10</v>
      </c>
      <c r="BT1045" s="79" t="s">
        <v>464</v>
      </c>
      <c r="BU1045" s="79" t="s">
        <v>464</v>
      </c>
      <c r="BV1045" s="79">
        <v>0</v>
      </c>
      <c r="BX1045" s="79">
        <v>0.5</v>
      </c>
      <c r="BY1045" s="79">
        <v>1</v>
      </c>
      <c r="BZ1045" s="95" t="s">
        <v>464</v>
      </c>
      <c r="CA1045" s="95" t="s">
        <v>464</v>
      </c>
      <c r="CB1045" s="95" t="s">
        <v>1266</v>
      </c>
      <c r="CC1045" s="95">
        <v>125</v>
      </c>
      <c r="CD1045" s="95">
        <v>220</v>
      </c>
      <c r="CE1045" s="95" t="s">
        <v>1287</v>
      </c>
      <c r="CF1045" s="95">
        <f t="shared" si="258"/>
        <v>288</v>
      </c>
      <c r="CG1045" s="81">
        <v>320</v>
      </c>
    </row>
    <row r="1046" spans="1:86" x14ac:dyDescent="0.3">
      <c r="A1046" s="2" t="s">
        <v>1482</v>
      </c>
      <c r="E1046" t="s">
        <v>1480</v>
      </c>
      <c r="H1046" s="1" t="s">
        <v>1510</v>
      </c>
      <c r="I1046" s="1"/>
      <c r="J1046" s="1"/>
      <c r="K1046" s="1"/>
      <c r="L1046" t="b">
        <v>0</v>
      </c>
      <c r="M1046" t="b">
        <v>0</v>
      </c>
      <c r="N1046" t="b">
        <v>0</v>
      </c>
      <c r="O1046" s="5" t="b">
        <v>1</v>
      </c>
      <c r="P1046" s="2">
        <v>1</v>
      </c>
      <c r="T1046" s="2">
        <v>3.859</v>
      </c>
      <c r="U1046" s="2">
        <v>3.859</v>
      </c>
      <c r="V1046">
        <v>16.829999999999998</v>
      </c>
      <c r="X1046">
        <v>16.829999999999998</v>
      </c>
      <c r="BP1046" s="79" t="s">
        <v>1264</v>
      </c>
      <c r="BQ1046" s="79">
        <v>1373</v>
      </c>
      <c r="BR1046" s="79">
        <v>10</v>
      </c>
      <c r="BT1046" s="79" t="s">
        <v>464</v>
      </c>
      <c r="BU1046" s="79" t="s">
        <v>464</v>
      </c>
      <c r="BV1046" s="79">
        <v>0</v>
      </c>
      <c r="BX1046" s="79">
        <v>0.5</v>
      </c>
      <c r="BY1046" s="79">
        <v>1</v>
      </c>
      <c r="BZ1046" s="95" t="s">
        <v>464</v>
      </c>
      <c r="CA1046" s="95" t="s">
        <v>464</v>
      </c>
      <c r="CB1046" s="95" t="s">
        <v>1266</v>
      </c>
      <c r="CC1046" s="95">
        <v>125</v>
      </c>
      <c r="CD1046" s="95">
        <v>220</v>
      </c>
      <c r="CE1046" s="95" t="s">
        <v>1287</v>
      </c>
      <c r="CF1046" s="95">
        <f t="shared" si="258"/>
        <v>288</v>
      </c>
      <c r="CG1046" s="81">
        <v>120</v>
      </c>
    </row>
    <row r="1047" spans="1:86" x14ac:dyDescent="0.3">
      <c r="A1047" s="2" t="s">
        <v>1483</v>
      </c>
      <c r="E1047" t="s">
        <v>1480</v>
      </c>
      <c r="H1047" s="1" t="s">
        <v>1510</v>
      </c>
      <c r="I1047" s="1"/>
      <c r="J1047" s="1"/>
      <c r="K1047" s="1"/>
      <c r="L1047" t="b">
        <v>0</v>
      </c>
      <c r="M1047" t="b">
        <v>0</v>
      </c>
      <c r="N1047" t="b">
        <v>0</v>
      </c>
      <c r="O1047" s="5" t="b">
        <v>1</v>
      </c>
      <c r="P1047">
        <v>1</v>
      </c>
      <c r="T1047" s="2">
        <v>3.859</v>
      </c>
      <c r="U1047" s="2">
        <v>3.859</v>
      </c>
      <c r="V1047">
        <v>15.06</v>
      </c>
      <c r="X1047">
        <v>15.06</v>
      </c>
      <c r="BP1047" s="79" t="s">
        <v>1264</v>
      </c>
      <c r="BQ1047" s="79">
        <v>1373</v>
      </c>
      <c r="BR1047" s="79">
        <v>10</v>
      </c>
      <c r="BT1047" s="79" t="s">
        <v>464</v>
      </c>
      <c r="BU1047" s="79" t="s">
        <v>464</v>
      </c>
      <c r="BV1047" s="79">
        <v>0</v>
      </c>
      <c r="BX1047" s="79">
        <v>0.5</v>
      </c>
      <c r="BY1047" s="79">
        <v>1</v>
      </c>
      <c r="BZ1047" s="95" t="s">
        <v>464</v>
      </c>
      <c r="CA1047" s="95" t="s">
        <v>464</v>
      </c>
      <c r="CB1047" s="95" t="s">
        <v>1266</v>
      </c>
      <c r="CC1047" s="95">
        <v>125</v>
      </c>
      <c r="CD1047" s="95">
        <v>220</v>
      </c>
      <c r="CE1047" s="95" t="s">
        <v>1287</v>
      </c>
      <c r="CF1047" s="95">
        <f t="shared" si="258"/>
        <v>288</v>
      </c>
      <c r="CG1047" s="81">
        <v>60</v>
      </c>
    </row>
    <row r="1048" spans="1:86" x14ac:dyDescent="0.3">
      <c r="A1048" s="2" t="s">
        <v>1484</v>
      </c>
      <c r="E1048" t="s">
        <v>1480</v>
      </c>
      <c r="H1048" s="1" t="s">
        <v>1510</v>
      </c>
      <c r="I1048" s="1"/>
      <c r="J1048" s="1"/>
      <c r="K1048" s="1"/>
      <c r="L1048" t="b">
        <v>0</v>
      </c>
      <c r="M1048" t="b">
        <v>0</v>
      </c>
      <c r="N1048" t="b">
        <v>0</v>
      </c>
      <c r="O1048" s="5" t="b">
        <v>1</v>
      </c>
      <c r="P1048" s="2">
        <v>1</v>
      </c>
      <c r="T1048" s="2">
        <v>3.859</v>
      </c>
      <c r="U1048" s="2">
        <v>3.859</v>
      </c>
      <c r="V1048">
        <v>15.18</v>
      </c>
      <c r="X1048">
        <v>15.18</v>
      </c>
      <c r="BP1048" s="79" t="s">
        <v>1264</v>
      </c>
      <c r="BQ1048" s="79">
        <v>1373</v>
      </c>
      <c r="BR1048" s="79">
        <v>10</v>
      </c>
      <c r="BT1048" s="79" t="s">
        <v>464</v>
      </c>
      <c r="BU1048" s="79" t="s">
        <v>464</v>
      </c>
      <c r="BV1048" s="79">
        <v>0</v>
      </c>
      <c r="BX1048" s="79">
        <v>0.5</v>
      </c>
      <c r="BY1048" s="79">
        <v>1</v>
      </c>
      <c r="BZ1048" s="95" t="s">
        <v>464</v>
      </c>
      <c r="CA1048" s="95" t="s">
        <v>464</v>
      </c>
      <c r="CB1048" s="95" t="s">
        <v>1266</v>
      </c>
      <c r="CC1048" s="95">
        <v>125</v>
      </c>
      <c r="CD1048" s="95">
        <v>220</v>
      </c>
      <c r="CE1048" s="95" t="s">
        <v>1287</v>
      </c>
      <c r="CF1048" s="95">
        <f t="shared" si="258"/>
        <v>288</v>
      </c>
      <c r="CG1048" s="81">
        <v>64</v>
      </c>
    </row>
    <row r="1049" spans="1:86" x14ac:dyDescent="0.3">
      <c r="A1049" s="2" t="s">
        <v>318</v>
      </c>
      <c r="D1049">
        <v>3.4333333333333336</v>
      </c>
      <c r="E1049" t="s">
        <v>1485</v>
      </c>
      <c r="F1049" t="s">
        <v>561</v>
      </c>
      <c r="H1049" t="s">
        <v>1173</v>
      </c>
      <c r="I1049" t="s">
        <v>1527</v>
      </c>
      <c r="L1049" t="b">
        <v>1</v>
      </c>
      <c r="M1049" t="b">
        <v>0</v>
      </c>
      <c r="N1049" t="b">
        <v>1</v>
      </c>
      <c r="O1049" t="b">
        <v>0</v>
      </c>
      <c r="P1049">
        <v>2</v>
      </c>
      <c r="T1049">
        <v>3.72</v>
      </c>
      <c r="U1049">
        <v>3.72</v>
      </c>
      <c r="V1049">
        <v>12.29</v>
      </c>
      <c r="X1049">
        <v>12.29</v>
      </c>
      <c r="BP1049" s="79" t="s">
        <v>1264</v>
      </c>
      <c r="BQ1049" s="79">
        <v>1173</v>
      </c>
      <c r="BR1049" s="79">
        <v>3</v>
      </c>
      <c r="BT1049" s="79" t="s">
        <v>464</v>
      </c>
      <c r="BU1049" s="79" t="s">
        <v>464</v>
      </c>
      <c r="BV1049" s="79">
        <v>0</v>
      </c>
      <c r="BX1049" s="79">
        <v>0.5</v>
      </c>
      <c r="BY1049" s="79">
        <v>0.1</v>
      </c>
      <c r="BZ1049" s="95" t="s">
        <v>464</v>
      </c>
      <c r="CA1049" s="95" t="s">
        <v>464</v>
      </c>
      <c r="CB1049" s="95" t="s">
        <v>1266</v>
      </c>
      <c r="CC1049" s="95">
        <v>125</v>
      </c>
      <c r="CD1049" s="95">
        <v>220</v>
      </c>
      <c r="CE1049" s="95" t="s">
        <v>1287</v>
      </c>
      <c r="CF1049" s="95">
        <f t="shared" si="258"/>
        <v>288</v>
      </c>
      <c r="CG1049" s="81">
        <v>12</v>
      </c>
    </row>
    <row r="1050" spans="1:86" x14ac:dyDescent="0.3">
      <c r="A1050" s="2" t="s">
        <v>332</v>
      </c>
      <c r="D1050" s="69">
        <v>3.39</v>
      </c>
      <c r="E1050" t="s">
        <v>1485</v>
      </c>
      <c r="F1050" t="s">
        <v>561</v>
      </c>
      <c r="H1050" t="s">
        <v>1510</v>
      </c>
      <c r="I1050" t="s">
        <v>1549</v>
      </c>
      <c r="L1050" t="b">
        <v>1</v>
      </c>
      <c r="M1050" t="b">
        <v>0</v>
      </c>
      <c r="N1050" t="b">
        <v>0</v>
      </c>
      <c r="O1050" t="b">
        <v>0</v>
      </c>
      <c r="P1050">
        <v>2</v>
      </c>
      <c r="T1050">
        <v>3.69</v>
      </c>
      <c r="U1050">
        <v>3.69</v>
      </c>
      <c r="V1050">
        <v>12.06</v>
      </c>
      <c r="X1050">
        <v>12.06</v>
      </c>
      <c r="BP1050" s="79" t="s">
        <v>1264</v>
      </c>
      <c r="BQ1050" s="79">
        <v>1173</v>
      </c>
      <c r="BR1050" s="79">
        <v>3</v>
      </c>
      <c r="BT1050" s="79" t="s">
        <v>464</v>
      </c>
      <c r="BU1050" s="79" t="s">
        <v>464</v>
      </c>
      <c r="BV1050" s="79">
        <v>0</v>
      </c>
      <c r="BX1050" s="79">
        <v>0.5</v>
      </c>
      <c r="BY1050" s="79">
        <v>0.1</v>
      </c>
      <c r="BZ1050" s="95" t="s">
        <v>464</v>
      </c>
      <c r="CA1050" s="95" t="s">
        <v>464</v>
      </c>
      <c r="CB1050" s="95" t="s">
        <v>1266</v>
      </c>
      <c r="CC1050" s="95">
        <v>125</v>
      </c>
      <c r="CD1050" s="95">
        <v>220</v>
      </c>
      <c r="CE1050" s="95" t="s">
        <v>1287</v>
      </c>
      <c r="CF1050" s="95">
        <f t="shared" si="258"/>
        <v>288</v>
      </c>
      <c r="CG1050" s="81">
        <v>4.5</v>
      </c>
    </row>
    <row r="1051" spans="1:86" x14ac:dyDescent="0.3">
      <c r="A1051" s="2" t="s">
        <v>1486</v>
      </c>
      <c r="D1051" s="69">
        <v>3.78</v>
      </c>
      <c r="E1051" t="s">
        <v>1485</v>
      </c>
      <c r="F1051" s="32" t="s">
        <v>551</v>
      </c>
      <c r="G1051" s="1" t="s">
        <v>629</v>
      </c>
      <c r="L1051" t="b">
        <v>1</v>
      </c>
      <c r="M1051" t="b">
        <v>1</v>
      </c>
      <c r="N1051" t="b">
        <v>0</v>
      </c>
      <c r="O1051" t="b">
        <v>0</v>
      </c>
      <c r="P1051">
        <v>2</v>
      </c>
      <c r="T1051">
        <v>3.74</v>
      </c>
      <c r="U1051">
        <v>3.74</v>
      </c>
      <c r="V1051">
        <v>24.48</v>
      </c>
      <c r="X1051" s="1">
        <v>0</v>
      </c>
      <c r="BP1051" s="79" t="s">
        <v>1264</v>
      </c>
      <c r="BQ1051" s="79">
        <v>1173</v>
      </c>
      <c r="BR1051" s="79">
        <v>3</v>
      </c>
      <c r="BT1051" s="79" t="s">
        <v>464</v>
      </c>
      <c r="BU1051" s="79" t="s">
        <v>464</v>
      </c>
      <c r="BV1051" s="79">
        <v>0</v>
      </c>
      <c r="BX1051" s="79">
        <v>0.5</v>
      </c>
      <c r="BY1051" s="79">
        <v>0.1</v>
      </c>
      <c r="BZ1051" s="95" t="s">
        <v>464</v>
      </c>
      <c r="CA1051" s="95" t="s">
        <v>464</v>
      </c>
      <c r="CB1051" s="95" t="s">
        <v>1266</v>
      </c>
      <c r="CC1051" s="95">
        <v>125</v>
      </c>
      <c r="CD1051" s="95">
        <v>220</v>
      </c>
      <c r="CE1051" s="95" t="s">
        <v>1287</v>
      </c>
      <c r="CF1051" s="95">
        <f t="shared" si="258"/>
        <v>288</v>
      </c>
      <c r="CG1051" s="81">
        <v>22.5</v>
      </c>
    </row>
    <row r="1052" spans="1:86" x14ac:dyDescent="0.3">
      <c r="A1052" s="2" t="s">
        <v>1487</v>
      </c>
      <c r="D1052" s="69">
        <v>3.65</v>
      </c>
      <c r="E1052" t="s">
        <v>1485</v>
      </c>
      <c r="F1052" s="32" t="s">
        <v>582</v>
      </c>
      <c r="G1052" s="1" t="s">
        <v>657</v>
      </c>
      <c r="L1052" t="b">
        <v>1</v>
      </c>
      <c r="M1052" t="b">
        <v>1</v>
      </c>
      <c r="N1052" t="b">
        <v>0</v>
      </c>
      <c r="O1052" t="b">
        <v>0</v>
      </c>
      <c r="P1052">
        <v>2</v>
      </c>
      <c r="T1052">
        <v>3.7</v>
      </c>
      <c r="U1052">
        <v>3.7</v>
      </c>
      <c r="V1052">
        <v>23.98</v>
      </c>
      <c r="X1052" s="1">
        <v>0</v>
      </c>
      <c r="BP1052" s="79" t="s">
        <v>1264</v>
      </c>
      <c r="BQ1052" s="79">
        <v>1173</v>
      </c>
      <c r="BR1052" s="79">
        <v>3</v>
      </c>
      <c r="BT1052" s="79" t="s">
        <v>464</v>
      </c>
      <c r="BU1052" s="79" t="s">
        <v>464</v>
      </c>
      <c r="BV1052" s="79">
        <v>0</v>
      </c>
      <c r="BX1052" s="79">
        <v>0.5</v>
      </c>
      <c r="BY1052" s="79">
        <v>0.1</v>
      </c>
      <c r="BZ1052" s="95" t="s">
        <v>464</v>
      </c>
      <c r="CA1052" s="95" t="s">
        <v>464</v>
      </c>
      <c r="CB1052" s="95" t="s">
        <v>1266</v>
      </c>
      <c r="CC1052" s="95">
        <v>125</v>
      </c>
      <c r="CD1052" s="95">
        <v>220</v>
      </c>
      <c r="CE1052" s="95" t="s">
        <v>1287</v>
      </c>
      <c r="CF1052" s="95">
        <f t="shared" si="258"/>
        <v>288</v>
      </c>
      <c r="CG1052" s="81">
        <v>5</v>
      </c>
    </row>
    <row r="1053" spans="1:86" x14ac:dyDescent="0.3">
      <c r="A1053" s="2" t="s">
        <v>46</v>
      </c>
      <c r="D1053" s="69">
        <v>3.78</v>
      </c>
      <c r="E1053" t="s">
        <v>1485</v>
      </c>
      <c r="F1053" s="9" t="s">
        <v>551</v>
      </c>
      <c r="G1053" t="s">
        <v>629</v>
      </c>
      <c r="L1053" t="b">
        <v>1</v>
      </c>
      <c r="M1053" t="b">
        <v>1</v>
      </c>
      <c r="N1053" t="b">
        <v>0</v>
      </c>
      <c r="O1053" t="b">
        <v>0</v>
      </c>
      <c r="P1053">
        <v>2</v>
      </c>
      <c r="T1053">
        <v>3.75</v>
      </c>
      <c r="U1053">
        <v>3.75</v>
      </c>
      <c r="V1053">
        <v>21.74</v>
      </c>
      <c r="X1053" s="1">
        <v>0</v>
      </c>
      <c r="BP1053" s="79" t="s">
        <v>1264</v>
      </c>
      <c r="BQ1053" s="79">
        <v>1173</v>
      </c>
      <c r="BR1053" s="79">
        <v>3</v>
      </c>
      <c r="BT1053" s="79" t="s">
        <v>464</v>
      </c>
      <c r="BU1053" s="79" t="s">
        <v>464</v>
      </c>
      <c r="BV1053" s="79">
        <v>0</v>
      </c>
      <c r="BX1053" s="79">
        <v>0.5</v>
      </c>
      <c r="BY1053" s="79">
        <v>0.1</v>
      </c>
      <c r="BZ1053" s="95" t="s">
        <v>464</v>
      </c>
      <c r="CA1053" s="95" t="s">
        <v>464</v>
      </c>
      <c r="CB1053" s="95" t="s">
        <v>1266</v>
      </c>
      <c r="CC1053" s="95">
        <v>125</v>
      </c>
      <c r="CD1053" s="95">
        <v>220</v>
      </c>
      <c r="CE1053" s="95" t="s">
        <v>1287</v>
      </c>
      <c r="CF1053" s="95">
        <f t="shared" si="258"/>
        <v>288</v>
      </c>
      <c r="CG1053" s="81">
        <v>32</v>
      </c>
    </row>
    <row r="1054" spans="1:86" x14ac:dyDescent="0.3">
      <c r="A1054" s="2" t="s">
        <v>194</v>
      </c>
      <c r="D1054" s="69">
        <v>3.65</v>
      </c>
      <c r="E1054" t="s">
        <v>1485</v>
      </c>
      <c r="F1054" s="9" t="s">
        <v>582</v>
      </c>
      <c r="G1054" t="s">
        <v>657</v>
      </c>
      <c r="L1054" t="b">
        <v>1</v>
      </c>
      <c r="M1054" t="b">
        <v>1</v>
      </c>
      <c r="N1054" t="b">
        <v>0</v>
      </c>
      <c r="O1054" t="b">
        <v>0</v>
      </c>
      <c r="P1054">
        <v>2</v>
      </c>
      <c r="T1054">
        <v>3.69</v>
      </c>
      <c r="U1054">
        <v>3.69</v>
      </c>
      <c r="V1054">
        <v>21.18</v>
      </c>
      <c r="X1054" s="1">
        <v>0</v>
      </c>
      <c r="BP1054" s="79" t="s">
        <v>1264</v>
      </c>
      <c r="BQ1054" s="79">
        <v>1173</v>
      </c>
      <c r="BR1054" s="79">
        <v>3</v>
      </c>
      <c r="BT1054" s="79" t="s">
        <v>464</v>
      </c>
      <c r="BU1054" s="79" t="s">
        <v>464</v>
      </c>
      <c r="BV1054" s="79">
        <v>0</v>
      </c>
      <c r="BX1054" s="79">
        <v>0.5</v>
      </c>
      <c r="BY1054" s="79">
        <v>0.1</v>
      </c>
      <c r="BZ1054" s="95" t="s">
        <v>464</v>
      </c>
      <c r="CA1054" s="95" t="s">
        <v>464</v>
      </c>
      <c r="CB1054" s="95" t="s">
        <v>1266</v>
      </c>
      <c r="CC1054" s="95">
        <v>125</v>
      </c>
      <c r="CD1054" s="95">
        <v>220</v>
      </c>
      <c r="CE1054" s="95" t="s">
        <v>1287</v>
      </c>
      <c r="CF1054" s="95">
        <f t="shared" si="258"/>
        <v>288</v>
      </c>
      <c r="CG1054" s="81">
        <v>15</v>
      </c>
    </row>
    <row r="1055" spans="1:86" x14ac:dyDescent="0.3">
      <c r="A1055" s="2" t="s">
        <v>1489</v>
      </c>
      <c r="D1055" s="2">
        <v>3.54</v>
      </c>
      <c r="E1055" t="s">
        <v>1488</v>
      </c>
      <c r="G1055" s="2"/>
      <c r="H1055" s="2"/>
      <c r="I1055" s="2"/>
      <c r="J1055" s="2"/>
      <c r="K1055" s="2"/>
      <c r="L1055" t="b">
        <v>0</v>
      </c>
      <c r="M1055" t="b">
        <v>0</v>
      </c>
      <c r="N1055" t="b">
        <v>0</v>
      </c>
      <c r="O1055" s="5" t="b">
        <v>1</v>
      </c>
      <c r="P1055" s="1">
        <v>2</v>
      </c>
      <c r="Q1055" s="1"/>
      <c r="R1055" s="1"/>
      <c r="S1055" s="1"/>
      <c r="T1055" s="1">
        <v>3.78</v>
      </c>
      <c r="U1055" s="1">
        <v>3.78</v>
      </c>
      <c r="V1055" s="1">
        <v>27.2</v>
      </c>
      <c r="W1055" s="1" t="s">
        <v>519</v>
      </c>
      <c r="X1055">
        <v>13.6</v>
      </c>
      <c r="BP1055" s="79" t="s">
        <v>1264</v>
      </c>
      <c r="BQ1055" s="79">
        <v>1273</v>
      </c>
      <c r="BR1055" s="79">
        <v>10</v>
      </c>
      <c r="BT1055" s="79" t="s">
        <v>464</v>
      </c>
      <c r="BU1055" s="79" t="s">
        <v>464</v>
      </c>
      <c r="BV1055" s="79">
        <v>0</v>
      </c>
      <c r="BX1055" s="79">
        <v>0.5</v>
      </c>
      <c r="BY1055" s="79">
        <v>0.1</v>
      </c>
      <c r="BZ1055" s="95" t="s">
        <v>464</v>
      </c>
      <c r="CA1055" s="95" t="s">
        <v>464</v>
      </c>
      <c r="CB1055" s="95" t="s">
        <v>1266</v>
      </c>
      <c r="CC1055" s="95">
        <v>125</v>
      </c>
      <c r="CD1055" s="95">
        <v>220</v>
      </c>
      <c r="CE1055" s="95" t="s">
        <v>1287</v>
      </c>
      <c r="CF1055" s="95">
        <f t="shared" si="258"/>
        <v>288</v>
      </c>
      <c r="CG1055" s="81">
        <v>347.99999999999994</v>
      </c>
    </row>
    <row r="1056" spans="1:86" x14ac:dyDescent="0.3">
      <c r="A1056" s="2" t="s">
        <v>1490</v>
      </c>
      <c r="E1056" t="s">
        <v>1488</v>
      </c>
      <c r="G1056" s="2"/>
      <c r="H1056" s="35"/>
      <c r="I1056" s="35"/>
      <c r="J1056" s="35"/>
      <c r="K1056" s="35"/>
      <c r="L1056" t="b">
        <v>0</v>
      </c>
      <c r="M1056" t="b">
        <v>0</v>
      </c>
      <c r="N1056" t="b">
        <v>0</v>
      </c>
      <c r="O1056" s="5" t="b">
        <v>1</v>
      </c>
      <c r="P1056" s="1">
        <v>2</v>
      </c>
      <c r="Q1056" s="1"/>
      <c r="R1056" s="1"/>
      <c r="S1056" s="1"/>
      <c r="T1056" s="1">
        <v>3.78</v>
      </c>
      <c r="U1056" s="1">
        <v>3.78</v>
      </c>
      <c r="V1056" s="1">
        <v>27.2</v>
      </c>
      <c r="W1056" s="1" t="s">
        <v>519</v>
      </c>
      <c r="X1056">
        <v>13.6</v>
      </c>
      <c r="BP1056" s="79" t="s">
        <v>1264</v>
      </c>
      <c r="BQ1056" s="79">
        <v>1273</v>
      </c>
      <c r="BR1056" s="79">
        <v>10</v>
      </c>
      <c r="BT1056" s="79" t="s">
        <v>464</v>
      </c>
      <c r="BU1056" s="79" t="s">
        <v>464</v>
      </c>
      <c r="BV1056" s="79">
        <v>0</v>
      </c>
      <c r="BX1056" s="79">
        <v>0.5</v>
      </c>
      <c r="BY1056" s="79">
        <v>0.1</v>
      </c>
      <c r="BZ1056" s="95" t="s">
        <v>464</v>
      </c>
      <c r="CA1056" s="95" t="s">
        <v>464</v>
      </c>
      <c r="CB1056" s="95" t="s">
        <v>1266</v>
      </c>
      <c r="CC1056" s="95">
        <v>125</v>
      </c>
      <c r="CD1056" s="95">
        <v>220</v>
      </c>
      <c r="CE1056" s="95" t="s">
        <v>1287</v>
      </c>
      <c r="CF1056" s="95">
        <f t="shared" si="258"/>
        <v>288</v>
      </c>
      <c r="CG1056" s="81">
        <v>55.999999999999993</v>
      </c>
    </row>
    <row r="1057" spans="1:85" x14ac:dyDescent="0.3">
      <c r="A1057" s="2" t="s">
        <v>381</v>
      </c>
      <c r="D1057">
        <v>3.4149999999999991</v>
      </c>
      <c r="E1057" t="s">
        <v>1488</v>
      </c>
      <c r="F1057" s="114" t="s">
        <v>549</v>
      </c>
      <c r="G1057">
        <v>-1</v>
      </c>
      <c r="I1057" t="s">
        <v>1549</v>
      </c>
      <c r="J1057" s="35"/>
      <c r="K1057" s="35"/>
      <c r="L1057" t="b">
        <v>1</v>
      </c>
      <c r="M1057" t="b">
        <v>0</v>
      </c>
      <c r="N1057" t="b">
        <v>0</v>
      </c>
      <c r="O1057" t="b">
        <v>0</v>
      </c>
      <c r="P1057" s="2">
        <v>2</v>
      </c>
      <c r="Q1057" s="2"/>
      <c r="R1057" s="2"/>
      <c r="S1057" s="2"/>
      <c r="T1057" s="2">
        <v>3.78</v>
      </c>
      <c r="U1057" s="2">
        <v>3.78</v>
      </c>
      <c r="V1057" s="2">
        <v>27.2</v>
      </c>
      <c r="W1057" s="2" t="s">
        <v>519</v>
      </c>
      <c r="X1057">
        <v>13.6</v>
      </c>
      <c r="BP1057" s="79" t="s">
        <v>1264</v>
      </c>
      <c r="BQ1057" s="79">
        <v>1273</v>
      </c>
      <c r="BR1057" s="79">
        <v>10</v>
      </c>
      <c r="BT1057" s="79" t="s">
        <v>464</v>
      </c>
      <c r="BU1057" s="79" t="s">
        <v>464</v>
      </c>
      <c r="BV1057" s="79">
        <v>0</v>
      </c>
      <c r="BX1057" s="79">
        <v>0.5</v>
      </c>
      <c r="BY1057" s="79">
        <v>0.1</v>
      </c>
      <c r="BZ1057" s="95" t="s">
        <v>464</v>
      </c>
      <c r="CA1057" s="95" t="s">
        <v>464</v>
      </c>
      <c r="CB1057" s="95" t="s">
        <v>1266</v>
      </c>
      <c r="CC1057" s="95">
        <v>125</v>
      </c>
      <c r="CD1057" s="95">
        <v>220</v>
      </c>
      <c r="CE1057" s="95" t="s">
        <v>1287</v>
      </c>
      <c r="CF1057" s="95">
        <f t="shared" si="258"/>
        <v>288</v>
      </c>
      <c r="CG1057" s="81">
        <v>40</v>
      </c>
    </row>
    <row r="1058" spans="1:85" x14ac:dyDescent="0.3">
      <c r="A1058" s="2" t="s">
        <v>8</v>
      </c>
      <c r="D1058" s="69">
        <v>3.2</v>
      </c>
      <c r="E1058" t="s">
        <v>1488</v>
      </c>
      <c r="F1058" s="113" t="s">
        <v>530</v>
      </c>
      <c r="G1058" t="s">
        <v>612</v>
      </c>
      <c r="H1058" s="35"/>
      <c r="I1058" s="35"/>
      <c r="J1058" s="35"/>
      <c r="K1058" s="35"/>
      <c r="L1058" t="b">
        <v>1</v>
      </c>
      <c r="M1058" t="b">
        <v>1</v>
      </c>
      <c r="N1058" t="b">
        <v>0</v>
      </c>
      <c r="O1058" t="b">
        <v>0</v>
      </c>
      <c r="X1058" s="2">
        <v>0</v>
      </c>
      <c r="BP1058" s="79" t="s">
        <v>1290</v>
      </c>
      <c r="BT1058" s="79" t="s">
        <v>464</v>
      </c>
      <c r="BU1058" s="79" t="s">
        <v>464</v>
      </c>
      <c r="BV1058" s="79">
        <v>0</v>
      </c>
      <c r="BX1058" s="79">
        <v>0.5</v>
      </c>
      <c r="BY1058" s="79">
        <v>0.1</v>
      </c>
      <c r="BZ1058" s="95" t="s">
        <v>464</v>
      </c>
      <c r="CA1058" s="95" t="s">
        <v>464</v>
      </c>
      <c r="CB1058" s="95" t="s">
        <v>1266</v>
      </c>
      <c r="CC1058" s="95">
        <v>125</v>
      </c>
      <c r="CD1058" s="95">
        <v>220</v>
      </c>
      <c r="CE1058" s="95" t="s">
        <v>1287</v>
      </c>
      <c r="CF1058" s="95">
        <f t="shared" si="258"/>
        <v>288</v>
      </c>
      <c r="CG1058" s="81">
        <v>140</v>
      </c>
    </row>
    <row r="1059" spans="1:85" x14ac:dyDescent="0.3">
      <c r="A1059" s="2" t="s">
        <v>1491</v>
      </c>
      <c r="D1059" s="2">
        <v>5.0999999999999996</v>
      </c>
      <c r="E1059" t="s">
        <v>1513</v>
      </c>
      <c r="F1059" s="5" t="s">
        <v>1572</v>
      </c>
      <c r="G1059" s="2"/>
      <c r="H1059" s="2"/>
      <c r="I1059" s="2"/>
      <c r="J1059" s="2"/>
      <c r="K1059" s="2"/>
      <c r="L1059" t="b">
        <v>0</v>
      </c>
      <c r="M1059" t="b">
        <v>0</v>
      </c>
      <c r="N1059" t="b">
        <v>0</v>
      </c>
      <c r="O1059" s="5" t="b">
        <v>1</v>
      </c>
      <c r="X1059" s="2">
        <v>0</v>
      </c>
      <c r="BP1059" s="79" t="s">
        <v>1407</v>
      </c>
      <c r="BQ1059" s="79">
        <f>240+273</f>
        <v>513</v>
      </c>
      <c r="BR1059" s="79">
        <v>4</v>
      </c>
      <c r="BT1059" s="79" t="s">
        <v>464</v>
      </c>
      <c r="BU1059" s="79" t="s">
        <v>464</v>
      </c>
      <c r="BV1059" s="79">
        <v>0</v>
      </c>
      <c r="BW1059" s="79">
        <v>87</v>
      </c>
      <c r="BX1059" s="79">
        <v>0.5</v>
      </c>
      <c r="BY1059" s="79">
        <v>0.1</v>
      </c>
      <c r="BZ1059" s="95" t="s">
        <v>464</v>
      </c>
      <c r="CA1059" s="95" t="s">
        <v>464</v>
      </c>
      <c r="CB1059" s="95" t="s">
        <v>1266</v>
      </c>
      <c r="CC1059" s="95">
        <v>125</v>
      </c>
      <c r="CD1059" s="95">
        <v>220</v>
      </c>
      <c r="CE1059" s="95" t="s">
        <v>1287</v>
      </c>
      <c r="CF1059" s="95">
        <f t="shared" si="258"/>
        <v>288</v>
      </c>
      <c r="CG1059" s="81">
        <v>343.99999999999994</v>
      </c>
    </row>
    <row r="1060" spans="1:85" x14ac:dyDescent="0.3">
      <c r="A1060" s="2" t="s">
        <v>1492</v>
      </c>
      <c r="D1060" s="2">
        <v>5.0999999999999996</v>
      </c>
      <c r="E1060" t="s">
        <v>1513</v>
      </c>
      <c r="F1060" s="5" t="s">
        <v>1572</v>
      </c>
      <c r="G1060" s="2"/>
      <c r="H1060" s="2"/>
      <c r="I1060" s="2"/>
      <c r="J1060" s="2"/>
      <c r="K1060" s="2"/>
      <c r="L1060" t="b">
        <v>0</v>
      </c>
      <c r="M1060" t="b">
        <v>0</v>
      </c>
      <c r="N1060" t="b">
        <v>0</v>
      </c>
      <c r="O1060" s="5" t="b">
        <v>1</v>
      </c>
      <c r="P1060" s="9"/>
      <c r="X1060" s="2">
        <v>0</v>
      </c>
      <c r="BP1060" s="79" t="s">
        <v>1407</v>
      </c>
      <c r="BQ1060" s="79">
        <f t="shared" ref="BQ1060:BQ1067" si="259">240+273</f>
        <v>513</v>
      </c>
      <c r="BR1060" s="79">
        <v>4</v>
      </c>
      <c r="BT1060" s="79" t="s">
        <v>464</v>
      </c>
      <c r="BU1060" s="79" t="s">
        <v>464</v>
      </c>
      <c r="BV1060" s="79">
        <v>0</v>
      </c>
      <c r="BW1060" s="79">
        <v>107</v>
      </c>
      <c r="BX1060" s="79">
        <v>0.5</v>
      </c>
      <c r="BY1060" s="79">
        <v>0.1</v>
      </c>
      <c r="BZ1060" s="95" t="s">
        <v>464</v>
      </c>
      <c r="CA1060" s="95" t="s">
        <v>464</v>
      </c>
      <c r="CB1060" s="95" t="s">
        <v>1266</v>
      </c>
      <c r="CC1060" s="95">
        <v>125</v>
      </c>
      <c r="CD1060" s="95">
        <v>220</v>
      </c>
      <c r="CE1060" s="95" t="s">
        <v>1287</v>
      </c>
      <c r="CF1060" s="95">
        <f t="shared" si="258"/>
        <v>288</v>
      </c>
      <c r="CG1060" s="81">
        <v>403.99999999999994</v>
      </c>
    </row>
    <row r="1061" spans="1:85" x14ac:dyDescent="0.3">
      <c r="A1061" s="2" t="s">
        <v>1493</v>
      </c>
      <c r="D1061" s="2">
        <v>5.0999999999999996</v>
      </c>
      <c r="E1061" t="s">
        <v>1513</v>
      </c>
      <c r="F1061" s="5" t="s">
        <v>1572</v>
      </c>
      <c r="L1061" t="b">
        <v>0</v>
      </c>
      <c r="M1061" t="b">
        <v>0</v>
      </c>
      <c r="N1061" t="b">
        <v>0</v>
      </c>
      <c r="O1061" s="5" t="b">
        <v>1</v>
      </c>
      <c r="X1061" s="2">
        <v>0</v>
      </c>
      <c r="BP1061" s="79" t="s">
        <v>1407</v>
      </c>
      <c r="BQ1061" s="79">
        <f t="shared" si="259"/>
        <v>513</v>
      </c>
      <c r="BR1061" s="79">
        <v>4</v>
      </c>
      <c r="BT1061" s="79" t="s">
        <v>464</v>
      </c>
      <c r="BU1061" s="79" t="s">
        <v>464</v>
      </c>
      <c r="BV1061" s="79">
        <v>0</v>
      </c>
      <c r="BW1061" s="79">
        <v>36</v>
      </c>
      <c r="BX1061" s="79">
        <v>0.5</v>
      </c>
      <c r="BY1061" s="79">
        <v>0.1</v>
      </c>
      <c r="BZ1061" s="95" t="s">
        <v>464</v>
      </c>
      <c r="CA1061" s="95" t="s">
        <v>464</v>
      </c>
      <c r="CB1061" s="95" t="s">
        <v>1266</v>
      </c>
      <c r="CC1061" s="95">
        <v>125</v>
      </c>
      <c r="CD1061" s="95">
        <v>220</v>
      </c>
      <c r="CE1061" s="95" t="s">
        <v>1287</v>
      </c>
      <c r="CF1061" s="95">
        <f t="shared" si="258"/>
        <v>288</v>
      </c>
      <c r="CG1061" s="81">
        <v>88</v>
      </c>
    </row>
    <row r="1062" spans="1:85" x14ac:dyDescent="0.3">
      <c r="A1062" s="2" t="s">
        <v>1494</v>
      </c>
      <c r="D1062" s="2">
        <v>5.0999999999999996</v>
      </c>
      <c r="E1062" t="s">
        <v>1513</v>
      </c>
      <c r="F1062" s="5" t="s">
        <v>1572</v>
      </c>
      <c r="L1062" t="b">
        <v>0</v>
      </c>
      <c r="M1062" t="b">
        <v>0</v>
      </c>
      <c r="N1062" t="b">
        <v>0</v>
      </c>
      <c r="O1062" s="5" t="b">
        <v>1</v>
      </c>
      <c r="X1062" s="2">
        <v>0</v>
      </c>
      <c r="BP1062" s="79" t="s">
        <v>1407</v>
      </c>
      <c r="BQ1062" s="79">
        <f t="shared" si="259"/>
        <v>513</v>
      </c>
      <c r="BR1062" s="79">
        <v>4</v>
      </c>
      <c r="BT1062" s="79" t="s">
        <v>464</v>
      </c>
      <c r="BU1062" s="79" t="s">
        <v>464</v>
      </c>
      <c r="BV1062" s="79">
        <v>0</v>
      </c>
      <c r="BW1062" s="79">
        <v>36</v>
      </c>
      <c r="BX1062" s="79">
        <v>0.5</v>
      </c>
      <c r="BY1062" s="79">
        <v>0.1</v>
      </c>
      <c r="BZ1062" s="95" t="s">
        <v>464</v>
      </c>
      <c r="CA1062" s="95" t="s">
        <v>464</v>
      </c>
      <c r="CB1062" s="95" t="s">
        <v>1266</v>
      </c>
      <c r="CC1062" s="95">
        <v>125</v>
      </c>
      <c r="CD1062" s="95">
        <v>220</v>
      </c>
      <c r="CE1062" s="95" t="s">
        <v>1287</v>
      </c>
      <c r="CF1062" s="95">
        <f t="shared" si="258"/>
        <v>288</v>
      </c>
      <c r="CG1062" s="81">
        <v>84</v>
      </c>
    </row>
    <row r="1063" spans="1:85" x14ac:dyDescent="0.3">
      <c r="A1063" s="2" t="s">
        <v>1495</v>
      </c>
      <c r="D1063" s="2">
        <v>5.0999999999999996</v>
      </c>
      <c r="E1063" t="s">
        <v>1513</v>
      </c>
      <c r="F1063" s="5" t="s">
        <v>1572</v>
      </c>
      <c r="L1063" t="b">
        <v>0</v>
      </c>
      <c r="M1063" t="b">
        <v>0</v>
      </c>
      <c r="N1063" t="b">
        <v>0</v>
      </c>
      <c r="O1063" s="5" t="b">
        <v>1</v>
      </c>
      <c r="X1063" s="2">
        <v>0</v>
      </c>
      <c r="BP1063" s="79" t="s">
        <v>1407</v>
      </c>
      <c r="BQ1063" s="79">
        <f t="shared" si="259"/>
        <v>513</v>
      </c>
      <c r="BR1063" s="79">
        <v>4</v>
      </c>
      <c r="BT1063" s="79" t="s">
        <v>464</v>
      </c>
      <c r="BU1063" s="79" t="s">
        <v>464</v>
      </c>
      <c r="BV1063" s="79">
        <v>0</v>
      </c>
      <c r="BW1063" s="79">
        <v>31</v>
      </c>
      <c r="BX1063" s="79">
        <v>0.5</v>
      </c>
      <c r="BY1063" s="79">
        <v>0.1</v>
      </c>
      <c r="BZ1063" s="95" t="s">
        <v>464</v>
      </c>
      <c r="CA1063" s="95" t="s">
        <v>464</v>
      </c>
      <c r="CB1063" s="95" t="s">
        <v>1266</v>
      </c>
      <c r="CC1063" s="95">
        <v>125</v>
      </c>
      <c r="CD1063" s="95">
        <v>220</v>
      </c>
      <c r="CE1063" s="95" t="s">
        <v>1287</v>
      </c>
      <c r="CF1063" s="95">
        <f t="shared" si="258"/>
        <v>288</v>
      </c>
      <c r="CG1063" s="81">
        <v>64</v>
      </c>
    </row>
    <row r="1064" spans="1:85" x14ac:dyDescent="0.3">
      <c r="A1064" s="2" t="s">
        <v>1496</v>
      </c>
      <c r="D1064" s="2">
        <v>5.0999999999999996</v>
      </c>
      <c r="E1064" t="s">
        <v>1513</v>
      </c>
      <c r="F1064" s="5" t="s">
        <v>1572</v>
      </c>
      <c r="L1064" t="b">
        <v>0</v>
      </c>
      <c r="M1064" t="b">
        <v>0</v>
      </c>
      <c r="N1064" t="b">
        <v>0</v>
      </c>
      <c r="O1064" s="5" t="b">
        <v>1</v>
      </c>
      <c r="X1064" s="2">
        <v>0</v>
      </c>
      <c r="BP1064" s="79" t="s">
        <v>1407</v>
      </c>
      <c r="BQ1064" s="79">
        <f t="shared" si="259"/>
        <v>513</v>
      </c>
      <c r="BR1064" s="79">
        <v>4</v>
      </c>
      <c r="BT1064" s="79" t="s">
        <v>464</v>
      </c>
      <c r="BU1064" s="79" t="s">
        <v>464</v>
      </c>
      <c r="BV1064" s="79">
        <v>0</v>
      </c>
      <c r="BW1064" s="79">
        <v>49</v>
      </c>
      <c r="BX1064" s="79">
        <v>0.5</v>
      </c>
      <c r="BY1064" s="79">
        <v>0.1</v>
      </c>
      <c r="BZ1064" s="95" t="s">
        <v>464</v>
      </c>
      <c r="CA1064" s="95" t="s">
        <v>464</v>
      </c>
      <c r="CB1064" s="95" t="s">
        <v>1266</v>
      </c>
      <c r="CC1064" s="95">
        <v>125</v>
      </c>
      <c r="CD1064" s="95">
        <v>220</v>
      </c>
      <c r="CE1064" s="95" t="s">
        <v>1287</v>
      </c>
      <c r="CF1064" s="95">
        <f t="shared" si="258"/>
        <v>288</v>
      </c>
      <c r="CG1064" s="81">
        <v>171.99999999999997</v>
      </c>
    </row>
    <row r="1065" spans="1:85" x14ac:dyDescent="0.3">
      <c r="A1065" s="2" t="s">
        <v>1491</v>
      </c>
      <c r="D1065" s="2">
        <v>5.0999999999999996</v>
      </c>
      <c r="E1065" t="s">
        <v>1513</v>
      </c>
      <c r="F1065" s="5" t="s">
        <v>1572</v>
      </c>
      <c r="L1065" t="b">
        <v>0</v>
      </c>
      <c r="M1065" t="b">
        <v>0</v>
      </c>
      <c r="N1065" t="b">
        <v>0</v>
      </c>
      <c r="O1065" s="5" t="b">
        <v>1</v>
      </c>
      <c r="X1065" s="2">
        <v>0</v>
      </c>
      <c r="BP1065" s="79" t="s">
        <v>1407</v>
      </c>
      <c r="BQ1065" s="79">
        <f t="shared" si="259"/>
        <v>513</v>
      </c>
      <c r="BR1065" s="79">
        <v>4</v>
      </c>
      <c r="BT1065" s="79" t="s">
        <v>464</v>
      </c>
      <c r="BU1065" s="79" t="s">
        <v>464</v>
      </c>
      <c r="BV1065" s="79">
        <v>0</v>
      </c>
      <c r="BW1065" s="79">
        <v>140</v>
      </c>
      <c r="BX1065" s="79">
        <v>0.5</v>
      </c>
      <c r="BY1065" s="79">
        <v>0.1</v>
      </c>
      <c r="BZ1065" s="95" t="s">
        <v>464</v>
      </c>
      <c r="CA1065" s="95" t="s">
        <v>464</v>
      </c>
      <c r="CB1065" s="95" t="s">
        <v>1266</v>
      </c>
      <c r="CC1065" s="95">
        <v>125</v>
      </c>
      <c r="CD1065" s="95">
        <v>220</v>
      </c>
      <c r="CE1065" s="95" t="s">
        <v>1287</v>
      </c>
      <c r="CF1065" s="95">
        <f t="shared" si="258"/>
        <v>288</v>
      </c>
      <c r="CG1065" s="81">
        <v>652</v>
      </c>
    </row>
    <row r="1066" spans="1:85" x14ac:dyDescent="0.3">
      <c r="A1066" s="2" t="s">
        <v>1491</v>
      </c>
      <c r="D1066" s="2">
        <v>5.0999999999999996</v>
      </c>
      <c r="E1066" t="s">
        <v>1513</v>
      </c>
      <c r="F1066" s="5" t="s">
        <v>1572</v>
      </c>
      <c r="L1066" t="b">
        <v>0</v>
      </c>
      <c r="M1066" t="b">
        <v>0</v>
      </c>
      <c r="N1066" t="b">
        <v>0</v>
      </c>
      <c r="O1066" s="5" t="b">
        <v>1</v>
      </c>
      <c r="X1066" s="2">
        <v>0</v>
      </c>
      <c r="BP1066" s="79" t="s">
        <v>1407</v>
      </c>
      <c r="BQ1066" s="79">
        <f t="shared" si="259"/>
        <v>513</v>
      </c>
      <c r="BR1066" s="79">
        <v>4</v>
      </c>
      <c r="BT1066" s="79" t="s">
        <v>464</v>
      </c>
      <c r="BU1066" s="79" t="s">
        <v>464</v>
      </c>
      <c r="BV1066" s="79">
        <v>0</v>
      </c>
      <c r="BW1066" s="79">
        <v>121</v>
      </c>
      <c r="BX1066" s="79">
        <v>0.5</v>
      </c>
      <c r="BY1066" s="79">
        <v>0.1</v>
      </c>
      <c r="BZ1066" s="95" t="s">
        <v>464</v>
      </c>
      <c r="CA1066" s="95" t="s">
        <v>464</v>
      </c>
      <c r="CB1066" s="95" t="s">
        <v>1266</v>
      </c>
      <c r="CC1066" s="95">
        <v>125</v>
      </c>
      <c r="CD1066" s="95">
        <v>220</v>
      </c>
      <c r="CE1066" s="95" t="s">
        <v>1287</v>
      </c>
      <c r="CF1066" s="95">
        <f t="shared" si="258"/>
        <v>288</v>
      </c>
      <c r="CG1066" s="81">
        <v>496</v>
      </c>
    </row>
    <row r="1067" spans="1:85" x14ac:dyDescent="0.3">
      <c r="A1067" s="2" t="s">
        <v>1491</v>
      </c>
      <c r="D1067" s="2">
        <v>5.0999999999999996</v>
      </c>
      <c r="E1067" t="s">
        <v>1513</v>
      </c>
      <c r="F1067" s="5" t="s">
        <v>1572</v>
      </c>
      <c r="L1067" t="b">
        <v>0</v>
      </c>
      <c r="M1067" t="b">
        <v>0</v>
      </c>
      <c r="N1067" t="b">
        <v>0</v>
      </c>
      <c r="O1067" s="5" t="b">
        <v>1</v>
      </c>
      <c r="X1067" s="2">
        <v>0</v>
      </c>
      <c r="BP1067" s="79" t="s">
        <v>1407</v>
      </c>
      <c r="BQ1067" s="79">
        <f t="shared" si="259"/>
        <v>513</v>
      </c>
      <c r="BR1067" s="79">
        <v>4</v>
      </c>
      <c r="BT1067" s="79" t="s">
        <v>464</v>
      </c>
      <c r="BU1067" s="79" t="s">
        <v>464</v>
      </c>
      <c r="BV1067" s="79">
        <v>0</v>
      </c>
      <c r="BW1067" s="79">
        <v>17</v>
      </c>
      <c r="BX1067" s="79">
        <v>0.5</v>
      </c>
      <c r="BY1067" s="79">
        <v>0.1</v>
      </c>
      <c r="BZ1067" s="95" t="s">
        <v>464</v>
      </c>
      <c r="CA1067" s="95" t="s">
        <v>464</v>
      </c>
      <c r="CB1067" s="95" t="s">
        <v>1266</v>
      </c>
      <c r="CC1067" s="95">
        <v>125</v>
      </c>
      <c r="CD1067" s="95">
        <v>220</v>
      </c>
      <c r="CE1067" s="95" t="s">
        <v>1287</v>
      </c>
      <c r="CF1067" s="95">
        <f t="shared" si="258"/>
        <v>288</v>
      </c>
      <c r="CG1067" s="81">
        <v>32</v>
      </c>
    </row>
    <row r="1068" spans="1:85" x14ac:dyDescent="0.3">
      <c r="A1068" s="2" t="s">
        <v>1500</v>
      </c>
      <c r="D1068">
        <v>3.43</v>
      </c>
      <c r="E1068" t="s">
        <v>1499</v>
      </c>
      <c r="H1068" t="s">
        <v>1512</v>
      </c>
      <c r="L1068" t="b">
        <v>0</v>
      </c>
      <c r="M1068" t="b">
        <v>0</v>
      </c>
      <c r="N1068" t="b">
        <v>0</v>
      </c>
      <c r="O1068" s="5" t="b">
        <v>1</v>
      </c>
      <c r="P1068">
        <v>1</v>
      </c>
      <c r="T1068">
        <v>3.8620000000000001</v>
      </c>
      <c r="U1068">
        <v>3.8620000000000001</v>
      </c>
      <c r="V1068">
        <v>10.039999999999999</v>
      </c>
      <c r="X1068">
        <v>10.039999999999999</v>
      </c>
      <c r="BP1068" s="79" t="s">
        <v>1264</v>
      </c>
      <c r="BQ1068" s="79">
        <v>1373</v>
      </c>
      <c r="BR1068" s="79">
        <v>10</v>
      </c>
      <c r="BT1068" s="79" t="s">
        <v>464</v>
      </c>
      <c r="BU1068" s="79" t="s">
        <v>464</v>
      </c>
      <c r="BV1068" s="79">
        <v>0</v>
      </c>
      <c r="BX1068" s="79">
        <v>1</v>
      </c>
      <c r="BY1068" s="79">
        <v>0.1</v>
      </c>
      <c r="BZ1068" s="95" t="s">
        <v>464</v>
      </c>
      <c r="CA1068" s="95" t="s">
        <v>464</v>
      </c>
      <c r="CB1068" s="95" t="s">
        <v>1266</v>
      </c>
      <c r="CC1068" s="95">
        <v>125</v>
      </c>
      <c r="CD1068" s="95">
        <v>220</v>
      </c>
      <c r="CE1068" s="95" t="s">
        <v>1287</v>
      </c>
      <c r="CF1068" s="95">
        <f t="shared" si="258"/>
        <v>288</v>
      </c>
      <c r="CG1068" s="81">
        <v>5.1020408163265305</v>
      </c>
    </row>
    <row r="1069" spans="1:85" x14ac:dyDescent="0.3">
      <c r="A1069" s="2" t="s">
        <v>1501</v>
      </c>
      <c r="D1069">
        <v>3.58</v>
      </c>
      <c r="E1069" t="s">
        <v>1499</v>
      </c>
      <c r="H1069" s="1" t="s">
        <v>1512</v>
      </c>
      <c r="I1069" s="1"/>
      <c r="J1069" s="1"/>
      <c r="K1069" s="1"/>
      <c r="L1069" t="b">
        <v>0</v>
      </c>
      <c r="M1069" t="b">
        <v>0</v>
      </c>
      <c r="N1069" t="b">
        <v>0</v>
      </c>
      <c r="O1069" s="5" t="b">
        <v>1</v>
      </c>
      <c r="P1069">
        <v>1</v>
      </c>
      <c r="T1069">
        <v>3.8620000000000001</v>
      </c>
      <c r="U1069">
        <v>3.8620000000000001</v>
      </c>
      <c r="V1069">
        <v>10.220000000000001</v>
      </c>
      <c r="X1069">
        <v>10.220000000000001</v>
      </c>
      <c r="BP1069" s="79" t="s">
        <v>1264</v>
      </c>
      <c r="BQ1069" s="79">
        <v>1373</v>
      </c>
      <c r="BR1069" s="79">
        <v>10</v>
      </c>
      <c r="BT1069" s="79" t="s">
        <v>464</v>
      </c>
      <c r="BU1069" s="79" t="s">
        <v>464</v>
      </c>
      <c r="BV1069" s="79">
        <v>0</v>
      </c>
      <c r="BX1069" s="79">
        <v>1</v>
      </c>
      <c r="BY1069" s="79">
        <v>0.1</v>
      </c>
      <c r="BZ1069" s="95" t="s">
        <v>464</v>
      </c>
      <c r="CA1069" s="95" t="s">
        <v>464</v>
      </c>
      <c r="CB1069" s="95" t="s">
        <v>1266</v>
      </c>
      <c r="CC1069" s="95">
        <v>125</v>
      </c>
      <c r="CD1069" s="95">
        <v>220</v>
      </c>
      <c r="CE1069" s="95" t="s">
        <v>1287</v>
      </c>
      <c r="CF1069" s="95">
        <f t="shared" si="258"/>
        <v>288</v>
      </c>
      <c r="CG1069" s="81">
        <v>162.62755102040816</v>
      </c>
    </row>
    <row r="1070" spans="1:85" x14ac:dyDescent="0.3">
      <c r="A1070" s="2" t="s">
        <v>1502</v>
      </c>
      <c r="D1070">
        <v>3.57</v>
      </c>
      <c r="E1070" t="s">
        <v>1499</v>
      </c>
      <c r="H1070" s="1" t="s">
        <v>1512</v>
      </c>
      <c r="I1070" s="1"/>
      <c r="J1070" s="1"/>
      <c r="K1070" s="1"/>
      <c r="L1070" t="b">
        <v>0</v>
      </c>
      <c r="M1070" t="b">
        <v>0</v>
      </c>
      <c r="N1070" t="b">
        <v>0</v>
      </c>
      <c r="O1070" s="5" t="b">
        <v>1</v>
      </c>
      <c r="P1070">
        <v>1</v>
      </c>
      <c r="T1070">
        <v>3.8620000000000001</v>
      </c>
      <c r="U1070">
        <v>3.8620000000000001</v>
      </c>
      <c r="V1070">
        <v>10.42</v>
      </c>
      <c r="X1070">
        <v>10.42</v>
      </c>
      <c r="BP1070" s="79" t="s">
        <v>1264</v>
      </c>
      <c r="BQ1070" s="79">
        <v>1373</v>
      </c>
      <c r="BR1070" s="79">
        <v>10</v>
      </c>
      <c r="BT1070" s="79" t="s">
        <v>464</v>
      </c>
      <c r="BU1070" s="79" t="s">
        <v>464</v>
      </c>
      <c r="BV1070" s="79">
        <v>0</v>
      </c>
      <c r="BX1070" s="79">
        <v>1</v>
      </c>
      <c r="BY1070" s="79">
        <v>0.1</v>
      </c>
      <c r="BZ1070" s="95" t="s">
        <v>464</v>
      </c>
      <c r="CA1070" s="95" t="s">
        <v>464</v>
      </c>
      <c r="CB1070" s="95" t="s">
        <v>1266</v>
      </c>
      <c r="CC1070" s="95">
        <v>125</v>
      </c>
      <c r="CD1070" s="95">
        <v>220</v>
      </c>
      <c r="CE1070" s="95" t="s">
        <v>1287</v>
      </c>
      <c r="CF1070" s="95">
        <f t="shared" si="258"/>
        <v>288</v>
      </c>
      <c r="CG1070" s="81">
        <v>29.336734693877549</v>
      </c>
    </row>
    <row r="1071" spans="1:85" x14ac:dyDescent="0.3">
      <c r="A1071" s="2" t="s">
        <v>1497</v>
      </c>
      <c r="D1071">
        <v>3.55</v>
      </c>
      <c r="E1071" t="s">
        <v>1499</v>
      </c>
      <c r="H1071" s="1" t="s">
        <v>1512</v>
      </c>
      <c r="I1071" s="1"/>
      <c r="J1071" s="1"/>
      <c r="K1071" s="1"/>
      <c r="L1071" t="b">
        <v>0</v>
      </c>
      <c r="M1071" t="b">
        <v>0</v>
      </c>
      <c r="N1071" t="b">
        <v>0</v>
      </c>
      <c r="O1071" s="5" t="b">
        <v>1</v>
      </c>
      <c r="P1071">
        <v>1</v>
      </c>
      <c r="T1071">
        <v>3.8620000000000001</v>
      </c>
      <c r="U1071">
        <v>3.8620000000000001</v>
      </c>
      <c r="V1071">
        <v>10.93</v>
      </c>
      <c r="X1071">
        <v>10.93</v>
      </c>
      <c r="BP1071" s="79" t="s">
        <v>1264</v>
      </c>
      <c r="BQ1071" s="79">
        <v>1373</v>
      </c>
      <c r="BR1071" s="79">
        <v>10</v>
      </c>
      <c r="BT1071" s="79" t="s">
        <v>464</v>
      </c>
      <c r="BU1071" s="79" t="s">
        <v>464</v>
      </c>
      <c r="BV1071" s="79">
        <v>0</v>
      </c>
      <c r="BX1071" s="79">
        <v>1</v>
      </c>
      <c r="BY1071" s="79">
        <v>0.1</v>
      </c>
      <c r="BZ1071" s="95" t="s">
        <v>464</v>
      </c>
      <c r="CA1071" s="95" t="s">
        <v>464</v>
      </c>
      <c r="CB1071" s="95" t="s">
        <v>1266</v>
      </c>
      <c r="CC1071" s="95">
        <v>125</v>
      </c>
      <c r="CD1071" s="95">
        <v>220</v>
      </c>
      <c r="CE1071" s="95" t="s">
        <v>1287</v>
      </c>
      <c r="CF1071" s="95">
        <f t="shared" si="258"/>
        <v>288</v>
      </c>
      <c r="CG1071" s="81">
        <v>245.53571428571428</v>
      </c>
    </row>
    <row r="1072" spans="1:85" x14ac:dyDescent="0.3">
      <c r="A1072" s="2" t="s">
        <v>1498</v>
      </c>
      <c r="D1072">
        <v>3.62</v>
      </c>
      <c r="E1072" t="s">
        <v>1499</v>
      </c>
      <c r="H1072" t="s">
        <v>1183</v>
      </c>
      <c r="I1072" s="1"/>
      <c r="J1072" s="1"/>
      <c r="K1072" s="1" t="s">
        <v>1544</v>
      </c>
      <c r="L1072" t="b">
        <v>0</v>
      </c>
      <c r="M1072" t="b">
        <v>0</v>
      </c>
      <c r="N1072" t="b">
        <v>1</v>
      </c>
      <c r="O1072" t="b">
        <v>0</v>
      </c>
      <c r="P1072">
        <v>1</v>
      </c>
      <c r="T1072">
        <v>3.8620000000000001</v>
      </c>
      <c r="U1072">
        <v>3.8620000000000001</v>
      </c>
      <c r="V1072">
        <v>11.09</v>
      </c>
      <c r="X1072">
        <v>11.09</v>
      </c>
      <c r="BP1072" s="79" t="s">
        <v>1264</v>
      </c>
      <c r="BQ1072" s="79">
        <v>1373</v>
      </c>
      <c r="BR1072" s="79">
        <v>10</v>
      </c>
      <c r="BT1072" s="79" t="s">
        <v>464</v>
      </c>
      <c r="BU1072" s="79" t="s">
        <v>464</v>
      </c>
      <c r="BV1072" s="79">
        <v>0</v>
      </c>
      <c r="BX1072" s="79">
        <v>1</v>
      </c>
      <c r="BY1072" s="79">
        <v>0.1</v>
      </c>
      <c r="BZ1072" s="95" t="s">
        <v>464</v>
      </c>
      <c r="CA1072" s="95" t="s">
        <v>464</v>
      </c>
      <c r="CB1072" s="95" t="s">
        <v>1266</v>
      </c>
      <c r="CC1072" s="95">
        <v>125</v>
      </c>
      <c r="CD1072" s="95">
        <v>220</v>
      </c>
      <c r="CE1072" s="95" t="s">
        <v>1287</v>
      </c>
      <c r="CF1072" s="95">
        <f t="shared" si="258"/>
        <v>288</v>
      </c>
      <c r="CG1072" s="81">
        <v>71.428571428571431</v>
      </c>
    </row>
    <row r="1073" spans="1:85" x14ac:dyDescent="0.3">
      <c r="A1073" s="2" t="s">
        <v>8</v>
      </c>
      <c r="D1073" s="69">
        <v>3.2</v>
      </c>
      <c r="E1073" t="s">
        <v>1506</v>
      </c>
      <c r="F1073" s="9" t="s">
        <v>530</v>
      </c>
      <c r="G1073" t="s">
        <v>612</v>
      </c>
      <c r="H1073" s="35"/>
      <c r="I1073" s="35"/>
      <c r="J1073" s="35"/>
      <c r="K1073" s="35"/>
      <c r="L1073" t="b">
        <v>1</v>
      </c>
      <c r="M1073" t="b">
        <v>1</v>
      </c>
      <c r="N1073" t="b">
        <v>0</v>
      </c>
      <c r="O1073" t="b">
        <v>0</v>
      </c>
      <c r="X1073" s="2">
        <v>0</v>
      </c>
      <c r="BT1073" s="79" t="s">
        <v>464</v>
      </c>
      <c r="BU1073" s="79" t="s">
        <v>464</v>
      </c>
      <c r="BV1073" s="79">
        <v>0</v>
      </c>
      <c r="BW1073" s="79">
        <v>50</v>
      </c>
      <c r="BX1073" s="79">
        <v>1</v>
      </c>
      <c r="BY1073" s="79">
        <v>0.1</v>
      </c>
      <c r="BZ1073" s="95" t="s">
        <v>464</v>
      </c>
      <c r="CA1073" s="95" t="s">
        <v>464</v>
      </c>
      <c r="CB1073" s="95" t="s">
        <v>1266</v>
      </c>
      <c r="CC1073" s="95">
        <v>125</v>
      </c>
      <c r="CD1073" s="95">
        <v>220</v>
      </c>
      <c r="CE1073" s="95" t="s">
        <v>1287</v>
      </c>
      <c r="CF1073" s="95">
        <f t="shared" si="258"/>
        <v>288</v>
      </c>
      <c r="CG1073" s="81">
        <v>38.18181818181818</v>
      </c>
    </row>
    <row r="1074" spans="1:85" x14ac:dyDescent="0.3">
      <c r="A1074" s="2" t="s">
        <v>8</v>
      </c>
      <c r="D1074" s="69">
        <v>3.2</v>
      </c>
      <c r="E1074" t="s">
        <v>1506</v>
      </c>
      <c r="F1074" s="9" t="s">
        <v>530</v>
      </c>
      <c r="G1074" t="s">
        <v>612</v>
      </c>
      <c r="L1074" t="b">
        <v>1</v>
      </c>
      <c r="M1074" t="b">
        <v>1</v>
      </c>
      <c r="N1074" t="b">
        <v>0</v>
      </c>
      <c r="O1074" t="b">
        <v>0</v>
      </c>
      <c r="X1074" s="2">
        <v>0</v>
      </c>
      <c r="BP1074" s="79" t="s">
        <v>1290</v>
      </c>
      <c r="BQ1074" s="79">
        <f>350+273</f>
        <v>623</v>
      </c>
      <c r="BR1074" s="79">
        <v>1</v>
      </c>
      <c r="BT1074" s="79" t="s">
        <v>1275</v>
      </c>
      <c r="BU1074" s="79" t="s">
        <v>56</v>
      </c>
      <c r="BV1074" s="79">
        <v>0.25</v>
      </c>
      <c r="BW1074" s="79">
        <v>50</v>
      </c>
      <c r="BX1074" s="79">
        <v>1</v>
      </c>
      <c r="BY1074" s="79">
        <v>0.1</v>
      </c>
      <c r="BZ1074" s="95" t="s">
        <v>464</v>
      </c>
      <c r="CA1074" s="95" t="s">
        <v>464</v>
      </c>
      <c r="CB1074" s="95" t="s">
        <v>1266</v>
      </c>
      <c r="CC1074" s="95">
        <v>125</v>
      </c>
      <c r="CD1074" s="95">
        <v>220</v>
      </c>
      <c r="CE1074" s="95" t="s">
        <v>1287</v>
      </c>
      <c r="CF1074" s="95">
        <f t="shared" si="258"/>
        <v>288</v>
      </c>
      <c r="CG1074" s="81">
        <v>327.27272727272725</v>
      </c>
    </row>
    <row r="1075" spans="1:85" x14ac:dyDescent="0.3">
      <c r="A1075" s="2" t="s">
        <v>8</v>
      </c>
      <c r="D1075" s="69">
        <v>3.2</v>
      </c>
      <c r="E1075" t="s">
        <v>1506</v>
      </c>
      <c r="F1075" s="9" t="s">
        <v>530</v>
      </c>
      <c r="G1075" t="s">
        <v>612</v>
      </c>
      <c r="L1075" t="b">
        <v>1</v>
      </c>
      <c r="M1075" t="b">
        <v>1</v>
      </c>
      <c r="N1075" t="b">
        <v>0</v>
      </c>
      <c r="O1075" t="b">
        <v>0</v>
      </c>
      <c r="X1075" s="2">
        <v>0</v>
      </c>
      <c r="BP1075" s="79" t="s">
        <v>1290</v>
      </c>
      <c r="BQ1075" s="79">
        <f t="shared" ref="BQ1075:BQ1090" si="260">350+273</f>
        <v>623</v>
      </c>
      <c r="BR1075" s="79">
        <v>2</v>
      </c>
      <c r="BT1075" s="79" t="s">
        <v>1275</v>
      </c>
      <c r="BU1075" s="79" t="s">
        <v>56</v>
      </c>
      <c r="BV1075" s="79">
        <v>0.5</v>
      </c>
      <c r="BW1075" s="79">
        <v>50</v>
      </c>
      <c r="BX1075" s="79">
        <v>1</v>
      </c>
      <c r="BY1075" s="79">
        <v>0.1</v>
      </c>
      <c r="BZ1075" s="95" t="s">
        <v>464</v>
      </c>
      <c r="CA1075" s="95" t="s">
        <v>464</v>
      </c>
      <c r="CB1075" s="95" t="s">
        <v>1266</v>
      </c>
      <c r="CC1075" s="95">
        <v>125</v>
      </c>
      <c r="CD1075" s="95">
        <v>220</v>
      </c>
      <c r="CE1075" s="95" t="s">
        <v>1287</v>
      </c>
      <c r="CF1075" s="95">
        <f t="shared" ref="CF1075:CF1090" si="261">273+15</f>
        <v>288</v>
      </c>
      <c r="CG1075" s="81">
        <v>454.54545454545456</v>
      </c>
    </row>
    <row r="1076" spans="1:85" x14ac:dyDescent="0.3">
      <c r="A1076" s="2" t="s">
        <v>8</v>
      </c>
      <c r="D1076" s="69">
        <v>3.2</v>
      </c>
      <c r="E1076" t="s">
        <v>1506</v>
      </c>
      <c r="F1076" s="9" t="s">
        <v>530</v>
      </c>
      <c r="G1076" t="s">
        <v>612</v>
      </c>
      <c r="L1076" t="b">
        <v>1</v>
      </c>
      <c r="M1076" t="b">
        <v>1</v>
      </c>
      <c r="N1076" t="b">
        <v>0</v>
      </c>
      <c r="O1076" t="b">
        <v>0</v>
      </c>
      <c r="X1076" s="2">
        <v>0</v>
      </c>
      <c r="BP1076" s="79" t="s">
        <v>1290</v>
      </c>
      <c r="BQ1076" s="79">
        <f t="shared" si="260"/>
        <v>623</v>
      </c>
      <c r="BR1076" s="79">
        <v>3</v>
      </c>
      <c r="BT1076" s="79" t="s">
        <v>1275</v>
      </c>
      <c r="BU1076" s="79" t="s">
        <v>56</v>
      </c>
      <c r="BV1076" s="79">
        <v>0.75</v>
      </c>
      <c r="BW1076" s="79">
        <v>50</v>
      </c>
      <c r="BX1076" s="79">
        <v>1</v>
      </c>
      <c r="BY1076" s="79">
        <v>0.1</v>
      </c>
      <c r="BZ1076" s="95" t="s">
        <v>464</v>
      </c>
      <c r="CA1076" s="95" t="s">
        <v>464</v>
      </c>
      <c r="CB1076" s="95" t="s">
        <v>1266</v>
      </c>
      <c r="CC1076" s="95">
        <v>125</v>
      </c>
      <c r="CD1076" s="95">
        <v>220</v>
      </c>
      <c r="CE1076" s="95" t="s">
        <v>1287</v>
      </c>
      <c r="CF1076" s="95">
        <f t="shared" si="261"/>
        <v>288</v>
      </c>
      <c r="CG1076" s="81">
        <v>563.63636363636363</v>
      </c>
    </row>
    <row r="1077" spans="1:85" x14ac:dyDescent="0.3">
      <c r="A1077" s="2" t="s">
        <v>8</v>
      </c>
      <c r="D1077" s="69">
        <v>3.2</v>
      </c>
      <c r="E1077" t="s">
        <v>1506</v>
      </c>
      <c r="F1077" s="9" t="s">
        <v>530</v>
      </c>
      <c r="G1077" t="s">
        <v>612</v>
      </c>
      <c r="L1077" t="b">
        <v>1</v>
      </c>
      <c r="M1077" t="b">
        <v>1</v>
      </c>
      <c r="N1077" t="b">
        <v>0</v>
      </c>
      <c r="O1077" t="b">
        <v>0</v>
      </c>
      <c r="X1077" s="2">
        <v>0</v>
      </c>
      <c r="BP1077" s="79" t="s">
        <v>1290</v>
      </c>
      <c r="BQ1077" s="79">
        <f t="shared" si="260"/>
        <v>623</v>
      </c>
      <c r="BR1077" s="79">
        <v>4</v>
      </c>
      <c r="BT1077" s="79" t="s">
        <v>1275</v>
      </c>
      <c r="BU1077" s="79" t="s">
        <v>56</v>
      </c>
      <c r="BV1077" s="79">
        <v>1</v>
      </c>
      <c r="BW1077" s="79">
        <v>50</v>
      </c>
      <c r="BX1077" s="79">
        <v>1</v>
      </c>
      <c r="BY1077" s="79">
        <v>0.1</v>
      </c>
      <c r="BZ1077" s="95" t="s">
        <v>464</v>
      </c>
      <c r="CA1077" s="95" t="s">
        <v>464</v>
      </c>
      <c r="CB1077" s="95" t="s">
        <v>1266</v>
      </c>
      <c r="CC1077" s="95">
        <v>125</v>
      </c>
      <c r="CD1077" s="95">
        <v>220</v>
      </c>
      <c r="CE1077" s="95" t="s">
        <v>1287</v>
      </c>
      <c r="CF1077" s="95">
        <f t="shared" si="261"/>
        <v>288</v>
      </c>
      <c r="CG1077" s="81">
        <v>527.27272727272725</v>
      </c>
    </row>
    <row r="1078" spans="1:85" x14ac:dyDescent="0.3">
      <c r="A1078" s="2" t="s">
        <v>8</v>
      </c>
      <c r="D1078" s="69">
        <v>3.2</v>
      </c>
      <c r="E1078" t="s">
        <v>1506</v>
      </c>
      <c r="F1078" s="9" t="s">
        <v>530</v>
      </c>
      <c r="G1078" t="s">
        <v>612</v>
      </c>
      <c r="L1078" t="b">
        <v>1</v>
      </c>
      <c r="M1078" t="b">
        <v>1</v>
      </c>
      <c r="N1078" t="b">
        <v>0</v>
      </c>
      <c r="O1078" t="b">
        <v>0</v>
      </c>
      <c r="X1078" s="2">
        <v>0</v>
      </c>
      <c r="BP1078" s="79" t="s">
        <v>1290</v>
      </c>
      <c r="BQ1078" s="79">
        <f t="shared" si="260"/>
        <v>623</v>
      </c>
      <c r="BR1078" s="79">
        <v>5</v>
      </c>
      <c r="BT1078" s="79" t="s">
        <v>1275</v>
      </c>
      <c r="BU1078" s="79" t="s">
        <v>56</v>
      </c>
      <c r="BV1078" s="79">
        <v>1.5</v>
      </c>
      <c r="BW1078" s="79">
        <v>50</v>
      </c>
      <c r="BX1078" s="79">
        <v>1</v>
      </c>
      <c r="BY1078" s="79">
        <v>0.1</v>
      </c>
      <c r="BZ1078" s="95" t="s">
        <v>464</v>
      </c>
      <c r="CA1078" s="95" t="s">
        <v>464</v>
      </c>
      <c r="CB1078" s="95" t="s">
        <v>1266</v>
      </c>
      <c r="CC1078" s="95">
        <v>125</v>
      </c>
      <c r="CD1078" s="95">
        <v>220</v>
      </c>
      <c r="CE1078" s="95" t="s">
        <v>1287</v>
      </c>
      <c r="CF1078" s="95">
        <f t="shared" si="261"/>
        <v>288</v>
      </c>
      <c r="CG1078" s="81">
        <v>218.18181818181819</v>
      </c>
    </row>
    <row r="1079" spans="1:85" x14ac:dyDescent="0.3">
      <c r="A1079" s="2" t="s">
        <v>8</v>
      </c>
      <c r="D1079" s="69">
        <v>3.2</v>
      </c>
      <c r="E1079" t="s">
        <v>1506</v>
      </c>
      <c r="F1079" s="9" t="s">
        <v>530</v>
      </c>
      <c r="G1079" t="s">
        <v>612</v>
      </c>
      <c r="L1079" t="b">
        <v>1</v>
      </c>
      <c r="M1079" t="b">
        <v>1</v>
      </c>
      <c r="N1079" t="b">
        <v>0</v>
      </c>
      <c r="O1079" t="b">
        <v>0</v>
      </c>
      <c r="X1079" s="2">
        <v>0</v>
      </c>
      <c r="BP1079" s="79" t="s">
        <v>1290</v>
      </c>
      <c r="BQ1079" s="79">
        <f t="shared" si="260"/>
        <v>623</v>
      </c>
      <c r="BR1079" s="79">
        <v>6</v>
      </c>
      <c r="BT1079" s="79" t="s">
        <v>1275</v>
      </c>
      <c r="BU1079" s="79" t="s">
        <v>1503</v>
      </c>
      <c r="BV1079" s="79">
        <v>1</v>
      </c>
      <c r="BW1079" s="79">
        <v>50</v>
      </c>
      <c r="BX1079" s="79">
        <v>1</v>
      </c>
      <c r="BY1079" s="79">
        <v>0.1</v>
      </c>
      <c r="BZ1079" s="95" t="s">
        <v>464</v>
      </c>
      <c r="CA1079" s="95" t="s">
        <v>464</v>
      </c>
      <c r="CB1079" s="95" t="s">
        <v>1266</v>
      </c>
      <c r="CC1079" s="95">
        <v>125</v>
      </c>
      <c r="CD1079" s="95">
        <v>220</v>
      </c>
      <c r="CE1079" s="95" t="s">
        <v>1287</v>
      </c>
      <c r="CF1079" s="95">
        <f t="shared" si="261"/>
        <v>288</v>
      </c>
      <c r="CG1079" s="81">
        <v>2563.6363636363635</v>
      </c>
    </row>
    <row r="1080" spans="1:85" x14ac:dyDescent="0.3">
      <c r="A1080" s="2" t="s">
        <v>8</v>
      </c>
      <c r="D1080" s="69">
        <v>3.2</v>
      </c>
      <c r="E1080" t="s">
        <v>1506</v>
      </c>
      <c r="F1080" s="9" t="s">
        <v>530</v>
      </c>
      <c r="G1080" t="s">
        <v>612</v>
      </c>
      <c r="L1080" t="b">
        <v>1</v>
      </c>
      <c r="M1080" t="b">
        <v>1</v>
      </c>
      <c r="N1080" t="b">
        <v>0</v>
      </c>
      <c r="O1080" t="b">
        <v>0</v>
      </c>
      <c r="X1080" s="2">
        <v>0</v>
      </c>
      <c r="BP1080" s="79" t="s">
        <v>1290</v>
      </c>
      <c r="BQ1080" s="79">
        <f t="shared" si="260"/>
        <v>623</v>
      </c>
      <c r="BR1080" s="79">
        <v>7</v>
      </c>
      <c r="BT1080" s="79" t="s">
        <v>1275</v>
      </c>
      <c r="BU1080" s="79" t="s">
        <v>888</v>
      </c>
      <c r="BV1080" s="79">
        <v>0.1</v>
      </c>
      <c r="BW1080" s="79">
        <v>50</v>
      </c>
      <c r="BX1080" s="79">
        <v>1</v>
      </c>
      <c r="BY1080" s="79">
        <v>0.1</v>
      </c>
      <c r="BZ1080" s="95" t="s">
        <v>464</v>
      </c>
      <c r="CA1080" s="95" t="s">
        <v>464</v>
      </c>
      <c r="CB1080" s="95" t="s">
        <v>1266</v>
      </c>
      <c r="CC1080" s="95">
        <v>125</v>
      </c>
      <c r="CD1080" s="95">
        <v>220</v>
      </c>
      <c r="CE1080" s="95" t="s">
        <v>1287</v>
      </c>
      <c r="CF1080" s="95">
        <f t="shared" si="261"/>
        <v>288</v>
      </c>
      <c r="CG1080" s="81">
        <v>200</v>
      </c>
    </row>
    <row r="1081" spans="1:85" x14ac:dyDescent="0.3">
      <c r="A1081" s="2" t="s">
        <v>8</v>
      </c>
      <c r="D1081" s="69">
        <v>3.2</v>
      </c>
      <c r="E1081" t="s">
        <v>1506</v>
      </c>
      <c r="F1081" s="9" t="s">
        <v>530</v>
      </c>
      <c r="G1081" t="s">
        <v>612</v>
      </c>
      <c r="L1081" t="b">
        <v>1</v>
      </c>
      <c r="M1081" t="b">
        <v>1</v>
      </c>
      <c r="N1081" t="b">
        <v>0</v>
      </c>
      <c r="O1081" t="b">
        <v>0</v>
      </c>
      <c r="X1081" s="2">
        <v>0</v>
      </c>
      <c r="BP1081" s="79" t="s">
        <v>1290</v>
      </c>
      <c r="BQ1081" s="79">
        <f t="shared" si="260"/>
        <v>623</v>
      </c>
      <c r="BR1081" s="79">
        <v>8</v>
      </c>
      <c r="BT1081" s="79" t="s">
        <v>1275</v>
      </c>
      <c r="BU1081" s="79" t="s">
        <v>888</v>
      </c>
      <c r="BV1081" s="79">
        <v>0.5</v>
      </c>
      <c r="BW1081" s="79">
        <v>50</v>
      </c>
      <c r="BX1081" s="79">
        <v>1</v>
      </c>
      <c r="BY1081" s="79">
        <v>0.1</v>
      </c>
      <c r="BZ1081" s="95" t="s">
        <v>464</v>
      </c>
      <c r="CA1081" s="95" t="s">
        <v>464</v>
      </c>
      <c r="CB1081" s="95" t="s">
        <v>1266</v>
      </c>
      <c r="CC1081" s="95">
        <v>125</v>
      </c>
      <c r="CD1081" s="95">
        <v>220</v>
      </c>
      <c r="CE1081" s="95" t="s">
        <v>1287</v>
      </c>
      <c r="CF1081" s="95">
        <f t="shared" si="261"/>
        <v>288</v>
      </c>
      <c r="CG1081" s="81">
        <v>454.54545454545456</v>
      </c>
    </row>
    <row r="1082" spans="1:85" x14ac:dyDescent="0.3">
      <c r="A1082" s="2" t="s">
        <v>8</v>
      </c>
      <c r="D1082" s="69">
        <v>3.2</v>
      </c>
      <c r="E1082" t="s">
        <v>1506</v>
      </c>
      <c r="F1082" s="9" t="s">
        <v>530</v>
      </c>
      <c r="G1082" t="s">
        <v>612</v>
      </c>
      <c r="L1082" t="b">
        <v>1</v>
      </c>
      <c r="M1082" t="b">
        <v>1</v>
      </c>
      <c r="N1082" t="b">
        <v>0</v>
      </c>
      <c r="O1082" t="b">
        <v>0</v>
      </c>
      <c r="X1082" s="2">
        <v>0</v>
      </c>
      <c r="BP1082" s="79" t="s">
        <v>1290</v>
      </c>
      <c r="BQ1082" s="79">
        <f t="shared" si="260"/>
        <v>623</v>
      </c>
      <c r="BR1082" s="79">
        <v>9</v>
      </c>
      <c r="BT1082" s="79" t="s">
        <v>1275</v>
      </c>
      <c r="BU1082" s="79" t="s">
        <v>888</v>
      </c>
      <c r="BV1082" s="79">
        <v>1</v>
      </c>
      <c r="BW1082" s="79">
        <v>50</v>
      </c>
      <c r="BX1082" s="79">
        <v>1</v>
      </c>
      <c r="BY1082" s="79">
        <v>0.1</v>
      </c>
      <c r="BZ1082" s="95" t="s">
        <v>464</v>
      </c>
      <c r="CA1082" s="95" t="s">
        <v>464</v>
      </c>
      <c r="CB1082" s="95" t="s">
        <v>1266</v>
      </c>
      <c r="CC1082" s="95">
        <v>125</v>
      </c>
      <c r="CD1082" s="95">
        <v>220</v>
      </c>
      <c r="CE1082" s="95" t="s">
        <v>1287</v>
      </c>
      <c r="CF1082" s="95">
        <f t="shared" si="261"/>
        <v>288</v>
      </c>
      <c r="CG1082" s="81">
        <v>581.81818181818187</v>
      </c>
    </row>
    <row r="1083" spans="1:85" x14ac:dyDescent="0.3">
      <c r="A1083" s="2" t="s">
        <v>8</v>
      </c>
      <c r="D1083" s="69">
        <v>3.2</v>
      </c>
      <c r="E1083" t="s">
        <v>1506</v>
      </c>
      <c r="F1083" s="9" t="s">
        <v>530</v>
      </c>
      <c r="G1083" t="s">
        <v>612</v>
      </c>
      <c r="L1083" t="b">
        <v>1</v>
      </c>
      <c r="M1083" t="b">
        <v>1</v>
      </c>
      <c r="N1083" t="b">
        <v>0</v>
      </c>
      <c r="O1083" t="b">
        <v>0</v>
      </c>
      <c r="X1083" s="2">
        <v>0</v>
      </c>
      <c r="BP1083" s="79" t="s">
        <v>1290</v>
      </c>
      <c r="BQ1083" s="79">
        <f t="shared" si="260"/>
        <v>623</v>
      </c>
      <c r="BR1083" s="79">
        <v>10</v>
      </c>
      <c r="BT1083" s="79" t="s">
        <v>1275</v>
      </c>
      <c r="BU1083" s="79" t="s">
        <v>888</v>
      </c>
      <c r="BV1083" s="79">
        <v>5</v>
      </c>
      <c r="BW1083" s="79">
        <v>50</v>
      </c>
      <c r="BX1083" s="79">
        <v>1</v>
      </c>
      <c r="BY1083" s="79">
        <v>0.1</v>
      </c>
      <c r="BZ1083" s="95" t="s">
        <v>464</v>
      </c>
      <c r="CA1083" s="95" t="s">
        <v>464</v>
      </c>
      <c r="CB1083" s="95" t="s">
        <v>1266</v>
      </c>
      <c r="CC1083" s="95">
        <v>125</v>
      </c>
      <c r="CD1083" s="95">
        <v>220</v>
      </c>
      <c r="CE1083" s="95" t="s">
        <v>1287</v>
      </c>
      <c r="CF1083" s="95">
        <f t="shared" si="261"/>
        <v>288</v>
      </c>
      <c r="CG1083" s="81">
        <v>563.63636363636363</v>
      </c>
    </row>
    <row r="1084" spans="1:85" x14ac:dyDescent="0.3">
      <c r="A1084" s="2" t="s">
        <v>8</v>
      </c>
      <c r="D1084" s="69">
        <v>3.2</v>
      </c>
      <c r="E1084" t="s">
        <v>1506</v>
      </c>
      <c r="F1084" s="9" t="s">
        <v>530</v>
      </c>
      <c r="G1084" t="s">
        <v>612</v>
      </c>
      <c r="L1084" t="b">
        <v>1</v>
      </c>
      <c r="M1084" t="b">
        <v>1</v>
      </c>
      <c r="N1084" t="b">
        <v>0</v>
      </c>
      <c r="O1084" t="b">
        <v>0</v>
      </c>
      <c r="X1084" s="2">
        <v>0</v>
      </c>
      <c r="BP1084" s="79" t="s">
        <v>1290</v>
      </c>
      <c r="BQ1084" s="79">
        <f t="shared" si="260"/>
        <v>623</v>
      </c>
      <c r="BR1084" s="79">
        <v>11</v>
      </c>
      <c r="BT1084" s="79" t="s">
        <v>1275</v>
      </c>
      <c r="BU1084" s="79" t="s">
        <v>888</v>
      </c>
      <c r="BV1084" s="79">
        <v>10</v>
      </c>
      <c r="BW1084" s="79">
        <v>50</v>
      </c>
      <c r="BX1084" s="79">
        <v>1</v>
      </c>
      <c r="BY1084" s="79">
        <v>0.1</v>
      </c>
      <c r="BZ1084" s="95" t="s">
        <v>464</v>
      </c>
      <c r="CA1084" s="95" t="s">
        <v>464</v>
      </c>
      <c r="CB1084" s="95" t="s">
        <v>1266</v>
      </c>
      <c r="CC1084" s="95">
        <v>125</v>
      </c>
      <c r="CD1084" s="95">
        <v>220</v>
      </c>
      <c r="CE1084" s="95" t="s">
        <v>1287</v>
      </c>
      <c r="CF1084" s="95">
        <f t="shared" si="261"/>
        <v>288</v>
      </c>
      <c r="CG1084" s="81">
        <v>490.90909090909093</v>
      </c>
    </row>
    <row r="1085" spans="1:85" x14ac:dyDescent="0.3">
      <c r="A1085" s="2" t="s">
        <v>8</v>
      </c>
      <c r="D1085" s="69">
        <v>3.2</v>
      </c>
      <c r="E1085" t="s">
        <v>1506</v>
      </c>
      <c r="F1085" s="9" t="s">
        <v>530</v>
      </c>
      <c r="G1085" t="s">
        <v>612</v>
      </c>
      <c r="L1085" t="b">
        <v>1</v>
      </c>
      <c r="M1085" t="b">
        <v>1</v>
      </c>
      <c r="N1085" t="b">
        <v>0</v>
      </c>
      <c r="O1085" t="b">
        <v>0</v>
      </c>
      <c r="X1085" s="2">
        <v>0</v>
      </c>
      <c r="BP1085" s="79" t="s">
        <v>1290</v>
      </c>
      <c r="BQ1085" s="79">
        <f t="shared" si="260"/>
        <v>623</v>
      </c>
      <c r="BR1085" s="79">
        <v>12</v>
      </c>
      <c r="BT1085" s="79" t="s">
        <v>1275</v>
      </c>
      <c r="BU1085" s="79" t="s">
        <v>244</v>
      </c>
      <c r="BV1085" s="79">
        <v>0.1</v>
      </c>
      <c r="BW1085" s="79">
        <v>50</v>
      </c>
      <c r="BX1085" s="79">
        <v>1</v>
      </c>
      <c r="BY1085" s="79">
        <v>0.1</v>
      </c>
      <c r="BZ1085" s="95" t="s">
        <v>464</v>
      </c>
      <c r="CA1085" s="95" t="s">
        <v>464</v>
      </c>
      <c r="CB1085" s="95" t="s">
        <v>1266</v>
      </c>
      <c r="CC1085" s="95">
        <v>125</v>
      </c>
      <c r="CD1085" s="95">
        <v>220</v>
      </c>
      <c r="CE1085" s="95" t="s">
        <v>1287</v>
      </c>
      <c r="CF1085" s="95">
        <f t="shared" si="261"/>
        <v>288</v>
      </c>
      <c r="CG1085" s="81">
        <v>38.18181818181818</v>
      </c>
    </row>
    <row r="1086" spans="1:85" x14ac:dyDescent="0.3">
      <c r="A1086" s="2" t="s">
        <v>8</v>
      </c>
      <c r="D1086" s="69">
        <v>3.2</v>
      </c>
      <c r="E1086" t="s">
        <v>1506</v>
      </c>
      <c r="F1086" s="9" t="s">
        <v>530</v>
      </c>
      <c r="G1086" t="s">
        <v>612</v>
      </c>
      <c r="L1086" t="b">
        <v>1</v>
      </c>
      <c r="M1086" t="b">
        <v>1</v>
      </c>
      <c r="N1086" t="b">
        <v>0</v>
      </c>
      <c r="O1086" t="b">
        <v>0</v>
      </c>
      <c r="X1086" s="2">
        <v>0</v>
      </c>
      <c r="BP1086" s="79" t="s">
        <v>1290</v>
      </c>
      <c r="BQ1086" s="79">
        <f t="shared" si="260"/>
        <v>623</v>
      </c>
      <c r="BR1086" s="79">
        <v>13</v>
      </c>
      <c r="BT1086" s="79" t="s">
        <v>1275</v>
      </c>
      <c r="BU1086" s="79" t="s">
        <v>244</v>
      </c>
      <c r="BV1086" s="79">
        <v>0.5</v>
      </c>
      <c r="BW1086" s="79">
        <v>50</v>
      </c>
      <c r="BX1086" s="79">
        <v>1</v>
      </c>
      <c r="BY1086" s="79">
        <v>0.1</v>
      </c>
      <c r="BZ1086" s="95" t="s">
        <v>464</v>
      </c>
      <c r="CA1086" s="95" t="s">
        <v>464</v>
      </c>
      <c r="CB1086" s="95" t="s">
        <v>1266</v>
      </c>
      <c r="CC1086" s="95">
        <v>125</v>
      </c>
      <c r="CD1086" s="95">
        <v>220</v>
      </c>
      <c r="CE1086" s="95" t="s">
        <v>1287</v>
      </c>
      <c r="CF1086" s="95">
        <f t="shared" si="261"/>
        <v>288</v>
      </c>
      <c r="CG1086" s="81">
        <v>38.18181818181818</v>
      </c>
    </row>
    <row r="1087" spans="1:85" x14ac:dyDescent="0.3">
      <c r="A1087" s="2" t="s">
        <v>8</v>
      </c>
      <c r="D1087" s="69">
        <v>3.2</v>
      </c>
      <c r="E1087" t="s">
        <v>1506</v>
      </c>
      <c r="F1087" s="9" t="s">
        <v>530</v>
      </c>
      <c r="G1087" t="s">
        <v>612</v>
      </c>
      <c r="L1087" t="b">
        <v>1</v>
      </c>
      <c r="M1087" t="b">
        <v>1</v>
      </c>
      <c r="N1087" t="b">
        <v>0</v>
      </c>
      <c r="O1087" t="b">
        <v>0</v>
      </c>
      <c r="X1087" s="2">
        <v>0</v>
      </c>
      <c r="BP1087" s="79" t="s">
        <v>1290</v>
      </c>
      <c r="BQ1087" s="79">
        <f t="shared" si="260"/>
        <v>623</v>
      </c>
      <c r="BR1087" s="79">
        <v>14</v>
      </c>
      <c r="BT1087" s="79" t="s">
        <v>1275</v>
      </c>
      <c r="BU1087" s="79" t="s">
        <v>1504</v>
      </c>
      <c r="BV1087" s="79">
        <v>0.5</v>
      </c>
      <c r="BW1087" s="79">
        <v>50</v>
      </c>
      <c r="BX1087" s="79">
        <v>1</v>
      </c>
      <c r="BY1087" s="79">
        <v>0.1</v>
      </c>
      <c r="BZ1087" s="95" t="s">
        <v>464</v>
      </c>
      <c r="CA1087" s="95" t="s">
        <v>464</v>
      </c>
      <c r="CB1087" s="95" t="s">
        <v>1266</v>
      </c>
      <c r="CC1087" s="95">
        <v>125</v>
      </c>
      <c r="CD1087" s="95">
        <v>220</v>
      </c>
      <c r="CE1087" s="95" t="s">
        <v>1287</v>
      </c>
      <c r="CF1087" s="95">
        <f t="shared" si="261"/>
        <v>288</v>
      </c>
      <c r="CG1087" s="81">
        <v>36.363636363636367</v>
      </c>
    </row>
    <row r="1088" spans="1:85" x14ac:dyDescent="0.3">
      <c r="A1088" s="2" t="s">
        <v>8</v>
      </c>
      <c r="D1088" s="69">
        <v>3.2</v>
      </c>
      <c r="E1088" t="s">
        <v>1506</v>
      </c>
      <c r="F1088" s="9" t="s">
        <v>530</v>
      </c>
      <c r="G1088" t="s">
        <v>612</v>
      </c>
      <c r="L1088" t="b">
        <v>1</v>
      </c>
      <c r="M1088" t="b">
        <v>1</v>
      </c>
      <c r="N1088" t="b">
        <v>0</v>
      </c>
      <c r="O1088" t="b">
        <v>0</v>
      </c>
      <c r="X1088" s="2">
        <v>0</v>
      </c>
      <c r="BP1088" s="79" t="s">
        <v>1290</v>
      </c>
      <c r="BQ1088" s="79">
        <f t="shared" si="260"/>
        <v>623</v>
      </c>
      <c r="BR1088" s="79">
        <v>15</v>
      </c>
      <c r="BT1088" s="79" t="s">
        <v>1275</v>
      </c>
      <c r="BU1088" s="79" t="s">
        <v>1505</v>
      </c>
      <c r="BV1088" s="79">
        <v>0.1</v>
      </c>
      <c r="BW1088" s="79">
        <v>50</v>
      </c>
      <c r="BX1088" s="79">
        <v>1</v>
      </c>
      <c r="BY1088" s="79">
        <v>0.1</v>
      </c>
      <c r="BZ1088" s="95" t="s">
        <v>464</v>
      </c>
      <c r="CA1088" s="95" t="s">
        <v>464</v>
      </c>
      <c r="CB1088" s="95" t="s">
        <v>1266</v>
      </c>
      <c r="CC1088" s="95">
        <v>125</v>
      </c>
      <c r="CD1088" s="95">
        <v>220</v>
      </c>
      <c r="CE1088" s="95" t="s">
        <v>1287</v>
      </c>
      <c r="CF1088" s="95">
        <f t="shared" si="261"/>
        <v>288</v>
      </c>
      <c r="CG1088" s="81">
        <v>9.0909090909090917</v>
      </c>
    </row>
    <row r="1089" spans="1:85" x14ac:dyDescent="0.3">
      <c r="A1089" s="2" t="s">
        <v>8</v>
      </c>
      <c r="D1089" s="69">
        <v>3.2</v>
      </c>
      <c r="E1089" t="s">
        <v>1506</v>
      </c>
      <c r="F1089" s="9" t="s">
        <v>530</v>
      </c>
      <c r="G1089" t="s">
        <v>612</v>
      </c>
      <c r="L1089" t="b">
        <v>1</v>
      </c>
      <c r="M1089" t="b">
        <v>1</v>
      </c>
      <c r="N1089" t="b">
        <v>0</v>
      </c>
      <c r="O1089" t="b">
        <v>0</v>
      </c>
      <c r="X1089" s="2">
        <v>0</v>
      </c>
      <c r="BP1089" s="79" t="s">
        <v>1290</v>
      </c>
      <c r="BQ1089" s="79">
        <f t="shared" si="260"/>
        <v>623</v>
      </c>
      <c r="BR1089" s="79">
        <v>16</v>
      </c>
      <c r="BT1089" s="79" t="s">
        <v>1275</v>
      </c>
      <c r="BU1089" s="79" t="s">
        <v>1505</v>
      </c>
      <c r="BV1089" s="79">
        <v>0.5</v>
      </c>
      <c r="BW1089" s="79">
        <v>50</v>
      </c>
      <c r="BX1089" s="79">
        <v>1</v>
      </c>
      <c r="BY1089" s="79">
        <v>0.1</v>
      </c>
      <c r="BZ1089" s="95" t="s">
        <v>464</v>
      </c>
      <c r="CA1089" s="95" t="s">
        <v>464</v>
      </c>
      <c r="CB1089" s="95" t="s">
        <v>1266</v>
      </c>
      <c r="CC1089" s="95">
        <v>125</v>
      </c>
      <c r="CD1089" s="95">
        <v>220</v>
      </c>
      <c r="CE1089" s="95" t="s">
        <v>1287</v>
      </c>
      <c r="CF1089" s="95">
        <f t="shared" si="261"/>
        <v>288</v>
      </c>
      <c r="CG1089" s="81">
        <v>9.0909090909090917</v>
      </c>
    </row>
    <row r="1090" spans="1:85" x14ac:dyDescent="0.3">
      <c r="A1090" s="2" t="s">
        <v>8</v>
      </c>
      <c r="D1090" s="69">
        <v>3.2</v>
      </c>
      <c r="E1090" t="s">
        <v>1506</v>
      </c>
      <c r="F1090" s="9" t="s">
        <v>530</v>
      </c>
      <c r="G1090" t="s">
        <v>612</v>
      </c>
      <c r="L1090" t="b">
        <v>1</v>
      </c>
      <c r="M1090" t="b">
        <v>1</v>
      </c>
      <c r="N1090" t="b">
        <v>0</v>
      </c>
      <c r="O1090" t="b">
        <v>0</v>
      </c>
      <c r="X1090" s="2">
        <v>0</v>
      </c>
      <c r="BP1090" s="79" t="s">
        <v>1290</v>
      </c>
      <c r="BQ1090" s="79">
        <f t="shared" si="260"/>
        <v>623</v>
      </c>
      <c r="BR1090" s="79">
        <v>17</v>
      </c>
      <c r="BT1090" s="79" t="s">
        <v>1268</v>
      </c>
      <c r="BU1090" s="79" t="s">
        <v>863</v>
      </c>
      <c r="BV1090" s="79">
        <v>0.5</v>
      </c>
      <c r="BW1090" s="79">
        <v>50</v>
      </c>
      <c r="BX1090" s="79">
        <v>1</v>
      </c>
      <c r="BY1090" s="79">
        <v>0.1</v>
      </c>
      <c r="BZ1090" s="95" t="s">
        <v>464</v>
      </c>
      <c r="CA1090" s="95" t="s">
        <v>464</v>
      </c>
      <c r="CB1090" s="95" t="s">
        <v>1266</v>
      </c>
      <c r="CC1090" s="95">
        <v>125</v>
      </c>
      <c r="CD1090" s="95">
        <v>220</v>
      </c>
      <c r="CE1090" s="95" t="s">
        <v>1287</v>
      </c>
      <c r="CF1090" s="95">
        <f t="shared" si="261"/>
        <v>288</v>
      </c>
      <c r="CG1090" s="81">
        <v>10563.636363636364</v>
      </c>
    </row>
  </sheetData>
  <hyperlinks>
    <hyperlink ref="E499" r:id="rId1" tooltip="Persistent link using digital object identifier" display="https://doi.org/10.1016/j.pnsc.2012.03.002"/>
    <hyperlink ref="E500" r:id="rId2" tooltip="Persistent link using digital object identifier" display="https://doi.org/10.1016/j.pnsc.2012.03.002"/>
    <hyperlink ref="G6" r:id="rId3" display="https://www.crystallography.net/cod/1544425.html"/>
    <hyperlink ref="G16" r:id="rId4" display="https://www.crystallography.net/cod/1544425.html"/>
    <hyperlink ref="G973" r:id="rId5" display="https://www.crystallography.net/cod/1544425.html"/>
    <hyperlink ref="G981" r:id="rId6" display="https://www.crystallography.net/cod/1544425.html"/>
  </hyperlinks>
  <pageMargins left="0.7" right="0.7" top="0.75" bottom="0.75" header="0.3" footer="0.3"/>
  <pageSetup paperSize="9" orientation="portrait" horizontalDpi="0" verticalDpi="0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"/>
  <sheetViews>
    <sheetView workbookViewId="0">
      <selection activeCell="H32" sqref="H32"/>
    </sheetView>
  </sheetViews>
  <sheetFormatPr defaultRowHeight="14.4" x14ac:dyDescent="0.3"/>
  <cols>
    <col min="1" max="1" width="23" customWidth="1"/>
    <col min="4" max="4" width="14.33203125" customWidth="1"/>
    <col min="8" max="8" width="8.88671875" style="91"/>
    <col min="9" max="9" width="12.88671875" customWidth="1"/>
    <col min="10" max="10" width="13.33203125" customWidth="1"/>
    <col min="11" max="11" width="8.88671875" style="91"/>
    <col min="12" max="12" width="10.21875" customWidth="1"/>
  </cols>
  <sheetData>
    <row r="1" spans="1:13" x14ac:dyDescent="0.3">
      <c r="A1" t="s">
        <v>1277</v>
      </c>
      <c r="B1">
        <v>0.03</v>
      </c>
      <c r="D1" t="s">
        <v>1329</v>
      </c>
      <c r="E1">
        <v>1</v>
      </c>
      <c r="I1" s="3" t="s">
        <v>1417</v>
      </c>
      <c r="J1" s="3"/>
      <c r="L1" s="94" t="s">
        <v>1441</v>
      </c>
      <c r="M1" s="94"/>
    </row>
    <row r="2" spans="1:13" x14ac:dyDescent="0.3">
      <c r="A2" t="s">
        <v>1278</v>
      </c>
      <c r="B2">
        <f>B1</f>
        <v>0.03</v>
      </c>
      <c r="D2" t="s">
        <v>1330</v>
      </c>
      <c r="E2">
        <f>E1</f>
        <v>1</v>
      </c>
      <c r="I2" t="s">
        <v>1418</v>
      </c>
      <c r="J2">
        <v>500</v>
      </c>
      <c r="L2" t="s">
        <v>1442</v>
      </c>
      <c r="M2" t="s">
        <v>1443</v>
      </c>
    </row>
    <row r="3" spans="1:13" x14ac:dyDescent="0.3">
      <c r="A3" t="s">
        <v>1279</v>
      </c>
      <c r="B3">
        <f>1000/18</f>
        <v>55.555555555555557</v>
      </c>
      <c r="D3" t="s">
        <v>1279</v>
      </c>
      <c r="E3">
        <f>1000/18</f>
        <v>55.555555555555557</v>
      </c>
      <c r="I3" t="s">
        <v>1419</v>
      </c>
      <c r="J3">
        <v>500</v>
      </c>
      <c r="L3">
        <v>335</v>
      </c>
      <c r="M3">
        <f>6.62*10^(-34)*3*10^(8)/(L3*10^(-9)*1.6*10^(-19))</f>
        <v>3.7052238805970155</v>
      </c>
    </row>
    <row r="4" spans="1:13" x14ac:dyDescent="0.3">
      <c r="A4" t="s">
        <v>1280</v>
      </c>
      <c r="B4">
        <v>1</v>
      </c>
      <c r="D4" t="s">
        <v>1280</v>
      </c>
      <c r="E4">
        <v>1</v>
      </c>
      <c r="I4" t="s">
        <v>1420</v>
      </c>
      <c r="J4">
        <v>4</v>
      </c>
    </row>
    <row r="5" spans="1:13" x14ac:dyDescent="0.3">
      <c r="A5" t="s">
        <v>1281</v>
      </c>
      <c r="B5">
        <f>B2*(12+3+17)</f>
        <v>0.96</v>
      </c>
      <c r="D5" t="s">
        <v>1331</v>
      </c>
      <c r="E5">
        <f>E2*(12+3+17+12+12)</f>
        <v>56</v>
      </c>
      <c r="I5" t="s">
        <v>1421</v>
      </c>
      <c r="J5">
        <v>6020</v>
      </c>
    </row>
    <row r="6" spans="1:13" x14ac:dyDescent="0.3">
      <c r="A6" t="s">
        <v>1283</v>
      </c>
      <c r="B6">
        <v>0.79200000000000004</v>
      </c>
      <c r="D6" t="s">
        <v>1332</v>
      </c>
      <c r="E6">
        <v>0.80300000000000005</v>
      </c>
      <c r="I6" t="s">
        <v>1423</v>
      </c>
      <c r="J6">
        <f>J2*J3*J4*10^(-27)</f>
        <v>1.0000000000000001E-21</v>
      </c>
    </row>
    <row r="7" spans="1:13" x14ac:dyDescent="0.3">
      <c r="A7" t="s">
        <v>1282</v>
      </c>
      <c r="B7">
        <f>B5/(1000*B6)</f>
        <v>1.2121212121212121E-3</v>
      </c>
      <c r="D7" t="s">
        <v>1333</v>
      </c>
      <c r="E7">
        <f>E5/(1000*E6)</f>
        <v>6.9738480697384808E-2</v>
      </c>
      <c r="I7" t="s">
        <v>1424</v>
      </c>
      <c r="J7">
        <f>J5*J6</f>
        <v>6.0200000000000003E-18</v>
      </c>
    </row>
    <row r="8" spans="1:13" x14ac:dyDescent="0.3">
      <c r="I8" t="s">
        <v>1422</v>
      </c>
      <c r="J8">
        <f>J7*1000</f>
        <v>6.02E-15</v>
      </c>
    </row>
    <row r="9" spans="1:13" x14ac:dyDescent="0.3">
      <c r="A9" t="s">
        <v>1284</v>
      </c>
      <c r="B9">
        <f>100*B7/B4</f>
        <v>0.12121212121212122</v>
      </c>
      <c r="D9" t="s">
        <v>1284</v>
      </c>
      <c r="E9">
        <f>100*E7/E4</f>
        <v>6.973848069738481</v>
      </c>
      <c r="I9" t="s">
        <v>1425</v>
      </c>
      <c r="J9">
        <f>2*10^(-18)*(J2*J3+J3*J4+J2*J4)</f>
        <v>5.0800000000000006E-13</v>
      </c>
    </row>
    <row r="10" spans="1:13" x14ac:dyDescent="0.3">
      <c r="I10" t="s">
        <v>1426</v>
      </c>
      <c r="J10">
        <f>J9/J8</f>
        <v>84.385382059800676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90"/>
  <sheetViews>
    <sheetView zoomScaleNormal="100" workbookViewId="0">
      <selection activeCell="K2" sqref="K2"/>
    </sheetView>
  </sheetViews>
  <sheetFormatPr defaultRowHeight="14.4" x14ac:dyDescent="0.3"/>
  <cols>
    <col min="2" max="2" width="21.5546875" customWidth="1"/>
    <col min="3" max="3" width="27.6640625" customWidth="1"/>
    <col min="4" max="8" width="8.88671875" customWidth="1"/>
  </cols>
  <sheetData>
    <row r="1" spans="1:10" x14ac:dyDescent="0.3">
      <c r="A1" t="s">
        <v>1514</v>
      </c>
      <c r="B1" s="2" t="s">
        <v>112</v>
      </c>
      <c r="C1" s="2" t="s">
        <v>50</v>
      </c>
      <c r="D1" s="63" t="s">
        <v>1096</v>
      </c>
      <c r="E1" s="2" t="s">
        <v>467</v>
      </c>
      <c r="F1" s="2" t="s">
        <v>468</v>
      </c>
      <c r="G1" s="2" t="s">
        <v>469</v>
      </c>
      <c r="H1" s="30" t="s">
        <v>1132</v>
      </c>
      <c r="I1" s="30" t="s">
        <v>1515</v>
      </c>
      <c r="J1" s="2" t="s">
        <v>113</v>
      </c>
    </row>
    <row r="2" spans="1:10" x14ac:dyDescent="0.3">
      <c r="A2">
        <v>1</v>
      </c>
      <c r="B2" s="2" t="s">
        <v>0</v>
      </c>
      <c r="C2" s="2" t="s">
        <v>454</v>
      </c>
      <c r="D2" s="103">
        <v>4</v>
      </c>
      <c r="E2" s="1">
        <v>6.6</v>
      </c>
      <c r="F2" s="1">
        <v>7.94</v>
      </c>
      <c r="G2" s="1">
        <v>33.700000000000003</v>
      </c>
      <c r="H2" s="1">
        <v>16.850000000000001</v>
      </c>
      <c r="I2" s="1">
        <v>2</v>
      </c>
      <c r="J2" s="2">
        <v>3.5</v>
      </c>
    </row>
    <row r="3" spans="1:10" x14ac:dyDescent="0.3">
      <c r="A3">
        <v>2</v>
      </c>
      <c r="B3" s="2" t="s">
        <v>1</v>
      </c>
      <c r="C3" s="2" t="s">
        <v>454</v>
      </c>
      <c r="D3" s="2">
        <v>8</v>
      </c>
      <c r="E3" s="2">
        <v>7.806</v>
      </c>
      <c r="F3" s="2">
        <v>7.6680000000000001</v>
      </c>
      <c r="G3" s="2">
        <v>21.54</v>
      </c>
      <c r="H3" s="1">
        <v>10.77</v>
      </c>
      <c r="I3" s="2">
        <v>2</v>
      </c>
      <c r="J3" s="2">
        <v>3.2</v>
      </c>
    </row>
    <row r="4" spans="1:10" x14ac:dyDescent="0.3">
      <c r="A4">
        <v>3</v>
      </c>
      <c r="B4" s="2" t="s">
        <v>2</v>
      </c>
      <c r="C4" s="2" t="s">
        <v>454</v>
      </c>
      <c r="D4" s="2">
        <v>1</v>
      </c>
      <c r="E4" s="2">
        <v>3.8849999999999998</v>
      </c>
      <c r="F4" s="2">
        <v>3.8849999999999998</v>
      </c>
      <c r="G4" s="2">
        <v>10.989000000000001</v>
      </c>
      <c r="H4" s="2">
        <v>10.989000000000001</v>
      </c>
      <c r="I4" s="2">
        <v>1</v>
      </c>
      <c r="J4" s="2">
        <v>3.35</v>
      </c>
    </row>
    <row r="5" spans="1:10" x14ac:dyDescent="0.3">
      <c r="A5">
        <v>4</v>
      </c>
      <c r="B5" s="2" t="s">
        <v>3</v>
      </c>
      <c r="C5" s="2" t="s">
        <v>454</v>
      </c>
      <c r="D5" s="2">
        <v>1</v>
      </c>
      <c r="E5" s="2">
        <v>3.9049999999999998</v>
      </c>
      <c r="F5" s="2">
        <v>3.9049999999999998</v>
      </c>
      <c r="G5" s="2">
        <v>11.185</v>
      </c>
      <c r="H5" s="1">
        <v>11.185</v>
      </c>
      <c r="I5" s="2">
        <v>1</v>
      </c>
      <c r="J5" s="2">
        <v>3.3</v>
      </c>
    </row>
    <row r="6" spans="1:10" x14ac:dyDescent="0.3">
      <c r="A6">
        <v>5</v>
      </c>
      <c r="B6" s="2" t="s">
        <v>4</v>
      </c>
      <c r="C6" s="2" t="s">
        <v>454</v>
      </c>
      <c r="D6" s="2">
        <v>8</v>
      </c>
      <c r="E6" s="2">
        <v>7.7270000000000003</v>
      </c>
      <c r="F6" s="2">
        <v>7.7270000000000003</v>
      </c>
      <c r="G6" s="2">
        <v>29.466000000000001</v>
      </c>
      <c r="H6" s="2">
        <v>14.733000000000001</v>
      </c>
      <c r="I6" s="2">
        <v>2</v>
      </c>
      <c r="J6" s="2">
        <v>3.35</v>
      </c>
    </row>
    <row r="7" spans="1:10" x14ac:dyDescent="0.3">
      <c r="A7">
        <v>6</v>
      </c>
      <c r="B7" s="2" t="s">
        <v>5</v>
      </c>
      <c r="C7" s="2" t="s">
        <v>454</v>
      </c>
      <c r="D7" s="2">
        <v>4</v>
      </c>
      <c r="E7" s="2">
        <v>7.7249999999999996</v>
      </c>
      <c r="F7" s="2">
        <v>7.7249999999999996</v>
      </c>
      <c r="G7" s="2">
        <v>14.909000000000001</v>
      </c>
      <c r="H7" s="2">
        <v>14.909000000000001</v>
      </c>
      <c r="I7" s="2">
        <v>1</v>
      </c>
      <c r="J7" s="2">
        <v>3.5</v>
      </c>
    </row>
    <row r="8" spans="1:10" x14ac:dyDescent="0.3">
      <c r="A8">
        <v>7</v>
      </c>
      <c r="B8" s="2" t="s">
        <v>6</v>
      </c>
      <c r="C8" s="2" t="s">
        <v>454</v>
      </c>
      <c r="D8" s="2">
        <v>2</v>
      </c>
      <c r="E8" s="2">
        <v>7.7270000000000003</v>
      </c>
      <c r="F8" s="2">
        <v>7.7270000000000003</v>
      </c>
      <c r="G8" s="2">
        <v>30.175999999999998</v>
      </c>
      <c r="H8" s="2">
        <v>15.087999999999999</v>
      </c>
      <c r="I8" s="2">
        <v>2</v>
      </c>
      <c r="J8" s="2">
        <v>3.5</v>
      </c>
    </row>
    <row r="9" spans="1:10" x14ac:dyDescent="0.3">
      <c r="A9">
        <v>8</v>
      </c>
      <c r="B9" s="2" t="s">
        <v>7</v>
      </c>
      <c r="C9" s="2" t="s">
        <v>454</v>
      </c>
      <c r="D9" s="2">
        <v>4</v>
      </c>
      <c r="E9" s="2">
        <v>7.8310000000000004</v>
      </c>
      <c r="F9" s="2">
        <v>7.8010000000000002</v>
      </c>
      <c r="G9" s="2">
        <v>15.05</v>
      </c>
      <c r="H9" s="2">
        <v>15.05</v>
      </c>
      <c r="I9" s="2">
        <v>1</v>
      </c>
      <c r="J9" s="2">
        <v>3.16</v>
      </c>
    </row>
    <row r="10" spans="1:10" x14ac:dyDescent="0.3">
      <c r="A10">
        <v>9</v>
      </c>
      <c r="B10" s="2" t="s">
        <v>455</v>
      </c>
      <c r="C10" s="2" t="s">
        <v>454</v>
      </c>
      <c r="D10" s="2">
        <v>8</v>
      </c>
      <c r="E10" s="2">
        <v>7.7489999999999997</v>
      </c>
      <c r="F10" s="2">
        <v>7.7359999999999998</v>
      </c>
      <c r="G10" s="2">
        <v>37.369999999999997</v>
      </c>
      <c r="H10" s="2"/>
      <c r="J10" s="2">
        <v>3.21</v>
      </c>
    </row>
    <row r="11" spans="1:10" x14ac:dyDescent="0.3">
      <c r="A11">
        <v>10</v>
      </c>
      <c r="B11" s="2" t="s">
        <v>8</v>
      </c>
      <c r="C11" s="2" t="s">
        <v>454</v>
      </c>
      <c r="D11" s="2"/>
      <c r="E11" s="2"/>
      <c r="F11" s="2"/>
      <c r="G11" s="2"/>
      <c r="H11" s="2">
        <v>0</v>
      </c>
      <c r="J11" s="2">
        <v>3</v>
      </c>
    </row>
    <row r="12" spans="1:10" x14ac:dyDescent="0.3">
      <c r="A12">
        <v>11</v>
      </c>
      <c r="B12" s="2" t="s">
        <v>0</v>
      </c>
      <c r="C12" s="2" t="s">
        <v>454</v>
      </c>
      <c r="D12" s="103">
        <v>4</v>
      </c>
      <c r="E12" s="1">
        <v>6.6</v>
      </c>
      <c r="F12" s="1">
        <v>7.94</v>
      </c>
      <c r="G12" s="1">
        <v>33.700000000000003</v>
      </c>
      <c r="H12" s="1">
        <v>16.850000000000001</v>
      </c>
      <c r="I12" s="1">
        <v>2</v>
      </c>
      <c r="J12" s="2">
        <v>3.5</v>
      </c>
    </row>
    <row r="13" spans="1:10" x14ac:dyDescent="0.3">
      <c r="A13">
        <v>12</v>
      </c>
      <c r="B13" s="2" t="s">
        <v>1</v>
      </c>
      <c r="C13" s="2" t="s">
        <v>454</v>
      </c>
      <c r="D13" s="2">
        <v>8</v>
      </c>
      <c r="E13" s="2">
        <v>7.806</v>
      </c>
      <c r="F13" s="2">
        <v>7.6680000000000001</v>
      </c>
      <c r="G13" s="2">
        <v>21.54</v>
      </c>
      <c r="H13" s="1">
        <v>10.77</v>
      </c>
      <c r="I13" s="2">
        <v>2</v>
      </c>
      <c r="J13" s="2">
        <v>3.2</v>
      </c>
    </row>
    <row r="14" spans="1:10" x14ac:dyDescent="0.3">
      <c r="A14">
        <v>13</v>
      </c>
      <c r="B14" s="2" t="s">
        <v>2</v>
      </c>
      <c r="C14" s="2" t="s">
        <v>454</v>
      </c>
      <c r="D14" s="2">
        <v>1</v>
      </c>
      <c r="E14" s="2">
        <v>3.8849999999999998</v>
      </c>
      <c r="F14" s="2">
        <v>3.8849999999999998</v>
      </c>
      <c r="G14" s="2">
        <v>10.989000000000001</v>
      </c>
      <c r="H14" s="2">
        <v>10.989000000000001</v>
      </c>
      <c r="I14" s="2">
        <v>1</v>
      </c>
      <c r="J14" s="2">
        <v>3.35</v>
      </c>
    </row>
    <row r="15" spans="1:10" x14ac:dyDescent="0.3">
      <c r="A15">
        <v>14</v>
      </c>
      <c r="B15" s="2" t="s">
        <v>3</v>
      </c>
      <c r="C15" s="2" t="s">
        <v>454</v>
      </c>
      <c r="D15" s="2">
        <v>1</v>
      </c>
      <c r="E15" s="2">
        <v>3.9049999999999998</v>
      </c>
      <c r="F15" s="2">
        <v>3.9049999999999998</v>
      </c>
      <c r="G15" s="2">
        <v>11.185</v>
      </c>
      <c r="H15" s="1">
        <v>11.185</v>
      </c>
      <c r="I15" s="2">
        <v>1</v>
      </c>
      <c r="J15" s="2">
        <v>3.3</v>
      </c>
    </row>
    <row r="16" spans="1:10" x14ac:dyDescent="0.3">
      <c r="A16">
        <v>15</v>
      </c>
      <c r="B16" s="2" t="s">
        <v>4</v>
      </c>
      <c r="C16" s="2" t="s">
        <v>454</v>
      </c>
      <c r="D16" s="2">
        <v>8</v>
      </c>
      <c r="E16" s="2">
        <v>7.7270000000000003</v>
      </c>
      <c r="F16" s="2">
        <v>7.7270000000000003</v>
      </c>
      <c r="G16" s="2">
        <v>29.466000000000001</v>
      </c>
      <c r="H16" s="2">
        <v>14.733000000000001</v>
      </c>
      <c r="I16" s="2">
        <v>2</v>
      </c>
      <c r="J16" s="2">
        <v>3.35</v>
      </c>
    </row>
    <row r="17" spans="1:10" x14ac:dyDescent="0.3">
      <c r="A17">
        <v>16</v>
      </c>
      <c r="B17" s="2" t="s">
        <v>5</v>
      </c>
      <c r="C17" s="2" t="s">
        <v>454</v>
      </c>
      <c r="D17" s="2">
        <v>4</v>
      </c>
      <c r="E17" s="2">
        <v>7.7249999999999996</v>
      </c>
      <c r="F17" s="2">
        <v>7.7249999999999996</v>
      </c>
      <c r="G17" s="2">
        <v>14.909000000000001</v>
      </c>
      <c r="H17" s="2">
        <v>14.909000000000001</v>
      </c>
      <c r="I17" s="2">
        <v>1</v>
      </c>
      <c r="J17" s="2">
        <v>3.5</v>
      </c>
    </row>
    <row r="18" spans="1:10" x14ac:dyDescent="0.3">
      <c r="A18">
        <v>17</v>
      </c>
      <c r="B18" s="2" t="s">
        <v>6</v>
      </c>
      <c r="C18" s="2" t="s">
        <v>454</v>
      </c>
      <c r="D18" s="2">
        <v>2</v>
      </c>
      <c r="E18" s="2">
        <v>7.7270000000000003</v>
      </c>
      <c r="F18" s="2">
        <v>7.7270000000000003</v>
      </c>
      <c r="G18" s="2">
        <v>30.175999999999998</v>
      </c>
      <c r="H18" s="2">
        <v>15.087999999999999</v>
      </c>
      <c r="I18" s="2">
        <v>2</v>
      </c>
      <c r="J18" s="2">
        <v>3.5</v>
      </c>
    </row>
    <row r="19" spans="1:10" x14ac:dyDescent="0.3">
      <c r="A19">
        <v>18</v>
      </c>
      <c r="B19" s="2" t="s">
        <v>7</v>
      </c>
      <c r="C19" s="2" t="s">
        <v>454</v>
      </c>
      <c r="D19" s="2">
        <v>4</v>
      </c>
      <c r="E19" s="2">
        <v>7.8310000000000004</v>
      </c>
      <c r="F19" s="2">
        <v>7.8010000000000002</v>
      </c>
      <c r="G19" s="2">
        <v>15.05</v>
      </c>
      <c r="H19" s="2">
        <v>15.05</v>
      </c>
      <c r="I19" s="2">
        <v>1</v>
      </c>
      <c r="J19" s="2">
        <v>3.16</v>
      </c>
    </row>
    <row r="20" spans="1:10" x14ac:dyDescent="0.3">
      <c r="A20">
        <v>19</v>
      </c>
      <c r="B20" s="2" t="s">
        <v>455</v>
      </c>
      <c r="C20" s="2" t="s">
        <v>454</v>
      </c>
      <c r="D20" s="2">
        <v>8</v>
      </c>
      <c r="E20" s="2">
        <v>7.7489999999999997</v>
      </c>
      <c r="F20" s="2">
        <v>7.7359999999999998</v>
      </c>
      <c r="G20" s="2">
        <v>37.369999999999997</v>
      </c>
      <c r="H20" s="2"/>
      <c r="J20" s="2">
        <v>3.21</v>
      </c>
    </row>
    <row r="21" spans="1:10" x14ac:dyDescent="0.3">
      <c r="A21">
        <v>20</v>
      </c>
      <c r="B21" s="2" t="s">
        <v>8</v>
      </c>
      <c r="C21" s="2" t="s">
        <v>454</v>
      </c>
      <c r="D21" s="2"/>
      <c r="E21" s="2"/>
      <c r="F21" s="2"/>
      <c r="G21" s="2"/>
      <c r="H21" s="2">
        <v>0</v>
      </c>
      <c r="J21" s="2">
        <v>3</v>
      </c>
    </row>
    <row r="22" spans="1:10" x14ac:dyDescent="0.3">
      <c r="A22">
        <v>21</v>
      </c>
      <c r="B22" s="2" t="s">
        <v>304</v>
      </c>
      <c r="C22" s="2" t="s">
        <v>454</v>
      </c>
      <c r="D22" s="65">
        <v>4</v>
      </c>
      <c r="E22" s="2"/>
      <c r="F22" s="2"/>
      <c r="G22" s="2"/>
      <c r="H22" s="2"/>
      <c r="J22" s="2">
        <v>3.5</v>
      </c>
    </row>
    <row r="23" spans="1:10" x14ac:dyDescent="0.3">
      <c r="A23">
        <v>22</v>
      </c>
      <c r="B23" s="2" t="s">
        <v>153</v>
      </c>
      <c r="C23" s="2" t="s">
        <v>454</v>
      </c>
      <c r="D23" s="2">
        <v>8</v>
      </c>
      <c r="E23" s="2">
        <v>7.806</v>
      </c>
      <c r="F23" s="2">
        <v>7.6680000000000001</v>
      </c>
      <c r="G23" s="2">
        <v>21.54</v>
      </c>
      <c r="H23" s="1">
        <v>10.77</v>
      </c>
      <c r="I23" s="2">
        <v>2</v>
      </c>
      <c r="J23" s="2">
        <v>3.2</v>
      </c>
    </row>
    <row r="24" spans="1:10" x14ac:dyDescent="0.3">
      <c r="A24">
        <v>23</v>
      </c>
      <c r="B24" s="2" t="s">
        <v>153</v>
      </c>
      <c r="C24" s="2" t="s">
        <v>454</v>
      </c>
      <c r="D24" s="2">
        <v>1</v>
      </c>
      <c r="E24" s="2">
        <v>3.8849999999999998</v>
      </c>
      <c r="F24" s="2">
        <v>3.8849999999999998</v>
      </c>
      <c r="G24" s="2">
        <v>10.989000000000001</v>
      </c>
      <c r="H24" s="1">
        <v>10.989000000000001</v>
      </c>
      <c r="I24" s="2">
        <v>1</v>
      </c>
      <c r="J24" s="2">
        <v>3.35</v>
      </c>
    </row>
    <row r="25" spans="1:10" x14ac:dyDescent="0.3">
      <c r="A25">
        <v>24</v>
      </c>
      <c r="B25" s="2" t="s">
        <v>153</v>
      </c>
      <c r="C25" s="2" t="s">
        <v>454</v>
      </c>
      <c r="D25" s="2">
        <v>1</v>
      </c>
      <c r="E25" s="2">
        <v>3.9049999999999998</v>
      </c>
      <c r="F25" s="2">
        <v>3.9049999999999998</v>
      </c>
      <c r="G25" s="2">
        <v>11.185</v>
      </c>
      <c r="H25" s="1">
        <v>11.185</v>
      </c>
      <c r="I25" s="2">
        <v>1</v>
      </c>
      <c r="J25" s="2">
        <v>3.3</v>
      </c>
    </row>
    <row r="26" spans="1:10" x14ac:dyDescent="0.3">
      <c r="A26">
        <v>25</v>
      </c>
      <c r="B26" s="2" t="s">
        <v>63</v>
      </c>
      <c r="C26" s="2" t="s">
        <v>454</v>
      </c>
      <c r="D26" s="7"/>
      <c r="E26" s="2">
        <v>7.7270000000000003</v>
      </c>
      <c r="F26" s="2">
        <v>7.7270000000000003</v>
      </c>
      <c r="G26" s="2">
        <v>29.466000000000001</v>
      </c>
      <c r="H26" s="2">
        <v>14.733000000000001</v>
      </c>
      <c r="I26" s="2">
        <v>2</v>
      </c>
      <c r="J26" s="2">
        <v>3.35</v>
      </c>
    </row>
    <row r="27" spans="1:10" x14ac:dyDescent="0.3">
      <c r="A27">
        <v>26</v>
      </c>
      <c r="B27" s="2" t="s">
        <v>63</v>
      </c>
      <c r="C27" s="2" t="s">
        <v>454</v>
      </c>
      <c r="D27" s="7"/>
      <c r="E27" s="2">
        <v>7.7249999999999996</v>
      </c>
      <c r="F27" s="2">
        <v>7.7249999999999996</v>
      </c>
      <c r="G27" s="2">
        <v>14.909000000000001</v>
      </c>
      <c r="H27" s="2">
        <v>14.909000000000001</v>
      </c>
      <c r="I27" s="2">
        <v>1</v>
      </c>
      <c r="J27" s="2">
        <v>3.5</v>
      </c>
    </row>
    <row r="28" spans="1:10" x14ac:dyDescent="0.3">
      <c r="A28">
        <v>27</v>
      </c>
      <c r="B28" s="2" t="s">
        <v>63</v>
      </c>
      <c r="C28" s="2" t="s">
        <v>454</v>
      </c>
      <c r="D28" s="7"/>
      <c r="E28" s="2">
        <v>7.7270000000000003</v>
      </c>
      <c r="F28" s="2">
        <v>7.7270000000000003</v>
      </c>
      <c r="G28" s="2">
        <v>30.175999999999998</v>
      </c>
      <c r="H28" s="2">
        <v>15.087999999999999</v>
      </c>
      <c r="I28" s="2">
        <v>2</v>
      </c>
      <c r="J28" s="2">
        <v>3.5</v>
      </c>
    </row>
    <row r="29" spans="1:10" x14ac:dyDescent="0.3">
      <c r="A29">
        <v>28</v>
      </c>
      <c r="B29" s="2" t="s">
        <v>151</v>
      </c>
      <c r="C29" s="2" t="s">
        <v>454</v>
      </c>
      <c r="D29" s="2">
        <v>4</v>
      </c>
      <c r="E29" s="2">
        <v>7.8310000000000004</v>
      </c>
      <c r="F29" s="2">
        <v>7.8010000000000002</v>
      </c>
      <c r="G29" s="2">
        <v>15.05</v>
      </c>
      <c r="H29" s="2">
        <v>15.05</v>
      </c>
      <c r="I29" s="2">
        <v>1</v>
      </c>
      <c r="J29" s="2">
        <v>3.16</v>
      </c>
    </row>
    <row r="30" spans="1:10" x14ac:dyDescent="0.3">
      <c r="A30">
        <v>29</v>
      </c>
      <c r="B30" s="2" t="s">
        <v>1269</v>
      </c>
      <c r="C30" s="2" t="s">
        <v>454</v>
      </c>
      <c r="D30" s="2">
        <v>8</v>
      </c>
      <c r="E30" s="2">
        <v>7.7489999999999997</v>
      </c>
      <c r="F30" s="2">
        <v>7.7359999999999998</v>
      </c>
      <c r="G30" s="2">
        <v>37.369999999999997</v>
      </c>
      <c r="H30" s="2">
        <v>18.684999999999999</v>
      </c>
      <c r="I30" s="2">
        <v>2</v>
      </c>
      <c r="J30" s="2">
        <v>3.21</v>
      </c>
    </row>
    <row r="31" spans="1:10" x14ac:dyDescent="0.3">
      <c r="A31">
        <v>30</v>
      </c>
      <c r="B31" s="2" t="s">
        <v>304</v>
      </c>
      <c r="C31" s="2" t="s">
        <v>454</v>
      </c>
      <c r="D31" s="65">
        <v>4</v>
      </c>
      <c r="E31" s="2"/>
      <c r="F31" s="2"/>
      <c r="G31" s="2"/>
      <c r="H31" s="2"/>
      <c r="J31" s="2">
        <v>3.5</v>
      </c>
    </row>
    <row r="32" spans="1:10" x14ac:dyDescent="0.3">
      <c r="A32">
        <v>31</v>
      </c>
      <c r="B32" s="2" t="s">
        <v>153</v>
      </c>
      <c r="C32" s="2" t="s">
        <v>454</v>
      </c>
      <c r="D32" s="2">
        <v>8</v>
      </c>
      <c r="E32" s="2">
        <v>7.806</v>
      </c>
      <c r="F32" s="2">
        <v>7.6680000000000001</v>
      </c>
      <c r="G32" s="2">
        <v>21.54</v>
      </c>
      <c r="H32" s="1">
        <v>10.77</v>
      </c>
      <c r="I32" s="2">
        <v>2</v>
      </c>
      <c r="J32" s="2">
        <v>3.2</v>
      </c>
    </row>
    <row r="33" spans="1:10" x14ac:dyDescent="0.3">
      <c r="A33">
        <v>32</v>
      </c>
      <c r="B33" s="2" t="s">
        <v>153</v>
      </c>
      <c r="C33" s="2" t="s">
        <v>454</v>
      </c>
      <c r="D33" s="2">
        <v>1</v>
      </c>
      <c r="E33" s="2">
        <v>3.8849999999999998</v>
      </c>
      <c r="F33" s="2">
        <v>3.8849999999999998</v>
      </c>
      <c r="G33" s="2">
        <v>10.989000000000001</v>
      </c>
      <c r="H33" s="1">
        <v>10.989000000000001</v>
      </c>
      <c r="I33" s="2">
        <v>1</v>
      </c>
      <c r="J33" s="2">
        <v>3.35</v>
      </c>
    </row>
    <row r="34" spans="1:10" x14ac:dyDescent="0.3">
      <c r="A34">
        <v>33</v>
      </c>
      <c r="B34" s="2" t="s">
        <v>153</v>
      </c>
      <c r="C34" s="2" t="s">
        <v>454</v>
      </c>
      <c r="D34" s="2">
        <v>1</v>
      </c>
      <c r="E34" s="2">
        <v>3.9049999999999998</v>
      </c>
      <c r="F34" s="2">
        <v>3.9049999999999998</v>
      </c>
      <c r="G34" s="2">
        <v>11.185</v>
      </c>
      <c r="H34" s="1">
        <v>11.185</v>
      </c>
      <c r="I34" s="2">
        <v>1</v>
      </c>
      <c r="J34" s="2">
        <v>3.3</v>
      </c>
    </row>
    <row r="35" spans="1:10" x14ac:dyDescent="0.3">
      <c r="A35">
        <v>34</v>
      </c>
      <c r="B35" s="2" t="s">
        <v>63</v>
      </c>
      <c r="C35" s="2" t="s">
        <v>454</v>
      </c>
      <c r="D35" s="7"/>
      <c r="E35" s="2">
        <v>7.7270000000000003</v>
      </c>
      <c r="F35" s="2">
        <v>7.7270000000000003</v>
      </c>
      <c r="G35" s="2">
        <v>29.466000000000001</v>
      </c>
      <c r="H35" s="2">
        <v>14.733000000000001</v>
      </c>
      <c r="I35" s="2">
        <v>2</v>
      </c>
      <c r="J35" s="2">
        <v>3.35</v>
      </c>
    </row>
    <row r="36" spans="1:10" x14ac:dyDescent="0.3">
      <c r="A36">
        <v>35</v>
      </c>
      <c r="B36" s="2" t="s">
        <v>63</v>
      </c>
      <c r="C36" s="2" t="s">
        <v>454</v>
      </c>
      <c r="D36" s="7"/>
      <c r="E36" s="2">
        <v>7.7249999999999996</v>
      </c>
      <c r="F36" s="2">
        <v>7.7249999999999996</v>
      </c>
      <c r="G36" s="2">
        <v>14.909000000000001</v>
      </c>
      <c r="H36" s="2">
        <v>14.909000000000001</v>
      </c>
      <c r="I36" s="2">
        <v>1</v>
      </c>
      <c r="J36" s="2">
        <v>3.5</v>
      </c>
    </row>
    <row r="37" spans="1:10" x14ac:dyDescent="0.3">
      <c r="A37">
        <v>36</v>
      </c>
      <c r="B37" s="2" t="s">
        <v>63</v>
      </c>
      <c r="C37" s="2" t="s">
        <v>454</v>
      </c>
      <c r="D37" s="7"/>
      <c r="E37" s="2">
        <v>7.7270000000000003</v>
      </c>
      <c r="F37" s="2">
        <v>7.7270000000000003</v>
      </c>
      <c r="G37" s="2">
        <v>30.175999999999998</v>
      </c>
      <c r="H37" s="2">
        <v>15.087999999999999</v>
      </c>
      <c r="I37" s="2">
        <v>2</v>
      </c>
      <c r="J37" s="2">
        <v>3.5</v>
      </c>
    </row>
    <row r="38" spans="1:10" x14ac:dyDescent="0.3">
      <c r="A38">
        <v>37</v>
      </c>
      <c r="B38" s="2" t="s">
        <v>151</v>
      </c>
      <c r="C38" s="2" t="s">
        <v>454</v>
      </c>
      <c r="D38" s="2">
        <v>4</v>
      </c>
      <c r="E38" s="2">
        <v>7.8310000000000004</v>
      </c>
      <c r="F38" s="2">
        <v>7.8010000000000002</v>
      </c>
      <c r="G38" s="2">
        <v>15.05</v>
      </c>
      <c r="H38" s="2">
        <v>15.05</v>
      </c>
      <c r="I38" s="2">
        <v>1</v>
      </c>
      <c r="J38" s="2">
        <v>3.16</v>
      </c>
    </row>
    <row r="39" spans="1:10" x14ac:dyDescent="0.3">
      <c r="A39">
        <v>38</v>
      </c>
      <c r="B39" s="2" t="s">
        <v>1269</v>
      </c>
      <c r="C39" s="2" t="s">
        <v>454</v>
      </c>
      <c r="D39" s="2">
        <v>8</v>
      </c>
      <c r="E39" s="2">
        <v>7.7489999999999997</v>
      </c>
      <c r="F39" s="2">
        <v>7.7359999999999998</v>
      </c>
      <c r="G39" s="2">
        <v>37.369999999999997</v>
      </c>
      <c r="H39" s="2">
        <v>18.684999999999999</v>
      </c>
      <c r="I39" s="2">
        <v>2</v>
      </c>
      <c r="J39" s="2">
        <v>3.21</v>
      </c>
    </row>
    <row r="40" spans="1:10" x14ac:dyDescent="0.3">
      <c r="A40">
        <v>39</v>
      </c>
      <c r="B40" s="2" t="s">
        <v>0</v>
      </c>
      <c r="C40" s="2" t="s">
        <v>1270</v>
      </c>
      <c r="D40" s="103">
        <v>4</v>
      </c>
      <c r="E40" s="1">
        <v>6.6</v>
      </c>
      <c r="F40" s="1">
        <v>7.94</v>
      </c>
      <c r="G40" s="1">
        <v>33.700000000000003</v>
      </c>
      <c r="H40" s="1">
        <v>16.850000000000001</v>
      </c>
      <c r="I40" s="1">
        <v>2</v>
      </c>
      <c r="J40" s="69">
        <v>3.3</v>
      </c>
    </row>
    <row r="41" spans="1:10" x14ac:dyDescent="0.3">
      <c r="A41">
        <v>40</v>
      </c>
      <c r="B41" s="2" t="s">
        <v>1272</v>
      </c>
      <c r="C41" s="2" t="s">
        <v>1270</v>
      </c>
      <c r="D41" s="2"/>
      <c r="E41" s="2"/>
      <c r="F41" s="2"/>
      <c r="G41" s="2"/>
      <c r="H41" s="2"/>
      <c r="J41" s="2"/>
    </row>
    <row r="42" spans="1:10" x14ac:dyDescent="0.3">
      <c r="A42">
        <v>41</v>
      </c>
      <c r="B42" s="2" t="s">
        <v>1273</v>
      </c>
      <c r="C42" s="2" t="s">
        <v>1270</v>
      </c>
      <c r="D42" s="2"/>
      <c r="E42" s="2"/>
      <c r="F42" s="2"/>
      <c r="G42" s="2"/>
      <c r="H42" s="2"/>
      <c r="J42" s="2"/>
    </row>
    <row r="43" spans="1:10" x14ac:dyDescent="0.3">
      <c r="A43">
        <v>42</v>
      </c>
      <c r="B43" s="2" t="s">
        <v>0</v>
      </c>
      <c r="C43" t="s">
        <v>1276</v>
      </c>
      <c r="D43" s="103">
        <v>4</v>
      </c>
      <c r="E43" s="1">
        <v>6.6</v>
      </c>
      <c r="F43" s="1">
        <v>7.94</v>
      </c>
      <c r="G43" s="1">
        <v>33.700000000000003</v>
      </c>
      <c r="H43" s="1">
        <v>16.850000000000001</v>
      </c>
      <c r="I43" s="1">
        <v>2</v>
      </c>
      <c r="J43" s="69">
        <v>3.3</v>
      </c>
    </row>
    <row r="44" spans="1:10" x14ac:dyDescent="0.3">
      <c r="A44">
        <v>43</v>
      </c>
      <c r="B44" s="2" t="s">
        <v>0</v>
      </c>
      <c r="C44" t="s">
        <v>1276</v>
      </c>
      <c r="D44" s="103">
        <v>4</v>
      </c>
      <c r="E44" s="1">
        <v>6.6</v>
      </c>
      <c r="F44" s="1">
        <v>7.94</v>
      </c>
      <c r="G44" s="1">
        <v>33.700000000000003</v>
      </c>
      <c r="H44" s="1">
        <v>16.850000000000001</v>
      </c>
      <c r="I44" s="1">
        <v>2</v>
      </c>
      <c r="J44" s="69">
        <v>3.3</v>
      </c>
    </row>
    <row r="45" spans="1:10" x14ac:dyDescent="0.3">
      <c r="A45">
        <v>44</v>
      </c>
      <c r="B45" s="2" t="s">
        <v>0</v>
      </c>
      <c r="C45" t="s">
        <v>1276</v>
      </c>
      <c r="D45" s="103">
        <v>4</v>
      </c>
      <c r="E45" s="1">
        <v>6.6</v>
      </c>
      <c r="F45" s="1">
        <v>7.94</v>
      </c>
      <c r="G45" s="1">
        <v>33.700000000000003</v>
      </c>
      <c r="H45" s="1">
        <v>16.850000000000001</v>
      </c>
      <c r="I45" s="1">
        <v>2</v>
      </c>
      <c r="J45" s="69">
        <v>3.3</v>
      </c>
    </row>
    <row r="46" spans="1:10" x14ac:dyDescent="0.3">
      <c r="A46">
        <v>45</v>
      </c>
      <c r="B46" s="2" t="s">
        <v>0</v>
      </c>
      <c r="C46" t="s">
        <v>1276</v>
      </c>
      <c r="D46" s="103">
        <v>4</v>
      </c>
      <c r="E46" s="1">
        <v>6.6</v>
      </c>
      <c r="F46" s="1">
        <v>7.94</v>
      </c>
      <c r="G46" s="1">
        <v>33.700000000000003</v>
      </c>
      <c r="H46" s="1">
        <v>16.850000000000001</v>
      </c>
      <c r="I46" s="1">
        <v>2</v>
      </c>
      <c r="J46" s="69">
        <v>3.3</v>
      </c>
    </row>
    <row r="47" spans="1:10" x14ac:dyDescent="0.3">
      <c r="A47">
        <v>46</v>
      </c>
      <c r="B47" s="2" t="s">
        <v>0</v>
      </c>
      <c r="C47" t="s">
        <v>1276</v>
      </c>
      <c r="D47" s="103">
        <v>4</v>
      </c>
      <c r="E47" s="1">
        <v>6.6</v>
      </c>
      <c r="F47" s="1">
        <v>7.94</v>
      </c>
      <c r="G47" s="1">
        <v>33.700000000000003</v>
      </c>
      <c r="H47" s="1">
        <v>16.850000000000001</v>
      </c>
      <c r="I47" s="1">
        <v>2</v>
      </c>
      <c r="J47" s="69">
        <v>3.3</v>
      </c>
    </row>
    <row r="48" spans="1:10" x14ac:dyDescent="0.3">
      <c r="A48">
        <v>47</v>
      </c>
      <c r="B48" s="2" t="s">
        <v>10</v>
      </c>
      <c r="C48" s="2" t="s">
        <v>453</v>
      </c>
      <c r="D48" s="2">
        <v>1</v>
      </c>
      <c r="E48" s="2">
        <v>3.8849999999999998</v>
      </c>
      <c r="F48" s="2">
        <v>3.8849999999999998</v>
      </c>
      <c r="G48" s="2">
        <v>11.12</v>
      </c>
      <c r="H48" s="2">
        <v>11.12</v>
      </c>
      <c r="I48" s="2">
        <v>1</v>
      </c>
      <c r="J48" s="2">
        <v>3.9</v>
      </c>
    </row>
    <row r="49" spans="1:10" x14ac:dyDescent="0.3">
      <c r="A49">
        <v>48</v>
      </c>
      <c r="B49" s="2" t="s">
        <v>11</v>
      </c>
      <c r="C49" s="2" t="s">
        <v>453</v>
      </c>
      <c r="D49" s="2"/>
      <c r="E49" s="2"/>
      <c r="F49" s="2"/>
      <c r="G49" s="2"/>
      <c r="H49" s="2"/>
      <c r="J49" s="2">
        <v>3.6</v>
      </c>
    </row>
    <row r="50" spans="1:10" x14ac:dyDescent="0.3">
      <c r="A50">
        <v>49</v>
      </c>
      <c r="B50" s="2" t="s">
        <v>12</v>
      </c>
      <c r="C50" s="2" t="s">
        <v>453</v>
      </c>
      <c r="D50" s="2"/>
      <c r="E50" s="2"/>
      <c r="F50" s="2"/>
      <c r="G50" s="2"/>
      <c r="H50" s="2"/>
      <c r="J50" s="2">
        <v>4.2</v>
      </c>
    </row>
    <row r="51" spans="1:10" x14ac:dyDescent="0.3">
      <c r="A51">
        <v>50</v>
      </c>
      <c r="B51" s="2" t="s">
        <v>13</v>
      </c>
      <c r="C51" s="2" t="s">
        <v>453</v>
      </c>
      <c r="D51" s="2"/>
      <c r="E51" s="2"/>
      <c r="G51" s="2"/>
      <c r="H51" s="2"/>
      <c r="J51" s="2">
        <v>4.2</v>
      </c>
    </row>
    <row r="52" spans="1:10" x14ac:dyDescent="0.3">
      <c r="A52">
        <v>51</v>
      </c>
      <c r="B52" s="2" t="s">
        <v>10</v>
      </c>
      <c r="C52" s="2" t="s">
        <v>453</v>
      </c>
      <c r="D52" s="2">
        <v>1</v>
      </c>
      <c r="E52" s="2">
        <v>3.8849999999999998</v>
      </c>
      <c r="F52" s="2">
        <v>3.8849999999999998</v>
      </c>
      <c r="G52" s="2">
        <v>11.12</v>
      </c>
      <c r="H52" s="2">
        <v>11.12</v>
      </c>
      <c r="I52" s="2">
        <v>1</v>
      </c>
      <c r="J52" s="2">
        <v>3.9</v>
      </c>
    </row>
    <row r="53" spans="1:10" x14ac:dyDescent="0.3">
      <c r="A53">
        <v>52</v>
      </c>
      <c r="B53" s="2" t="s">
        <v>11</v>
      </c>
      <c r="C53" s="2" t="s">
        <v>453</v>
      </c>
      <c r="D53" s="2"/>
      <c r="E53" s="2"/>
      <c r="F53" s="2"/>
      <c r="G53" s="2"/>
      <c r="H53" s="2"/>
      <c r="J53" s="2">
        <v>3.6</v>
      </c>
    </row>
    <row r="54" spans="1:10" x14ac:dyDescent="0.3">
      <c r="A54">
        <v>53</v>
      </c>
      <c r="B54" s="2" t="s">
        <v>12</v>
      </c>
      <c r="C54" s="2" t="s">
        <v>453</v>
      </c>
      <c r="D54" s="2"/>
      <c r="E54" s="2"/>
      <c r="F54" s="2"/>
      <c r="G54" s="2"/>
      <c r="H54" s="2"/>
      <c r="J54" s="2">
        <v>4.2</v>
      </c>
    </row>
    <row r="55" spans="1:10" x14ac:dyDescent="0.3">
      <c r="A55">
        <v>54</v>
      </c>
      <c r="B55" s="2" t="s">
        <v>13</v>
      </c>
      <c r="C55" s="2" t="s">
        <v>453</v>
      </c>
      <c r="D55" s="2"/>
      <c r="E55" s="2"/>
      <c r="G55" s="2"/>
      <c r="H55" s="2"/>
      <c r="J55" s="2">
        <v>4.2</v>
      </c>
    </row>
    <row r="56" spans="1:10" x14ac:dyDescent="0.3">
      <c r="A56">
        <v>55</v>
      </c>
      <c r="B56" s="2" t="s">
        <v>8</v>
      </c>
      <c r="C56" s="2" t="s">
        <v>454</v>
      </c>
      <c r="D56" s="2"/>
      <c r="E56" s="2"/>
      <c r="F56" s="2"/>
      <c r="G56" s="2"/>
      <c r="H56" s="2">
        <v>0</v>
      </c>
      <c r="J56" s="2">
        <v>3</v>
      </c>
    </row>
    <row r="57" spans="1:10" x14ac:dyDescent="0.3">
      <c r="A57">
        <v>56</v>
      </c>
      <c r="B57" s="5" t="s">
        <v>14</v>
      </c>
      <c r="C57" s="5" t="s">
        <v>9</v>
      </c>
      <c r="D57" s="5"/>
      <c r="E57" s="5"/>
      <c r="F57" s="5"/>
      <c r="G57" s="5"/>
      <c r="H57" s="5"/>
      <c r="J57" s="5">
        <v>4</v>
      </c>
    </row>
    <row r="58" spans="1:10" x14ac:dyDescent="0.3">
      <c r="A58">
        <v>57</v>
      </c>
      <c r="B58" s="5" t="s">
        <v>15</v>
      </c>
      <c r="C58" s="5" t="s">
        <v>9</v>
      </c>
      <c r="D58" s="5"/>
      <c r="E58" s="5"/>
      <c r="F58" s="5"/>
      <c r="G58" s="5"/>
      <c r="H58" s="5"/>
      <c r="J58" s="5">
        <v>4.4000000000000004</v>
      </c>
    </row>
    <row r="59" spans="1:10" x14ac:dyDescent="0.3">
      <c r="A59">
        <v>58</v>
      </c>
      <c r="B59" s="5" t="s">
        <v>16</v>
      </c>
      <c r="C59" s="5" t="s">
        <v>9</v>
      </c>
      <c r="D59" s="5"/>
      <c r="E59" s="5"/>
      <c r="F59" s="5"/>
      <c r="G59" s="5"/>
      <c r="H59" s="5"/>
      <c r="J59" s="5">
        <v>4.0999999999999996</v>
      </c>
    </row>
    <row r="60" spans="1:10" x14ac:dyDescent="0.3">
      <c r="A60">
        <v>59</v>
      </c>
      <c r="B60" s="2" t="s">
        <v>17</v>
      </c>
      <c r="C60" s="2" t="s">
        <v>117</v>
      </c>
      <c r="D60" s="2">
        <v>2</v>
      </c>
      <c r="E60" s="2">
        <v>5.4669999999999996</v>
      </c>
      <c r="F60" s="2">
        <v>5.4269999999999996</v>
      </c>
      <c r="G60" s="2">
        <v>24.931000000000001</v>
      </c>
      <c r="H60" s="2">
        <v>12.4655</v>
      </c>
      <c r="I60" s="2">
        <v>2</v>
      </c>
      <c r="J60" s="2">
        <v>3.67</v>
      </c>
    </row>
    <row r="61" spans="1:10" x14ac:dyDescent="0.3">
      <c r="A61">
        <v>60</v>
      </c>
      <c r="B61" s="2" t="s">
        <v>51</v>
      </c>
      <c r="C61" s="2" t="s">
        <v>117</v>
      </c>
      <c r="D61" s="2">
        <v>4</v>
      </c>
      <c r="E61" s="2">
        <v>5.4729999999999999</v>
      </c>
      <c r="F61" s="2">
        <v>5.5269999999999992</v>
      </c>
      <c r="G61" s="2">
        <v>25.030999999999999</v>
      </c>
      <c r="H61" s="2">
        <v>12.515499999999999</v>
      </c>
      <c r="I61" s="2">
        <v>2</v>
      </c>
      <c r="J61" s="2">
        <v>3.64</v>
      </c>
    </row>
    <row r="62" spans="1:10" x14ac:dyDescent="0.3">
      <c r="A62">
        <v>61</v>
      </c>
      <c r="B62" s="2" t="s">
        <v>18</v>
      </c>
      <c r="C62" s="2" t="s">
        <v>117</v>
      </c>
      <c r="D62" s="2"/>
      <c r="E62" s="2">
        <v>3.9539999999999997</v>
      </c>
      <c r="F62" s="2">
        <v>3.9539999999999997</v>
      </c>
      <c r="G62" s="2">
        <v>25.487000000000002</v>
      </c>
      <c r="H62" s="2">
        <v>12.743500000000001</v>
      </c>
      <c r="I62" s="2">
        <v>2</v>
      </c>
      <c r="J62" s="2">
        <v>3.52</v>
      </c>
    </row>
    <row r="63" spans="1:10" x14ac:dyDescent="0.3">
      <c r="A63">
        <v>62</v>
      </c>
      <c r="B63" s="2" t="s">
        <v>19</v>
      </c>
      <c r="C63" s="2" t="s">
        <v>435</v>
      </c>
      <c r="D63" s="2"/>
      <c r="E63" s="2" t="s">
        <v>464</v>
      </c>
      <c r="F63" s="2" t="s">
        <v>464</v>
      </c>
      <c r="G63" s="2" t="s">
        <v>464</v>
      </c>
      <c r="H63" s="2"/>
      <c r="J63" s="2">
        <v>3.46</v>
      </c>
    </row>
    <row r="64" spans="1:10" x14ac:dyDescent="0.3">
      <c r="A64">
        <v>63</v>
      </c>
      <c r="B64" s="2" t="s">
        <v>20</v>
      </c>
      <c r="C64" s="2" t="s">
        <v>435</v>
      </c>
      <c r="D64" s="1">
        <v>4</v>
      </c>
      <c r="E64" s="1">
        <v>5.4729999999999999</v>
      </c>
      <c r="F64" s="1">
        <v>5.5269999999999992</v>
      </c>
      <c r="G64" s="1">
        <v>25.030999999999999</v>
      </c>
      <c r="H64" s="1">
        <v>12.515499999999999</v>
      </c>
      <c r="I64" s="1">
        <v>2</v>
      </c>
      <c r="J64" s="2">
        <v>3.43</v>
      </c>
    </row>
    <row r="65" spans="1:10" x14ac:dyDescent="0.3">
      <c r="A65">
        <v>64</v>
      </c>
      <c r="B65" s="2" t="s">
        <v>21</v>
      </c>
      <c r="C65" s="2" t="s">
        <v>435</v>
      </c>
      <c r="D65" s="2"/>
      <c r="E65" s="2" t="s">
        <v>464</v>
      </c>
      <c r="F65" s="2" t="s">
        <v>464</v>
      </c>
      <c r="G65" s="2" t="s">
        <v>464</v>
      </c>
      <c r="H65" s="2"/>
      <c r="J65" s="2">
        <v>3.3</v>
      </c>
    </row>
    <row r="66" spans="1:10" x14ac:dyDescent="0.3">
      <c r="A66">
        <v>65</v>
      </c>
      <c r="B66" s="2" t="s">
        <v>22</v>
      </c>
      <c r="C66" s="2" t="s">
        <v>213</v>
      </c>
      <c r="D66" s="2"/>
      <c r="E66" s="2"/>
      <c r="F66" s="2"/>
      <c r="G66" s="2"/>
      <c r="H66" s="2"/>
      <c r="J66" s="2">
        <v>2.74</v>
      </c>
    </row>
    <row r="67" spans="1:10" x14ac:dyDescent="0.3">
      <c r="A67">
        <v>66</v>
      </c>
      <c r="B67" s="2" t="s">
        <v>23</v>
      </c>
      <c r="C67" s="2" t="s">
        <v>213</v>
      </c>
      <c r="D67" s="2"/>
      <c r="E67" s="2"/>
      <c r="F67" s="2"/>
      <c r="G67" s="2"/>
      <c r="H67" s="2"/>
      <c r="J67" s="2">
        <v>2.74</v>
      </c>
    </row>
    <row r="68" spans="1:10" x14ac:dyDescent="0.3">
      <c r="A68">
        <v>67</v>
      </c>
      <c r="B68" s="2" t="s">
        <v>24</v>
      </c>
      <c r="C68" s="2" t="s">
        <v>213</v>
      </c>
      <c r="D68" s="2"/>
      <c r="E68" s="2"/>
      <c r="F68" s="2"/>
      <c r="G68" s="2"/>
      <c r="H68" s="2"/>
      <c r="J68" s="2">
        <v>2.75</v>
      </c>
    </row>
    <row r="69" spans="1:10" x14ac:dyDescent="0.3">
      <c r="A69">
        <v>68</v>
      </c>
      <c r="B69" s="2" t="s">
        <v>25</v>
      </c>
      <c r="C69" s="2" t="s">
        <v>213</v>
      </c>
      <c r="D69" s="2">
        <v>4</v>
      </c>
      <c r="E69" s="2">
        <v>5.4960000000000004</v>
      </c>
      <c r="F69" s="2">
        <v>5.4960000000000004</v>
      </c>
      <c r="G69" s="2">
        <v>25.55</v>
      </c>
      <c r="H69" s="2">
        <v>12.775</v>
      </c>
      <c r="I69" s="2">
        <v>2</v>
      </c>
      <c r="J69" s="2">
        <v>2.88</v>
      </c>
    </row>
    <row r="70" spans="1:10" x14ac:dyDescent="0.3">
      <c r="A70">
        <v>69</v>
      </c>
      <c r="B70" s="2" t="s">
        <v>26</v>
      </c>
      <c r="C70" s="2" t="s">
        <v>213</v>
      </c>
      <c r="D70" s="2"/>
      <c r="E70" s="2"/>
      <c r="F70" s="2"/>
      <c r="G70" s="2"/>
      <c r="H70" s="2"/>
      <c r="J70" s="2">
        <v>2.91</v>
      </c>
    </row>
    <row r="71" spans="1:10" x14ac:dyDescent="0.3">
      <c r="A71">
        <v>70</v>
      </c>
      <c r="B71" s="2" t="s">
        <v>10</v>
      </c>
      <c r="C71" s="2" t="s">
        <v>134</v>
      </c>
      <c r="D71" s="2">
        <v>1</v>
      </c>
      <c r="E71" s="2">
        <v>3.8849999999999998</v>
      </c>
      <c r="F71" s="2">
        <v>3.8849999999999998</v>
      </c>
      <c r="G71" s="2">
        <v>11.12</v>
      </c>
      <c r="H71" s="2">
        <v>11.12</v>
      </c>
      <c r="I71" s="2">
        <v>1</v>
      </c>
      <c r="J71" s="2">
        <v>3.9</v>
      </c>
    </row>
    <row r="72" spans="1:10" x14ac:dyDescent="0.3">
      <c r="A72">
        <v>71</v>
      </c>
      <c r="B72" s="2" t="s">
        <v>11</v>
      </c>
      <c r="C72" s="2" t="s">
        <v>134</v>
      </c>
      <c r="D72" s="2">
        <v>1</v>
      </c>
      <c r="E72" s="2">
        <v>3.8839999999999999</v>
      </c>
      <c r="F72" s="2">
        <v>3.8839999999999999</v>
      </c>
      <c r="G72" s="2">
        <v>11.12</v>
      </c>
      <c r="H72" s="2">
        <v>11.12</v>
      </c>
      <c r="I72" s="2">
        <v>1</v>
      </c>
      <c r="J72" s="2">
        <v>3.5</v>
      </c>
    </row>
    <row r="73" spans="1:10" x14ac:dyDescent="0.3">
      <c r="A73">
        <v>72</v>
      </c>
      <c r="B73" s="2" t="s">
        <v>12</v>
      </c>
      <c r="C73" s="2" t="s">
        <v>134</v>
      </c>
      <c r="D73" s="2">
        <v>1</v>
      </c>
      <c r="E73" s="2">
        <v>3.8460000000000001</v>
      </c>
      <c r="F73" s="2">
        <v>3.8460000000000001</v>
      </c>
      <c r="G73" s="2">
        <v>11.1</v>
      </c>
      <c r="H73" s="2">
        <v>11.1</v>
      </c>
      <c r="I73" s="2">
        <v>1</v>
      </c>
      <c r="J73" s="2">
        <v>3.8</v>
      </c>
    </row>
    <row r="74" spans="1:10" x14ac:dyDescent="0.3">
      <c r="A74">
        <v>73</v>
      </c>
      <c r="B74" s="2" t="s">
        <v>13</v>
      </c>
      <c r="C74" s="2" t="s">
        <v>134</v>
      </c>
      <c r="D74" s="2">
        <v>1</v>
      </c>
      <c r="E74" s="2">
        <v>3.8420000000000001</v>
      </c>
      <c r="F74" s="2">
        <v>3.8420000000000001</v>
      </c>
      <c r="G74" s="2">
        <v>11.11</v>
      </c>
      <c r="H74" s="2">
        <v>11.11</v>
      </c>
      <c r="I74" s="2">
        <v>1</v>
      </c>
      <c r="J74" s="2">
        <v>3.8</v>
      </c>
    </row>
    <row r="75" spans="1:10" x14ac:dyDescent="0.3">
      <c r="A75">
        <v>74</v>
      </c>
      <c r="B75" s="2" t="s">
        <v>1288</v>
      </c>
      <c r="C75" s="2" t="s">
        <v>134</v>
      </c>
      <c r="D75" s="2"/>
      <c r="E75" s="2"/>
      <c r="F75" s="2"/>
      <c r="G75" s="2"/>
      <c r="H75" s="2">
        <v>0</v>
      </c>
      <c r="J75" s="69">
        <v>3.7</v>
      </c>
    </row>
    <row r="76" spans="1:10" x14ac:dyDescent="0.3">
      <c r="A76">
        <v>75</v>
      </c>
      <c r="B76" s="2" t="s">
        <v>1289</v>
      </c>
      <c r="C76" s="2" t="s">
        <v>134</v>
      </c>
      <c r="D76" s="2"/>
      <c r="E76" s="2"/>
      <c r="F76" s="2"/>
      <c r="G76" s="2"/>
      <c r="H76" s="2"/>
      <c r="J76" s="69">
        <v>3</v>
      </c>
    </row>
    <row r="77" spans="1:10" x14ac:dyDescent="0.3">
      <c r="A77">
        <v>76</v>
      </c>
      <c r="B77" s="2" t="s">
        <v>30</v>
      </c>
      <c r="C77" s="2" t="s">
        <v>29</v>
      </c>
      <c r="D77" s="2"/>
      <c r="E77" s="2">
        <v>5.4324000000000003</v>
      </c>
      <c r="F77" s="2">
        <v>5.4151999999999996</v>
      </c>
      <c r="G77" s="2">
        <v>40.78</v>
      </c>
      <c r="H77" s="2">
        <v>10.195</v>
      </c>
      <c r="I77" s="2">
        <v>4</v>
      </c>
      <c r="J77" s="2">
        <v>3.36</v>
      </c>
    </row>
    <row r="78" spans="1:10" x14ac:dyDescent="0.3">
      <c r="A78">
        <v>77</v>
      </c>
      <c r="B78" s="2" t="s">
        <v>31</v>
      </c>
      <c r="C78" s="2" t="s">
        <v>29</v>
      </c>
      <c r="D78" s="2"/>
      <c r="E78" s="2" t="s">
        <v>464</v>
      </c>
      <c r="F78" s="2" t="s">
        <v>464</v>
      </c>
      <c r="G78" s="2" t="s">
        <v>464</v>
      </c>
      <c r="H78" s="2"/>
      <c r="I78" s="2"/>
      <c r="J78" s="2">
        <v>3.02</v>
      </c>
    </row>
    <row r="79" spans="1:10" x14ac:dyDescent="0.3">
      <c r="A79">
        <v>78</v>
      </c>
      <c r="B79" s="2" t="s">
        <v>25</v>
      </c>
      <c r="C79" s="2" t="s">
        <v>29</v>
      </c>
      <c r="D79" s="1">
        <v>4</v>
      </c>
      <c r="E79" s="1">
        <v>5.4960000000000004</v>
      </c>
      <c r="F79" s="1">
        <v>5.4960000000000004</v>
      </c>
      <c r="G79" s="1">
        <v>25.55</v>
      </c>
      <c r="H79" s="1">
        <v>12.775</v>
      </c>
      <c r="I79" s="1">
        <v>2</v>
      </c>
      <c r="J79" s="2">
        <v>2.88</v>
      </c>
    </row>
    <row r="80" spans="1:10" x14ac:dyDescent="0.3">
      <c r="A80">
        <v>79</v>
      </c>
      <c r="B80" s="2" t="s">
        <v>32</v>
      </c>
      <c r="C80" s="2" t="s">
        <v>29</v>
      </c>
      <c r="D80" s="2">
        <v>2</v>
      </c>
      <c r="E80" s="2">
        <v>3.9</v>
      </c>
      <c r="F80" s="2">
        <v>3.9</v>
      </c>
      <c r="G80" s="2">
        <v>29.65</v>
      </c>
      <c r="H80" s="2">
        <v>14.824999999999999</v>
      </c>
      <c r="I80" s="2">
        <v>2</v>
      </c>
      <c r="J80" s="2">
        <v>3.44</v>
      </c>
    </row>
    <row r="81" spans="1:10" x14ac:dyDescent="0.3">
      <c r="A81">
        <v>80</v>
      </c>
      <c r="B81" s="5" t="s">
        <v>1507</v>
      </c>
      <c r="C81" s="5" t="s">
        <v>29</v>
      </c>
      <c r="D81" s="5">
        <v>2</v>
      </c>
      <c r="E81" s="5">
        <v>3.9</v>
      </c>
      <c r="F81" s="5">
        <v>3.9</v>
      </c>
      <c r="G81" s="5">
        <v>29.65</v>
      </c>
      <c r="H81" s="5">
        <v>14.824999999999999</v>
      </c>
      <c r="I81" s="5">
        <v>2</v>
      </c>
      <c r="J81" s="5">
        <v>3.09</v>
      </c>
    </row>
    <row r="82" spans="1:10" x14ac:dyDescent="0.3">
      <c r="A82">
        <v>81</v>
      </c>
      <c r="B82" s="5" t="s">
        <v>33</v>
      </c>
      <c r="C82" s="5" t="s">
        <v>29</v>
      </c>
      <c r="D82" s="5">
        <v>2</v>
      </c>
      <c r="E82" s="5">
        <v>3.9</v>
      </c>
      <c r="F82" s="5">
        <v>3.9</v>
      </c>
      <c r="G82" s="5">
        <v>29.65</v>
      </c>
      <c r="H82" s="5">
        <v>14.824999999999999</v>
      </c>
      <c r="I82" s="5">
        <v>2</v>
      </c>
      <c r="J82" s="5">
        <v>3.06</v>
      </c>
    </row>
    <row r="83" spans="1:10" x14ac:dyDescent="0.3">
      <c r="A83">
        <v>82</v>
      </c>
      <c r="B83" s="2" t="s">
        <v>34</v>
      </c>
      <c r="C83" s="2" t="s">
        <v>29</v>
      </c>
      <c r="D83" s="2">
        <v>4</v>
      </c>
      <c r="E83" s="2">
        <v>3.9</v>
      </c>
      <c r="F83" s="2">
        <v>3.9</v>
      </c>
      <c r="G83" s="2">
        <v>29.65</v>
      </c>
      <c r="H83" s="1">
        <v>0</v>
      </c>
      <c r="J83" s="2">
        <v>3.31</v>
      </c>
    </row>
    <row r="84" spans="1:10" x14ac:dyDescent="0.3">
      <c r="A84">
        <v>83</v>
      </c>
      <c r="B84" s="2" t="s">
        <v>35</v>
      </c>
      <c r="C84" s="2" t="s">
        <v>29</v>
      </c>
      <c r="D84" s="2"/>
      <c r="E84" s="2" t="s">
        <v>464</v>
      </c>
      <c r="F84" s="2" t="s">
        <v>464</v>
      </c>
      <c r="G84" s="2" t="s">
        <v>464</v>
      </c>
      <c r="H84" s="2"/>
      <c r="J84" s="2">
        <v>2.98</v>
      </c>
    </row>
    <row r="85" spans="1:10" x14ac:dyDescent="0.3">
      <c r="A85">
        <v>84</v>
      </c>
      <c r="B85" s="2" t="s">
        <v>41</v>
      </c>
      <c r="C85" s="2" t="s">
        <v>36</v>
      </c>
      <c r="D85" s="2"/>
      <c r="E85" s="2"/>
      <c r="F85" s="2"/>
      <c r="G85" s="2"/>
      <c r="H85" s="2"/>
      <c r="J85" s="2">
        <v>3.95</v>
      </c>
    </row>
    <row r="86" spans="1:10" x14ac:dyDescent="0.3">
      <c r="A86">
        <v>85</v>
      </c>
      <c r="B86" s="2" t="s">
        <v>39</v>
      </c>
      <c r="C86" s="2" t="s">
        <v>36</v>
      </c>
      <c r="D86" s="2"/>
      <c r="E86" s="2"/>
      <c r="F86" s="2"/>
      <c r="G86" s="2"/>
      <c r="H86" s="2"/>
      <c r="J86" s="2">
        <v>3.79</v>
      </c>
    </row>
    <row r="87" spans="1:10" x14ac:dyDescent="0.3">
      <c r="A87">
        <v>86</v>
      </c>
      <c r="B87" s="2" t="s">
        <v>42</v>
      </c>
      <c r="C87" s="2" t="s">
        <v>36</v>
      </c>
      <c r="D87" s="2"/>
      <c r="E87" s="2"/>
      <c r="F87" s="2"/>
      <c r="G87" s="2"/>
      <c r="H87" s="2"/>
      <c r="J87" s="2">
        <v>3.82</v>
      </c>
    </row>
    <row r="88" spans="1:10" x14ac:dyDescent="0.3">
      <c r="A88">
        <v>87</v>
      </c>
      <c r="B88" s="2" t="s">
        <v>40</v>
      </c>
      <c r="C88" s="2" t="s">
        <v>36</v>
      </c>
      <c r="D88" s="2"/>
      <c r="E88" s="2"/>
      <c r="F88" s="2"/>
      <c r="G88" s="2"/>
      <c r="H88" s="2"/>
      <c r="J88" s="2">
        <v>3.85</v>
      </c>
    </row>
    <row r="89" spans="1:10" x14ac:dyDescent="0.3">
      <c r="A89">
        <v>88</v>
      </c>
      <c r="B89" s="2" t="s">
        <v>43</v>
      </c>
      <c r="C89" s="2" t="s">
        <v>36</v>
      </c>
      <c r="D89" s="2"/>
      <c r="E89" s="2"/>
      <c r="F89" s="2"/>
      <c r="G89" s="2"/>
      <c r="H89" s="2"/>
      <c r="J89" s="2">
        <v>4.07</v>
      </c>
    </row>
    <row r="90" spans="1:10" x14ac:dyDescent="0.3">
      <c r="A90">
        <v>89</v>
      </c>
      <c r="B90" s="2" t="s">
        <v>37</v>
      </c>
      <c r="C90" s="2" t="s">
        <v>36</v>
      </c>
      <c r="D90" s="2"/>
      <c r="E90" s="2"/>
      <c r="F90" s="2"/>
      <c r="G90" s="2"/>
      <c r="H90" s="1">
        <v>0</v>
      </c>
      <c r="J90" s="2">
        <v>4.04</v>
      </c>
    </row>
    <row r="91" spans="1:10" x14ac:dyDescent="0.3">
      <c r="A91">
        <v>90</v>
      </c>
      <c r="B91" s="2" t="s">
        <v>38</v>
      </c>
      <c r="C91" s="2" t="s">
        <v>36</v>
      </c>
      <c r="D91" s="2"/>
      <c r="E91" s="2"/>
      <c r="F91" s="2"/>
      <c r="G91" s="2"/>
      <c r="H91" s="2"/>
      <c r="J91" s="2">
        <v>3.87</v>
      </c>
    </row>
    <row r="92" spans="1:10" x14ac:dyDescent="0.3">
      <c r="A92">
        <v>91</v>
      </c>
      <c r="B92" s="2" t="s">
        <v>41</v>
      </c>
      <c r="C92" s="2" t="s">
        <v>36</v>
      </c>
      <c r="D92" s="2"/>
      <c r="E92" s="2"/>
      <c r="F92" s="2"/>
      <c r="G92" s="2"/>
      <c r="H92" s="2"/>
      <c r="J92" s="2">
        <v>3.95</v>
      </c>
    </row>
    <row r="93" spans="1:10" x14ac:dyDescent="0.3">
      <c r="A93">
        <v>92</v>
      </c>
      <c r="B93" s="2" t="s">
        <v>39</v>
      </c>
      <c r="C93" s="2" t="s">
        <v>36</v>
      </c>
      <c r="D93" s="2"/>
      <c r="E93" s="2"/>
      <c r="F93" s="2"/>
      <c r="G93" s="2"/>
      <c r="H93" s="2"/>
      <c r="J93" s="2">
        <v>3.79</v>
      </c>
    </row>
    <row r="94" spans="1:10" x14ac:dyDescent="0.3">
      <c r="A94">
        <v>93</v>
      </c>
      <c r="B94" s="2" t="s">
        <v>42</v>
      </c>
      <c r="C94" s="2" t="s">
        <v>36</v>
      </c>
      <c r="D94" s="2"/>
      <c r="E94" s="2"/>
      <c r="F94" s="2"/>
      <c r="G94" s="2"/>
      <c r="H94" s="2"/>
      <c r="J94" s="2">
        <v>3.82</v>
      </c>
    </row>
    <row r="95" spans="1:10" x14ac:dyDescent="0.3">
      <c r="A95">
        <v>94</v>
      </c>
      <c r="B95" s="2" t="s">
        <v>39</v>
      </c>
      <c r="C95" s="2" t="s">
        <v>36</v>
      </c>
      <c r="D95" s="2"/>
      <c r="E95" s="2"/>
      <c r="F95" s="2"/>
      <c r="G95" s="2"/>
      <c r="H95" s="2"/>
      <c r="J95" s="2">
        <v>3.85</v>
      </c>
    </row>
    <row r="96" spans="1:10" x14ac:dyDescent="0.3">
      <c r="A96">
        <v>95</v>
      </c>
      <c r="B96" s="2" t="s">
        <v>185</v>
      </c>
      <c r="C96" s="2" t="s">
        <v>57</v>
      </c>
      <c r="D96" s="2"/>
      <c r="E96" s="2"/>
      <c r="F96" s="2"/>
      <c r="G96" s="2"/>
      <c r="H96" s="1">
        <v>0</v>
      </c>
      <c r="J96" s="2">
        <v>4.5999999999999996</v>
      </c>
    </row>
    <row r="97" spans="1:10" x14ac:dyDescent="0.3">
      <c r="A97">
        <v>96</v>
      </c>
      <c r="B97" s="2" t="s">
        <v>49</v>
      </c>
      <c r="C97" s="2" t="s">
        <v>57</v>
      </c>
      <c r="D97" s="2"/>
      <c r="E97" s="2"/>
      <c r="F97" s="2"/>
      <c r="G97" s="2"/>
      <c r="H97" s="1">
        <v>0</v>
      </c>
      <c r="J97" s="2">
        <v>3.9</v>
      </c>
    </row>
    <row r="98" spans="1:10" x14ac:dyDescent="0.3">
      <c r="A98">
        <v>97</v>
      </c>
      <c r="B98" s="2" t="s">
        <v>185</v>
      </c>
      <c r="C98" s="2" t="s">
        <v>57</v>
      </c>
      <c r="D98" s="2"/>
      <c r="E98" s="2"/>
      <c r="F98" s="2"/>
      <c r="G98" s="2"/>
      <c r="H98" s="1">
        <v>0</v>
      </c>
      <c r="J98" s="2">
        <v>4.5999999999999996</v>
      </c>
    </row>
    <row r="99" spans="1:10" x14ac:dyDescent="0.3">
      <c r="A99">
        <v>98</v>
      </c>
      <c r="B99" s="2" t="s">
        <v>49</v>
      </c>
      <c r="C99" s="2" t="s">
        <v>57</v>
      </c>
      <c r="D99" s="2"/>
      <c r="E99" s="2"/>
      <c r="F99" s="2"/>
      <c r="G99" s="2"/>
      <c r="H99" s="1">
        <v>0</v>
      </c>
      <c r="J99" s="2">
        <v>3.9</v>
      </c>
    </row>
    <row r="100" spans="1:10" x14ac:dyDescent="0.3">
      <c r="A100">
        <v>99</v>
      </c>
      <c r="B100" s="2" t="s">
        <v>0</v>
      </c>
      <c r="C100" s="2" t="s">
        <v>1294</v>
      </c>
      <c r="D100" s="103">
        <v>4</v>
      </c>
      <c r="E100" s="1">
        <v>6.6</v>
      </c>
      <c r="F100" s="1">
        <v>7.94</v>
      </c>
      <c r="G100" s="1">
        <v>33.700000000000003</v>
      </c>
      <c r="H100" s="1">
        <v>16.850000000000001</v>
      </c>
      <c r="I100" s="1">
        <v>2</v>
      </c>
      <c r="J100" s="69">
        <v>3.3</v>
      </c>
    </row>
    <row r="101" spans="1:10" x14ac:dyDescent="0.3">
      <c r="A101">
        <v>100</v>
      </c>
      <c r="B101" s="2" t="s">
        <v>1299</v>
      </c>
      <c r="C101" s="2" t="s">
        <v>1294</v>
      </c>
      <c r="D101" s="2"/>
      <c r="E101" s="2"/>
      <c r="F101" s="2"/>
      <c r="G101" s="2"/>
      <c r="H101" s="2"/>
      <c r="J101" s="69">
        <v>3.1</v>
      </c>
    </row>
    <row r="102" spans="1:10" x14ac:dyDescent="0.3">
      <c r="A102">
        <v>101</v>
      </c>
      <c r="B102" s="2" t="s">
        <v>1300</v>
      </c>
      <c r="C102" s="2" t="s">
        <v>1294</v>
      </c>
      <c r="D102" s="2"/>
      <c r="E102" s="2"/>
      <c r="F102" s="2"/>
      <c r="G102" s="2"/>
      <c r="H102" s="2"/>
      <c r="J102" s="69">
        <v>3.1</v>
      </c>
    </row>
    <row r="103" spans="1:10" x14ac:dyDescent="0.3">
      <c r="A103">
        <v>102</v>
      </c>
      <c r="B103" s="2" t="s">
        <v>1301</v>
      </c>
      <c r="C103" s="2" t="s">
        <v>1294</v>
      </c>
      <c r="D103" s="2"/>
      <c r="E103" s="2"/>
      <c r="F103" s="2"/>
      <c r="G103" s="2"/>
      <c r="H103" s="2"/>
      <c r="J103" s="69">
        <v>3.02</v>
      </c>
    </row>
    <row r="104" spans="1:10" x14ac:dyDescent="0.3">
      <c r="A104">
        <v>103</v>
      </c>
      <c r="B104" s="2" t="s">
        <v>1302</v>
      </c>
      <c r="C104" s="2" t="s">
        <v>1294</v>
      </c>
      <c r="D104" s="2"/>
      <c r="E104" s="2"/>
      <c r="F104" s="2"/>
      <c r="G104" s="2"/>
      <c r="H104" s="2"/>
      <c r="J104" s="69">
        <v>3.5</v>
      </c>
    </row>
    <row r="105" spans="1:10" x14ac:dyDescent="0.3">
      <c r="A105">
        <v>104</v>
      </c>
      <c r="B105" s="2" t="s">
        <v>59</v>
      </c>
      <c r="C105" s="2" t="s">
        <v>1294</v>
      </c>
      <c r="D105" s="2"/>
      <c r="E105" s="2"/>
      <c r="F105" s="2"/>
      <c r="G105" s="2"/>
      <c r="H105" s="2"/>
      <c r="J105" s="2">
        <v>3.55</v>
      </c>
    </row>
    <row r="106" spans="1:10" x14ac:dyDescent="0.3">
      <c r="A106">
        <v>105</v>
      </c>
      <c r="B106" s="2" t="s">
        <v>1296</v>
      </c>
      <c r="C106" s="2" t="s">
        <v>1294</v>
      </c>
      <c r="D106" s="2"/>
      <c r="E106" s="2"/>
      <c r="F106" s="2"/>
      <c r="G106" s="2"/>
      <c r="H106" s="2"/>
      <c r="J106" s="69">
        <v>3.7</v>
      </c>
    </row>
    <row r="107" spans="1:10" x14ac:dyDescent="0.3">
      <c r="A107">
        <v>106</v>
      </c>
      <c r="B107" s="2" t="s">
        <v>1297</v>
      </c>
      <c r="C107" s="2" t="s">
        <v>1294</v>
      </c>
      <c r="D107" s="2"/>
      <c r="E107" s="2"/>
      <c r="F107" s="2"/>
      <c r="G107" s="2"/>
      <c r="H107" s="2"/>
      <c r="J107" s="69">
        <v>3.65</v>
      </c>
    </row>
    <row r="108" spans="1:10" x14ac:dyDescent="0.3">
      <c r="A108">
        <v>107</v>
      </c>
      <c r="B108" s="2" t="s">
        <v>1298</v>
      </c>
      <c r="C108" s="2" t="s">
        <v>1294</v>
      </c>
      <c r="D108" s="2"/>
      <c r="E108" s="2"/>
      <c r="F108" s="2"/>
      <c r="G108" s="2"/>
      <c r="H108" s="2"/>
      <c r="J108" s="69">
        <v>3.6</v>
      </c>
    </row>
    <row r="109" spans="1:10" x14ac:dyDescent="0.3">
      <c r="A109">
        <v>108</v>
      </c>
      <c r="B109" s="2" t="s">
        <v>58</v>
      </c>
      <c r="C109" s="2" t="s">
        <v>1294</v>
      </c>
      <c r="D109" s="2"/>
      <c r="E109" s="2"/>
      <c r="F109" s="2"/>
      <c r="G109" s="2"/>
      <c r="H109" s="2"/>
      <c r="J109" s="2">
        <v>4.0999999999999996</v>
      </c>
    </row>
    <row r="110" spans="1:10" x14ac:dyDescent="0.3">
      <c r="A110">
        <v>109</v>
      </c>
      <c r="B110" s="2" t="s">
        <v>1289</v>
      </c>
      <c r="C110" s="2" t="s">
        <v>1294</v>
      </c>
      <c r="D110" s="2"/>
      <c r="E110" s="2"/>
      <c r="F110" s="2"/>
      <c r="G110" s="2"/>
      <c r="H110" s="2"/>
      <c r="J110" s="69">
        <v>3</v>
      </c>
    </row>
    <row r="111" spans="1:10" x14ac:dyDescent="0.3">
      <c r="A111">
        <v>110</v>
      </c>
      <c r="B111" s="2" t="s">
        <v>1273</v>
      </c>
      <c r="C111" s="2" t="s">
        <v>1294</v>
      </c>
      <c r="D111" s="2"/>
      <c r="E111" s="2"/>
      <c r="F111" s="2"/>
      <c r="G111" s="2"/>
      <c r="H111" s="2"/>
      <c r="J111" s="2"/>
    </row>
    <row r="112" spans="1:10" x14ac:dyDescent="0.3">
      <c r="A112">
        <v>111</v>
      </c>
      <c r="B112" s="2" t="s">
        <v>1303</v>
      </c>
      <c r="C112" s="2" t="s">
        <v>1294</v>
      </c>
      <c r="D112" s="2"/>
      <c r="E112" s="2"/>
      <c r="F112" s="2"/>
      <c r="G112" s="2"/>
      <c r="H112" s="2"/>
      <c r="J112" s="2"/>
    </row>
    <row r="113" spans="1:10" x14ac:dyDescent="0.3">
      <c r="A113">
        <v>112</v>
      </c>
      <c r="B113" s="2" t="s">
        <v>1288</v>
      </c>
      <c r="C113" s="2" t="s">
        <v>1294</v>
      </c>
      <c r="D113" s="2"/>
      <c r="E113" s="2"/>
      <c r="F113" s="2"/>
      <c r="G113" s="2"/>
      <c r="H113" s="2">
        <v>0</v>
      </c>
      <c r="J113" s="69">
        <v>3.7</v>
      </c>
    </row>
    <row r="114" spans="1:10" x14ac:dyDescent="0.3">
      <c r="A114">
        <v>113</v>
      </c>
      <c r="B114" s="2" t="s">
        <v>27</v>
      </c>
      <c r="C114" s="2" t="s">
        <v>1294</v>
      </c>
      <c r="D114" s="2"/>
      <c r="E114" s="2"/>
      <c r="F114" s="2"/>
      <c r="G114" s="2"/>
      <c r="H114" s="2"/>
      <c r="J114" s="2"/>
    </row>
    <row r="115" spans="1:10" x14ac:dyDescent="0.3">
      <c r="A115">
        <v>114</v>
      </c>
      <c r="B115" s="2" t="s">
        <v>60</v>
      </c>
      <c r="C115" s="2" t="s">
        <v>62</v>
      </c>
      <c r="D115" s="2">
        <v>2</v>
      </c>
      <c r="E115" s="2">
        <v>3.8860999999999999</v>
      </c>
      <c r="F115" s="2">
        <v>3.8860999999999999</v>
      </c>
      <c r="G115" s="2">
        <v>12.5922</v>
      </c>
      <c r="H115" s="2"/>
      <c r="J115" s="2">
        <v>2.54</v>
      </c>
    </row>
    <row r="116" spans="1:10" x14ac:dyDescent="0.3">
      <c r="A116">
        <v>115</v>
      </c>
      <c r="B116" s="2" t="s">
        <v>61</v>
      </c>
      <c r="C116" s="2" t="s">
        <v>62</v>
      </c>
      <c r="D116" s="2">
        <v>2</v>
      </c>
      <c r="E116" s="2">
        <v>3.8915000000000002</v>
      </c>
      <c r="F116" s="2">
        <v>3.8915000000000002</v>
      </c>
      <c r="G116" s="2">
        <v>12.589499999999999</v>
      </c>
      <c r="H116" s="1">
        <v>0</v>
      </c>
      <c r="J116" s="2">
        <v>2.3199999999999998</v>
      </c>
    </row>
    <row r="117" spans="1:10" x14ac:dyDescent="0.3">
      <c r="A117">
        <v>116</v>
      </c>
      <c r="B117" s="2" t="s">
        <v>883</v>
      </c>
      <c r="C117" s="2" t="s">
        <v>62</v>
      </c>
      <c r="D117" s="2">
        <v>2</v>
      </c>
      <c r="E117" s="2">
        <v>3.8965000000000001</v>
      </c>
      <c r="F117" s="2">
        <v>3.8965000000000001</v>
      </c>
      <c r="G117" s="2">
        <v>12.6137</v>
      </c>
      <c r="H117" s="1">
        <v>0</v>
      </c>
      <c r="J117" s="2">
        <v>2.2200000000000002</v>
      </c>
    </row>
    <row r="118" spans="1:10" x14ac:dyDescent="0.3">
      <c r="A118">
        <v>117</v>
      </c>
      <c r="B118" s="2" t="s">
        <v>884</v>
      </c>
      <c r="C118" s="2" t="s">
        <v>62</v>
      </c>
      <c r="D118" s="2">
        <v>2</v>
      </c>
      <c r="E118" s="2">
        <v>3.9016999999999999</v>
      </c>
      <c r="F118" s="2">
        <v>3.9016999999999999</v>
      </c>
      <c r="G118" s="2">
        <v>12.593500000000001</v>
      </c>
      <c r="H118" s="1">
        <v>0</v>
      </c>
      <c r="J118" s="2">
        <v>2.16</v>
      </c>
    </row>
    <row r="119" spans="1:10" x14ac:dyDescent="0.3">
      <c r="A119">
        <v>118</v>
      </c>
      <c r="B119" s="2" t="s">
        <v>885</v>
      </c>
      <c r="C119" s="2" t="s">
        <v>62</v>
      </c>
      <c r="D119" s="2">
        <v>2</v>
      </c>
      <c r="E119" s="2">
        <v>3.9022000000000001</v>
      </c>
      <c r="F119" s="2">
        <v>3.9022000000000001</v>
      </c>
      <c r="G119" s="2">
        <v>12.6189</v>
      </c>
      <c r="H119" s="1">
        <v>0</v>
      </c>
      <c r="J119" s="2">
        <v>2.1</v>
      </c>
    </row>
    <row r="120" spans="1:10" x14ac:dyDescent="0.3">
      <c r="A120">
        <v>119</v>
      </c>
      <c r="B120" s="2" t="s">
        <v>886</v>
      </c>
      <c r="C120" s="2" t="s">
        <v>62</v>
      </c>
      <c r="D120" s="2">
        <v>2</v>
      </c>
      <c r="E120" s="2">
        <v>3.9043999999999999</v>
      </c>
      <c r="F120" s="2">
        <v>3.9043999999999999</v>
      </c>
      <c r="G120" s="2">
        <v>12.6092</v>
      </c>
      <c r="H120" s="1">
        <v>0</v>
      </c>
      <c r="J120" s="2">
        <v>2.08</v>
      </c>
    </row>
    <row r="121" spans="1:10" x14ac:dyDescent="0.3">
      <c r="A121">
        <v>120</v>
      </c>
      <c r="B121" s="2" t="s">
        <v>215</v>
      </c>
      <c r="C121" s="2" t="s">
        <v>64</v>
      </c>
      <c r="D121" s="2">
        <v>1</v>
      </c>
      <c r="E121" s="2">
        <v>3.87</v>
      </c>
      <c r="F121" s="2">
        <v>3.87</v>
      </c>
      <c r="G121" s="2">
        <v>15.1</v>
      </c>
      <c r="H121" s="2">
        <v>15.1</v>
      </c>
      <c r="I121" s="2">
        <v>1</v>
      </c>
      <c r="J121" s="2">
        <v>4.0999999999999996</v>
      </c>
    </row>
    <row r="122" spans="1:10" x14ac:dyDescent="0.3">
      <c r="A122">
        <v>121</v>
      </c>
      <c r="B122" s="2" t="s">
        <v>679</v>
      </c>
      <c r="C122" s="2" t="s">
        <v>64</v>
      </c>
      <c r="D122" s="2">
        <v>1</v>
      </c>
      <c r="E122" s="1">
        <v>3.87</v>
      </c>
      <c r="F122" s="1">
        <v>3.87</v>
      </c>
      <c r="G122" s="2">
        <v>17.2</v>
      </c>
      <c r="H122" s="2">
        <v>17.2</v>
      </c>
      <c r="I122" s="2">
        <v>1</v>
      </c>
      <c r="J122" s="2">
        <v>4.3</v>
      </c>
    </row>
    <row r="123" spans="1:10" x14ac:dyDescent="0.3">
      <c r="A123">
        <v>122</v>
      </c>
      <c r="B123" s="2" t="s">
        <v>680</v>
      </c>
      <c r="C123" s="2" t="s">
        <v>64</v>
      </c>
      <c r="D123" s="2">
        <v>1</v>
      </c>
      <c r="E123" s="1">
        <v>3.87</v>
      </c>
      <c r="F123" s="1">
        <v>3.87</v>
      </c>
      <c r="G123" s="2">
        <v>14.4</v>
      </c>
      <c r="H123" s="2">
        <v>14.4</v>
      </c>
      <c r="I123" s="2">
        <v>1</v>
      </c>
      <c r="J123" s="2">
        <v>4.2</v>
      </c>
    </row>
    <row r="124" spans="1:10" x14ac:dyDescent="0.3">
      <c r="A124">
        <v>123</v>
      </c>
      <c r="B124" s="2" t="s">
        <v>1309</v>
      </c>
      <c r="C124" s="2" t="s">
        <v>64</v>
      </c>
      <c r="D124" s="2">
        <v>2</v>
      </c>
      <c r="E124" s="1">
        <v>3.87</v>
      </c>
      <c r="F124" s="1">
        <v>3.87</v>
      </c>
      <c r="G124" s="2">
        <v>28.5</v>
      </c>
      <c r="H124" s="2">
        <v>14.25</v>
      </c>
      <c r="I124" s="2">
        <v>2</v>
      </c>
      <c r="J124" s="2">
        <v>4</v>
      </c>
    </row>
    <row r="125" spans="1:10" x14ac:dyDescent="0.3">
      <c r="A125">
        <v>124</v>
      </c>
      <c r="B125" s="2" t="s">
        <v>215</v>
      </c>
      <c r="C125" s="2" t="s">
        <v>64</v>
      </c>
      <c r="D125" s="2">
        <v>1</v>
      </c>
      <c r="E125" s="2">
        <v>3.87</v>
      </c>
      <c r="F125" s="2">
        <v>3.87</v>
      </c>
      <c r="G125" s="2">
        <v>15.1</v>
      </c>
      <c r="H125" s="2">
        <v>15.1</v>
      </c>
      <c r="I125" s="2">
        <v>1</v>
      </c>
      <c r="J125" s="2">
        <v>4.0999999999999996</v>
      </c>
    </row>
    <row r="126" spans="1:10" x14ac:dyDescent="0.3">
      <c r="A126">
        <v>125</v>
      </c>
      <c r="B126" s="2" t="s">
        <v>679</v>
      </c>
      <c r="C126" s="2" t="s">
        <v>64</v>
      </c>
      <c r="D126" s="2">
        <v>1</v>
      </c>
      <c r="E126" s="1">
        <v>3.87</v>
      </c>
      <c r="F126" s="1">
        <v>3.87</v>
      </c>
      <c r="G126" s="2">
        <v>17.2</v>
      </c>
      <c r="H126" s="2">
        <v>17.2</v>
      </c>
      <c r="I126" s="2">
        <v>1</v>
      </c>
      <c r="J126" s="2">
        <v>4.3</v>
      </c>
    </row>
    <row r="127" spans="1:10" x14ac:dyDescent="0.3">
      <c r="A127">
        <v>126</v>
      </c>
      <c r="B127" s="2" t="s">
        <v>680</v>
      </c>
      <c r="C127" s="2" t="s">
        <v>64</v>
      </c>
      <c r="D127" s="2">
        <v>1</v>
      </c>
      <c r="E127" s="1">
        <v>3.87</v>
      </c>
      <c r="F127" s="1">
        <v>3.87</v>
      </c>
      <c r="G127" s="2">
        <v>14.4</v>
      </c>
      <c r="H127" s="2">
        <v>14.4</v>
      </c>
      <c r="I127" s="2">
        <v>1</v>
      </c>
      <c r="J127" s="2">
        <v>4.2</v>
      </c>
    </row>
    <row r="128" spans="1:10" x14ac:dyDescent="0.3">
      <c r="A128">
        <v>127</v>
      </c>
      <c r="B128" s="5" t="s">
        <v>65</v>
      </c>
      <c r="C128" s="5" t="s">
        <v>66</v>
      </c>
      <c r="D128" s="5">
        <v>4</v>
      </c>
      <c r="E128" s="5">
        <v>5.4580000000000002</v>
      </c>
      <c r="F128" s="5">
        <v>5.4210000000000003</v>
      </c>
      <c r="G128" s="5">
        <v>41.02</v>
      </c>
      <c r="H128" s="5">
        <v>10.255000000000001</v>
      </c>
      <c r="I128" s="5">
        <v>4</v>
      </c>
      <c r="J128" s="5">
        <v>2.62</v>
      </c>
    </row>
    <row r="129" spans="1:10" x14ac:dyDescent="0.3">
      <c r="A129">
        <v>128</v>
      </c>
      <c r="B129" s="5" t="s">
        <v>67</v>
      </c>
      <c r="C129" s="5" t="s">
        <v>66</v>
      </c>
      <c r="D129" s="5">
        <v>4</v>
      </c>
      <c r="E129" s="5">
        <v>5.4359999999999999</v>
      </c>
      <c r="F129" s="5">
        <v>5.42</v>
      </c>
      <c r="G129" s="5">
        <v>41.19</v>
      </c>
      <c r="H129" s="5"/>
      <c r="J129" s="5">
        <v>2.67</v>
      </c>
    </row>
    <row r="130" spans="1:10" x14ac:dyDescent="0.3">
      <c r="A130">
        <v>129</v>
      </c>
      <c r="B130" s="5" t="s">
        <v>68</v>
      </c>
      <c r="C130" s="5" t="s">
        <v>66</v>
      </c>
      <c r="D130" s="5">
        <v>4</v>
      </c>
      <c r="E130" s="5">
        <v>5.4370000000000003</v>
      </c>
      <c r="F130" s="5">
        <v>5.4359999999999999</v>
      </c>
      <c r="G130" s="5">
        <v>41.29</v>
      </c>
      <c r="H130" s="5"/>
      <c r="J130" s="5">
        <v>2.71</v>
      </c>
    </row>
    <row r="131" spans="1:10" x14ac:dyDescent="0.3">
      <c r="A131">
        <v>130</v>
      </c>
      <c r="B131" s="2" t="s">
        <v>71</v>
      </c>
      <c r="C131" s="2" t="s">
        <v>77</v>
      </c>
      <c r="D131" s="2"/>
      <c r="E131" s="2"/>
      <c r="F131" s="2"/>
      <c r="G131" s="2"/>
      <c r="H131" s="2"/>
      <c r="J131" s="2">
        <v>3.59</v>
      </c>
    </row>
    <row r="132" spans="1:10" x14ac:dyDescent="0.3">
      <c r="A132">
        <v>131</v>
      </c>
      <c r="B132" s="2" t="s">
        <v>72</v>
      </c>
      <c r="C132" s="2" t="s">
        <v>77</v>
      </c>
      <c r="D132" s="2"/>
      <c r="E132" s="2"/>
      <c r="F132" s="2"/>
      <c r="G132" s="2"/>
      <c r="H132" s="2"/>
      <c r="J132" s="2">
        <v>3.74</v>
      </c>
    </row>
    <row r="133" spans="1:10" x14ac:dyDescent="0.3">
      <c r="A133">
        <v>132</v>
      </c>
      <c r="B133" s="2" t="s">
        <v>76</v>
      </c>
      <c r="C133" s="2" t="s">
        <v>77</v>
      </c>
      <c r="D133" s="2"/>
      <c r="E133" s="2"/>
      <c r="F133" s="2"/>
      <c r="G133" s="2"/>
      <c r="H133" s="2"/>
      <c r="J133" s="2">
        <v>3.82</v>
      </c>
    </row>
    <row r="134" spans="1:10" x14ac:dyDescent="0.3">
      <c r="A134">
        <v>133</v>
      </c>
      <c r="B134" s="2" t="s">
        <v>75</v>
      </c>
      <c r="C134" s="2" t="s">
        <v>77</v>
      </c>
      <c r="D134" s="2"/>
      <c r="E134" s="2"/>
      <c r="F134" s="2"/>
      <c r="G134" s="2"/>
      <c r="H134" s="2"/>
      <c r="J134" s="2">
        <v>4.16</v>
      </c>
    </row>
    <row r="135" spans="1:10" x14ac:dyDescent="0.3">
      <c r="A135">
        <v>134</v>
      </c>
      <c r="B135" s="2" t="s">
        <v>74</v>
      </c>
      <c r="C135" s="2" t="s">
        <v>77</v>
      </c>
      <c r="D135" s="2"/>
      <c r="E135" s="2"/>
      <c r="F135" s="2"/>
      <c r="G135" s="2"/>
      <c r="H135" s="2"/>
      <c r="J135" s="2">
        <v>3.52</v>
      </c>
    </row>
    <row r="136" spans="1:10" x14ac:dyDescent="0.3">
      <c r="A136">
        <v>135</v>
      </c>
      <c r="B136" s="2" t="s">
        <v>73</v>
      </c>
      <c r="C136" s="2" t="s">
        <v>77</v>
      </c>
      <c r="D136" s="2"/>
      <c r="E136" s="2"/>
      <c r="F136" s="2"/>
      <c r="G136" s="2"/>
      <c r="H136" s="2"/>
      <c r="J136" s="2">
        <v>3.43</v>
      </c>
    </row>
    <row r="137" spans="1:10" x14ac:dyDescent="0.3">
      <c r="A137">
        <v>136</v>
      </c>
      <c r="B137" s="2" t="s">
        <v>71</v>
      </c>
      <c r="C137" s="2" t="s">
        <v>77</v>
      </c>
      <c r="D137" s="2"/>
      <c r="E137" s="2"/>
      <c r="F137" s="2"/>
      <c r="G137" s="2"/>
      <c r="H137" s="2"/>
      <c r="J137" s="2">
        <v>3.59</v>
      </c>
    </row>
    <row r="138" spans="1:10" x14ac:dyDescent="0.3">
      <c r="A138">
        <v>137</v>
      </c>
      <c r="B138" s="2" t="s">
        <v>72</v>
      </c>
      <c r="C138" s="2" t="s">
        <v>77</v>
      </c>
      <c r="D138" s="2"/>
      <c r="E138" s="2"/>
      <c r="F138" s="2"/>
      <c r="G138" s="2"/>
      <c r="H138" s="2"/>
      <c r="J138" s="2">
        <v>3.74</v>
      </c>
    </row>
    <row r="139" spans="1:10" x14ac:dyDescent="0.3">
      <c r="A139">
        <v>138</v>
      </c>
      <c r="B139" s="2" t="s">
        <v>76</v>
      </c>
      <c r="C139" s="2" t="s">
        <v>77</v>
      </c>
      <c r="D139" s="2"/>
      <c r="E139" s="2"/>
      <c r="F139" s="2"/>
      <c r="G139" s="2"/>
      <c r="H139" s="2"/>
      <c r="J139" s="2">
        <v>3.82</v>
      </c>
    </row>
    <row r="140" spans="1:10" x14ac:dyDescent="0.3">
      <c r="A140">
        <v>139</v>
      </c>
      <c r="B140" s="2" t="s">
        <v>75</v>
      </c>
      <c r="C140" s="2" t="s">
        <v>77</v>
      </c>
      <c r="D140" s="2"/>
      <c r="E140" s="2"/>
      <c r="F140" s="2"/>
      <c r="G140" s="2"/>
      <c r="H140" s="2"/>
      <c r="J140" s="2">
        <v>4.16</v>
      </c>
    </row>
    <row r="141" spans="1:10" x14ac:dyDescent="0.3">
      <c r="A141">
        <v>140</v>
      </c>
      <c r="B141" s="2" t="s">
        <v>74</v>
      </c>
      <c r="C141" s="2" t="s">
        <v>77</v>
      </c>
      <c r="D141" s="2"/>
      <c r="E141" s="2"/>
      <c r="F141" s="2"/>
      <c r="G141" s="2"/>
      <c r="H141" s="2"/>
      <c r="J141" s="2">
        <v>3.52</v>
      </c>
    </row>
    <row r="142" spans="1:10" x14ac:dyDescent="0.3">
      <c r="A142">
        <v>141</v>
      </c>
      <c r="B142" s="2" t="s">
        <v>73</v>
      </c>
      <c r="C142" s="2" t="s">
        <v>77</v>
      </c>
      <c r="D142" s="2"/>
      <c r="E142" s="2"/>
      <c r="F142" s="2"/>
      <c r="G142" s="2"/>
      <c r="H142" s="2"/>
      <c r="J142" s="2">
        <v>3.43</v>
      </c>
    </row>
    <row r="143" spans="1:10" x14ac:dyDescent="0.3">
      <c r="A143">
        <v>142</v>
      </c>
      <c r="B143" s="2" t="s">
        <v>44</v>
      </c>
      <c r="C143" s="2" t="s">
        <v>80</v>
      </c>
      <c r="D143" s="2">
        <v>2</v>
      </c>
      <c r="E143" s="2">
        <v>3.859</v>
      </c>
      <c r="F143" s="2">
        <v>3.859</v>
      </c>
      <c r="G143" s="2">
        <v>29.047999999999998</v>
      </c>
      <c r="H143" s="2">
        <v>14.523999999999999</v>
      </c>
      <c r="I143" s="2">
        <v>2</v>
      </c>
      <c r="J143" s="2">
        <v>3.78</v>
      </c>
    </row>
    <row r="144" spans="1:10" x14ac:dyDescent="0.3">
      <c r="A144">
        <v>143</v>
      </c>
      <c r="B144" s="2" t="s">
        <v>79</v>
      </c>
      <c r="C144" s="2" t="s">
        <v>80</v>
      </c>
      <c r="D144" s="2">
        <v>2</v>
      </c>
      <c r="E144" s="2">
        <v>3.8650000000000002</v>
      </c>
      <c r="F144" s="2">
        <v>3.8650000000000002</v>
      </c>
      <c r="G144" s="2">
        <v>29.241</v>
      </c>
      <c r="H144">
        <v>14.6205</v>
      </c>
      <c r="I144" s="2">
        <v>2</v>
      </c>
      <c r="J144" s="2">
        <v>3.2</v>
      </c>
    </row>
    <row r="145" spans="1:10" x14ac:dyDescent="0.3">
      <c r="A145">
        <v>144</v>
      </c>
      <c r="B145" s="2" t="s">
        <v>81</v>
      </c>
      <c r="C145" s="2" t="s">
        <v>80</v>
      </c>
      <c r="D145" s="2">
        <v>2</v>
      </c>
      <c r="E145" s="2">
        <v>3.8660000000000001</v>
      </c>
      <c r="F145" s="2">
        <v>3.8660000000000001</v>
      </c>
      <c r="G145" s="2">
        <v>29.145</v>
      </c>
      <c r="H145" s="2">
        <v>14.5725</v>
      </c>
      <c r="I145" s="2">
        <v>2</v>
      </c>
      <c r="J145" s="2">
        <v>2.93</v>
      </c>
    </row>
    <row r="146" spans="1:10" x14ac:dyDescent="0.3">
      <c r="A146">
        <v>145</v>
      </c>
      <c r="B146" s="2" t="s">
        <v>82</v>
      </c>
      <c r="C146" s="2" t="s">
        <v>80</v>
      </c>
      <c r="D146" s="2">
        <v>2</v>
      </c>
      <c r="E146" s="2">
        <v>3.871</v>
      </c>
      <c r="F146" s="2">
        <v>3.871</v>
      </c>
      <c r="G146" s="2">
        <v>29.241</v>
      </c>
      <c r="H146" s="2">
        <v>14.6205</v>
      </c>
      <c r="I146" s="2">
        <v>2</v>
      </c>
      <c r="J146" s="2">
        <v>2.69</v>
      </c>
    </row>
    <row r="147" spans="1:10" x14ac:dyDescent="0.3">
      <c r="A147">
        <v>146</v>
      </c>
      <c r="B147" s="2" t="s">
        <v>83</v>
      </c>
      <c r="C147" s="2" t="s">
        <v>80</v>
      </c>
      <c r="D147" s="2">
        <v>2</v>
      </c>
      <c r="E147" s="2">
        <v>3.8740000000000001</v>
      </c>
      <c r="F147" s="2">
        <v>3.8740000000000001</v>
      </c>
      <c r="G147" s="2">
        <v>32.945999999999998</v>
      </c>
      <c r="H147" s="2">
        <v>16.472999999999999</v>
      </c>
      <c r="I147" s="2">
        <v>2</v>
      </c>
      <c r="J147" s="2">
        <v>2.4300000000000002</v>
      </c>
    </row>
    <row r="148" spans="1:10" x14ac:dyDescent="0.3">
      <c r="A148">
        <v>147</v>
      </c>
      <c r="B148" s="5" t="s">
        <v>84</v>
      </c>
      <c r="C148" s="2" t="s">
        <v>80</v>
      </c>
      <c r="D148" s="2">
        <v>2</v>
      </c>
      <c r="E148" s="2">
        <v>3.8759999999999999</v>
      </c>
      <c r="F148" s="2">
        <v>3.8759999999999999</v>
      </c>
      <c r="G148" s="2">
        <f>AVERAGE(G144:G147)</f>
        <v>30.143249999999998</v>
      </c>
      <c r="H148" s="2">
        <v>12.54</v>
      </c>
      <c r="I148" s="2">
        <v>2</v>
      </c>
      <c r="J148" s="2">
        <v>2.41</v>
      </c>
    </row>
    <row r="149" spans="1:10" x14ac:dyDescent="0.3">
      <c r="A149">
        <v>148</v>
      </c>
      <c r="B149" s="2" t="s">
        <v>85</v>
      </c>
      <c r="C149" s="2" t="s">
        <v>80</v>
      </c>
      <c r="D149" s="2">
        <v>2</v>
      </c>
      <c r="E149" s="2">
        <v>3.8660000000000001</v>
      </c>
      <c r="F149" s="2">
        <v>3.8660000000000001</v>
      </c>
      <c r="G149" s="2">
        <v>29.114000000000001</v>
      </c>
      <c r="H149" s="2">
        <v>14.557</v>
      </c>
      <c r="I149" s="2">
        <v>2</v>
      </c>
      <c r="J149" s="2">
        <v>3.06</v>
      </c>
    </row>
    <row r="150" spans="1:10" x14ac:dyDescent="0.3">
      <c r="A150">
        <v>149</v>
      </c>
      <c r="B150" s="2" t="s">
        <v>86</v>
      </c>
      <c r="C150" s="2" t="s">
        <v>80</v>
      </c>
      <c r="D150" s="2">
        <v>2</v>
      </c>
      <c r="E150" s="2">
        <v>3.8570000000000002</v>
      </c>
      <c r="F150" s="2">
        <v>3.8570000000000002</v>
      </c>
      <c r="G150" s="2">
        <v>29.533999999999999</v>
      </c>
      <c r="H150" s="2">
        <v>14.766999999999999</v>
      </c>
      <c r="I150" s="2">
        <v>2</v>
      </c>
      <c r="J150" s="2">
        <v>2.12</v>
      </c>
    </row>
    <row r="151" spans="1:10" x14ac:dyDescent="0.3">
      <c r="A151">
        <v>150</v>
      </c>
      <c r="B151" s="2" t="s">
        <v>44</v>
      </c>
      <c r="C151" s="2" t="s">
        <v>80</v>
      </c>
      <c r="D151" s="2">
        <v>2</v>
      </c>
      <c r="E151" s="2">
        <v>3.859</v>
      </c>
      <c r="F151" s="2">
        <v>3.859</v>
      </c>
      <c r="G151" s="2">
        <v>29.047999999999998</v>
      </c>
      <c r="H151" s="2">
        <v>14.523999999999999</v>
      </c>
      <c r="I151" s="2">
        <v>2</v>
      </c>
      <c r="J151" s="2">
        <v>3.78</v>
      </c>
    </row>
    <row r="152" spans="1:10" x14ac:dyDescent="0.3">
      <c r="A152">
        <v>151</v>
      </c>
      <c r="B152" s="2" t="s">
        <v>79</v>
      </c>
      <c r="C152" s="2" t="s">
        <v>80</v>
      </c>
      <c r="D152" s="2">
        <v>2</v>
      </c>
      <c r="E152" s="2">
        <v>3.8650000000000002</v>
      </c>
      <c r="F152" s="2">
        <v>3.8650000000000002</v>
      </c>
      <c r="G152" s="2">
        <v>29.241</v>
      </c>
      <c r="H152">
        <v>14.6205</v>
      </c>
      <c r="I152" s="2">
        <v>2</v>
      </c>
      <c r="J152" s="2">
        <v>3.2</v>
      </c>
    </row>
    <row r="153" spans="1:10" x14ac:dyDescent="0.3">
      <c r="A153">
        <v>152</v>
      </c>
      <c r="B153" s="2" t="s">
        <v>81</v>
      </c>
      <c r="C153" s="2" t="s">
        <v>80</v>
      </c>
      <c r="D153" s="2">
        <v>2</v>
      </c>
      <c r="E153" s="2">
        <v>3.8660000000000001</v>
      </c>
      <c r="F153" s="2">
        <v>3.8660000000000001</v>
      </c>
      <c r="G153" s="2">
        <v>29.145</v>
      </c>
      <c r="H153" s="2">
        <v>14.5725</v>
      </c>
      <c r="I153" s="2">
        <v>2</v>
      </c>
      <c r="J153" s="2">
        <v>2.93</v>
      </c>
    </row>
    <row r="154" spans="1:10" x14ac:dyDescent="0.3">
      <c r="A154">
        <v>153</v>
      </c>
      <c r="B154" s="2" t="s">
        <v>82</v>
      </c>
      <c r="C154" s="2" t="s">
        <v>80</v>
      </c>
      <c r="D154" s="2">
        <v>2</v>
      </c>
      <c r="E154" s="2">
        <v>3.871</v>
      </c>
      <c r="F154" s="2">
        <v>3.871</v>
      </c>
      <c r="G154" s="2">
        <v>29.241</v>
      </c>
      <c r="H154" s="2">
        <v>14.6205</v>
      </c>
      <c r="I154" s="2">
        <v>2</v>
      </c>
      <c r="J154" s="2">
        <v>2.69</v>
      </c>
    </row>
    <row r="155" spans="1:10" x14ac:dyDescent="0.3">
      <c r="A155">
        <v>154</v>
      </c>
      <c r="B155" s="2" t="s">
        <v>83</v>
      </c>
      <c r="C155" s="2" t="s">
        <v>80</v>
      </c>
      <c r="D155" s="2">
        <v>2</v>
      </c>
      <c r="E155" s="2">
        <v>3.8740000000000001</v>
      </c>
      <c r="F155" s="2">
        <v>3.8740000000000001</v>
      </c>
      <c r="G155" s="2">
        <v>32.945999999999998</v>
      </c>
      <c r="H155" s="2">
        <v>16.472999999999999</v>
      </c>
      <c r="I155" s="2">
        <v>2</v>
      </c>
      <c r="J155" s="2">
        <v>2.4300000000000002</v>
      </c>
    </row>
    <row r="156" spans="1:10" x14ac:dyDescent="0.3">
      <c r="A156">
        <v>155</v>
      </c>
      <c r="B156" s="5" t="s">
        <v>84</v>
      </c>
      <c r="C156" s="2" t="s">
        <v>80</v>
      </c>
      <c r="D156" s="2">
        <v>2</v>
      </c>
      <c r="E156" s="2">
        <v>3.8759999999999999</v>
      </c>
      <c r="F156" s="2">
        <v>3.8759999999999999</v>
      </c>
      <c r="G156" s="2">
        <f>AVERAGE(G152:G155)</f>
        <v>30.143249999999998</v>
      </c>
      <c r="H156" s="2">
        <v>11.968749999999998</v>
      </c>
      <c r="I156" s="2">
        <v>2</v>
      </c>
      <c r="J156" s="2">
        <v>2.41</v>
      </c>
    </row>
    <row r="157" spans="1:10" x14ac:dyDescent="0.3">
      <c r="A157">
        <v>156</v>
      </c>
      <c r="B157" s="2" t="s">
        <v>85</v>
      </c>
      <c r="C157" s="2" t="s">
        <v>80</v>
      </c>
      <c r="D157" s="2">
        <v>2</v>
      </c>
      <c r="E157" s="2">
        <v>3.8660000000000001</v>
      </c>
      <c r="F157" s="2">
        <v>3.8660000000000001</v>
      </c>
      <c r="G157" s="2">
        <v>29.114000000000001</v>
      </c>
      <c r="H157" s="2">
        <v>14.557</v>
      </c>
      <c r="I157" s="2">
        <v>2</v>
      </c>
      <c r="J157" s="2">
        <v>3.06</v>
      </c>
    </row>
    <row r="158" spans="1:10" x14ac:dyDescent="0.3">
      <c r="A158">
        <v>157</v>
      </c>
      <c r="B158" s="2" t="s">
        <v>86</v>
      </c>
      <c r="C158" s="2" t="s">
        <v>80</v>
      </c>
      <c r="D158" s="2">
        <v>2</v>
      </c>
      <c r="E158" s="2">
        <v>3.8570000000000002</v>
      </c>
      <c r="F158" s="2">
        <v>3.8570000000000002</v>
      </c>
      <c r="G158" s="2">
        <v>29.533999999999999</v>
      </c>
      <c r="H158" s="2">
        <v>14.766999999999999</v>
      </c>
      <c r="I158" s="2">
        <v>2</v>
      </c>
      <c r="J158" s="2">
        <v>2.12</v>
      </c>
    </row>
    <row r="159" spans="1:10" x14ac:dyDescent="0.3">
      <c r="A159">
        <v>158</v>
      </c>
      <c r="B159" s="2" t="s">
        <v>87</v>
      </c>
      <c r="C159" s="2" t="s">
        <v>89</v>
      </c>
      <c r="D159" s="2">
        <v>1</v>
      </c>
      <c r="E159" s="2">
        <v>3.9037999999999999</v>
      </c>
      <c r="F159" s="2">
        <v>3.9037999999999999</v>
      </c>
      <c r="G159" s="2">
        <v>9.7742000000000004</v>
      </c>
      <c r="H159" s="2">
        <v>9.7742000000000004</v>
      </c>
      <c r="I159" s="2">
        <v>1</v>
      </c>
      <c r="J159" s="2">
        <v>3.9</v>
      </c>
    </row>
    <row r="160" spans="1:10" x14ac:dyDescent="0.3">
      <c r="A160">
        <v>159</v>
      </c>
      <c r="B160" s="2" t="s">
        <v>88</v>
      </c>
      <c r="C160" s="2" t="s">
        <v>89</v>
      </c>
      <c r="D160" s="1">
        <v>2</v>
      </c>
      <c r="E160" s="1">
        <v>3.847</v>
      </c>
      <c r="F160" s="1">
        <v>3.847</v>
      </c>
      <c r="G160" s="1">
        <v>18.109400000000001</v>
      </c>
      <c r="H160" s="1">
        <v>9.0547000000000004</v>
      </c>
      <c r="I160" s="1">
        <v>2</v>
      </c>
      <c r="J160" s="2">
        <v>3.9</v>
      </c>
    </row>
    <row r="161" spans="1:10" x14ac:dyDescent="0.3">
      <c r="A161">
        <v>160</v>
      </c>
      <c r="B161" s="2" t="s">
        <v>856</v>
      </c>
      <c r="C161" s="2" t="s">
        <v>89</v>
      </c>
      <c r="D161" s="2">
        <v>1</v>
      </c>
      <c r="E161" s="2">
        <v>3.9973999999999998</v>
      </c>
      <c r="F161" s="2">
        <v>3.9973999999999998</v>
      </c>
      <c r="G161" s="2">
        <v>12.132999999999999</v>
      </c>
      <c r="H161" s="2">
        <v>12.132999999999999</v>
      </c>
      <c r="I161" s="2">
        <v>1</v>
      </c>
      <c r="J161" s="2">
        <v>3.9</v>
      </c>
    </row>
    <row r="162" spans="1:10" x14ac:dyDescent="0.3">
      <c r="A162">
        <v>161</v>
      </c>
      <c r="B162" s="2" t="s">
        <v>857</v>
      </c>
      <c r="C162" s="2" t="s">
        <v>89</v>
      </c>
      <c r="D162" s="2">
        <v>1</v>
      </c>
      <c r="E162" s="2">
        <v>3.9727000000000001</v>
      </c>
      <c r="F162" s="2">
        <v>3.9727000000000001</v>
      </c>
      <c r="G162" s="2">
        <v>12.763199999999999</v>
      </c>
      <c r="H162" s="2">
        <v>12.763199999999999</v>
      </c>
      <c r="I162" s="2">
        <v>1</v>
      </c>
      <c r="J162" s="2">
        <v>3.9</v>
      </c>
    </row>
    <row r="163" spans="1:10" x14ac:dyDescent="0.3">
      <c r="A163">
        <v>162</v>
      </c>
      <c r="B163" s="2" t="s">
        <v>27</v>
      </c>
      <c r="C163" s="2" t="s">
        <v>89</v>
      </c>
      <c r="D163" s="2"/>
      <c r="E163" s="2"/>
      <c r="F163" s="2"/>
      <c r="H163" s="2"/>
      <c r="J163" s="2">
        <v>3.6</v>
      </c>
    </row>
    <row r="164" spans="1:10" x14ac:dyDescent="0.3">
      <c r="A164">
        <v>163</v>
      </c>
      <c r="B164" s="2" t="s">
        <v>87</v>
      </c>
      <c r="C164" s="2" t="s">
        <v>89</v>
      </c>
      <c r="D164" s="2">
        <v>1</v>
      </c>
      <c r="E164" s="2">
        <v>3.9037999999999999</v>
      </c>
      <c r="F164" s="2">
        <v>3.9037999999999999</v>
      </c>
      <c r="G164" s="2">
        <v>9.7742000000000004</v>
      </c>
      <c r="H164" s="2">
        <v>9.7742000000000004</v>
      </c>
      <c r="I164" s="2">
        <v>1</v>
      </c>
      <c r="J164" s="2">
        <v>3.9</v>
      </c>
    </row>
    <row r="165" spans="1:10" x14ac:dyDescent="0.3">
      <c r="A165">
        <v>164</v>
      </c>
      <c r="B165" s="2" t="s">
        <v>856</v>
      </c>
      <c r="C165" s="2" t="s">
        <v>89</v>
      </c>
      <c r="D165" s="2">
        <v>1</v>
      </c>
      <c r="E165" s="2">
        <v>3.9973999999999998</v>
      </c>
      <c r="F165" s="2">
        <v>3.9973999999999998</v>
      </c>
      <c r="G165" s="2">
        <v>12.132999999999999</v>
      </c>
      <c r="H165" s="2">
        <v>12.132999999999999</v>
      </c>
      <c r="I165" s="2">
        <v>1</v>
      </c>
      <c r="J165" s="2">
        <v>3.9</v>
      </c>
    </row>
    <row r="166" spans="1:10" x14ac:dyDescent="0.3">
      <c r="A166">
        <v>165</v>
      </c>
      <c r="B166" s="2" t="s">
        <v>27</v>
      </c>
      <c r="C166" s="2" t="s">
        <v>89</v>
      </c>
      <c r="D166" s="2"/>
      <c r="E166" s="2"/>
      <c r="F166" s="2"/>
      <c r="H166" s="2"/>
      <c r="J166" s="2">
        <v>3.6</v>
      </c>
    </row>
    <row r="167" spans="1:10" x14ac:dyDescent="0.3">
      <c r="A167">
        <v>166</v>
      </c>
      <c r="B167" s="2" t="s">
        <v>864</v>
      </c>
      <c r="C167" s="2" t="s">
        <v>91</v>
      </c>
      <c r="D167" s="2">
        <v>0.66666666699999999</v>
      </c>
      <c r="E167" s="2">
        <v>3.9607999999999999</v>
      </c>
      <c r="F167" s="2">
        <v>3.9607999999999999</v>
      </c>
      <c r="G167" s="2">
        <v>21.8126</v>
      </c>
      <c r="H167" s="2">
        <v>10.9063</v>
      </c>
      <c r="I167" s="1">
        <v>2</v>
      </c>
      <c r="J167" s="2">
        <v>4</v>
      </c>
    </row>
    <row r="168" spans="1:10" x14ac:dyDescent="0.3">
      <c r="A168">
        <v>167</v>
      </c>
      <c r="B168" s="2" t="s">
        <v>865</v>
      </c>
      <c r="C168" s="2" t="s">
        <v>91</v>
      </c>
      <c r="D168" s="2">
        <f>0.666666667/2</f>
        <v>0.3333333335</v>
      </c>
      <c r="E168" s="2">
        <v>3.9483999999999999</v>
      </c>
      <c r="F168" s="2">
        <v>3.9483999999999999</v>
      </c>
      <c r="G168" s="2">
        <v>9.7742000000000004</v>
      </c>
      <c r="H168" s="2"/>
      <c r="J168" s="2">
        <v>4</v>
      </c>
    </row>
    <row r="169" spans="1:10" x14ac:dyDescent="0.3">
      <c r="A169">
        <v>168</v>
      </c>
      <c r="B169" s="2" t="s">
        <v>858</v>
      </c>
      <c r="C169" s="2" t="s">
        <v>91</v>
      </c>
      <c r="D169" s="2"/>
      <c r="E169" s="2"/>
      <c r="F169" s="2"/>
      <c r="G169" s="2"/>
      <c r="H169" s="2"/>
      <c r="J169" s="2">
        <v>4</v>
      </c>
    </row>
    <row r="170" spans="1:10" x14ac:dyDescent="0.3">
      <c r="A170">
        <v>169</v>
      </c>
      <c r="B170" s="2" t="s">
        <v>87</v>
      </c>
      <c r="C170" s="2" t="s">
        <v>91</v>
      </c>
      <c r="D170" s="1">
        <v>1</v>
      </c>
      <c r="E170" s="1">
        <v>3.9037999999999999</v>
      </c>
      <c r="F170" s="1">
        <v>3.9037999999999999</v>
      </c>
      <c r="G170" s="1">
        <v>9.7742000000000004</v>
      </c>
      <c r="H170" s="1">
        <v>9.7742000000000004</v>
      </c>
      <c r="I170" s="1">
        <v>1</v>
      </c>
      <c r="J170" s="2">
        <v>3.9</v>
      </c>
    </row>
    <row r="171" spans="1:10" x14ac:dyDescent="0.3">
      <c r="A171">
        <v>170</v>
      </c>
      <c r="B171" s="2" t="s">
        <v>27</v>
      </c>
      <c r="C171" s="2" t="s">
        <v>91</v>
      </c>
      <c r="D171" s="2"/>
      <c r="E171" s="2"/>
      <c r="F171" s="2"/>
      <c r="H171" s="2"/>
      <c r="J171" s="2">
        <v>3.6</v>
      </c>
    </row>
    <row r="172" spans="1:10" x14ac:dyDescent="0.3">
      <c r="A172">
        <v>171</v>
      </c>
      <c r="B172" s="2" t="s">
        <v>864</v>
      </c>
      <c r="C172" s="2" t="s">
        <v>91</v>
      </c>
      <c r="D172" s="2">
        <v>0.66666666699999999</v>
      </c>
      <c r="E172" s="2">
        <v>3.9607999999999999</v>
      </c>
      <c r="F172" s="2">
        <v>3.9607999999999999</v>
      </c>
      <c r="G172" s="2">
        <v>21.8126</v>
      </c>
      <c r="H172" s="2">
        <v>10.9063</v>
      </c>
      <c r="I172" s="1">
        <v>2</v>
      </c>
      <c r="J172" s="2">
        <v>4</v>
      </c>
    </row>
    <row r="173" spans="1:10" x14ac:dyDescent="0.3">
      <c r="A173">
        <v>172</v>
      </c>
      <c r="B173" s="2" t="s">
        <v>865</v>
      </c>
      <c r="C173" s="2" t="s">
        <v>91</v>
      </c>
      <c r="D173" s="2">
        <f>0.666666667/2</f>
        <v>0.3333333335</v>
      </c>
      <c r="E173" s="2">
        <v>3.9483999999999999</v>
      </c>
      <c r="F173" s="2">
        <v>3.9483999999999999</v>
      </c>
      <c r="G173" s="2">
        <v>9.7742000000000004</v>
      </c>
      <c r="H173" s="2"/>
      <c r="J173" s="2">
        <v>4</v>
      </c>
    </row>
    <row r="174" spans="1:10" x14ac:dyDescent="0.3">
      <c r="A174">
        <v>173</v>
      </c>
      <c r="B174" s="2" t="s">
        <v>858</v>
      </c>
      <c r="C174" s="2" t="s">
        <v>91</v>
      </c>
      <c r="D174" s="2"/>
      <c r="E174" s="2"/>
      <c r="F174" s="2"/>
      <c r="G174" s="2"/>
      <c r="H174" s="2"/>
      <c r="J174" s="2">
        <v>4</v>
      </c>
    </row>
    <row r="175" spans="1:10" x14ac:dyDescent="0.3">
      <c r="A175">
        <v>174</v>
      </c>
      <c r="B175" s="2" t="s">
        <v>87</v>
      </c>
      <c r="C175" s="2" t="s">
        <v>91</v>
      </c>
      <c r="D175" s="1">
        <v>1</v>
      </c>
      <c r="E175" s="1">
        <v>3.9037999999999999</v>
      </c>
      <c r="F175" s="1">
        <v>3.9037999999999999</v>
      </c>
      <c r="G175" s="1">
        <v>9.7742000000000004</v>
      </c>
      <c r="H175" s="1">
        <v>9.7742000000000004</v>
      </c>
      <c r="I175" s="1">
        <v>1</v>
      </c>
      <c r="J175" s="2">
        <v>3.9</v>
      </c>
    </row>
    <row r="176" spans="1:10" x14ac:dyDescent="0.3">
      <c r="A176">
        <v>175</v>
      </c>
      <c r="B176" s="2" t="s">
        <v>27</v>
      </c>
      <c r="C176" s="2" t="s">
        <v>91</v>
      </c>
      <c r="D176" s="2"/>
      <c r="E176" s="2"/>
      <c r="F176" s="2"/>
      <c r="H176" s="2"/>
      <c r="J176" s="2">
        <v>3.6</v>
      </c>
    </row>
    <row r="177" spans="1:10" x14ac:dyDescent="0.3">
      <c r="A177">
        <v>176</v>
      </c>
      <c r="B177" s="2" t="s">
        <v>865</v>
      </c>
      <c r="C177" s="2" t="s">
        <v>91</v>
      </c>
      <c r="D177" s="2"/>
      <c r="E177" s="2"/>
      <c r="F177" s="2"/>
      <c r="H177" s="2"/>
      <c r="J177" s="69">
        <v>4</v>
      </c>
    </row>
    <row r="178" spans="1:10" x14ac:dyDescent="0.3">
      <c r="A178">
        <v>177</v>
      </c>
      <c r="B178" s="2" t="s">
        <v>87</v>
      </c>
      <c r="C178" s="2" t="s">
        <v>91</v>
      </c>
      <c r="D178" s="1">
        <v>1</v>
      </c>
      <c r="E178" s="1">
        <v>3.9037999999999999</v>
      </c>
      <c r="F178" s="1">
        <v>3.9037999999999999</v>
      </c>
      <c r="G178" s="1">
        <v>9.7742000000000004</v>
      </c>
      <c r="H178" s="1">
        <v>9.7742000000000004</v>
      </c>
      <c r="I178" s="1">
        <v>1</v>
      </c>
      <c r="J178" s="69">
        <v>3.9</v>
      </c>
    </row>
    <row r="179" spans="1:10" x14ac:dyDescent="0.3">
      <c r="A179">
        <v>178</v>
      </c>
      <c r="B179" s="2" t="s">
        <v>92</v>
      </c>
      <c r="C179" s="2" t="s">
        <v>93</v>
      </c>
      <c r="D179" s="2">
        <v>1</v>
      </c>
      <c r="E179" s="2">
        <v>3.9499</v>
      </c>
      <c r="F179" s="2">
        <v>3.9499</v>
      </c>
      <c r="G179" s="2">
        <v>17.030999999999999</v>
      </c>
      <c r="H179" s="2">
        <v>17.030999999999999</v>
      </c>
      <c r="I179" s="2">
        <v>1</v>
      </c>
      <c r="J179" s="2">
        <v>4.0999999999999996</v>
      </c>
    </row>
    <row r="180" spans="1:10" x14ac:dyDescent="0.3">
      <c r="A180">
        <v>179</v>
      </c>
      <c r="B180" s="2" t="s">
        <v>92</v>
      </c>
      <c r="C180" s="2" t="s">
        <v>93</v>
      </c>
      <c r="D180" s="2">
        <v>1</v>
      </c>
      <c r="E180" s="2">
        <v>3.9499</v>
      </c>
      <c r="F180" s="2">
        <v>3.9499</v>
      </c>
      <c r="G180" s="2">
        <v>17.030999999999999</v>
      </c>
      <c r="H180" s="2">
        <v>17.030999999999999</v>
      </c>
      <c r="I180" s="2">
        <v>1</v>
      </c>
      <c r="J180" s="2">
        <v>4.0999999999999996</v>
      </c>
    </row>
    <row r="181" spans="1:10" x14ac:dyDescent="0.3">
      <c r="A181">
        <v>180</v>
      </c>
      <c r="B181" s="2" t="s">
        <v>34</v>
      </c>
      <c r="C181" s="2" t="s">
        <v>94</v>
      </c>
      <c r="D181" s="2"/>
      <c r="E181" s="2"/>
      <c r="F181" s="2"/>
      <c r="H181" s="1">
        <v>0</v>
      </c>
      <c r="J181" s="2">
        <v>3.2</v>
      </c>
    </row>
    <row r="182" spans="1:10" x14ac:dyDescent="0.3">
      <c r="A182">
        <v>181</v>
      </c>
      <c r="B182" s="2" t="s">
        <v>34</v>
      </c>
      <c r="C182" s="2" t="s">
        <v>94</v>
      </c>
      <c r="D182" s="2"/>
      <c r="E182" s="2"/>
      <c r="F182" s="2"/>
      <c r="H182" s="1">
        <v>0</v>
      </c>
      <c r="J182" s="2">
        <v>3.2</v>
      </c>
    </row>
    <row r="183" spans="1:10" x14ac:dyDescent="0.3">
      <c r="A183">
        <v>182</v>
      </c>
      <c r="B183" s="2" t="s">
        <v>34</v>
      </c>
      <c r="C183" s="2" t="s">
        <v>94</v>
      </c>
      <c r="D183" s="2"/>
      <c r="E183" s="2"/>
      <c r="F183" s="2"/>
      <c r="H183" s="1">
        <v>0</v>
      </c>
      <c r="J183" s="2">
        <v>3.2</v>
      </c>
    </row>
    <row r="184" spans="1:10" x14ac:dyDescent="0.3">
      <c r="A184">
        <v>183</v>
      </c>
      <c r="B184" s="2" t="s">
        <v>34</v>
      </c>
      <c r="C184" s="2" t="s">
        <v>94</v>
      </c>
      <c r="D184" s="2"/>
      <c r="E184" s="2"/>
      <c r="F184" s="2"/>
      <c r="H184" s="1">
        <v>0</v>
      </c>
      <c r="J184" s="2">
        <v>3.2</v>
      </c>
    </row>
    <row r="185" spans="1:10" x14ac:dyDescent="0.3">
      <c r="A185">
        <v>184</v>
      </c>
      <c r="B185" s="2" t="s">
        <v>34</v>
      </c>
      <c r="C185" s="2" t="s">
        <v>94</v>
      </c>
      <c r="D185" s="2"/>
      <c r="E185" s="2"/>
      <c r="F185" s="2"/>
      <c r="H185" s="1">
        <v>0</v>
      </c>
      <c r="J185" s="2">
        <v>3.2</v>
      </c>
    </row>
    <row r="186" spans="1:10" x14ac:dyDescent="0.3">
      <c r="A186">
        <v>185</v>
      </c>
      <c r="B186" s="2" t="s">
        <v>34</v>
      </c>
      <c r="C186" s="2" t="s">
        <v>94</v>
      </c>
      <c r="D186" s="2"/>
      <c r="E186" s="2"/>
      <c r="F186" s="2"/>
      <c r="H186" s="1">
        <v>0</v>
      </c>
      <c r="J186" s="2">
        <v>3.2</v>
      </c>
    </row>
    <row r="187" spans="1:10" x14ac:dyDescent="0.3">
      <c r="A187">
        <v>186</v>
      </c>
      <c r="B187" s="2" t="s">
        <v>34</v>
      </c>
      <c r="C187" s="2" t="s">
        <v>94</v>
      </c>
      <c r="D187" s="2"/>
      <c r="E187" s="2"/>
      <c r="F187" s="2"/>
      <c r="H187" s="1">
        <v>0</v>
      </c>
      <c r="J187" s="2">
        <v>3.2</v>
      </c>
    </row>
    <row r="188" spans="1:10" x14ac:dyDescent="0.3">
      <c r="A188">
        <v>187</v>
      </c>
      <c r="B188" s="2" t="s">
        <v>34</v>
      </c>
      <c r="C188" s="2" t="s">
        <v>94</v>
      </c>
      <c r="D188" s="2"/>
      <c r="E188" s="2"/>
      <c r="F188" s="2"/>
      <c r="H188" s="1">
        <v>0</v>
      </c>
      <c r="J188" s="2">
        <v>3.2</v>
      </c>
    </row>
    <row r="189" spans="1:10" x14ac:dyDescent="0.3">
      <c r="A189">
        <v>188</v>
      </c>
      <c r="B189" s="2" t="s">
        <v>95</v>
      </c>
      <c r="C189" s="2" t="s">
        <v>96</v>
      </c>
      <c r="D189" s="2">
        <v>2</v>
      </c>
      <c r="E189" s="2">
        <v>3.8917999999999999</v>
      </c>
      <c r="F189" s="2">
        <v>3.8820000000000001</v>
      </c>
      <c r="G189" s="2">
        <v>36.127000000000002</v>
      </c>
      <c r="H189" s="1">
        <v>18.063500000000001</v>
      </c>
      <c r="I189" s="2">
        <v>2</v>
      </c>
      <c r="J189" s="2">
        <v>3.3</v>
      </c>
    </row>
    <row r="190" spans="1:10" x14ac:dyDescent="0.3">
      <c r="A190">
        <v>189</v>
      </c>
      <c r="B190" s="2" t="s">
        <v>95</v>
      </c>
      <c r="C190" s="2" t="s">
        <v>96</v>
      </c>
      <c r="D190" s="2">
        <v>2</v>
      </c>
      <c r="E190" s="2">
        <v>3.8917999999999999</v>
      </c>
      <c r="F190" s="2">
        <v>3.8820000000000001</v>
      </c>
      <c r="G190" s="2">
        <v>36.127000000000002</v>
      </c>
      <c r="H190" s="1">
        <v>18.063500000000001</v>
      </c>
      <c r="I190" s="2">
        <v>2</v>
      </c>
      <c r="J190" s="2">
        <v>3.3</v>
      </c>
    </row>
    <row r="191" spans="1:10" x14ac:dyDescent="0.3">
      <c r="A191">
        <v>190</v>
      </c>
      <c r="B191" s="2" t="s">
        <v>95</v>
      </c>
      <c r="C191" s="2" t="s">
        <v>96</v>
      </c>
      <c r="D191" s="2">
        <v>2</v>
      </c>
      <c r="E191" s="2">
        <v>3.8917999999999999</v>
      </c>
      <c r="F191" s="2">
        <v>3.8820000000000001</v>
      </c>
      <c r="G191" s="2">
        <v>36.127000000000002</v>
      </c>
      <c r="H191" s="1">
        <v>18.063500000000001</v>
      </c>
      <c r="I191" s="2">
        <v>2</v>
      </c>
      <c r="J191" s="2">
        <v>3.3</v>
      </c>
    </row>
    <row r="192" spans="1:10" x14ac:dyDescent="0.3">
      <c r="A192">
        <v>191</v>
      </c>
      <c r="B192" s="2" t="s">
        <v>95</v>
      </c>
      <c r="C192" s="2" t="s">
        <v>96</v>
      </c>
      <c r="D192" s="2">
        <v>2</v>
      </c>
      <c r="E192" s="2">
        <v>3.8917999999999999</v>
      </c>
      <c r="F192" s="2">
        <v>3.8820000000000001</v>
      </c>
      <c r="G192" s="2">
        <v>36.127000000000002</v>
      </c>
      <c r="H192" s="1">
        <v>18.063500000000001</v>
      </c>
      <c r="I192" s="2">
        <v>2</v>
      </c>
      <c r="J192" s="2">
        <v>3.3</v>
      </c>
    </row>
    <row r="193" spans="1:10" x14ac:dyDescent="0.3">
      <c r="A193">
        <v>192</v>
      </c>
      <c r="B193" s="2" t="s">
        <v>95</v>
      </c>
      <c r="C193" s="2" t="s">
        <v>96</v>
      </c>
      <c r="D193" s="2">
        <v>2</v>
      </c>
      <c r="E193" s="2">
        <v>3.8917999999999999</v>
      </c>
      <c r="F193" s="2">
        <v>3.8820000000000001</v>
      </c>
      <c r="G193" s="2">
        <v>36.127000000000002</v>
      </c>
      <c r="H193" s="1">
        <v>18.063500000000001</v>
      </c>
      <c r="I193" s="2">
        <v>2</v>
      </c>
      <c r="J193" s="2">
        <v>3.3</v>
      </c>
    </row>
    <row r="194" spans="1:10" x14ac:dyDescent="0.3">
      <c r="A194">
        <v>193</v>
      </c>
      <c r="B194" s="2" t="s">
        <v>95</v>
      </c>
      <c r="C194" s="2" t="s">
        <v>96</v>
      </c>
      <c r="D194" s="2">
        <v>2</v>
      </c>
      <c r="E194" s="2">
        <v>3.8917999999999999</v>
      </c>
      <c r="F194" s="2">
        <v>3.8820000000000001</v>
      </c>
      <c r="G194" s="2">
        <v>36.127000000000002</v>
      </c>
      <c r="H194" s="1">
        <v>18.063500000000001</v>
      </c>
      <c r="I194" s="2">
        <v>2</v>
      </c>
      <c r="J194" s="2">
        <v>3.3</v>
      </c>
    </row>
    <row r="195" spans="1:10" x14ac:dyDescent="0.3">
      <c r="A195">
        <v>194</v>
      </c>
      <c r="B195" s="2" t="s">
        <v>95</v>
      </c>
      <c r="C195" s="2" t="s">
        <v>96</v>
      </c>
      <c r="D195" s="2">
        <v>2</v>
      </c>
      <c r="E195" s="2">
        <v>3.8917999999999999</v>
      </c>
      <c r="F195" s="2">
        <v>3.8820000000000001</v>
      </c>
      <c r="G195" s="2">
        <v>36.127000000000002</v>
      </c>
      <c r="H195" s="1">
        <v>18.063500000000001</v>
      </c>
      <c r="I195" s="2">
        <v>2</v>
      </c>
      <c r="J195" s="2">
        <v>3.3</v>
      </c>
    </row>
    <row r="196" spans="1:10" x14ac:dyDescent="0.3">
      <c r="A196">
        <v>195</v>
      </c>
      <c r="B196" s="2" t="s">
        <v>95</v>
      </c>
      <c r="C196" s="2" t="s">
        <v>96</v>
      </c>
      <c r="D196" s="2">
        <v>2</v>
      </c>
      <c r="E196" s="2">
        <v>3.8917999999999999</v>
      </c>
      <c r="F196" s="2">
        <v>3.8820000000000001</v>
      </c>
      <c r="G196" s="2">
        <v>36.127000000000002</v>
      </c>
      <c r="H196" s="1">
        <v>18.063500000000001</v>
      </c>
      <c r="I196" s="2">
        <v>2</v>
      </c>
      <c r="J196" s="2">
        <v>3.3</v>
      </c>
    </row>
    <row r="197" spans="1:10" x14ac:dyDescent="0.3">
      <c r="A197">
        <v>196</v>
      </c>
      <c r="B197" s="2" t="s">
        <v>97</v>
      </c>
      <c r="C197" s="2" t="s">
        <v>100</v>
      </c>
      <c r="D197" s="2"/>
      <c r="E197" s="2">
        <v>5.63</v>
      </c>
      <c r="F197" s="2">
        <v>5.63</v>
      </c>
      <c r="G197" s="2">
        <v>7.9509999999999996</v>
      </c>
      <c r="H197" s="1">
        <v>0</v>
      </c>
      <c r="J197" s="2">
        <v>2.0099999999999998</v>
      </c>
    </row>
    <row r="198" spans="1:10" x14ac:dyDescent="0.3">
      <c r="A198">
        <v>197</v>
      </c>
      <c r="B198" s="2" t="s">
        <v>1213</v>
      </c>
      <c r="C198" s="2" t="s">
        <v>100</v>
      </c>
      <c r="D198" s="2">
        <v>2</v>
      </c>
      <c r="E198" s="2">
        <v>3.9668000000000001</v>
      </c>
      <c r="F198" s="2">
        <v>3.9668000000000001</v>
      </c>
      <c r="G198" s="2">
        <v>20.597999999999999</v>
      </c>
      <c r="H198" s="2"/>
      <c r="J198" s="2">
        <v>2.21</v>
      </c>
    </row>
    <row r="199" spans="1:10" x14ac:dyDescent="0.3">
      <c r="A199">
        <v>198</v>
      </c>
      <c r="B199" s="2" t="s">
        <v>1214</v>
      </c>
      <c r="C199" s="2" t="s">
        <v>100</v>
      </c>
      <c r="D199" s="2">
        <v>1</v>
      </c>
      <c r="E199" s="2">
        <v>3.9493</v>
      </c>
      <c r="F199" s="2">
        <v>3.9493</v>
      </c>
      <c r="G199" s="2">
        <v>12.727</v>
      </c>
      <c r="H199" s="2"/>
      <c r="J199" s="2">
        <v>2.27</v>
      </c>
    </row>
    <row r="200" spans="1:10" x14ac:dyDescent="0.3">
      <c r="A200">
        <v>199</v>
      </c>
      <c r="B200" s="2" t="s">
        <v>916</v>
      </c>
      <c r="C200" s="2" t="s">
        <v>103</v>
      </c>
      <c r="D200" s="2">
        <v>4</v>
      </c>
      <c r="E200" s="2">
        <v>12.449</v>
      </c>
      <c r="F200" s="2">
        <v>12.449</v>
      </c>
      <c r="G200" s="5">
        <v>9.1999999999999993</v>
      </c>
      <c r="H200" s="2"/>
      <c r="I200" s="2"/>
      <c r="J200" s="2">
        <v>3.157</v>
      </c>
    </row>
    <row r="201" spans="1:10" x14ac:dyDescent="0.3">
      <c r="A201">
        <v>200</v>
      </c>
      <c r="B201" s="2" t="s">
        <v>917</v>
      </c>
      <c r="C201" s="2" t="s">
        <v>103</v>
      </c>
      <c r="D201" s="2">
        <v>4</v>
      </c>
      <c r="E201" s="2">
        <v>8.11</v>
      </c>
      <c r="F201" s="2">
        <v>12.449</v>
      </c>
      <c r="G201" s="2">
        <v>12.449</v>
      </c>
      <c r="H201" s="2">
        <v>12.449</v>
      </c>
      <c r="I201" s="2">
        <v>1</v>
      </c>
      <c r="J201" s="2">
        <v>3.1880000000000002</v>
      </c>
    </row>
    <row r="202" spans="1:10" x14ac:dyDescent="0.3">
      <c r="A202">
        <v>201</v>
      </c>
      <c r="B202" s="2" t="s">
        <v>917</v>
      </c>
      <c r="C202" s="2" t="s">
        <v>103</v>
      </c>
      <c r="D202" s="2">
        <v>4</v>
      </c>
      <c r="E202" s="2">
        <v>8.0399999999999991</v>
      </c>
      <c r="F202" s="2">
        <v>12.449</v>
      </c>
      <c r="G202" s="2">
        <v>12.449</v>
      </c>
      <c r="H202" s="2">
        <v>12.449</v>
      </c>
      <c r="I202" s="2">
        <v>1</v>
      </c>
      <c r="J202" s="2">
        <v>3.2040000000000002</v>
      </c>
    </row>
    <row r="203" spans="1:10" x14ac:dyDescent="0.3">
      <c r="A203">
        <v>202</v>
      </c>
      <c r="B203" s="2" t="s">
        <v>8</v>
      </c>
      <c r="C203" s="2" t="s">
        <v>103</v>
      </c>
      <c r="D203" s="2"/>
      <c r="E203" s="2"/>
      <c r="F203" s="2"/>
      <c r="G203" s="2"/>
      <c r="H203" s="2">
        <v>0</v>
      </c>
      <c r="J203" s="2">
        <v>3</v>
      </c>
    </row>
    <row r="204" spans="1:10" x14ac:dyDescent="0.3">
      <c r="A204">
        <v>203</v>
      </c>
      <c r="B204" s="2" t="s">
        <v>8</v>
      </c>
      <c r="C204" s="2" t="s">
        <v>103</v>
      </c>
      <c r="D204" s="2"/>
      <c r="E204" s="2"/>
      <c r="F204" s="2"/>
      <c r="G204" s="2"/>
      <c r="H204" s="2">
        <v>0</v>
      </c>
      <c r="J204" s="2">
        <v>3</v>
      </c>
    </row>
    <row r="205" spans="1:10" x14ac:dyDescent="0.3">
      <c r="A205">
        <v>204</v>
      </c>
      <c r="B205" s="2" t="s">
        <v>104</v>
      </c>
      <c r="C205" s="2" t="s">
        <v>111</v>
      </c>
      <c r="D205" s="2"/>
      <c r="E205" s="2"/>
      <c r="F205" s="2"/>
      <c r="G205" s="2"/>
      <c r="H205" s="2"/>
      <c r="J205" s="2">
        <v>3</v>
      </c>
    </row>
    <row r="206" spans="1:10" x14ac:dyDescent="0.3">
      <c r="A206">
        <v>205</v>
      </c>
      <c r="B206" s="2" t="s">
        <v>69</v>
      </c>
      <c r="C206" s="2" t="s">
        <v>111</v>
      </c>
      <c r="D206" s="2"/>
      <c r="E206" s="2"/>
      <c r="F206" s="2"/>
      <c r="G206" s="2"/>
      <c r="H206" s="2"/>
      <c r="J206" s="2">
        <v>2.8</v>
      </c>
    </row>
    <row r="207" spans="1:10" x14ac:dyDescent="0.3">
      <c r="A207">
        <v>206</v>
      </c>
      <c r="B207" s="2" t="s">
        <v>105</v>
      </c>
      <c r="C207" s="2" t="s">
        <v>111</v>
      </c>
      <c r="D207" s="2"/>
      <c r="E207" s="2"/>
      <c r="F207" s="2"/>
      <c r="G207" s="2"/>
      <c r="H207" s="2"/>
      <c r="J207" s="2">
        <v>2.8</v>
      </c>
    </row>
    <row r="208" spans="1:10" x14ac:dyDescent="0.3">
      <c r="A208">
        <v>207</v>
      </c>
      <c r="B208" s="2" t="s">
        <v>106</v>
      </c>
      <c r="C208" s="2" t="s">
        <v>111</v>
      </c>
      <c r="D208" s="2"/>
      <c r="E208" s="2"/>
      <c r="F208" s="2"/>
      <c r="G208" s="2"/>
      <c r="H208" s="2"/>
      <c r="J208" s="2">
        <v>2.9</v>
      </c>
    </row>
    <row r="209" spans="1:10" x14ac:dyDescent="0.3">
      <c r="A209">
        <v>208</v>
      </c>
      <c r="B209" s="2" t="s">
        <v>107</v>
      </c>
      <c r="C209" s="2" t="s">
        <v>111</v>
      </c>
      <c r="D209" s="2"/>
      <c r="E209" s="2"/>
      <c r="F209" s="2"/>
      <c r="G209" s="2"/>
      <c r="H209" s="2"/>
      <c r="J209" s="2">
        <v>3.1</v>
      </c>
    </row>
    <row r="210" spans="1:10" x14ac:dyDescent="0.3">
      <c r="A210">
        <v>209</v>
      </c>
      <c r="B210" s="2" t="s">
        <v>108</v>
      </c>
      <c r="C210" s="2" t="s">
        <v>111</v>
      </c>
      <c r="D210" s="2"/>
      <c r="E210" s="2"/>
      <c r="F210" s="2"/>
      <c r="G210" s="2"/>
      <c r="H210" s="2"/>
      <c r="J210" s="2">
        <v>3.1</v>
      </c>
    </row>
    <row r="211" spans="1:10" x14ac:dyDescent="0.3">
      <c r="A211">
        <v>210</v>
      </c>
      <c r="B211" s="2" t="s">
        <v>109</v>
      </c>
      <c r="C211" s="2" t="s">
        <v>111</v>
      </c>
      <c r="D211" s="2"/>
      <c r="E211" s="2"/>
      <c r="F211" s="2"/>
      <c r="G211" s="2"/>
      <c r="H211" s="2"/>
      <c r="J211" s="2">
        <v>3</v>
      </c>
    </row>
    <row r="212" spans="1:10" x14ac:dyDescent="0.3">
      <c r="A212">
        <v>211</v>
      </c>
      <c r="B212" s="2" t="s">
        <v>110</v>
      </c>
      <c r="C212" s="2" t="s">
        <v>111</v>
      </c>
      <c r="D212" s="2"/>
      <c r="E212" s="2"/>
      <c r="F212" s="2"/>
      <c r="G212" s="2"/>
      <c r="H212" s="2"/>
      <c r="J212" s="2">
        <v>3.3</v>
      </c>
    </row>
    <row r="213" spans="1:10" x14ac:dyDescent="0.3">
      <c r="A213">
        <v>212</v>
      </c>
      <c r="B213" s="2" t="s">
        <v>25</v>
      </c>
      <c r="C213" s="2" t="s">
        <v>115</v>
      </c>
      <c r="D213" s="2">
        <v>4</v>
      </c>
      <c r="E213" s="2">
        <v>5.4960000000000004</v>
      </c>
      <c r="F213" s="2">
        <v>5.4960000000000004</v>
      </c>
      <c r="G213" s="2">
        <v>25.55</v>
      </c>
      <c r="H213" s="2">
        <v>12.775</v>
      </c>
      <c r="I213" s="2">
        <v>2</v>
      </c>
      <c r="J213" s="2">
        <v>2.88</v>
      </c>
    </row>
    <row r="214" spans="1:10" x14ac:dyDescent="0.3">
      <c r="A214">
        <v>213</v>
      </c>
      <c r="B214" s="2" t="s">
        <v>8</v>
      </c>
      <c r="C214" s="2" t="s">
        <v>115</v>
      </c>
      <c r="D214" s="2"/>
      <c r="E214" s="2"/>
      <c r="F214" s="2"/>
      <c r="H214" s="2">
        <v>0</v>
      </c>
      <c r="J214" s="2">
        <v>2.73</v>
      </c>
    </row>
    <row r="215" spans="1:10" x14ac:dyDescent="0.3">
      <c r="A215">
        <v>214</v>
      </c>
      <c r="B215" s="2" t="s">
        <v>118</v>
      </c>
      <c r="C215" s="2" t="s">
        <v>122</v>
      </c>
      <c r="D215" s="2">
        <v>4</v>
      </c>
      <c r="E215" s="2">
        <v>5.492</v>
      </c>
      <c r="F215" s="2">
        <v>5.5650000000000004</v>
      </c>
      <c r="G215" s="2">
        <v>24.88</v>
      </c>
      <c r="H215" s="1">
        <v>12.44</v>
      </c>
      <c r="I215" s="2">
        <v>2</v>
      </c>
      <c r="J215" s="2">
        <v>3.44</v>
      </c>
    </row>
    <row r="216" spans="1:10" x14ac:dyDescent="0.3">
      <c r="A216">
        <v>215</v>
      </c>
      <c r="B216" s="2" t="s">
        <v>119</v>
      </c>
      <c r="C216" s="2" t="s">
        <v>122</v>
      </c>
      <c r="D216" s="2">
        <v>4</v>
      </c>
      <c r="E216" s="2">
        <v>5.5019999999999998</v>
      </c>
      <c r="F216" s="2">
        <v>5.5069999999999997</v>
      </c>
      <c r="G216" s="2">
        <v>25.09</v>
      </c>
      <c r="H216" s="1">
        <v>12.545</v>
      </c>
      <c r="I216" s="2">
        <v>2</v>
      </c>
      <c r="J216" s="2">
        <v>3.22</v>
      </c>
    </row>
    <row r="217" spans="1:10" x14ac:dyDescent="0.3">
      <c r="A217">
        <v>216</v>
      </c>
      <c r="B217" s="2" t="s">
        <v>120</v>
      </c>
      <c r="C217" s="2" t="s">
        <v>122</v>
      </c>
      <c r="D217" s="2">
        <v>1</v>
      </c>
      <c r="E217" s="2">
        <v>3.9060000000000001</v>
      </c>
      <c r="F217" s="2">
        <v>3.9060000000000001</v>
      </c>
      <c r="G217" s="2">
        <v>9.8840000000000003</v>
      </c>
      <c r="H217" s="2">
        <v>9.8840000000000003</v>
      </c>
      <c r="I217" s="2">
        <v>1</v>
      </c>
      <c r="J217" s="2">
        <v>4</v>
      </c>
    </row>
    <row r="218" spans="1:10" x14ac:dyDescent="0.3">
      <c r="A218">
        <v>217</v>
      </c>
      <c r="B218" s="2" t="s">
        <v>121</v>
      </c>
      <c r="C218" s="2" t="s">
        <v>122</v>
      </c>
      <c r="D218" s="2">
        <v>1</v>
      </c>
      <c r="E218" s="2">
        <v>3.903</v>
      </c>
      <c r="F218" s="2">
        <v>3.903</v>
      </c>
      <c r="G218" s="2">
        <v>10.050000000000001</v>
      </c>
      <c r="H218" s="2">
        <v>10.050000000000001</v>
      </c>
      <c r="I218" s="2">
        <v>1</v>
      </c>
      <c r="J218" s="2">
        <v>3.49</v>
      </c>
    </row>
    <row r="219" spans="1:10" x14ac:dyDescent="0.3">
      <c r="A219">
        <v>218</v>
      </c>
      <c r="B219" s="2" t="s">
        <v>1185</v>
      </c>
      <c r="C219" s="2" t="s">
        <v>122</v>
      </c>
      <c r="D219" s="2"/>
      <c r="E219" s="2"/>
      <c r="F219" s="2"/>
      <c r="G219" s="2"/>
      <c r="H219" s="2"/>
      <c r="J219" s="2">
        <v>4</v>
      </c>
    </row>
    <row r="220" spans="1:10" x14ac:dyDescent="0.3">
      <c r="A220">
        <v>219</v>
      </c>
      <c r="B220" s="2" t="s">
        <v>123</v>
      </c>
      <c r="C220" s="2" t="s">
        <v>1315</v>
      </c>
      <c r="D220" s="2"/>
      <c r="E220" s="2"/>
      <c r="F220" s="2"/>
      <c r="G220" s="2"/>
      <c r="H220" s="2"/>
      <c r="J220" s="2">
        <v>3.7</v>
      </c>
    </row>
    <row r="221" spans="1:10" x14ac:dyDescent="0.3">
      <c r="A221">
        <v>220</v>
      </c>
      <c r="B221" s="2" t="s">
        <v>124</v>
      </c>
      <c r="C221" s="2" t="s">
        <v>1315</v>
      </c>
      <c r="D221" s="2"/>
      <c r="E221" s="2"/>
      <c r="F221" s="2"/>
      <c r="G221" s="2"/>
      <c r="H221" s="2"/>
      <c r="J221" s="2">
        <v>3.9</v>
      </c>
    </row>
    <row r="222" spans="1:10" x14ac:dyDescent="0.3">
      <c r="A222">
        <v>221</v>
      </c>
      <c r="B222" s="2" t="s">
        <v>125</v>
      </c>
      <c r="C222" s="2" t="s">
        <v>1315</v>
      </c>
      <c r="D222" s="2"/>
      <c r="E222" s="2"/>
      <c r="F222" s="2"/>
      <c r="G222" s="2"/>
      <c r="H222" s="2"/>
      <c r="J222" s="2">
        <v>4</v>
      </c>
    </row>
    <row r="223" spans="1:10" x14ac:dyDescent="0.3">
      <c r="A223">
        <v>222</v>
      </c>
      <c r="B223" s="2" t="s">
        <v>120</v>
      </c>
      <c r="C223" s="2" t="s">
        <v>1315</v>
      </c>
      <c r="D223" s="2"/>
      <c r="E223" s="2"/>
      <c r="F223" s="2"/>
      <c r="G223" s="2"/>
      <c r="H223" s="2"/>
      <c r="J223" s="2">
        <v>4.3</v>
      </c>
    </row>
    <row r="224" spans="1:10" x14ac:dyDescent="0.3">
      <c r="A224">
        <v>223</v>
      </c>
      <c r="B224" s="2" t="s">
        <v>129</v>
      </c>
      <c r="C224" s="2" t="s">
        <v>126</v>
      </c>
      <c r="D224" s="2">
        <v>4</v>
      </c>
      <c r="E224" s="2">
        <v>5.4930000000000003</v>
      </c>
      <c r="F224" s="2">
        <v>5.4930000000000003</v>
      </c>
      <c r="G224" s="2">
        <v>28.75</v>
      </c>
      <c r="H224" s="2">
        <v>14.375</v>
      </c>
      <c r="I224" s="2">
        <v>2</v>
      </c>
      <c r="J224" s="2">
        <v>2.39</v>
      </c>
    </row>
    <row r="225" spans="1:10" x14ac:dyDescent="0.3">
      <c r="A225">
        <v>224</v>
      </c>
      <c r="B225" s="2" t="s">
        <v>129</v>
      </c>
      <c r="C225" s="2" t="s">
        <v>133</v>
      </c>
      <c r="D225" s="1">
        <v>4</v>
      </c>
      <c r="E225" s="1">
        <v>5.4930000000000003</v>
      </c>
      <c r="F225" s="1">
        <v>5.4930000000000003</v>
      </c>
      <c r="G225" s="1">
        <v>28.75</v>
      </c>
      <c r="H225" s="1">
        <v>14.375</v>
      </c>
      <c r="I225" s="1">
        <v>2</v>
      </c>
      <c r="J225" s="2">
        <v>2.39</v>
      </c>
    </row>
    <row r="226" spans="1:10" x14ac:dyDescent="0.3">
      <c r="A226">
        <v>225</v>
      </c>
      <c r="B226" s="2" t="s">
        <v>130</v>
      </c>
      <c r="C226" s="2" t="s">
        <v>133</v>
      </c>
      <c r="D226" s="2"/>
      <c r="E226" s="2"/>
      <c r="F226" s="2"/>
      <c r="G226" s="2"/>
      <c r="H226" s="2"/>
      <c r="J226" s="2">
        <v>2.44</v>
      </c>
    </row>
    <row r="227" spans="1:10" x14ac:dyDescent="0.3">
      <c r="A227">
        <v>226</v>
      </c>
      <c r="B227" s="2" t="s">
        <v>131</v>
      </c>
      <c r="C227" s="2" t="s">
        <v>133</v>
      </c>
      <c r="D227" s="2"/>
      <c r="E227" s="2"/>
      <c r="F227" s="2"/>
      <c r="G227" s="2"/>
      <c r="H227" s="2"/>
      <c r="J227" s="2">
        <v>2.48</v>
      </c>
    </row>
    <row r="228" spans="1:10" x14ac:dyDescent="0.3">
      <c r="A228">
        <v>227</v>
      </c>
      <c r="B228" s="2" t="s">
        <v>132</v>
      </c>
      <c r="C228" s="2" t="s">
        <v>133</v>
      </c>
      <c r="D228" s="2"/>
      <c r="E228" s="2"/>
      <c r="F228" s="2"/>
      <c r="G228" s="2"/>
      <c r="H228" s="2"/>
      <c r="J228" s="2">
        <v>2.52</v>
      </c>
    </row>
    <row r="229" spans="1:10" x14ac:dyDescent="0.3">
      <c r="A229">
        <v>228</v>
      </c>
      <c r="B229" s="2" t="s">
        <v>136</v>
      </c>
      <c r="C229" s="2" t="s">
        <v>135</v>
      </c>
      <c r="D229" s="2">
        <v>1</v>
      </c>
      <c r="E229" s="2">
        <v>3.89</v>
      </c>
      <c r="F229" s="2">
        <v>3.89</v>
      </c>
      <c r="G229" s="2">
        <v>10.34</v>
      </c>
      <c r="H229" s="2">
        <v>10.34</v>
      </c>
      <c r="I229" s="2">
        <v>1</v>
      </c>
      <c r="J229" s="2">
        <v>3.8</v>
      </c>
    </row>
    <row r="230" spans="1:10" x14ac:dyDescent="0.3">
      <c r="A230">
        <v>229</v>
      </c>
      <c r="B230" s="2" t="s">
        <v>137</v>
      </c>
      <c r="C230" s="2" t="s">
        <v>135</v>
      </c>
      <c r="D230" s="2">
        <v>1</v>
      </c>
      <c r="E230" s="2">
        <v>3.85</v>
      </c>
      <c r="F230" s="2">
        <v>3.85</v>
      </c>
      <c r="G230" s="2">
        <v>12.77</v>
      </c>
      <c r="H230" s="2">
        <v>12.77</v>
      </c>
      <c r="I230" s="2">
        <v>1</v>
      </c>
      <c r="J230" s="2">
        <v>3.85</v>
      </c>
    </row>
    <row r="231" spans="1:10" x14ac:dyDescent="0.3">
      <c r="A231">
        <v>230</v>
      </c>
      <c r="B231" s="2" t="s">
        <v>10</v>
      </c>
      <c r="C231" s="2" t="s">
        <v>135</v>
      </c>
      <c r="D231" s="2">
        <v>1</v>
      </c>
      <c r="E231" s="2">
        <v>3.88</v>
      </c>
      <c r="F231" s="2">
        <v>3.88</v>
      </c>
      <c r="G231" s="2">
        <v>11.07</v>
      </c>
      <c r="H231" s="2">
        <v>11.07</v>
      </c>
      <c r="I231" s="2">
        <v>1</v>
      </c>
      <c r="J231" s="2">
        <v>3.9</v>
      </c>
    </row>
    <row r="232" spans="1:10" x14ac:dyDescent="0.3">
      <c r="A232">
        <v>231</v>
      </c>
      <c r="B232" s="2" t="s">
        <v>138</v>
      </c>
      <c r="C232" s="2" t="s">
        <v>135</v>
      </c>
      <c r="D232" s="2">
        <v>1</v>
      </c>
      <c r="E232" s="2">
        <v>3.88</v>
      </c>
      <c r="F232" s="2">
        <v>3.88</v>
      </c>
      <c r="G232" s="2">
        <v>11.07</v>
      </c>
      <c r="H232" s="2">
        <v>11.07</v>
      </c>
      <c r="I232" s="2">
        <v>1</v>
      </c>
      <c r="J232" s="2">
        <v>3.95</v>
      </c>
    </row>
    <row r="233" spans="1:10" x14ac:dyDescent="0.3">
      <c r="A233">
        <v>232</v>
      </c>
      <c r="B233" s="2" t="s">
        <v>139</v>
      </c>
      <c r="C233" s="2" t="s">
        <v>135</v>
      </c>
      <c r="D233" s="2">
        <v>1</v>
      </c>
      <c r="E233" s="2">
        <v>3.9</v>
      </c>
      <c r="F233" s="2">
        <v>3.9</v>
      </c>
      <c r="G233" s="2">
        <v>11.07</v>
      </c>
      <c r="H233" s="2">
        <v>11.07</v>
      </c>
      <c r="I233" s="2">
        <v>1</v>
      </c>
      <c r="J233" s="2">
        <v>3.55</v>
      </c>
    </row>
    <row r="234" spans="1:10" x14ac:dyDescent="0.3">
      <c r="A234">
        <v>233</v>
      </c>
      <c r="B234" s="2" t="s">
        <v>140</v>
      </c>
      <c r="C234" s="2" t="s">
        <v>135</v>
      </c>
      <c r="D234" s="2">
        <v>1</v>
      </c>
      <c r="E234" s="2">
        <v>3.88</v>
      </c>
      <c r="F234" s="2">
        <v>3.88</v>
      </c>
      <c r="G234" s="2">
        <v>11.297000000000001</v>
      </c>
      <c r="H234" s="2">
        <v>11.297000000000001</v>
      </c>
      <c r="I234" s="2">
        <v>1</v>
      </c>
      <c r="J234" s="2">
        <v>3.55</v>
      </c>
    </row>
    <row r="235" spans="1:10" x14ac:dyDescent="0.3">
      <c r="A235">
        <v>234</v>
      </c>
      <c r="B235" s="2" t="s">
        <v>11</v>
      </c>
      <c r="C235" s="2" t="s">
        <v>135</v>
      </c>
      <c r="D235" s="2">
        <v>1</v>
      </c>
      <c r="E235" s="2">
        <v>3.88</v>
      </c>
      <c r="F235" s="2">
        <v>3.88</v>
      </c>
      <c r="G235" s="2">
        <v>10.647</v>
      </c>
      <c r="H235" s="2">
        <v>10.647</v>
      </c>
      <c r="I235" s="2">
        <v>1</v>
      </c>
      <c r="J235" s="2">
        <v>3.55</v>
      </c>
    </row>
    <row r="236" spans="1:10" x14ac:dyDescent="0.3">
      <c r="A236">
        <v>235</v>
      </c>
      <c r="B236" s="2" t="s">
        <v>141</v>
      </c>
      <c r="C236" s="2" t="s">
        <v>135</v>
      </c>
      <c r="D236" s="2">
        <v>1</v>
      </c>
      <c r="E236" s="2">
        <v>3.88</v>
      </c>
      <c r="F236" s="2">
        <v>3.88</v>
      </c>
      <c r="G236" s="2">
        <v>11.066000000000001</v>
      </c>
      <c r="H236" s="2">
        <v>11.066000000000001</v>
      </c>
      <c r="I236" s="2">
        <v>1</v>
      </c>
      <c r="J236" s="2">
        <v>3.55</v>
      </c>
    </row>
    <row r="237" spans="1:10" x14ac:dyDescent="0.3">
      <c r="A237">
        <v>236</v>
      </c>
      <c r="B237" s="2" t="s">
        <v>142</v>
      </c>
      <c r="C237" s="2" t="s">
        <v>135</v>
      </c>
      <c r="D237" s="2">
        <v>1</v>
      </c>
      <c r="E237" s="2">
        <v>3.92</v>
      </c>
      <c r="F237" s="2">
        <v>3.92</v>
      </c>
      <c r="G237" s="2">
        <v>11.065</v>
      </c>
      <c r="H237" s="2">
        <v>11.065</v>
      </c>
      <c r="I237" s="2">
        <v>1</v>
      </c>
      <c r="J237" s="2">
        <v>4.2</v>
      </c>
    </row>
    <row r="238" spans="1:10" x14ac:dyDescent="0.3">
      <c r="A238">
        <v>237</v>
      </c>
      <c r="B238" s="2" t="s">
        <v>143</v>
      </c>
      <c r="C238" s="2" t="s">
        <v>135</v>
      </c>
      <c r="D238" s="2">
        <v>1</v>
      </c>
      <c r="E238" s="2">
        <v>3.92</v>
      </c>
      <c r="F238" s="2">
        <v>3.92</v>
      </c>
      <c r="G238" s="2">
        <v>11.7911</v>
      </c>
      <c r="H238" s="2">
        <v>11.7911</v>
      </c>
      <c r="I238" s="2">
        <v>1</v>
      </c>
      <c r="J238" s="2">
        <v>4.1500000000000004</v>
      </c>
    </row>
    <row r="239" spans="1:10" x14ac:dyDescent="0.3">
      <c r="A239">
        <v>238</v>
      </c>
      <c r="B239" s="2" t="s">
        <v>12</v>
      </c>
      <c r="C239" s="2" t="s">
        <v>135</v>
      </c>
      <c r="D239" s="2">
        <v>1</v>
      </c>
      <c r="E239" s="2">
        <v>3.92</v>
      </c>
      <c r="F239" s="2">
        <v>3.92</v>
      </c>
      <c r="G239" s="2">
        <v>11.5395</v>
      </c>
      <c r="H239" s="2">
        <v>11.5395</v>
      </c>
      <c r="I239" s="2">
        <v>1</v>
      </c>
      <c r="J239" s="2">
        <v>4.1500000000000004</v>
      </c>
    </row>
    <row r="240" spans="1:10" x14ac:dyDescent="0.3">
      <c r="A240">
        <v>239</v>
      </c>
      <c r="B240" s="2" t="s">
        <v>144</v>
      </c>
      <c r="C240" s="2" t="s">
        <v>135</v>
      </c>
      <c r="D240" s="2">
        <v>1</v>
      </c>
      <c r="E240" s="2">
        <v>3.84</v>
      </c>
      <c r="F240" s="2">
        <v>3.84</v>
      </c>
      <c r="G240" s="2">
        <v>11.5395</v>
      </c>
      <c r="H240" s="2">
        <v>11.5395</v>
      </c>
      <c r="I240" s="2">
        <v>1</v>
      </c>
      <c r="J240" s="2">
        <v>4.1500000000000004</v>
      </c>
    </row>
    <row r="241" spans="1:10" x14ac:dyDescent="0.3">
      <c r="A241">
        <v>240</v>
      </c>
      <c r="B241" s="2" t="s">
        <v>145</v>
      </c>
      <c r="C241" s="2" t="s">
        <v>135</v>
      </c>
      <c r="D241" s="2">
        <v>1</v>
      </c>
      <c r="E241" s="2">
        <v>3.85</v>
      </c>
      <c r="F241" s="2">
        <v>3.85</v>
      </c>
      <c r="G241" s="2">
        <v>10.95</v>
      </c>
      <c r="H241" s="2">
        <v>10.95</v>
      </c>
      <c r="I241" s="2">
        <v>1</v>
      </c>
      <c r="J241" s="2">
        <v>4.1500000000000004</v>
      </c>
    </row>
    <row r="242" spans="1:10" x14ac:dyDescent="0.3">
      <c r="A242">
        <v>241</v>
      </c>
      <c r="B242" s="2" t="s">
        <v>146</v>
      </c>
      <c r="C242" s="2" t="s">
        <v>135</v>
      </c>
      <c r="D242" s="2">
        <v>1</v>
      </c>
      <c r="E242" s="2">
        <v>3.88</v>
      </c>
      <c r="F242" s="2">
        <v>3.88</v>
      </c>
      <c r="G242" s="2">
        <v>11.54</v>
      </c>
      <c r="H242" s="2">
        <v>11.54</v>
      </c>
      <c r="I242" s="2">
        <v>1</v>
      </c>
      <c r="J242" s="2">
        <v>4.25</v>
      </c>
    </row>
    <row r="243" spans="1:10" x14ac:dyDescent="0.3">
      <c r="A243">
        <v>242</v>
      </c>
      <c r="B243" s="2" t="s">
        <v>13</v>
      </c>
      <c r="C243" s="2" t="s">
        <v>135</v>
      </c>
      <c r="D243" s="2">
        <v>1</v>
      </c>
      <c r="E243" s="2">
        <v>3.85</v>
      </c>
      <c r="F243" s="2">
        <v>3.85</v>
      </c>
      <c r="G243" s="2">
        <v>11.3</v>
      </c>
      <c r="H243" s="2">
        <v>11.3</v>
      </c>
      <c r="I243" s="2">
        <v>1</v>
      </c>
      <c r="J243" s="2">
        <v>4.25</v>
      </c>
    </row>
    <row r="244" spans="1:10" x14ac:dyDescent="0.3">
      <c r="A244">
        <v>243</v>
      </c>
      <c r="B244" s="2" t="s">
        <v>147</v>
      </c>
      <c r="C244" s="2" t="s">
        <v>135</v>
      </c>
      <c r="D244" s="2">
        <v>1</v>
      </c>
      <c r="E244" s="2">
        <v>3.76</v>
      </c>
      <c r="F244" s="2">
        <v>3.76</v>
      </c>
      <c r="G244" s="2">
        <v>11.41</v>
      </c>
      <c r="H244" s="2">
        <v>11.41</v>
      </c>
      <c r="I244" s="2">
        <v>1</v>
      </c>
      <c r="J244" s="2">
        <v>4.25</v>
      </c>
    </row>
    <row r="245" spans="1:10" x14ac:dyDescent="0.3">
      <c r="A245">
        <v>244</v>
      </c>
      <c r="B245" s="2" t="s">
        <v>136</v>
      </c>
      <c r="C245" s="2" t="s">
        <v>135</v>
      </c>
      <c r="D245" s="2">
        <v>1</v>
      </c>
      <c r="E245" s="2">
        <v>3.89</v>
      </c>
      <c r="F245" s="2">
        <v>3.89</v>
      </c>
      <c r="G245" s="2">
        <v>10.34</v>
      </c>
      <c r="H245" s="2">
        <v>10.34</v>
      </c>
      <c r="I245" s="2">
        <v>1</v>
      </c>
      <c r="J245" s="2">
        <v>3.8</v>
      </c>
    </row>
    <row r="246" spans="1:10" x14ac:dyDescent="0.3">
      <c r="A246">
        <v>245</v>
      </c>
      <c r="B246" s="2" t="s">
        <v>137</v>
      </c>
      <c r="C246" s="2" t="s">
        <v>135</v>
      </c>
      <c r="D246" s="2">
        <v>1</v>
      </c>
      <c r="E246" s="2">
        <v>3.85</v>
      </c>
      <c r="F246" s="2">
        <v>3.85</v>
      </c>
      <c r="G246" s="2">
        <v>12.77</v>
      </c>
      <c r="H246" s="2">
        <v>12.77</v>
      </c>
      <c r="I246" s="2">
        <v>1</v>
      </c>
      <c r="J246" s="2">
        <v>3.85</v>
      </c>
    </row>
    <row r="247" spans="1:10" x14ac:dyDescent="0.3">
      <c r="A247">
        <v>246</v>
      </c>
      <c r="B247" s="2" t="s">
        <v>10</v>
      </c>
      <c r="C247" s="2" t="s">
        <v>135</v>
      </c>
      <c r="D247" s="2">
        <v>1</v>
      </c>
      <c r="E247" s="2">
        <v>3.88</v>
      </c>
      <c r="F247" s="2">
        <v>3.88</v>
      </c>
      <c r="G247" s="2">
        <v>11.07</v>
      </c>
      <c r="H247" s="2">
        <v>11.07</v>
      </c>
      <c r="I247" s="2">
        <v>1</v>
      </c>
      <c r="J247" s="2">
        <v>3.9</v>
      </c>
    </row>
    <row r="248" spans="1:10" x14ac:dyDescent="0.3">
      <c r="A248">
        <v>247</v>
      </c>
      <c r="B248" s="2" t="s">
        <v>148</v>
      </c>
      <c r="C248" s="2" t="s">
        <v>149</v>
      </c>
      <c r="D248" s="2">
        <v>2</v>
      </c>
      <c r="E248" s="2">
        <v>3.85</v>
      </c>
      <c r="F248" s="2">
        <v>3.85</v>
      </c>
      <c r="G248" s="2">
        <v>28.361999999999998</v>
      </c>
      <c r="H248" s="2">
        <v>14.180999999999999</v>
      </c>
      <c r="I248" s="2">
        <v>2</v>
      </c>
      <c r="J248" s="2">
        <v>4.2</v>
      </c>
    </row>
    <row r="249" spans="1:10" x14ac:dyDescent="0.3">
      <c r="A249">
        <v>248</v>
      </c>
      <c r="B249" s="2" t="s">
        <v>1317</v>
      </c>
      <c r="C249" s="2" t="s">
        <v>149</v>
      </c>
      <c r="D249" s="2"/>
      <c r="E249" s="2"/>
      <c r="F249" s="2"/>
      <c r="G249" s="2"/>
      <c r="H249" s="2"/>
      <c r="J249" s="2">
        <v>4.2</v>
      </c>
    </row>
    <row r="250" spans="1:10" x14ac:dyDescent="0.3">
      <c r="A250">
        <v>249</v>
      </c>
      <c r="B250" s="2" t="s">
        <v>308</v>
      </c>
      <c r="C250" s="2" t="s">
        <v>149</v>
      </c>
      <c r="D250" s="2"/>
      <c r="E250" s="2"/>
      <c r="F250" s="2"/>
      <c r="G250" s="2"/>
      <c r="H250" s="2"/>
      <c r="J250" s="2">
        <v>4.2</v>
      </c>
    </row>
    <row r="251" spans="1:10" x14ac:dyDescent="0.3">
      <c r="A251">
        <v>250</v>
      </c>
      <c r="B251" s="2" t="s">
        <v>203</v>
      </c>
      <c r="C251" s="2" t="s">
        <v>149</v>
      </c>
      <c r="D251" s="2"/>
      <c r="E251" s="2"/>
      <c r="F251" s="2"/>
      <c r="G251" s="2"/>
      <c r="H251" s="2"/>
      <c r="J251" s="2">
        <v>4.2</v>
      </c>
    </row>
    <row r="252" spans="1:10" x14ac:dyDescent="0.3">
      <c r="A252">
        <v>251</v>
      </c>
      <c r="B252" s="2" t="s">
        <v>215</v>
      </c>
      <c r="C252" s="2" t="s">
        <v>149</v>
      </c>
      <c r="D252" s="2"/>
      <c r="E252" s="2"/>
      <c r="F252" s="2"/>
      <c r="G252" s="2"/>
      <c r="H252" s="2"/>
      <c r="J252" s="2">
        <v>4.2</v>
      </c>
    </row>
    <row r="253" spans="1:10" x14ac:dyDescent="0.3">
      <c r="A253">
        <v>252</v>
      </c>
      <c r="B253" s="2" t="s">
        <v>148</v>
      </c>
      <c r="C253" s="2" t="s">
        <v>149</v>
      </c>
      <c r="D253">
        <v>2</v>
      </c>
      <c r="E253" s="2">
        <v>3.85</v>
      </c>
      <c r="F253" s="2">
        <v>3.85</v>
      </c>
      <c r="G253" s="2">
        <f>14.1*2</f>
        <v>28.2</v>
      </c>
      <c r="H253" s="2">
        <v>14.1</v>
      </c>
      <c r="I253">
        <v>2</v>
      </c>
      <c r="J253" s="2">
        <v>4.2</v>
      </c>
    </row>
    <row r="254" spans="1:10" x14ac:dyDescent="0.3">
      <c r="A254">
        <v>253</v>
      </c>
      <c r="B254" s="2" t="s">
        <v>1318</v>
      </c>
      <c r="C254" s="2" t="s">
        <v>149</v>
      </c>
      <c r="D254">
        <v>2</v>
      </c>
      <c r="E254" s="2">
        <v>3.85</v>
      </c>
      <c r="F254" s="2">
        <v>3.85</v>
      </c>
      <c r="G254" s="2">
        <f>14.2*2</f>
        <v>28.4</v>
      </c>
      <c r="H254" s="2">
        <v>14.2</v>
      </c>
      <c r="I254">
        <v>2</v>
      </c>
      <c r="J254" s="2">
        <v>4.2</v>
      </c>
    </row>
    <row r="255" spans="1:10" x14ac:dyDescent="0.3">
      <c r="A255">
        <v>254</v>
      </c>
      <c r="B255" s="2" t="s">
        <v>1319</v>
      </c>
      <c r="C255" s="2" t="s">
        <v>149</v>
      </c>
      <c r="D255">
        <v>2</v>
      </c>
      <c r="E255" s="2">
        <v>3.85</v>
      </c>
      <c r="F255" s="2">
        <v>3.85</v>
      </c>
      <c r="G255" s="2">
        <f>14.5*2</f>
        <v>29</v>
      </c>
      <c r="H255" s="2">
        <v>14.5</v>
      </c>
      <c r="I255">
        <v>2</v>
      </c>
      <c r="J255" s="2">
        <v>4.2</v>
      </c>
    </row>
    <row r="256" spans="1:10" x14ac:dyDescent="0.3">
      <c r="A256">
        <v>255</v>
      </c>
      <c r="B256" s="2" t="s">
        <v>1320</v>
      </c>
      <c r="C256" s="2" t="s">
        <v>149</v>
      </c>
      <c r="D256">
        <v>2</v>
      </c>
      <c r="E256" s="2">
        <v>3.85</v>
      </c>
      <c r="F256" s="2">
        <v>3.85</v>
      </c>
      <c r="G256" s="2">
        <f>14.8*2</f>
        <v>29.6</v>
      </c>
      <c r="H256" s="2">
        <v>14.8</v>
      </c>
      <c r="I256">
        <v>2</v>
      </c>
      <c r="J256" s="2">
        <v>4.2</v>
      </c>
    </row>
    <row r="257" spans="1:10" x14ac:dyDescent="0.3">
      <c r="A257">
        <v>256</v>
      </c>
      <c r="B257" s="2" t="s">
        <v>1321</v>
      </c>
      <c r="C257" s="2" t="s">
        <v>149</v>
      </c>
      <c r="D257">
        <v>2</v>
      </c>
      <c r="E257" s="2">
        <v>3.85</v>
      </c>
      <c r="F257" s="2">
        <v>3.85</v>
      </c>
      <c r="G257" s="2">
        <f>15.1*2</f>
        <v>30.2</v>
      </c>
      <c r="H257" s="2">
        <v>15.1</v>
      </c>
      <c r="I257">
        <v>2</v>
      </c>
      <c r="J257" s="2">
        <v>4.2</v>
      </c>
    </row>
    <row r="258" spans="1:10" x14ac:dyDescent="0.3">
      <c r="A258">
        <v>257</v>
      </c>
      <c r="B258" s="2" t="s">
        <v>1322</v>
      </c>
      <c r="C258" s="2" t="s">
        <v>149</v>
      </c>
      <c r="D258">
        <v>2</v>
      </c>
      <c r="E258" s="2">
        <v>3.85</v>
      </c>
      <c r="F258" s="2">
        <v>3.85</v>
      </c>
      <c r="G258" s="2">
        <f>14.4*2</f>
        <v>28.8</v>
      </c>
      <c r="H258" s="2">
        <v>14.4</v>
      </c>
      <c r="I258">
        <v>2</v>
      </c>
      <c r="J258" s="2">
        <v>4.2</v>
      </c>
    </row>
    <row r="259" spans="1:10" x14ac:dyDescent="0.3">
      <c r="A259">
        <v>258</v>
      </c>
      <c r="B259" s="2" t="s">
        <v>1323</v>
      </c>
      <c r="C259" s="2" t="s">
        <v>149</v>
      </c>
      <c r="D259">
        <v>2</v>
      </c>
      <c r="E259" s="2">
        <v>3.85</v>
      </c>
      <c r="F259" s="2">
        <v>3.85</v>
      </c>
      <c r="G259" s="2">
        <f>14.7*2</f>
        <v>29.4</v>
      </c>
      <c r="H259" s="2">
        <v>14.7</v>
      </c>
      <c r="I259">
        <v>2</v>
      </c>
      <c r="J259" s="2">
        <v>4.2</v>
      </c>
    </row>
    <row r="260" spans="1:10" x14ac:dyDescent="0.3">
      <c r="A260">
        <v>259</v>
      </c>
      <c r="B260" s="2" t="s">
        <v>1324</v>
      </c>
      <c r="C260" s="2" t="s">
        <v>149</v>
      </c>
      <c r="D260">
        <v>2</v>
      </c>
      <c r="E260" s="2">
        <v>3.85</v>
      </c>
      <c r="F260" s="2">
        <v>3.85</v>
      </c>
      <c r="G260" s="2">
        <f>14.9*2</f>
        <v>29.8</v>
      </c>
      <c r="H260" s="2">
        <v>14.9</v>
      </c>
      <c r="I260">
        <v>2</v>
      </c>
      <c r="J260" s="2">
        <v>4.2</v>
      </c>
    </row>
    <row r="261" spans="1:10" x14ac:dyDescent="0.3">
      <c r="A261">
        <v>260</v>
      </c>
      <c r="B261" s="2" t="s">
        <v>1325</v>
      </c>
      <c r="C261" s="2" t="s">
        <v>149</v>
      </c>
      <c r="D261">
        <v>2</v>
      </c>
      <c r="E261" s="2">
        <v>3.85</v>
      </c>
      <c r="F261" s="2">
        <v>3.85</v>
      </c>
      <c r="G261" s="2">
        <f>15*2</f>
        <v>30</v>
      </c>
      <c r="H261" s="2">
        <v>15</v>
      </c>
      <c r="I261">
        <v>2</v>
      </c>
      <c r="J261" s="2">
        <v>4.2</v>
      </c>
    </row>
    <row r="262" spans="1:10" x14ac:dyDescent="0.3">
      <c r="A262">
        <v>261</v>
      </c>
      <c r="B262" s="2" t="s">
        <v>1326</v>
      </c>
      <c r="C262" s="2" t="s">
        <v>149</v>
      </c>
      <c r="D262">
        <v>2</v>
      </c>
      <c r="E262" s="2">
        <v>3.85</v>
      </c>
      <c r="F262" s="2">
        <v>3.85</v>
      </c>
      <c r="G262" s="2">
        <f>14.5*2</f>
        <v>29</v>
      </c>
      <c r="H262" s="2">
        <v>14.5</v>
      </c>
      <c r="I262">
        <v>2</v>
      </c>
      <c r="J262" s="2">
        <v>4.2</v>
      </c>
    </row>
    <row r="263" spans="1:10" x14ac:dyDescent="0.3">
      <c r="A263">
        <v>262</v>
      </c>
      <c r="B263" s="2" t="s">
        <v>1327</v>
      </c>
      <c r="C263" s="2" t="s">
        <v>149</v>
      </c>
      <c r="D263">
        <v>2</v>
      </c>
      <c r="E263" s="2">
        <v>3.85</v>
      </c>
      <c r="F263" s="2">
        <v>3.85</v>
      </c>
      <c r="G263" s="2">
        <f>14.9*2</f>
        <v>29.8</v>
      </c>
      <c r="H263" s="2">
        <v>14.9</v>
      </c>
      <c r="I263">
        <v>2</v>
      </c>
      <c r="J263" s="2">
        <v>4.2</v>
      </c>
    </row>
    <row r="264" spans="1:10" x14ac:dyDescent="0.3">
      <c r="A264">
        <v>263</v>
      </c>
      <c r="B264" s="2" t="s">
        <v>1328</v>
      </c>
      <c r="C264" s="2" t="s">
        <v>149</v>
      </c>
      <c r="D264">
        <v>2</v>
      </c>
      <c r="E264" s="2">
        <v>3.85</v>
      </c>
      <c r="F264" s="2">
        <v>3.85</v>
      </c>
      <c r="G264" s="2">
        <f>15.2*2</f>
        <v>30.4</v>
      </c>
      <c r="H264" s="2">
        <v>15.2</v>
      </c>
      <c r="I264">
        <v>2</v>
      </c>
      <c r="J264" s="2">
        <v>4.2</v>
      </c>
    </row>
    <row r="265" spans="1:10" x14ac:dyDescent="0.3">
      <c r="A265">
        <v>264</v>
      </c>
      <c r="B265" s="2" t="s">
        <v>63</v>
      </c>
      <c r="C265" s="2" t="s">
        <v>152</v>
      </c>
      <c r="D265" s="2"/>
      <c r="E265" s="2">
        <v>3.85</v>
      </c>
      <c r="F265" s="2">
        <v>3.85</v>
      </c>
      <c r="G265" s="2">
        <v>29.296700000000001</v>
      </c>
      <c r="H265">
        <v>14.648350000000001</v>
      </c>
      <c r="I265" s="2">
        <v>2</v>
      </c>
      <c r="J265" s="2">
        <v>3.5</v>
      </c>
    </row>
    <row r="266" spans="1:10" x14ac:dyDescent="0.3">
      <c r="A266">
        <v>265</v>
      </c>
      <c r="B266" s="2" t="s">
        <v>151</v>
      </c>
      <c r="C266" s="2" t="s">
        <v>152</v>
      </c>
      <c r="D266" s="2">
        <v>2</v>
      </c>
      <c r="E266" s="2">
        <v>3.89</v>
      </c>
      <c r="F266" s="2">
        <v>3.89</v>
      </c>
      <c r="G266" s="2">
        <v>33.299999999999997</v>
      </c>
      <c r="H266" s="2">
        <v>16.649999999999999</v>
      </c>
      <c r="I266" s="2">
        <v>2</v>
      </c>
      <c r="J266" s="2">
        <v>3.3</v>
      </c>
    </row>
    <row r="267" spans="1:10" x14ac:dyDescent="0.3">
      <c r="A267">
        <v>266</v>
      </c>
      <c r="B267" s="2" t="s">
        <v>153</v>
      </c>
      <c r="C267" s="2" t="s">
        <v>152</v>
      </c>
      <c r="D267" s="2">
        <v>2</v>
      </c>
      <c r="E267" s="2">
        <v>3.89</v>
      </c>
      <c r="F267" s="2">
        <v>3.89</v>
      </c>
      <c r="G267" s="2">
        <v>21.29</v>
      </c>
      <c r="H267" s="2">
        <v>10.645</v>
      </c>
      <c r="I267" s="2">
        <v>2</v>
      </c>
      <c r="J267" s="2">
        <v>3.23</v>
      </c>
    </row>
    <row r="268" spans="1:10" x14ac:dyDescent="0.3">
      <c r="A268">
        <v>267</v>
      </c>
      <c r="B268" s="2" t="s">
        <v>7</v>
      </c>
      <c r="C268" s="2" t="s">
        <v>154</v>
      </c>
      <c r="D268" s="2">
        <v>8</v>
      </c>
      <c r="E268" s="2">
        <v>7.8209999999999997</v>
      </c>
      <c r="F268" s="2">
        <v>7.7649999999999997</v>
      </c>
      <c r="G268" s="2">
        <v>30.08</v>
      </c>
      <c r="H268">
        <v>15.04</v>
      </c>
      <c r="I268">
        <v>2</v>
      </c>
      <c r="J268" s="2">
        <v>3.47</v>
      </c>
    </row>
    <row r="269" spans="1:10" x14ac:dyDescent="0.3">
      <c r="A269">
        <v>268</v>
      </c>
      <c r="B269" s="2" t="s">
        <v>155</v>
      </c>
      <c r="C269" s="2" t="s">
        <v>154</v>
      </c>
      <c r="D269" s="2">
        <v>8</v>
      </c>
      <c r="E269" s="2">
        <v>7.8209999999999997</v>
      </c>
      <c r="F269" s="2">
        <v>7.7649999999999997</v>
      </c>
      <c r="G269" s="2">
        <v>30.96</v>
      </c>
      <c r="H269">
        <v>15.48</v>
      </c>
      <c r="I269">
        <v>2</v>
      </c>
      <c r="J269" s="2">
        <v>3.76</v>
      </c>
    </row>
    <row r="270" spans="1:10" x14ac:dyDescent="0.3">
      <c r="A270">
        <v>269</v>
      </c>
      <c r="B270" s="2" t="s">
        <v>156</v>
      </c>
      <c r="C270" s="2" t="s">
        <v>154</v>
      </c>
      <c r="D270" s="2">
        <v>8</v>
      </c>
      <c r="E270" s="2">
        <v>7.8209999999999997</v>
      </c>
      <c r="F270" s="2">
        <v>7.7649999999999997</v>
      </c>
      <c r="G270" s="2">
        <v>29.84</v>
      </c>
      <c r="H270">
        <v>14.92</v>
      </c>
      <c r="I270">
        <v>2</v>
      </c>
      <c r="J270" s="2">
        <v>3.76</v>
      </c>
    </row>
    <row r="271" spans="1:10" x14ac:dyDescent="0.3">
      <c r="A271">
        <v>270</v>
      </c>
      <c r="B271" s="2" t="s">
        <v>157</v>
      </c>
      <c r="C271" s="2" t="s">
        <v>154</v>
      </c>
      <c r="D271" s="2">
        <v>8</v>
      </c>
      <c r="E271" s="2">
        <v>7.8209999999999997</v>
      </c>
      <c r="F271" s="2">
        <v>7.7649999999999997</v>
      </c>
      <c r="G271" s="2">
        <v>30.08</v>
      </c>
      <c r="H271">
        <v>15.04</v>
      </c>
      <c r="I271">
        <v>2</v>
      </c>
      <c r="J271" s="2">
        <v>3.91</v>
      </c>
    </row>
    <row r="272" spans="1:10" x14ac:dyDescent="0.3">
      <c r="A272">
        <v>271</v>
      </c>
      <c r="B272" s="2" t="s">
        <v>158</v>
      </c>
      <c r="C272" s="2" t="s">
        <v>154</v>
      </c>
      <c r="D272" s="2">
        <v>8</v>
      </c>
      <c r="E272" s="2">
        <v>7.8440000000000003</v>
      </c>
      <c r="F272" s="2">
        <v>7.7690000000000001</v>
      </c>
      <c r="G272" s="2">
        <v>29.72</v>
      </c>
      <c r="H272">
        <v>14.86</v>
      </c>
      <c r="I272">
        <v>2</v>
      </c>
      <c r="J272" s="2">
        <v>4.29</v>
      </c>
    </row>
    <row r="273" spans="1:10" x14ac:dyDescent="0.3">
      <c r="A273">
        <v>272</v>
      </c>
      <c r="B273" s="2" t="s">
        <v>151</v>
      </c>
      <c r="C273" s="2" t="s">
        <v>154</v>
      </c>
      <c r="D273" s="2">
        <v>8</v>
      </c>
      <c r="E273" s="2">
        <f t="shared" ref="E273:F277" si="0">3.907*2</f>
        <v>7.8140000000000001</v>
      </c>
      <c r="F273" s="2">
        <f t="shared" si="0"/>
        <v>7.8140000000000001</v>
      </c>
      <c r="G273" s="2">
        <v>33.06</v>
      </c>
      <c r="H273" s="2">
        <v>16.53</v>
      </c>
      <c r="I273" s="2">
        <v>2</v>
      </c>
      <c r="J273" s="2">
        <v>3.5</v>
      </c>
    </row>
    <row r="274" spans="1:10" x14ac:dyDescent="0.3">
      <c r="A274">
        <v>273</v>
      </c>
      <c r="B274" s="2" t="s">
        <v>159</v>
      </c>
      <c r="C274" s="2" t="s">
        <v>154</v>
      </c>
      <c r="D274" s="2">
        <v>8</v>
      </c>
      <c r="E274" s="2">
        <f t="shared" si="0"/>
        <v>7.8140000000000001</v>
      </c>
      <c r="F274" s="2">
        <f t="shared" si="0"/>
        <v>7.8140000000000001</v>
      </c>
      <c r="G274" s="2">
        <v>32.86</v>
      </c>
      <c r="H274" s="2">
        <v>16.43</v>
      </c>
      <c r="I274" s="2">
        <v>2</v>
      </c>
      <c r="J274" s="2">
        <v>3.77</v>
      </c>
    </row>
    <row r="275" spans="1:10" x14ac:dyDescent="0.3">
      <c r="A275">
        <v>274</v>
      </c>
      <c r="B275" s="2" t="s">
        <v>160</v>
      </c>
      <c r="C275" s="2" t="s">
        <v>154</v>
      </c>
      <c r="D275" s="2">
        <v>8</v>
      </c>
      <c r="E275" s="2">
        <f t="shared" si="0"/>
        <v>7.8140000000000001</v>
      </c>
      <c r="F275" s="2">
        <f t="shared" si="0"/>
        <v>7.8140000000000001</v>
      </c>
      <c r="G275" s="2">
        <v>32.42</v>
      </c>
      <c r="H275" s="2">
        <v>16.21</v>
      </c>
      <c r="I275" s="2">
        <v>2</v>
      </c>
      <c r="J275" s="2">
        <v>3.8</v>
      </c>
    </row>
    <row r="276" spans="1:10" x14ac:dyDescent="0.3">
      <c r="A276">
        <v>275</v>
      </c>
      <c r="B276" s="2" t="s">
        <v>161</v>
      </c>
      <c r="C276" s="2" t="s">
        <v>154</v>
      </c>
      <c r="D276" s="2">
        <v>8</v>
      </c>
      <c r="E276" s="2">
        <f t="shared" si="0"/>
        <v>7.8140000000000001</v>
      </c>
      <c r="F276" s="2">
        <f t="shared" si="0"/>
        <v>7.8140000000000001</v>
      </c>
      <c r="G276" s="2">
        <v>32.58</v>
      </c>
      <c r="H276" s="2">
        <v>16.29</v>
      </c>
      <c r="I276" s="2">
        <v>2</v>
      </c>
      <c r="J276" s="2">
        <v>3.92</v>
      </c>
    </row>
    <row r="277" spans="1:10" x14ac:dyDescent="0.3">
      <c r="A277">
        <v>276</v>
      </c>
      <c r="B277" s="2" t="s">
        <v>162</v>
      </c>
      <c r="C277" s="2" t="s">
        <v>154</v>
      </c>
      <c r="D277" s="2">
        <v>8</v>
      </c>
      <c r="E277" s="2">
        <f t="shared" si="0"/>
        <v>7.8140000000000001</v>
      </c>
      <c r="F277" s="2">
        <f t="shared" si="0"/>
        <v>7.8140000000000001</v>
      </c>
      <c r="G277" s="2">
        <v>31.54</v>
      </c>
      <c r="H277" s="2">
        <v>15.77</v>
      </c>
      <c r="I277" s="2">
        <v>2</v>
      </c>
      <c r="J277" s="2">
        <v>4.25</v>
      </c>
    </row>
    <row r="278" spans="1:10" x14ac:dyDescent="0.3">
      <c r="A278">
        <v>277</v>
      </c>
      <c r="B278" s="2" t="s">
        <v>151</v>
      </c>
      <c r="C278" s="2" t="s">
        <v>154</v>
      </c>
      <c r="D278" s="2">
        <v>8</v>
      </c>
      <c r="E278" s="2">
        <f t="shared" ref="E278:F282" si="1">3.88*2</f>
        <v>7.76</v>
      </c>
      <c r="F278" s="2">
        <f t="shared" si="1"/>
        <v>7.76</v>
      </c>
      <c r="G278" s="2">
        <v>33</v>
      </c>
      <c r="H278" s="2">
        <v>16.5</v>
      </c>
      <c r="I278" s="2">
        <v>2</v>
      </c>
      <c r="J278" s="2">
        <v>3.35</v>
      </c>
    </row>
    <row r="279" spans="1:10" x14ac:dyDescent="0.3">
      <c r="A279">
        <v>278</v>
      </c>
      <c r="B279" s="2" t="s">
        <v>159</v>
      </c>
      <c r="C279" s="2" t="s">
        <v>154</v>
      </c>
      <c r="D279" s="2">
        <v>8</v>
      </c>
      <c r="E279" s="2">
        <f t="shared" si="1"/>
        <v>7.76</v>
      </c>
      <c r="F279" s="2">
        <f t="shared" si="1"/>
        <v>7.76</v>
      </c>
      <c r="G279" s="2">
        <v>33.08</v>
      </c>
      <c r="H279" s="2">
        <v>16.54</v>
      </c>
      <c r="I279" s="2">
        <v>2</v>
      </c>
      <c r="J279" s="2">
        <v>3.74</v>
      </c>
    </row>
    <row r="280" spans="1:10" x14ac:dyDescent="0.3">
      <c r="A280">
        <v>279</v>
      </c>
      <c r="B280" s="2" t="s">
        <v>160</v>
      </c>
      <c r="C280" s="2" t="s">
        <v>154</v>
      </c>
      <c r="D280" s="2">
        <v>8</v>
      </c>
      <c r="E280" s="2">
        <f t="shared" si="1"/>
        <v>7.76</v>
      </c>
      <c r="F280" s="2">
        <f t="shared" si="1"/>
        <v>7.76</v>
      </c>
      <c r="G280" s="2">
        <v>33.24</v>
      </c>
      <c r="H280" s="2">
        <v>16.62</v>
      </c>
      <c r="I280" s="2">
        <v>2</v>
      </c>
      <c r="J280" s="2">
        <v>3.74</v>
      </c>
    </row>
    <row r="281" spans="1:10" x14ac:dyDescent="0.3">
      <c r="A281">
        <v>280</v>
      </c>
      <c r="B281" s="2" t="s">
        <v>161</v>
      </c>
      <c r="C281" s="2" t="s">
        <v>154</v>
      </c>
      <c r="D281" s="2">
        <v>8</v>
      </c>
      <c r="E281" s="2">
        <f t="shared" si="1"/>
        <v>7.76</v>
      </c>
      <c r="F281" s="2">
        <f t="shared" si="1"/>
        <v>7.76</v>
      </c>
      <c r="G281" s="2">
        <v>33</v>
      </c>
      <c r="H281" s="2">
        <v>16.5</v>
      </c>
      <c r="I281" s="2">
        <v>2</v>
      </c>
      <c r="J281" s="2">
        <v>3.78</v>
      </c>
    </row>
    <row r="282" spans="1:10" x14ac:dyDescent="0.3">
      <c r="A282">
        <v>281</v>
      </c>
      <c r="B282" s="2" t="s">
        <v>162</v>
      </c>
      <c r="C282" s="2" t="s">
        <v>154</v>
      </c>
      <c r="D282" s="2">
        <v>8</v>
      </c>
      <c r="E282" s="2">
        <f t="shared" si="1"/>
        <v>7.76</v>
      </c>
      <c r="F282" s="2">
        <f t="shared" si="1"/>
        <v>7.76</v>
      </c>
      <c r="G282" s="2">
        <v>29.18</v>
      </c>
      <c r="H282" s="2">
        <v>14.59</v>
      </c>
      <c r="I282" s="2">
        <v>2</v>
      </c>
      <c r="J282" s="2">
        <v>3.99</v>
      </c>
    </row>
    <row r="283" spans="1:10" x14ac:dyDescent="0.3">
      <c r="A283">
        <v>282</v>
      </c>
      <c r="B283" s="2" t="s">
        <v>8</v>
      </c>
      <c r="C283" s="2" t="s">
        <v>154</v>
      </c>
      <c r="D283" s="2"/>
      <c r="E283" s="2"/>
      <c r="F283" s="2"/>
      <c r="G283" s="2"/>
      <c r="H283" s="2">
        <v>0</v>
      </c>
      <c r="J283" s="69">
        <v>3.2</v>
      </c>
    </row>
    <row r="284" spans="1:10" x14ac:dyDescent="0.3">
      <c r="A284">
        <v>283</v>
      </c>
      <c r="B284" s="2" t="s">
        <v>8</v>
      </c>
      <c r="C284" s="2" t="s">
        <v>154</v>
      </c>
      <c r="D284" s="2"/>
      <c r="E284" s="2"/>
      <c r="F284" s="2"/>
      <c r="G284" s="2"/>
      <c r="H284" s="2">
        <v>0</v>
      </c>
      <c r="J284" s="69">
        <v>3.2</v>
      </c>
    </row>
    <row r="285" spans="1:10" x14ac:dyDescent="0.3">
      <c r="A285">
        <v>284</v>
      </c>
      <c r="B285" s="2" t="s">
        <v>4</v>
      </c>
      <c r="C285" s="2" t="s">
        <v>163</v>
      </c>
      <c r="D285" s="2"/>
      <c r="E285" s="2"/>
      <c r="F285" s="2"/>
      <c r="G285" s="2"/>
      <c r="H285" s="2"/>
      <c r="J285" s="2">
        <v>3.5</v>
      </c>
    </row>
    <row r="286" spans="1:10" x14ac:dyDescent="0.3">
      <c r="A286">
        <v>285</v>
      </c>
      <c r="B286" s="2" t="s">
        <v>4</v>
      </c>
      <c r="C286" s="2" t="s">
        <v>163</v>
      </c>
      <c r="D286" s="2"/>
      <c r="E286" s="2"/>
      <c r="F286" s="2"/>
      <c r="G286" s="2"/>
      <c r="H286" s="2"/>
      <c r="J286" s="2">
        <v>3.5</v>
      </c>
    </row>
    <row r="287" spans="1:10" x14ac:dyDescent="0.3">
      <c r="A287">
        <v>286</v>
      </c>
      <c r="B287" s="2" t="s">
        <v>4</v>
      </c>
      <c r="C287" s="2" t="s">
        <v>163</v>
      </c>
      <c r="D287" s="2"/>
      <c r="E287" s="2"/>
      <c r="F287" s="2"/>
      <c r="G287" s="2"/>
      <c r="H287" s="2"/>
      <c r="J287" s="2">
        <v>3.5</v>
      </c>
    </row>
    <row r="288" spans="1:10" x14ac:dyDescent="0.3">
      <c r="A288">
        <v>287</v>
      </c>
      <c r="B288" s="2" t="s">
        <v>4</v>
      </c>
      <c r="C288" s="2" t="s">
        <v>163</v>
      </c>
      <c r="D288" s="2"/>
      <c r="E288" s="2"/>
      <c r="F288" s="2"/>
      <c r="G288" s="2"/>
      <c r="H288" s="2"/>
      <c r="J288" s="2">
        <v>3.5</v>
      </c>
    </row>
    <row r="289" spans="1:10" x14ac:dyDescent="0.3">
      <c r="A289">
        <v>288</v>
      </c>
      <c r="B289" s="2" t="s">
        <v>4</v>
      </c>
      <c r="C289" s="2" t="s">
        <v>163</v>
      </c>
      <c r="D289" s="2"/>
      <c r="E289" s="2"/>
      <c r="F289" s="2"/>
      <c r="G289" s="2"/>
      <c r="H289" s="2"/>
      <c r="J289" s="2">
        <v>3.5</v>
      </c>
    </row>
    <row r="290" spans="1:10" x14ac:dyDescent="0.3">
      <c r="A290">
        <v>289</v>
      </c>
      <c r="B290" s="2" t="s">
        <v>4</v>
      </c>
      <c r="C290" s="2" t="s">
        <v>163</v>
      </c>
      <c r="D290" s="2"/>
      <c r="E290" s="2"/>
      <c r="F290" s="2"/>
      <c r="G290" s="2"/>
      <c r="H290" s="2"/>
      <c r="J290" s="2">
        <v>3.5</v>
      </c>
    </row>
    <row r="291" spans="1:10" x14ac:dyDescent="0.3">
      <c r="A291">
        <v>290</v>
      </c>
      <c r="B291" s="2" t="s">
        <v>4</v>
      </c>
      <c r="C291" s="2" t="s">
        <v>163</v>
      </c>
      <c r="D291" s="2"/>
      <c r="E291" s="2"/>
      <c r="F291" s="2"/>
      <c r="G291" s="2"/>
      <c r="H291" s="2"/>
      <c r="J291" s="2">
        <v>3.5</v>
      </c>
    </row>
    <row r="292" spans="1:10" x14ac:dyDescent="0.3">
      <c r="A292">
        <v>291</v>
      </c>
      <c r="B292" s="2" t="s">
        <v>4</v>
      </c>
      <c r="C292" s="2" t="s">
        <v>163</v>
      </c>
      <c r="D292" s="2"/>
      <c r="E292" s="2"/>
      <c r="F292" s="2"/>
      <c r="G292" s="2"/>
      <c r="H292" s="2"/>
      <c r="J292" s="2">
        <v>3.5</v>
      </c>
    </row>
    <row r="293" spans="1:10" x14ac:dyDescent="0.3">
      <c r="A293">
        <v>292</v>
      </c>
      <c r="B293" s="2" t="s">
        <v>4</v>
      </c>
      <c r="C293" s="2" t="s">
        <v>163</v>
      </c>
      <c r="D293" s="2"/>
      <c r="E293" s="2"/>
      <c r="F293" s="2"/>
      <c r="G293" s="2"/>
      <c r="H293" s="2"/>
      <c r="J293" s="2">
        <v>3.5</v>
      </c>
    </row>
    <row r="294" spans="1:10" x14ac:dyDescent="0.3">
      <c r="A294">
        <v>293</v>
      </c>
      <c r="B294" s="2" t="s">
        <v>165</v>
      </c>
      <c r="C294" s="2" t="s">
        <v>164</v>
      </c>
      <c r="D294" s="2"/>
      <c r="E294" s="2"/>
      <c r="F294" s="2"/>
      <c r="G294" s="2"/>
      <c r="H294" s="2"/>
      <c r="J294" s="2">
        <v>2.84</v>
      </c>
    </row>
    <row r="295" spans="1:10" x14ac:dyDescent="0.3">
      <c r="A295">
        <v>294</v>
      </c>
      <c r="B295" s="2" t="s">
        <v>166</v>
      </c>
      <c r="C295" s="2" t="s">
        <v>164</v>
      </c>
      <c r="D295" s="2">
        <v>2</v>
      </c>
      <c r="E295" s="2">
        <v>3.97</v>
      </c>
      <c r="F295" s="2">
        <v>3.97</v>
      </c>
      <c r="G295" s="2">
        <v>22.5</v>
      </c>
      <c r="H295" s="2">
        <v>11.25</v>
      </c>
      <c r="I295" s="2">
        <v>2</v>
      </c>
      <c r="J295" s="2">
        <v>3.48</v>
      </c>
    </row>
    <row r="296" spans="1:10" x14ac:dyDescent="0.3">
      <c r="A296">
        <v>295</v>
      </c>
      <c r="B296" s="5" t="s">
        <v>167</v>
      </c>
      <c r="C296" s="5" t="s">
        <v>164</v>
      </c>
      <c r="D296" s="5"/>
      <c r="E296" s="5"/>
      <c r="F296" s="5"/>
      <c r="G296" s="5"/>
      <c r="H296" s="5"/>
      <c r="J296" s="5">
        <v>3.49</v>
      </c>
    </row>
    <row r="297" spans="1:10" x14ac:dyDescent="0.3">
      <c r="A297">
        <v>296</v>
      </c>
      <c r="B297" s="2" t="s">
        <v>165</v>
      </c>
      <c r="C297" s="2" t="s">
        <v>164</v>
      </c>
      <c r="D297" s="2"/>
      <c r="E297" s="2"/>
      <c r="F297" s="2"/>
      <c r="G297" s="2"/>
      <c r="H297" s="2"/>
      <c r="J297" s="2">
        <v>2.84</v>
      </c>
    </row>
    <row r="298" spans="1:10" x14ac:dyDescent="0.3">
      <c r="A298">
        <v>297</v>
      </c>
      <c r="B298" s="2" t="s">
        <v>166</v>
      </c>
      <c r="C298" s="2" t="s">
        <v>164</v>
      </c>
      <c r="D298" s="2">
        <v>2</v>
      </c>
      <c r="E298" s="2">
        <v>3.97</v>
      </c>
      <c r="F298" s="2">
        <v>3.97</v>
      </c>
      <c r="G298" s="2">
        <v>22.5</v>
      </c>
      <c r="H298" s="2">
        <v>11.25</v>
      </c>
      <c r="I298" s="2">
        <v>2</v>
      </c>
      <c r="J298" s="2">
        <v>3.48</v>
      </c>
    </row>
    <row r="299" spans="1:10" x14ac:dyDescent="0.3">
      <c r="A299">
        <v>298</v>
      </c>
      <c r="B299" s="5" t="s">
        <v>167</v>
      </c>
      <c r="C299" s="5" t="s">
        <v>164</v>
      </c>
      <c r="D299" s="5"/>
      <c r="E299" s="5"/>
      <c r="F299" s="5"/>
      <c r="G299" s="5"/>
      <c r="H299" s="5"/>
      <c r="J299" s="5">
        <v>3.49</v>
      </c>
    </row>
    <row r="300" spans="1:10" x14ac:dyDescent="0.3">
      <c r="A300">
        <v>299</v>
      </c>
      <c r="B300" s="2" t="s">
        <v>63</v>
      </c>
      <c r="C300" s="2" t="s">
        <v>168</v>
      </c>
      <c r="D300" s="2">
        <v>2</v>
      </c>
      <c r="E300" s="2">
        <v>3.8530000000000002</v>
      </c>
      <c r="F300" s="2">
        <v>3.8530000000000002</v>
      </c>
      <c r="G300" s="2">
        <v>29</v>
      </c>
      <c r="H300">
        <v>14.5</v>
      </c>
      <c r="I300" s="2">
        <v>2</v>
      </c>
      <c r="J300" s="2">
        <v>3.75</v>
      </c>
    </row>
    <row r="301" spans="1:10" x14ac:dyDescent="0.3">
      <c r="A301">
        <v>300</v>
      </c>
      <c r="B301" s="2" t="s">
        <v>232</v>
      </c>
      <c r="C301" s="2" t="s">
        <v>168</v>
      </c>
      <c r="D301" s="2">
        <v>2</v>
      </c>
      <c r="E301" s="2">
        <v>3.8530000000000002</v>
      </c>
      <c r="F301" s="2">
        <v>3.8530000000000002</v>
      </c>
      <c r="G301" s="2">
        <v>31.24</v>
      </c>
      <c r="H301" s="2">
        <v>15.62</v>
      </c>
      <c r="I301" s="2">
        <v>2</v>
      </c>
      <c r="J301" s="2">
        <v>3.86</v>
      </c>
    </row>
    <row r="302" spans="1:10" x14ac:dyDescent="0.3">
      <c r="A302">
        <v>301</v>
      </c>
      <c r="B302" s="2" t="s">
        <v>1220</v>
      </c>
      <c r="C302" s="2" t="s">
        <v>168</v>
      </c>
      <c r="D302" s="2">
        <v>2</v>
      </c>
      <c r="E302" s="2">
        <v>3.8530000000000002</v>
      </c>
      <c r="F302" s="2">
        <v>3.8530000000000002</v>
      </c>
      <c r="G302" s="2">
        <v>31.54</v>
      </c>
      <c r="H302" s="2">
        <v>15.77</v>
      </c>
      <c r="I302" s="2">
        <v>2</v>
      </c>
      <c r="J302" s="2">
        <v>4.01</v>
      </c>
    </row>
    <row r="303" spans="1:10" x14ac:dyDescent="0.3">
      <c r="A303">
        <v>302</v>
      </c>
      <c r="B303" s="2" t="s">
        <v>1221</v>
      </c>
      <c r="C303" s="2" t="s">
        <v>168</v>
      </c>
      <c r="D303" s="2">
        <v>2</v>
      </c>
      <c r="E303" s="2">
        <v>3.8530000000000002</v>
      </c>
      <c r="F303" s="2">
        <v>3.8530000000000002</v>
      </c>
      <c r="G303" s="2">
        <v>32.4</v>
      </c>
      <c r="H303" s="2">
        <v>16.2</v>
      </c>
      <c r="I303" s="2">
        <v>2</v>
      </c>
      <c r="J303" s="2">
        <v>4.16</v>
      </c>
    </row>
    <row r="304" spans="1:10" x14ac:dyDescent="0.3">
      <c r="A304">
        <v>303</v>
      </c>
      <c r="B304" s="2" t="s">
        <v>855</v>
      </c>
      <c r="C304" s="2" t="s">
        <v>168</v>
      </c>
      <c r="D304" s="2">
        <v>2</v>
      </c>
      <c r="E304" s="2">
        <v>3.8530000000000002</v>
      </c>
      <c r="F304" s="2">
        <v>3.8530000000000002</v>
      </c>
      <c r="G304" s="2">
        <v>32.64</v>
      </c>
      <c r="H304">
        <v>16.32</v>
      </c>
      <c r="I304" s="2">
        <v>2</v>
      </c>
      <c r="J304" s="2">
        <v>4.59</v>
      </c>
    </row>
    <row r="305" spans="1:10" x14ac:dyDescent="0.3">
      <c r="A305">
        <v>304</v>
      </c>
      <c r="B305" s="2" t="s">
        <v>2</v>
      </c>
      <c r="C305" s="2" t="s">
        <v>174</v>
      </c>
      <c r="D305" s="2">
        <v>4</v>
      </c>
      <c r="E305" s="2">
        <v>5.4763999999999999</v>
      </c>
      <c r="F305" s="2">
        <v>5.1576000000000004</v>
      </c>
      <c r="G305" s="2">
        <v>22.404199999999999</v>
      </c>
      <c r="H305" s="2">
        <v>11.2021</v>
      </c>
      <c r="I305" s="2">
        <v>2</v>
      </c>
      <c r="J305" s="2">
        <v>3.3</v>
      </c>
    </row>
    <row r="306" spans="1:10" x14ac:dyDescent="0.3">
      <c r="A306">
        <v>305</v>
      </c>
      <c r="B306" s="2" t="s">
        <v>175</v>
      </c>
      <c r="C306" s="2" t="s">
        <v>174</v>
      </c>
      <c r="D306" s="2">
        <v>16</v>
      </c>
      <c r="E306" s="2">
        <v>7.7803000000000004</v>
      </c>
      <c r="F306" s="2">
        <v>7.7803000000000004</v>
      </c>
      <c r="G306" s="2">
        <v>42.569200000000002</v>
      </c>
      <c r="H306" s="2">
        <v>10.642300000000001</v>
      </c>
      <c r="I306" s="2">
        <v>4</v>
      </c>
      <c r="J306" s="2">
        <v>2.98</v>
      </c>
    </row>
    <row r="307" spans="1:10" x14ac:dyDescent="0.3">
      <c r="A307">
        <v>306</v>
      </c>
      <c r="B307" s="2" t="s">
        <v>2</v>
      </c>
      <c r="C307" s="2" t="s">
        <v>174</v>
      </c>
      <c r="D307" s="2">
        <v>4</v>
      </c>
      <c r="E307" s="2">
        <v>5.4763999999999999</v>
      </c>
      <c r="F307" s="2">
        <v>5.1576000000000004</v>
      </c>
      <c r="G307" s="2">
        <v>22.404199999999999</v>
      </c>
      <c r="H307" s="2">
        <v>11.2021</v>
      </c>
      <c r="I307" s="2">
        <v>2</v>
      </c>
      <c r="J307" s="2">
        <v>3.3</v>
      </c>
    </row>
    <row r="308" spans="1:10" x14ac:dyDescent="0.3">
      <c r="A308">
        <v>307</v>
      </c>
      <c r="B308" s="2" t="s">
        <v>175</v>
      </c>
      <c r="C308" s="2" t="s">
        <v>174</v>
      </c>
      <c r="D308" s="2">
        <v>16</v>
      </c>
      <c r="E308" s="2">
        <v>7.7803000000000004</v>
      </c>
      <c r="F308" s="2">
        <v>7.7803000000000004</v>
      </c>
      <c r="G308" s="2">
        <v>42.569200000000002</v>
      </c>
      <c r="H308" s="2">
        <v>10.642300000000001</v>
      </c>
      <c r="I308" s="2">
        <v>4</v>
      </c>
      <c r="J308" s="2">
        <v>2.98</v>
      </c>
    </row>
    <row r="309" spans="1:10" x14ac:dyDescent="0.3">
      <c r="A309">
        <v>308</v>
      </c>
      <c r="B309" s="2" t="s">
        <v>2</v>
      </c>
      <c r="C309" s="2" t="s">
        <v>176</v>
      </c>
      <c r="D309" s="2">
        <v>4</v>
      </c>
      <c r="E309" s="2">
        <v>5.5339999999999998</v>
      </c>
      <c r="F309" s="2">
        <v>5.5033000000000003</v>
      </c>
      <c r="G309" s="2">
        <v>22.083300000000001</v>
      </c>
      <c r="H309" s="2">
        <v>11.041650000000001</v>
      </c>
      <c r="I309" s="2">
        <v>2</v>
      </c>
      <c r="J309" s="2">
        <v>3.3</v>
      </c>
    </row>
    <row r="310" spans="1:10" x14ac:dyDescent="0.3">
      <c r="A310">
        <v>309</v>
      </c>
      <c r="B310" s="2" t="s">
        <v>175</v>
      </c>
      <c r="C310" s="2" t="s">
        <v>176</v>
      </c>
      <c r="D310" s="2">
        <v>2</v>
      </c>
      <c r="E310" s="2">
        <v>3.9045000000000001</v>
      </c>
      <c r="F310" s="2">
        <v>3.9045000000000001</v>
      </c>
      <c r="G310" s="2">
        <v>21.652100000000001</v>
      </c>
      <c r="H310" s="2">
        <v>10.82605</v>
      </c>
      <c r="I310" s="2">
        <v>2</v>
      </c>
      <c r="J310" s="2">
        <v>3.15</v>
      </c>
    </row>
    <row r="311" spans="1:10" x14ac:dyDescent="0.3">
      <c r="A311">
        <v>310</v>
      </c>
      <c r="B311" s="2" t="s">
        <v>5</v>
      </c>
      <c r="C311" s="2" t="s">
        <v>176</v>
      </c>
      <c r="D311" s="2">
        <v>1</v>
      </c>
      <c r="E311" s="2">
        <v>3.8650000000000002</v>
      </c>
      <c r="F311" s="2">
        <v>3.8650000000000002</v>
      </c>
      <c r="G311" s="2">
        <v>14.974299999999999</v>
      </c>
      <c r="H311" s="2">
        <v>14.974299999999999</v>
      </c>
      <c r="I311" s="2">
        <v>1</v>
      </c>
      <c r="J311" s="2">
        <v>3.5</v>
      </c>
    </row>
    <row r="312" spans="1:10" x14ac:dyDescent="0.3">
      <c r="A312">
        <v>311</v>
      </c>
      <c r="B312" s="5" t="s">
        <v>177</v>
      </c>
      <c r="C312" s="5" t="s">
        <v>176</v>
      </c>
      <c r="D312" s="5"/>
      <c r="E312" s="5"/>
      <c r="F312" s="5"/>
      <c r="G312" s="5"/>
      <c r="H312" s="5"/>
      <c r="J312" s="5">
        <v>3.14</v>
      </c>
    </row>
    <row r="313" spans="1:10" x14ac:dyDescent="0.3">
      <c r="A313">
        <v>312</v>
      </c>
      <c r="B313" s="2" t="s">
        <v>178</v>
      </c>
      <c r="C313" s="2" t="s">
        <v>176</v>
      </c>
      <c r="D313" s="2">
        <v>1</v>
      </c>
      <c r="E313" s="2">
        <v>3.9007999999999998</v>
      </c>
      <c r="F313" s="2">
        <v>3.9007999999999998</v>
      </c>
      <c r="G313" s="2">
        <v>15.317</v>
      </c>
      <c r="H313" s="2">
        <v>15.317</v>
      </c>
      <c r="I313" s="2">
        <v>1</v>
      </c>
      <c r="J313" s="2">
        <v>3.1</v>
      </c>
    </row>
    <row r="314" spans="1:10" x14ac:dyDescent="0.3">
      <c r="A314">
        <v>313</v>
      </c>
      <c r="B314" s="5" t="s">
        <v>179</v>
      </c>
      <c r="C314" s="5" t="s">
        <v>176</v>
      </c>
      <c r="D314" s="5"/>
      <c r="E314" s="5"/>
      <c r="F314" s="5"/>
      <c r="G314" s="5"/>
      <c r="H314" s="5"/>
      <c r="J314" s="5">
        <v>3.22</v>
      </c>
    </row>
    <row r="315" spans="1:10" x14ac:dyDescent="0.3">
      <c r="A315">
        <v>314</v>
      </c>
      <c r="B315" s="2" t="s">
        <v>180</v>
      </c>
      <c r="C315" s="2" t="s">
        <v>176</v>
      </c>
      <c r="D315" s="2">
        <v>2</v>
      </c>
      <c r="E315" s="2">
        <v>3.9287999999999998</v>
      </c>
      <c r="F315" s="2">
        <v>3.9287999999999998</v>
      </c>
      <c r="G315" s="2">
        <v>30.2698</v>
      </c>
      <c r="H315" s="2">
        <v>15.1349</v>
      </c>
      <c r="I315" s="2">
        <v>2</v>
      </c>
      <c r="J315" s="2">
        <v>3.6</v>
      </c>
    </row>
    <row r="316" spans="1:10" x14ac:dyDescent="0.3">
      <c r="A316">
        <v>315</v>
      </c>
      <c r="B316" s="2" t="s">
        <v>181</v>
      </c>
      <c r="C316" s="2" t="s">
        <v>176</v>
      </c>
      <c r="D316" s="2">
        <v>2</v>
      </c>
      <c r="E316" s="2">
        <v>3.8313999999999999</v>
      </c>
      <c r="F316" s="2">
        <v>3.8313999999999999</v>
      </c>
      <c r="G316" s="2">
        <v>28.871400000000001</v>
      </c>
      <c r="H316" s="2">
        <v>14.435700000000001</v>
      </c>
      <c r="I316" s="2">
        <v>2</v>
      </c>
      <c r="J316" s="2">
        <v>3.42</v>
      </c>
    </row>
    <row r="317" spans="1:10" x14ac:dyDescent="0.3">
      <c r="A317">
        <v>316</v>
      </c>
      <c r="B317" s="2" t="s">
        <v>2</v>
      </c>
      <c r="C317" s="2" t="s">
        <v>176</v>
      </c>
      <c r="D317" s="2">
        <v>4</v>
      </c>
      <c r="E317" s="2">
        <v>5.5339999999999998</v>
      </c>
      <c r="F317" s="2">
        <v>5.5033000000000003</v>
      </c>
      <c r="G317" s="2">
        <v>22.083300000000001</v>
      </c>
      <c r="H317" s="2">
        <v>11.041650000000001</v>
      </c>
      <c r="I317" s="2">
        <v>2</v>
      </c>
      <c r="J317" s="2">
        <v>3.3</v>
      </c>
    </row>
    <row r="318" spans="1:10" x14ac:dyDescent="0.3">
      <c r="A318">
        <v>317</v>
      </c>
      <c r="B318" s="2" t="s">
        <v>175</v>
      </c>
      <c r="C318" s="2" t="s">
        <v>176</v>
      </c>
      <c r="D318" s="2">
        <v>2</v>
      </c>
      <c r="E318" s="2">
        <v>3.9045000000000001</v>
      </c>
      <c r="F318" s="2">
        <v>3.9045000000000001</v>
      </c>
      <c r="G318" s="2">
        <v>21.652100000000001</v>
      </c>
      <c r="H318" s="2">
        <v>10.82605</v>
      </c>
      <c r="I318" s="2">
        <v>2</v>
      </c>
      <c r="J318" s="2">
        <v>2.96</v>
      </c>
    </row>
    <row r="319" spans="1:10" x14ac:dyDescent="0.3">
      <c r="A319">
        <v>318</v>
      </c>
      <c r="B319" s="2" t="s">
        <v>5</v>
      </c>
      <c r="C319" s="2" t="s">
        <v>176</v>
      </c>
      <c r="D319" s="2">
        <v>1</v>
      </c>
      <c r="E319" s="2">
        <v>3.8650000000000002</v>
      </c>
      <c r="F319" s="2">
        <v>3.8650000000000002</v>
      </c>
      <c r="G319" s="2">
        <v>14.974299999999999</v>
      </c>
      <c r="H319" s="2">
        <v>14.974299999999999</v>
      </c>
      <c r="I319" s="2">
        <v>1</v>
      </c>
      <c r="J319" s="2">
        <v>3.5</v>
      </c>
    </row>
    <row r="320" spans="1:10" x14ac:dyDescent="0.3">
      <c r="A320">
        <v>319</v>
      </c>
      <c r="B320" s="5" t="s">
        <v>177</v>
      </c>
      <c r="C320" s="5" t="s">
        <v>176</v>
      </c>
      <c r="D320" s="5"/>
      <c r="E320" s="5"/>
      <c r="F320" s="5"/>
      <c r="G320" s="5"/>
      <c r="H320" s="5"/>
      <c r="J320" s="5">
        <v>2.86</v>
      </c>
    </row>
    <row r="321" spans="1:10" x14ac:dyDescent="0.3">
      <c r="A321">
        <v>320</v>
      </c>
      <c r="B321" s="2" t="s">
        <v>178</v>
      </c>
      <c r="C321" s="2" t="s">
        <v>176</v>
      </c>
      <c r="D321" s="2">
        <v>1</v>
      </c>
      <c r="E321" s="2">
        <v>3.9007999999999998</v>
      </c>
      <c r="F321" s="2">
        <v>3.9007999999999998</v>
      </c>
      <c r="G321" s="2">
        <v>15.317</v>
      </c>
      <c r="H321" s="2">
        <v>15.317</v>
      </c>
      <c r="I321" s="2">
        <v>1</v>
      </c>
      <c r="J321" s="2">
        <v>3.1</v>
      </c>
    </row>
    <row r="322" spans="1:10" x14ac:dyDescent="0.3">
      <c r="A322">
        <v>321</v>
      </c>
      <c r="B322" s="5" t="s">
        <v>179</v>
      </c>
      <c r="C322" s="5" t="s">
        <v>176</v>
      </c>
      <c r="D322" s="5"/>
      <c r="E322" s="5"/>
      <c r="F322" s="5"/>
      <c r="G322" s="5"/>
      <c r="H322" s="5"/>
      <c r="J322" s="5">
        <v>2.85</v>
      </c>
    </row>
    <row r="323" spans="1:10" x14ac:dyDescent="0.3">
      <c r="A323">
        <v>322</v>
      </c>
      <c r="B323" s="2" t="s">
        <v>180</v>
      </c>
      <c r="C323" s="2" t="s">
        <v>176</v>
      </c>
      <c r="D323" s="2">
        <v>2</v>
      </c>
      <c r="E323" s="2">
        <v>3.9287999999999998</v>
      </c>
      <c r="F323" s="2">
        <v>3.9287999999999998</v>
      </c>
      <c r="G323" s="2">
        <v>30.2698</v>
      </c>
      <c r="H323" s="2">
        <v>15.1349</v>
      </c>
      <c r="I323" s="2">
        <v>2</v>
      </c>
      <c r="J323" s="2">
        <v>3.6</v>
      </c>
    </row>
    <row r="324" spans="1:10" x14ac:dyDescent="0.3">
      <c r="A324">
        <v>323</v>
      </c>
      <c r="B324" s="2" t="s">
        <v>181</v>
      </c>
      <c r="C324" s="2" t="s">
        <v>176</v>
      </c>
      <c r="D324" s="2">
        <v>2</v>
      </c>
      <c r="E324" s="2">
        <v>3.8313999999999999</v>
      </c>
      <c r="F324" s="2">
        <v>3.8313999999999999</v>
      </c>
      <c r="G324" s="2">
        <v>28.871400000000001</v>
      </c>
      <c r="H324" s="2">
        <v>14.435700000000001</v>
      </c>
      <c r="I324" s="2">
        <v>2</v>
      </c>
      <c r="J324" s="2">
        <v>2.65</v>
      </c>
    </row>
    <row r="325" spans="1:10" x14ac:dyDescent="0.3">
      <c r="A325">
        <v>324</v>
      </c>
      <c r="B325" s="2" t="s">
        <v>38</v>
      </c>
      <c r="C325" s="2" t="s">
        <v>182</v>
      </c>
      <c r="D325" s="2"/>
      <c r="E325" s="2"/>
      <c r="F325" s="2"/>
      <c r="G325" s="2"/>
      <c r="H325" s="2"/>
      <c r="J325" s="2">
        <v>3.9</v>
      </c>
    </row>
    <row r="326" spans="1:10" x14ac:dyDescent="0.3">
      <c r="A326">
        <v>325</v>
      </c>
      <c r="B326" s="2" t="s">
        <v>38</v>
      </c>
      <c r="C326" s="2" t="s">
        <v>182</v>
      </c>
      <c r="D326" s="2"/>
      <c r="E326" s="2"/>
      <c r="F326" s="2"/>
      <c r="G326" s="2"/>
      <c r="H326" s="2"/>
      <c r="J326" s="2">
        <v>3.9</v>
      </c>
    </row>
    <row r="327" spans="1:10" x14ac:dyDescent="0.3">
      <c r="A327">
        <v>326</v>
      </c>
      <c r="B327" s="2" t="s">
        <v>38</v>
      </c>
      <c r="C327" s="2" t="s">
        <v>182</v>
      </c>
      <c r="D327" s="2"/>
      <c r="E327" s="2"/>
      <c r="F327" s="2"/>
      <c r="G327" s="2"/>
      <c r="H327" s="2"/>
      <c r="J327" s="2">
        <v>3.9</v>
      </c>
    </row>
    <row r="328" spans="1:10" x14ac:dyDescent="0.3">
      <c r="A328">
        <v>327</v>
      </c>
      <c r="B328" s="2" t="s">
        <v>48</v>
      </c>
      <c r="C328" s="2" t="s">
        <v>183</v>
      </c>
      <c r="D328" s="2"/>
      <c r="E328" s="2"/>
      <c r="F328" s="2"/>
      <c r="G328" s="2"/>
      <c r="H328" s="2"/>
      <c r="J328" s="2">
        <v>4.3</v>
      </c>
    </row>
    <row r="329" spans="1:10" x14ac:dyDescent="0.3">
      <c r="A329">
        <v>328</v>
      </c>
      <c r="B329" s="2" t="s">
        <v>49</v>
      </c>
      <c r="C329" s="2" t="s">
        <v>183</v>
      </c>
      <c r="D329" s="2"/>
      <c r="E329" s="2"/>
      <c r="F329" s="2"/>
      <c r="G329" s="2"/>
      <c r="H329" s="1">
        <v>0</v>
      </c>
      <c r="J329" s="2">
        <v>4.0999999999999996</v>
      </c>
    </row>
    <row r="330" spans="1:10" x14ac:dyDescent="0.3">
      <c r="A330">
        <v>329</v>
      </c>
      <c r="B330" s="2" t="s">
        <v>46</v>
      </c>
      <c r="C330" s="2" t="s">
        <v>183</v>
      </c>
      <c r="D330" s="2"/>
      <c r="E330" s="2"/>
      <c r="F330" s="2"/>
      <c r="G330" s="2"/>
      <c r="H330" s="2"/>
      <c r="J330" s="2">
        <v>3.2</v>
      </c>
    </row>
    <row r="331" spans="1:10" x14ac:dyDescent="0.3">
      <c r="A331">
        <v>330</v>
      </c>
      <c r="B331" s="2" t="s">
        <v>47</v>
      </c>
      <c r="C331" s="2" t="s">
        <v>183</v>
      </c>
      <c r="D331" s="2"/>
      <c r="E331" s="2"/>
      <c r="F331" s="2"/>
      <c r="G331" s="2"/>
      <c r="H331" s="2"/>
      <c r="J331" s="2">
        <v>3.8</v>
      </c>
    </row>
    <row r="332" spans="1:10" x14ac:dyDescent="0.3">
      <c r="A332">
        <v>331</v>
      </c>
      <c r="B332" s="2" t="s">
        <v>8</v>
      </c>
      <c r="C332" s="2" t="s">
        <v>183</v>
      </c>
      <c r="D332" s="2"/>
      <c r="E332" s="2"/>
      <c r="F332" s="2"/>
      <c r="G332" s="2"/>
      <c r="H332" s="2">
        <v>0</v>
      </c>
      <c r="J332" s="2">
        <v>3.1</v>
      </c>
    </row>
    <row r="333" spans="1:10" x14ac:dyDescent="0.3">
      <c r="A333">
        <v>332</v>
      </c>
      <c r="B333" s="2" t="s">
        <v>0</v>
      </c>
      <c r="C333" s="2" t="s">
        <v>183</v>
      </c>
      <c r="D333" s="103">
        <v>4</v>
      </c>
      <c r="E333" s="1">
        <v>6.6</v>
      </c>
      <c r="F333" s="1">
        <v>7.94</v>
      </c>
      <c r="G333" s="1">
        <v>33.700000000000003</v>
      </c>
      <c r="H333" s="1">
        <v>16.850000000000001</v>
      </c>
      <c r="I333" s="1">
        <v>2</v>
      </c>
      <c r="J333" s="2">
        <v>3.3</v>
      </c>
    </row>
    <row r="334" spans="1:10" x14ac:dyDescent="0.3">
      <c r="A334">
        <v>333</v>
      </c>
      <c r="B334" s="5" t="s">
        <v>184</v>
      </c>
      <c r="C334" s="5" t="s">
        <v>183</v>
      </c>
      <c r="D334" s="5"/>
      <c r="E334" s="5"/>
      <c r="F334" s="5"/>
      <c r="G334" s="5"/>
      <c r="H334" s="5"/>
      <c r="J334" s="5">
        <v>3.5</v>
      </c>
    </row>
    <row r="335" spans="1:10" x14ac:dyDescent="0.3">
      <c r="A335">
        <v>334</v>
      </c>
      <c r="B335" s="2" t="s">
        <v>185</v>
      </c>
      <c r="C335" s="2" t="s">
        <v>192</v>
      </c>
      <c r="D335" s="2">
        <v>4</v>
      </c>
      <c r="E335" s="2">
        <v>3.9369999999999998</v>
      </c>
      <c r="F335" s="2">
        <v>27.198</v>
      </c>
      <c r="G335" s="2">
        <v>5.6920000000000002</v>
      </c>
      <c r="H335" s="1">
        <v>0</v>
      </c>
      <c r="J335" s="2">
        <v>4.55</v>
      </c>
    </row>
    <row r="336" spans="1:10" x14ac:dyDescent="0.3">
      <c r="A336">
        <v>335</v>
      </c>
      <c r="B336" s="2" t="s">
        <v>1227</v>
      </c>
      <c r="C336" s="2" t="s">
        <v>192</v>
      </c>
      <c r="D336" s="2">
        <v>4</v>
      </c>
      <c r="E336" s="1">
        <v>3.9369999999999998</v>
      </c>
      <c r="F336" s="1">
        <v>27.198</v>
      </c>
      <c r="G336" s="1">
        <v>5.6920000000000002</v>
      </c>
      <c r="H336" s="1">
        <v>0</v>
      </c>
      <c r="J336" s="2">
        <v>4.43</v>
      </c>
    </row>
    <row r="337" spans="1:10" x14ac:dyDescent="0.3">
      <c r="A337">
        <v>336</v>
      </c>
      <c r="B337" s="2" t="s">
        <v>1228</v>
      </c>
      <c r="C337" s="2" t="s">
        <v>192</v>
      </c>
      <c r="D337" s="2">
        <v>4</v>
      </c>
      <c r="E337" s="1">
        <v>3.9369999999999998</v>
      </c>
      <c r="F337" s="1">
        <v>27.198</v>
      </c>
      <c r="G337" s="1">
        <v>5.6920000000000002</v>
      </c>
      <c r="H337" s="1">
        <v>0</v>
      </c>
      <c r="J337" s="2">
        <v>4.34</v>
      </c>
    </row>
    <row r="338" spans="1:10" x14ac:dyDescent="0.3">
      <c r="A338">
        <v>337</v>
      </c>
      <c r="B338" s="2" t="s">
        <v>1229</v>
      </c>
      <c r="C338" s="2" t="s">
        <v>192</v>
      </c>
      <c r="D338" s="2">
        <v>4</v>
      </c>
      <c r="E338" s="1">
        <v>3.9369999999999998</v>
      </c>
      <c r="F338" s="1">
        <v>27.198</v>
      </c>
      <c r="G338" s="1">
        <v>5.6920000000000002</v>
      </c>
      <c r="H338" s="1">
        <v>0</v>
      </c>
      <c r="J338" s="2">
        <v>4.2699999999999996</v>
      </c>
    </row>
    <row r="339" spans="1:10" x14ac:dyDescent="0.3">
      <c r="A339">
        <v>338</v>
      </c>
      <c r="B339" s="2" t="s">
        <v>1230</v>
      </c>
      <c r="C339" s="2" t="s">
        <v>192</v>
      </c>
      <c r="D339" s="2">
        <v>4</v>
      </c>
      <c r="E339" s="1">
        <v>3.9369999999999998</v>
      </c>
      <c r="F339" s="1">
        <v>27.198</v>
      </c>
      <c r="G339" s="1">
        <v>5.6920000000000002</v>
      </c>
      <c r="H339" s="1">
        <v>0</v>
      </c>
      <c r="J339" s="2">
        <v>4.13</v>
      </c>
    </row>
    <row r="340" spans="1:10" x14ac:dyDescent="0.3">
      <c r="A340">
        <v>339</v>
      </c>
      <c r="B340" s="2" t="s">
        <v>1231</v>
      </c>
      <c r="C340" s="2" t="s">
        <v>192</v>
      </c>
      <c r="D340" s="2">
        <v>4</v>
      </c>
      <c r="E340" s="1">
        <v>3.9369999999999998</v>
      </c>
      <c r="F340" s="1">
        <v>27.198</v>
      </c>
      <c r="G340" s="1">
        <v>5.6920000000000002</v>
      </c>
      <c r="H340" s="1">
        <v>0</v>
      </c>
      <c r="J340" s="2">
        <v>4.07</v>
      </c>
    </row>
    <row r="341" spans="1:10" x14ac:dyDescent="0.3">
      <c r="A341">
        <v>340</v>
      </c>
      <c r="B341" s="2" t="s">
        <v>1232</v>
      </c>
      <c r="C341" s="2" t="s">
        <v>192</v>
      </c>
      <c r="D341" s="2">
        <v>4</v>
      </c>
      <c r="E341" s="1">
        <v>3.9369999999999998</v>
      </c>
      <c r="F341" s="1">
        <v>27.198</v>
      </c>
      <c r="G341" s="1">
        <v>5.6920000000000002</v>
      </c>
      <c r="H341" s="1">
        <v>0</v>
      </c>
      <c r="J341" s="2">
        <v>4.03</v>
      </c>
    </row>
    <row r="342" spans="1:10" x14ac:dyDescent="0.3">
      <c r="A342">
        <v>341</v>
      </c>
      <c r="B342" s="2" t="s">
        <v>1233</v>
      </c>
      <c r="C342" s="2" t="s">
        <v>192</v>
      </c>
      <c r="D342" s="2">
        <v>4</v>
      </c>
      <c r="E342" s="1">
        <v>3.9369999999999998</v>
      </c>
      <c r="F342" s="1">
        <v>27.198</v>
      </c>
      <c r="G342" s="1">
        <v>5.6920000000000002</v>
      </c>
      <c r="H342" s="1">
        <v>0</v>
      </c>
      <c r="J342" s="2">
        <v>3.96</v>
      </c>
    </row>
    <row r="343" spans="1:10" x14ac:dyDescent="0.3">
      <c r="A343">
        <v>342</v>
      </c>
      <c r="B343" s="2" t="s">
        <v>49</v>
      </c>
      <c r="C343" s="2" t="s">
        <v>192</v>
      </c>
      <c r="D343" s="2"/>
      <c r="E343" s="2">
        <v>3.9329999999999998</v>
      </c>
      <c r="F343" s="2">
        <v>26.725999999999999</v>
      </c>
      <c r="G343" s="2">
        <v>5.8630000000000004</v>
      </c>
      <c r="H343" s="1">
        <v>0</v>
      </c>
      <c r="J343" s="2">
        <v>3.92</v>
      </c>
    </row>
    <row r="344" spans="1:10" x14ac:dyDescent="0.3">
      <c r="A344">
        <v>343</v>
      </c>
      <c r="B344" s="2" t="s">
        <v>46</v>
      </c>
      <c r="C344" s="2" t="s">
        <v>197</v>
      </c>
      <c r="D344" s="2">
        <v>4</v>
      </c>
      <c r="E344" s="2">
        <v>13.01</v>
      </c>
      <c r="F344" s="2">
        <v>5.5439999999999996</v>
      </c>
      <c r="G344" s="2">
        <v>7.81</v>
      </c>
      <c r="H344" s="1">
        <v>0</v>
      </c>
      <c r="J344" s="2">
        <v>3.82</v>
      </c>
    </row>
    <row r="345" spans="1:10" x14ac:dyDescent="0.3">
      <c r="A345">
        <v>344</v>
      </c>
      <c r="B345" s="2" t="s">
        <v>193</v>
      </c>
      <c r="C345" s="2" t="s">
        <v>197</v>
      </c>
      <c r="D345" s="2">
        <v>4</v>
      </c>
      <c r="E345" s="2">
        <v>13.02</v>
      </c>
      <c r="F345" s="2">
        <v>5.5119999999999996</v>
      </c>
      <c r="G345" s="2">
        <v>7.7450000000000001</v>
      </c>
      <c r="H345" s="1">
        <v>0</v>
      </c>
      <c r="J345" s="2">
        <v>3.68</v>
      </c>
    </row>
    <row r="346" spans="1:10" x14ac:dyDescent="0.3">
      <c r="A346">
        <v>345</v>
      </c>
      <c r="B346" s="2" t="s">
        <v>194</v>
      </c>
      <c r="C346" s="2" t="s">
        <v>197</v>
      </c>
      <c r="D346" s="2">
        <v>4</v>
      </c>
      <c r="E346" s="2">
        <v>13.02</v>
      </c>
      <c r="F346" s="2">
        <v>5.48</v>
      </c>
      <c r="G346" s="2">
        <v>7.68</v>
      </c>
      <c r="H346" s="1">
        <v>0</v>
      </c>
      <c r="J346" s="2">
        <v>3.65</v>
      </c>
    </row>
    <row r="347" spans="1:10" x14ac:dyDescent="0.3">
      <c r="A347">
        <v>346</v>
      </c>
      <c r="B347" s="2" t="s">
        <v>195</v>
      </c>
      <c r="C347" s="2" t="s">
        <v>197</v>
      </c>
      <c r="D347" s="2">
        <v>4</v>
      </c>
      <c r="E347" s="2">
        <v>12.996</v>
      </c>
      <c r="F347" s="2">
        <v>5.4850000000000003</v>
      </c>
      <c r="G347" s="2">
        <v>7.7039999999999997</v>
      </c>
      <c r="H347" s="1">
        <v>0</v>
      </c>
      <c r="J347" s="2">
        <v>2.99</v>
      </c>
    </row>
    <row r="348" spans="1:10" x14ac:dyDescent="0.3">
      <c r="A348">
        <v>347</v>
      </c>
      <c r="B348" s="2" t="s">
        <v>196</v>
      </c>
      <c r="C348" s="2" t="s">
        <v>197</v>
      </c>
      <c r="D348" s="2">
        <v>4</v>
      </c>
      <c r="E348" s="2">
        <v>13.003</v>
      </c>
      <c r="F348" s="2">
        <v>5.5149999999999997</v>
      </c>
      <c r="G348" s="2">
        <v>7.7569999999999997</v>
      </c>
      <c r="H348" s="1">
        <v>0</v>
      </c>
      <c r="J348" s="2">
        <v>2.98</v>
      </c>
    </row>
    <row r="349" spans="1:10" x14ac:dyDescent="0.3">
      <c r="A349">
        <v>348</v>
      </c>
      <c r="B349" s="2" t="s">
        <v>46</v>
      </c>
      <c r="C349" s="2" t="s">
        <v>197</v>
      </c>
      <c r="D349" s="2">
        <v>4</v>
      </c>
      <c r="E349" s="2">
        <v>13.01</v>
      </c>
      <c r="F349" s="2">
        <v>5.5439999999999996</v>
      </c>
      <c r="G349" s="2">
        <v>7.81</v>
      </c>
      <c r="H349" s="1">
        <v>0</v>
      </c>
      <c r="J349" s="2">
        <v>3.82</v>
      </c>
    </row>
    <row r="350" spans="1:10" x14ac:dyDescent="0.3">
      <c r="A350">
        <v>349</v>
      </c>
      <c r="B350" s="2" t="s">
        <v>193</v>
      </c>
      <c r="C350" s="2" t="s">
        <v>197</v>
      </c>
      <c r="D350" s="2">
        <v>4</v>
      </c>
      <c r="E350" s="2">
        <v>13.02</v>
      </c>
      <c r="F350" s="2">
        <v>5.5119999999999996</v>
      </c>
      <c r="G350" s="2">
        <v>7.7450000000000001</v>
      </c>
      <c r="H350" s="1">
        <v>0</v>
      </c>
      <c r="J350" s="2">
        <v>3.68</v>
      </c>
    </row>
    <row r="351" spans="1:10" x14ac:dyDescent="0.3">
      <c r="A351">
        <v>350</v>
      </c>
      <c r="B351" s="2" t="s">
        <v>194</v>
      </c>
      <c r="C351" s="2" t="s">
        <v>197</v>
      </c>
      <c r="D351" s="2">
        <v>4</v>
      </c>
      <c r="E351" s="2">
        <v>13.02</v>
      </c>
      <c r="F351" s="2">
        <v>5.48</v>
      </c>
      <c r="G351" s="2">
        <v>7.68</v>
      </c>
      <c r="H351" s="1">
        <v>0</v>
      </c>
      <c r="J351" s="2">
        <v>3.65</v>
      </c>
    </row>
    <row r="352" spans="1:10" x14ac:dyDescent="0.3">
      <c r="A352">
        <v>351</v>
      </c>
      <c r="B352" s="2" t="s">
        <v>195</v>
      </c>
      <c r="C352" s="2" t="s">
        <v>197</v>
      </c>
      <c r="D352" s="2">
        <v>4</v>
      </c>
      <c r="E352" s="2">
        <v>12.996</v>
      </c>
      <c r="F352" s="2">
        <v>5.4850000000000003</v>
      </c>
      <c r="G352" s="2">
        <v>7.7039999999999997</v>
      </c>
      <c r="H352" s="1">
        <v>0</v>
      </c>
      <c r="J352" s="2">
        <v>2.99</v>
      </c>
    </row>
    <row r="353" spans="1:10" x14ac:dyDescent="0.3">
      <c r="A353">
        <v>352</v>
      </c>
      <c r="B353" s="2" t="s">
        <v>196</v>
      </c>
      <c r="C353" s="2" t="s">
        <v>197</v>
      </c>
      <c r="D353" s="2">
        <v>4</v>
      </c>
      <c r="E353" s="2">
        <v>13.003</v>
      </c>
      <c r="F353" s="2">
        <v>5.5149999999999997</v>
      </c>
      <c r="G353" s="2">
        <v>7.7569999999999997</v>
      </c>
      <c r="H353" s="1">
        <v>0</v>
      </c>
      <c r="J353" s="2">
        <v>2.98</v>
      </c>
    </row>
    <row r="354" spans="1:10" x14ac:dyDescent="0.3">
      <c r="A354">
        <v>353</v>
      </c>
      <c r="B354" s="2" t="s">
        <v>46</v>
      </c>
      <c r="C354" s="2" t="s">
        <v>197</v>
      </c>
      <c r="D354" s="2">
        <v>4</v>
      </c>
      <c r="E354" s="2">
        <v>13.01</v>
      </c>
      <c r="F354" s="2">
        <v>5.5439999999999996</v>
      </c>
      <c r="G354" s="2">
        <v>7.81</v>
      </c>
      <c r="H354" s="1">
        <v>0</v>
      </c>
      <c r="J354" s="2">
        <v>3.82</v>
      </c>
    </row>
    <row r="355" spans="1:10" x14ac:dyDescent="0.3">
      <c r="A355">
        <v>354</v>
      </c>
      <c r="B355" s="2" t="s">
        <v>193</v>
      </c>
      <c r="C355" s="2" t="s">
        <v>197</v>
      </c>
      <c r="D355" s="2">
        <v>4</v>
      </c>
      <c r="E355" s="2">
        <v>13.02</v>
      </c>
      <c r="F355" s="2">
        <v>5.5119999999999996</v>
      </c>
      <c r="G355" s="2">
        <v>7.7450000000000001</v>
      </c>
      <c r="H355" s="1">
        <v>0</v>
      </c>
      <c r="J355" s="2">
        <v>3.68</v>
      </c>
    </row>
    <row r="356" spans="1:10" x14ac:dyDescent="0.3">
      <c r="A356">
        <v>355</v>
      </c>
      <c r="B356" s="2" t="s">
        <v>194</v>
      </c>
      <c r="C356" s="2" t="s">
        <v>197</v>
      </c>
      <c r="D356" s="2">
        <v>4</v>
      </c>
      <c r="E356" s="2">
        <v>13.02</v>
      </c>
      <c r="F356" s="2">
        <v>5.48</v>
      </c>
      <c r="G356" s="2">
        <v>7.68</v>
      </c>
      <c r="H356" s="1">
        <v>0</v>
      </c>
      <c r="J356" s="2">
        <v>3.65</v>
      </c>
    </row>
    <row r="357" spans="1:10" x14ac:dyDescent="0.3">
      <c r="A357">
        <v>356</v>
      </c>
      <c r="B357" s="2" t="s">
        <v>195</v>
      </c>
      <c r="C357" s="2" t="s">
        <v>197</v>
      </c>
      <c r="D357" s="2">
        <v>4</v>
      </c>
      <c r="E357" s="2">
        <v>12.996</v>
      </c>
      <c r="F357" s="2">
        <v>5.4850000000000003</v>
      </c>
      <c r="G357" s="2">
        <v>7.7039999999999997</v>
      </c>
      <c r="H357" s="1">
        <v>0</v>
      </c>
      <c r="J357" s="2">
        <v>2.99</v>
      </c>
    </row>
    <row r="358" spans="1:10" x14ac:dyDescent="0.3">
      <c r="A358">
        <v>357</v>
      </c>
      <c r="B358" s="2" t="s">
        <v>196</v>
      </c>
      <c r="C358" s="2" t="s">
        <v>197</v>
      </c>
      <c r="D358" s="2">
        <v>4</v>
      </c>
      <c r="E358" s="2">
        <v>13.003</v>
      </c>
      <c r="F358" s="2">
        <v>5.5149999999999997</v>
      </c>
      <c r="G358" s="2">
        <v>7.7569999999999997</v>
      </c>
      <c r="H358" s="1">
        <v>0</v>
      </c>
      <c r="J358" s="2">
        <v>2.98</v>
      </c>
    </row>
    <row r="359" spans="1:10" x14ac:dyDescent="0.3">
      <c r="A359">
        <v>358</v>
      </c>
      <c r="B359" s="2" t="s">
        <v>46</v>
      </c>
      <c r="C359" s="2" t="s">
        <v>197</v>
      </c>
      <c r="D359" s="2">
        <v>4</v>
      </c>
      <c r="E359" s="2">
        <v>13.01</v>
      </c>
      <c r="F359" s="2">
        <v>5.5439999999999996</v>
      </c>
      <c r="G359" s="2">
        <v>7.81</v>
      </c>
      <c r="H359" s="1">
        <v>0</v>
      </c>
      <c r="J359" s="2">
        <v>3.82</v>
      </c>
    </row>
    <row r="360" spans="1:10" x14ac:dyDescent="0.3">
      <c r="A360">
        <v>359</v>
      </c>
      <c r="B360" s="2" t="s">
        <v>193</v>
      </c>
      <c r="C360" s="2" t="s">
        <v>197</v>
      </c>
      <c r="D360" s="2">
        <v>4</v>
      </c>
      <c r="E360" s="2">
        <v>13.02</v>
      </c>
      <c r="F360" s="2">
        <v>5.5119999999999996</v>
      </c>
      <c r="G360" s="2">
        <v>7.7450000000000001</v>
      </c>
      <c r="H360" s="1">
        <v>0</v>
      </c>
      <c r="J360" s="2">
        <v>3.68</v>
      </c>
    </row>
    <row r="361" spans="1:10" x14ac:dyDescent="0.3">
      <c r="A361">
        <v>360</v>
      </c>
      <c r="B361" s="2" t="s">
        <v>194</v>
      </c>
      <c r="C361" s="2" t="s">
        <v>197</v>
      </c>
      <c r="D361" s="2">
        <v>4</v>
      </c>
      <c r="E361" s="2">
        <v>13.02</v>
      </c>
      <c r="F361" s="2">
        <v>5.48</v>
      </c>
      <c r="G361" s="2">
        <v>7.68</v>
      </c>
      <c r="H361" s="1">
        <v>0</v>
      </c>
      <c r="J361" s="2">
        <v>3.65</v>
      </c>
    </row>
    <row r="362" spans="1:10" x14ac:dyDescent="0.3">
      <c r="A362">
        <v>361</v>
      </c>
      <c r="B362" s="2" t="s">
        <v>195</v>
      </c>
      <c r="C362" s="2" t="s">
        <v>197</v>
      </c>
      <c r="D362" s="2">
        <v>4</v>
      </c>
      <c r="E362" s="2">
        <v>12.996</v>
      </c>
      <c r="F362" s="2">
        <v>5.4850000000000003</v>
      </c>
      <c r="G362" s="2">
        <v>7.7039999999999997</v>
      </c>
      <c r="H362" s="1">
        <v>0</v>
      </c>
      <c r="J362" s="2">
        <v>2.99</v>
      </c>
    </row>
    <row r="363" spans="1:10" x14ac:dyDescent="0.3">
      <c r="A363">
        <v>362</v>
      </c>
      <c r="B363" s="2" t="s">
        <v>196</v>
      </c>
      <c r="C363" s="2" t="s">
        <v>197</v>
      </c>
      <c r="D363" s="2">
        <v>4</v>
      </c>
      <c r="E363" s="2">
        <v>13.003</v>
      </c>
      <c r="F363" s="2">
        <v>5.5149999999999997</v>
      </c>
      <c r="G363" s="2">
        <v>7.7569999999999997</v>
      </c>
      <c r="H363" s="1">
        <v>0</v>
      </c>
      <c r="J363" s="2">
        <v>2.98</v>
      </c>
    </row>
    <row r="364" spans="1:10" x14ac:dyDescent="0.3">
      <c r="A364">
        <v>363</v>
      </c>
      <c r="B364" s="2" t="s">
        <v>46</v>
      </c>
      <c r="C364" s="2" t="s">
        <v>197</v>
      </c>
      <c r="D364" s="2">
        <v>4</v>
      </c>
      <c r="E364" s="2">
        <v>13.01</v>
      </c>
      <c r="F364" s="2">
        <v>5.5439999999999996</v>
      </c>
      <c r="G364" s="2">
        <v>7.81</v>
      </c>
      <c r="H364" s="1">
        <v>0</v>
      </c>
      <c r="J364" s="2">
        <v>3.82</v>
      </c>
    </row>
    <row r="365" spans="1:10" x14ac:dyDescent="0.3">
      <c r="A365">
        <v>364</v>
      </c>
      <c r="B365" s="2" t="s">
        <v>193</v>
      </c>
      <c r="C365" s="2" t="s">
        <v>197</v>
      </c>
      <c r="D365" s="2">
        <v>4</v>
      </c>
      <c r="E365" s="2">
        <v>13.02</v>
      </c>
      <c r="F365" s="2">
        <v>5.5119999999999996</v>
      </c>
      <c r="G365" s="2">
        <v>7.7450000000000001</v>
      </c>
      <c r="H365" s="1">
        <v>0</v>
      </c>
      <c r="J365" s="2">
        <v>3.68</v>
      </c>
    </row>
    <row r="366" spans="1:10" x14ac:dyDescent="0.3">
      <c r="A366">
        <v>365</v>
      </c>
      <c r="B366" s="2" t="s">
        <v>194</v>
      </c>
      <c r="C366" s="2" t="s">
        <v>197</v>
      </c>
      <c r="D366" s="2">
        <v>4</v>
      </c>
      <c r="E366" s="2">
        <v>13.02</v>
      </c>
      <c r="F366" s="2">
        <v>5.48</v>
      </c>
      <c r="G366" s="2">
        <v>7.68</v>
      </c>
      <c r="H366" s="1">
        <v>0</v>
      </c>
      <c r="J366" s="2">
        <v>3.65</v>
      </c>
    </row>
    <row r="367" spans="1:10" x14ac:dyDescent="0.3">
      <c r="A367">
        <v>366</v>
      </c>
      <c r="B367" s="2" t="s">
        <v>195</v>
      </c>
      <c r="C367" s="2" t="s">
        <v>197</v>
      </c>
      <c r="D367" s="2">
        <v>4</v>
      </c>
      <c r="E367" s="2">
        <v>12.996</v>
      </c>
      <c r="F367" s="2">
        <v>5.4850000000000003</v>
      </c>
      <c r="G367" s="2">
        <v>7.7039999999999997</v>
      </c>
      <c r="H367" s="1">
        <v>0</v>
      </c>
      <c r="J367" s="2">
        <v>2.99</v>
      </c>
    </row>
    <row r="368" spans="1:10" x14ac:dyDescent="0.3">
      <c r="A368">
        <v>367</v>
      </c>
      <c r="B368" s="2" t="s">
        <v>196</v>
      </c>
      <c r="C368" s="2" t="s">
        <v>197</v>
      </c>
      <c r="D368" s="2">
        <v>4</v>
      </c>
      <c r="E368" s="2">
        <v>13.003</v>
      </c>
      <c r="F368" s="2">
        <v>5.5149999999999997</v>
      </c>
      <c r="G368" s="2">
        <v>7.7569999999999997</v>
      </c>
      <c r="H368" s="1">
        <v>0</v>
      </c>
      <c r="J368" s="2">
        <v>2.98</v>
      </c>
    </row>
    <row r="369" spans="1:10" x14ac:dyDescent="0.3">
      <c r="A369">
        <v>368</v>
      </c>
      <c r="B369" s="2" t="s">
        <v>46</v>
      </c>
      <c r="C369" s="2" t="s">
        <v>197</v>
      </c>
      <c r="D369" s="2">
        <v>4</v>
      </c>
      <c r="E369" s="2">
        <v>13.01</v>
      </c>
      <c r="F369" s="2">
        <v>5.5439999999999996</v>
      </c>
      <c r="G369" s="2">
        <v>7.81</v>
      </c>
      <c r="H369" s="1">
        <v>0</v>
      </c>
      <c r="J369" s="2">
        <v>3.82</v>
      </c>
    </row>
    <row r="370" spans="1:10" x14ac:dyDescent="0.3">
      <c r="A370">
        <v>369</v>
      </c>
      <c r="B370" s="2" t="s">
        <v>193</v>
      </c>
      <c r="C370" s="2" t="s">
        <v>197</v>
      </c>
      <c r="D370" s="2">
        <v>4</v>
      </c>
      <c r="E370" s="2">
        <v>13.02</v>
      </c>
      <c r="F370" s="2">
        <v>5.5119999999999996</v>
      </c>
      <c r="G370" s="2">
        <v>7.7450000000000001</v>
      </c>
      <c r="H370" s="1">
        <v>0</v>
      </c>
      <c r="J370" s="2">
        <v>3.68</v>
      </c>
    </row>
    <row r="371" spans="1:10" x14ac:dyDescent="0.3">
      <c r="A371">
        <v>370</v>
      </c>
      <c r="B371" s="2" t="s">
        <v>194</v>
      </c>
      <c r="C371" s="2" t="s">
        <v>197</v>
      </c>
      <c r="D371" s="2">
        <v>4</v>
      </c>
      <c r="E371" s="2">
        <v>13.02</v>
      </c>
      <c r="F371" s="2">
        <v>5.48</v>
      </c>
      <c r="G371" s="2">
        <v>7.68</v>
      </c>
      <c r="H371" s="1">
        <v>0</v>
      </c>
      <c r="J371" s="2">
        <v>3.65</v>
      </c>
    </row>
    <row r="372" spans="1:10" x14ac:dyDescent="0.3">
      <c r="A372">
        <v>371</v>
      </c>
      <c r="B372" s="2" t="s">
        <v>195</v>
      </c>
      <c r="C372" s="2" t="s">
        <v>197</v>
      </c>
      <c r="D372" s="2">
        <v>4</v>
      </c>
      <c r="E372" s="2">
        <v>12.996</v>
      </c>
      <c r="F372" s="2">
        <v>5.4850000000000003</v>
      </c>
      <c r="G372" s="2">
        <v>7.7039999999999997</v>
      </c>
      <c r="H372" s="1">
        <v>0</v>
      </c>
      <c r="J372" s="2">
        <v>2.99</v>
      </c>
    </row>
    <row r="373" spans="1:10" x14ac:dyDescent="0.3">
      <c r="A373">
        <v>372</v>
      </c>
      <c r="B373" s="2" t="s">
        <v>196</v>
      </c>
      <c r="C373" s="2" t="s">
        <v>197</v>
      </c>
      <c r="D373" s="2">
        <v>4</v>
      </c>
      <c r="E373" s="2">
        <v>13.003</v>
      </c>
      <c r="F373" s="2">
        <v>5.5149999999999997</v>
      </c>
      <c r="G373" s="2">
        <v>7.7569999999999997</v>
      </c>
      <c r="H373" s="1">
        <v>0</v>
      </c>
      <c r="J373" s="2">
        <v>2.98</v>
      </c>
    </row>
    <row r="374" spans="1:10" x14ac:dyDescent="0.3">
      <c r="A374">
        <v>373</v>
      </c>
      <c r="B374" s="2" t="s">
        <v>44</v>
      </c>
      <c r="C374" s="2" t="s">
        <v>198</v>
      </c>
      <c r="D374" s="2">
        <v>2</v>
      </c>
      <c r="E374" s="2">
        <v>3.871</v>
      </c>
      <c r="F374" s="2">
        <v>3.871</v>
      </c>
      <c r="G374" s="2">
        <v>29.783999999999999</v>
      </c>
      <c r="H374" s="2">
        <v>14.891999999999999</v>
      </c>
      <c r="I374" s="2">
        <v>2</v>
      </c>
      <c r="J374" s="5">
        <v>2.1</v>
      </c>
    </row>
    <row r="375" spans="1:10" x14ac:dyDescent="0.3">
      <c r="A375">
        <v>374</v>
      </c>
      <c r="B375" s="2" t="s">
        <v>1337</v>
      </c>
      <c r="C375" s="2" t="s">
        <v>198</v>
      </c>
      <c r="D375" s="2">
        <v>2</v>
      </c>
      <c r="E375" s="2">
        <v>3.8641200000000002</v>
      </c>
      <c r="F375" s="2">
        <v>3.8641200000000002</v>
      </c>
      <c r="G375" s="2">
        <v>29.80125</v>
      </c>
      <c r="H375" s="2">
        <v>14.900625</v>
      </c>
      <c r="I375" s="2">
        <v>2</v>
      </c>
      <c r="J375" s="69">
        <v>3.5</v>
      </c>
    </row>
    <row r="376" spans="1:10" x14ac:dyDescent="0.3">
      <c r="A376">
        <v>375</v>
      </c>
      <c r="B376" s="2" t="s">
        <v>1338</v>
      </c>
      <c r="C376" s="2" t="s">
        <v>198</v>
      </c>
      <c r="D376" s="2">
        <v>2</v>
      </c>
      <c r="E376" s="2">
        <v>3.8643800000000001</v>
      </c>
      <c r="F376" s="2">
        <v>3.8643800000000001</v>
      </c>
      <c r="G376" s="2">
        <v>29.813459999999999</v>
      </c>
      <c r="H376" s="2">
        <v>14.90673</v>
      </c>
      <c r="I376" s="2">
        <v>2</v>
      </c>
      <c r="J376" s="69">
        <v>3.5</v>
      </c>
    </row>
    <row r="377" spans="1:10" x14ac:dyDescent="0.3">
      <c r="A377">
        <v>376</v>
      </c>
      <c r="B377" s="2" t="s">
        <v>1339</v>
      </c>
      <c r="C377" s="2" t="s">
        <v>198</v>
      </c>
      <c r="D377" s="2">
        <v>2</v>
      </c>
      <c r="E377" s="2">
        <v>3.8655200000000001</v>
      </c>
      <c r="F377" s="2">
        <v>3.8655200000000001</v>
      </c>
      <c r="G377" s="2">
        <v>29.82349</v>
      </c>
      <c r="H377" s="2">
        <v>14.911745</v>
      </c>
      <c r="I377" s="2">
        <v>2</v>
      </c>
      <c r="J377" s="69">
        <v>3.5</v>
      </c>
    </row>
    <row r="378" spans="1:10" x14ac:dyDescent="0.3">
      <c r="A378">
        <v>377</v>
      </c>
      <c r="B378" s="2" t="s">
        <v>1340</v>
      </c>
      <c r="C378" s="2" t="s">
        <v>198</v>
      </c>
      <c r="D378" s="2">
        <v>2</v>
      </c>
      <c r="E378" s="2">
        <v>3.8651900000000001</v>
      </c>
      <c r="F378" s="2">
        <v>3.8651900000000001</v>
      </c>
      <c r="G378" s="2">
        <v>29.83013</v>
      </c>
      <c r="H378" s="2">
        <v>14.915065</v>
      </c>
      <c r="I378" s="2">
        <v>2</v>
      </c>
      <c r="J378" s="69">
        <v>3.5</v>
      </c>
    </row>
    <row r="379" spans="1:10" x14ac:dyDescent="0.3">
      <c r="A379">
        <v>378</v>
      </c>
      <c r="B379" s="2" t="s">
        <v>1341</v>
      </c>
      <c r="C379" s="2" t="s">
        <v>198</v>
      </c>
      <c r="D379" s="2">
        <v>2</v>
      </c>
      <c r="E379" s="2">
        <v>3.8657400000000002</v>
      </c>
      <c r="F379" s="2">
        <v>3.8657400000000002</v>
      </c>
      <c r="G379" s="2">
        <v>29.839960000000001</v>
      </c>
      <c r="H379" s="2">
        <v>14.919980000000001</v>
      </c>
      <c r="I379" s="2">
        <v>2</v>
      </c>
      <c r="J379" s="2">
        <v>3.5</v>
      </c>
    </row>
    <row r="380" spans="1:10" x14ac:dyDescent="0.3">
      <c r="A380">
        <v>379</v>
      </c>
      <c r="B380" s="2" t="s">
        <v>44</v>
      </c>
      <c r="C380" s="2" t="s">
        <v>198</v>
      </c>
      <c r="D380" s="2">
        <v>2</v>
      </c>
      <c r="E380" s="2">
        <v>3.871</v>
      </c>
      <c r="F380" s="2">
        <v>3.871</v>
      </c>
      <c r="G380" s="2">
        <v>29.783999999999999</v>
      </c>
      <c r="H380" s="2">
        <v>14.891999999999999</v>
      </c>
      <c r="I380" s="2">
        <v>2</v>
      </c>
      <c r="J380" s="2">
        <v>2.1</v>
      </c>
    </row>
    <row r="381" spans="1:10" x14ac:dyDescent="0.3">
      <c r="A381">
        <v>380</v>
      </c>
      <c r="B381" s="2" t="s">
        <v>1337</v>
      </c>
      <c r="C381" s="2" t="s">
        <v>198</v>
      </c>
      <c r="D381" s="2">
        <v>2</v>
      </c>
      <c r="E381" s="2">
        <v>3.8641200000000002</v>
      </c>
      <c r="F381" s="2">
        <v>3.8641200000000002</v>
      </c>
      <c r="G381" s="2">
        <v>29.80125</v>
      </c>
      <c r="H381" s="2">
        <v>14.900625</v>
      </c>
      <c r="I381" s="2">
        <v>2</v>
      </c>
      <c r="J381" s="69">
        <v>3.5</v>
      </c>
    </row>
    <row r="382" spans="1:10" x14ac:dyDescent="0.3">
      <c r="A382">
        <v>381</v>
      </c>
      <c r="B382" s="2" t="s">
        <v>1338</v>
      </c>
      <c r="C382" s="2" t="s">
        <v>198</v>
      </c>
      <c r="D382" s="2">
        <v>2</v>
      </c>
      <c r="E382" s="2">
        <v>3.8643800000000001</v>
      </c>
      <c r="F382" s="2">
        <v>3.8643800000000001</v>
      </c>
      <c r="G382" s="2">
        <v>29.813459999999999</v>
      </c>
      <c r="H382" s="2">
        <v>14.90673</v>
      </c>
      <c r="I382" s="2">
        <v>2</v>
      </c>
      <c r="J382" s="69">
        <v>3.5</v>
      </c>
    </row>
    <row r="383" spans="1:10" x14ac:dyDescent="0.3">
      <c r="A383">
        <v>382</v>
      </c>
      <c r="B383" s="2" t="s">
        <v>1339</v>
      </c>
      <c r="C383" s="2" t="s">
        <v>198</v>
      </c>
      <c r="D383" s="2">
        <v>2</v>
      </c>
      <c r="E383" s="2">
        <v>3.8655200000000001</v>
      </c>
      <c r="F383" s="2">
        <v>3.8655200000000001</v>
      </c>
      <c r="G383" s="2">
        <v>29.82349</v>
      </c>
      <c r="H383" s="2">
        <v>14.911745</v>
      </c>
      <c r="I383" s="2">
        <v>2</v>
      </c>
      <c r="J383" s="69">
        <v>3.5</v>
      </c>
    </row>
    <row r="384" spans="1:10" x14ac:dyDescent="0.3">
      <c r="A384">
        <v>383</v>
      </c>
      <c r="B384" s="2" t="s">
        <v>1340</v>
      </c>
      <c r="C384" s="2" t="s">
        <v>198</v>
      </c>
      <c r="D384" s="2">
        <v>2</v>
      </c>
      <c r="E384" s="2">
        <v>3.8651900000000001</v>
      </c>
      <c r="F384" s="2">
        <v>3.8651900000000001</v>
      </c>
      <c r="G384" s="2">
        <v>29.83013</v>
      </c>
      <c r="H384" s="2">
        <v>14.915065</v>
      </c>
      <c r="I384" s="2">
        <v>2</v>
      </c>
      <c r="J384" s="69">
        <v>3.5</v>
      </c>
    </row>
    <row r="385" spans="1:10" x14ac:dyDescent="0.3">
      <c r="A385">
        <v>384</v>
      </c>
      <c r="B385" s="2" t="s">
        <v>1341</v>
      </c>
      <c r="C385" s="2" t="s">
        <v>198</v>
      </c>
      <c r="D385" s="2">
        <v>2</v>
      </c>
      <c r="E385" s="2">
        <v>3.8657400000000002</v>
      </c>
      <c r="F385" s="2">
        <v>3.8657400000000002</v>
      </c>
      <c r="G385" s="2">
        <v>29.839960000000001</v>
      </c>
      <c r="H385" s="2">
        <v>14.919980000000001</v>
      </c>
      <c r="I385" s="2">
        <v>2</v>
      </c>
      <c r="J385" s="69">
        <v>3.5</v>
      </c>
    </row>
    <row r="386" spans="1:10" x14ac:dyDescent="0.3">
      <c r="A386">
        <v>385</v>
      </c>
      <c r="B386" s="2" t="s">
        <v>1342</v>
      </c>
      <c r="C386" s="2" t="s">
        <v>207</v>
      </c>
      <c r="D386" s="2">
        <v>2</v>
      </c>
      <c r="E386" s="1">
        <v>3.871</v>
      </c>
      <c r="F386" s="1">
        <v>3.871</v>
      </c>
      <c r="G386" s="2">
        <v>29.297000000000001</v>
      </c>
      <c r="H386" s="2">
        <v>14.6485</v>
      </c>
      <c r="I386" s="2">
        <v>2</v>
      </c>
      <c r="J386" s="2">
        <v>2</v>
      </c>
    </row>
    <row r="387" spans="1:10" x14ac:dyDescent="0.3">
      <c r="A387">
        <v>386</v>
      </c>
      <c r="B387" s="2" t="s">
        <v>1342</v>
      </c>
      <c r="C387" s="2" t="s">
        <v>207</v>
      </c>
      <c r="D387" s="2">
        <v>2</v>
      </c>
      <c r="E387" s="1">
        <v>3.871</v>
      </c>
      <c r="F387" s="1">
        <v>3.871</v>
      </c>
      <c r="G387" s="2">
        <v>29.297000000000001</v>
      </c>
      <c r="H387" s="2">
        <v>14.6485</v>
      </c>
      <c r="I387" s="2">
        <v>2</v>
      </c>
      <c r="J387" s="2">
        <v>2</v>
      </c>
    </row>
    <row r="388" spans="1:10" x14ac:dyDescent="0.3">
      <c r="A388">
        <v>387</v>
      </c>
      <c r="B388" s="2" t="s">
        <v>1343</v>
      </c>
      <c r="C388" s="2" t="s">
        <v>207</v>
      </c>
      <c r="D388" s="2">
        <v>4</v>
      </c>
      <c r="E388" s="1">
        <v>6.6040679999999998</v>
      </c>
      <c r="F388" s="1">
        <v>7.93</v>
      </c>
      <c r="G388" s="2">
        <v>31.28</v>
      </c>
      <c r="H388" s="2">
        <v>15.64</v>
      </c>
      <c r="I388" s="2">
        <v>2</v>
      </c>
      <c r="J388" s="2">
        <v>2.2000000000000002</v>
      </c>
    </row>
    <row r="389" spans="1:10" x14ac:dyDescent="0.3">
      <c r="A389">
        <v>388</v>
      </c>
      <c r="B389" s="2" t="s">
        <v>44</v>
      </c>
      <c r="C389" s="2" t="s">
        <v>207</v>
      </c>
      <c r="D389" s="2"/>
      <c r="H389" s="2"/>
      <c r="J389" s="2">
        <v>3.5</v>
      </c>
    </row>
    <row r="390" spans="1:10" x14ac:dyDescent="0.3">
      <c r="A390">
        <v>389</v>
      </c>
      <c r="B390" s="2" t="s">
        <v>1344</v>
      </c>
      <c r="C390" s="2" t="s">
        <v>207</v>
      </c>
      <c r="D390" s="2"/>
      <c r="E390" s="2">
        <v>-1</v>
      </c>
      <c r="F390" s="2"/>
      <c r="G390" s="2"/>
      <c r="H390" s="2"/>
      <c r="J390" s="2">
        <v>2.2999999999999998</v>
      </c>
    </row>
    <row r="391" spans="1:10" x14ac:dyDescent="0.3">
      <c r="A391">
        <v>390</v>
      </c>
      <c r="B391" s="2" t="s">
        <v>1345</v>
      </c>
      <c r="C391" s="2" t="s">
        <v>207</v>
      </c>
      <c r="D391" s="2"/>
      <c r="E391" s="2">
        <v>-1</v>
      </c>
      <c r="F391" s="2"/>
      <c r="G391" s="2"/>
      <c r="H391" s="2"/>
      <c r="J391" s="2">
        <v>2.8</v>
      </c>
    </row>
    <row r="392" spans="1:10" x14ac:dyDescent="0.3">
      <c r="A392">
        <v>391</v>
      </c>
      <c r="B392" s="2" t="s">
        <v>203</v>
      </c>
      <c r="C392" s="2" t="s">
        <v>207</v>
      </c>
      <c r="D392" s="2">
        <v>1</v>
      </c>
      <c r="E392" s="2">
        <v>3.8650000000000002</v>
      </c>
      <c r="F392" s="2">
        <v>3.8650000000000002</v>
      </c>
      <c r="G392" s="2">
        <v>15.05</v>
      </c>
      <c r="H392" s="2">
        <v>15.05</v>
      </c>
      <c r="I392">
        <v>1</v>
      </c>
      <c r="J392" s="2">
        <v>4.5</v>
      </c>
    </row>
    <row r="393" spans="1:10" x14ac:dyDescent="0.3">
      <c r="A393">
        <v>392</v>
      </c>
      <c r="B393" s="2" t="s">
        <v>28</v>
      </c>
      <c r="C393" s="2" t="s">
        <v>207</v>
      </c>
      <c r="D393" s="2"/>
      <c r="E393" s="2"/>
      <c r="F393" s="2"/>
      <c r="G393" s="2"/>
      <c r="H393" s="2"/>
      <c r="J393" s="2">
        <v>4</v>
      </c>
    </row>
    <row r="394" spans="1:10" x14ac:dyDescent="0.3">
      <c r="A394">
        <v>393</v>
      </c>
      <c r="B394" s="2" t="s">
        <v>1346</v>
      </c>
      <c r="C394" s="2" t="s">
        <v>207</v>
      </c>
      <c r="D394" s="2"/>
      <c r="E394" s="2">
        <v>-1</v>
      </c>
      <c r="F394" s="2"/>
      <c r="G394" s="2"/>
      <c r="H394" s="2"/>
      <c r="J394" s="2">
        <v>2.8</v>
      </c>
    </row>
    <row r="395" spans="1:10" x14ac:dyDescent="0.3">
      <c r="A395">
        <v>394</v>
      </c>
      <c r="B395" s="2" t="s">
        <v>1347</v>
      </c>
      <c r="C395" s="2" t="s">
        <v>207</v>
      </c>
      <c r="D395" s="2"/>
      <c r="E395" s="2">
        <v>-1</v>
      </c>
      <c r="F395" s="2"/>
      <c r="G395" s="2"/>
      <c r="H395" s="2"/>
      <c r="J395" s="2">
        <v>2</v>
      </c>
    </row>
    <row r="396" spans="1:10" x14ac:dyDescent="0.3">
      <c r="A396">
        <v>395</v>
      </c>
      <c r="B396" s="2" t="s">
        <v>1347</v>
      </c>
      <c r="C396" s="2" t="s">
        <v>207</v>
      </c>
      <c r="D396" s="2"/>
      <c r="E396" s="2">
        <v>-1</v>
      </c>
      <c r="F396" s="2"/>
      <c r="G396" s="2"/>
      <c r="H396" s="2"/>
      <c r="J396" s="2">
        <v>2</v>
      </c>
    </row>
    <row r="397" spans="1:10" x14ac:dyDescent="0.3">
      <c r="A397">
        <v>396</v>
      </c>
      <c r="B397" s="2" t="s">
        <v>153</v>
      </c>
      <c r="C397" s="2" t="s">
        <v>208</v>
      </c>
      <c r="D397" s="2">
        <v>1</v>
      </c>
      <c r="E397" s="2">
        <v>3.8860000000000001</v>
      </c>
      <c r="F397" s="2">
        <v>3.8860000000000001</v>
      </c>
      <c r="G397" s="2">
        <v>10.548299999999999</v>
      </c>
      <c r="H397" s="2">
        <v>10.548299999999999</v>
      </c>
      <c r="I397" s="2">
        <v>1</v>
      </c>
      <c r="J397" s="2">
        <v>3.36</v>
      </c>
    </row>
    <row r="398" spans="1:10" x14ac:dyDescent="0.3">
      <c r="A398">
        <v>397</v>
      </c>
      <c r="B398" s="2" t="s">
        <v>1350</v>
      </c>
      <c r="C398" s="2" t="s">
        <v>208</v>
      </c>
      <c r="D398" s="2">
        <v>1</v>
      </c>
      <c r="E398" s="2">
        <v>3.8860000000000001</v>
      </c>
      <c r="F398" s="2">
        <v>3.8860000000000001</v>
      </c>
      <c r="G398" s="2">
        <v>10.548299999999999</v>
      </c>
      <c r="H398" s="2">
        <v>10.548299999999999</v>
      </c>
      <c r="I398" s="2">
        <v>1</v>
      </c>
      <c r="J398" s="2">
        <v>3.48</v>
      </c>
    </row>
    <row r="399" spans="1:10" x14ac:dyDescent="0.3">
      <c r="A399">
        <v>398</v>
      </c>
      <c r="B399" s="2" t="s">
        <v>1351</v>
      </c>
      <c r="C399" s="2" t="s">
        <v>208</v>
      </c>
      <c r="D399" s="2">
        <v>1</v>
      </c>
      <c r="E399" s="2">
        <v>3.8860000000000001</v>
      </c>
      <c r="F399" s="2">
        <v>3.8860000000000001</v>
      </c>
      <c r="G399" s="2">
        <v>10.548299999999999</v>
      </c>
      <c r="H399" s="2">
        <v>10.548299999999999</v>
      </c>
      <c r="I399" s="2">
        <v>1</v>
      </c>
      <c r="J399" s="2">
        <v>3.47</v>
      </c>
    </row>
    <row r="400" spans="1:10" x14ac:dyDescent="0.3">
      <c r="A400">
        <v>399</v>
      </c>
      <c r="B400" s="2" t="s">
        <v>1352</v>
      </c>
      <c r="C400" s="2" t="s">
        <v>208</v>
      </c>
      <c r="D400" s="2">
        <v>1</v>
      </c>
      <c r="E400" s="2">
        <v>3.8860000000000001</v>
      </c>
      <c r="F400" s="2">
        <v>3.8860000000000001</v>
      </c>
      <c r="G400" s="2">
        <v>10.548299999999999</v>
      </c>
      <c r="H400" s="2">
        <v>10.548299999999999</v>
      </c>
      <c r="I400" s="2">
        <v>1</v>
      </c>
      <c r="J400" s="2">
        <v>3.41</v>
      </c>
    </row>
    <row r="401" spans="1:10" x14ac:dyDescent="0.3">
      <c r="A401">
        <v>400</v>
      </c>
      <c r="B401" s="2" t="s">
        <v>1353</v>
      </c>
      <c r="C401" s="2" t="s">
        <v>208</v>
      </c>
      <c r="D401" s="2">
        <v>1</v>
      </c>
      <c r="E401" s="2">
        <v>3.8860000000000001</v>
      </c>
      <c r="F401" s="2">
        <v>3.8860000000000001</v>
      </c>
      <c r="G401" s="2">
        <v>10.548299999999999</v>
      </c>
      <c r="H401" s="2">
        <v>10.548299999999999</v>
      </c>
      <c r="I401" s="2">
        <v>1</v>
      </c>
      <c r="J401" s="2">
        <v>3.42</v>
      </c>
    </row>
    <row r="402" spans="1:10" x14ac:dyDescent="0.3">
      <c r="A402">
        <v>401</v>
      </c>
      <c r="B402" s="2" t="s">
        <v>1354</v>
      </c>
      <c r="C402" s="2" t="s">
        <v>208</v>
      </c>
      <c r="D402" s="2">
        <v>1</v>
      </c>
      <c r="E402" s="2">
        <v>3.8860000000000001</v>
      </c>
      <c r="F402" s="2">
        <v>3.8860000000000001</v>
      </c>
      <c r="G402" s="2">
        <v>10.548299999999999</v>
      </c>
      <c r="H402" s="2">
        <v>10.548299999999999</v>
      </c>
      <c r="I402" s="2">
        <v>1</v>
      </c>
      <c r="J402" s="2">
        <v>3.44</v>
      </c>
    </row>
    <row r="403" spans="1:10" x14ac:dyDescent="0.3">
      <c r="A403">
        <v>402</v>
      </c>
      <c r="B403" s="2" t="s">
        <v>153</v>
      </c>
      <c r="C403" s="2" t="s">
        <v>209</v>
      </c>
      <c r="D403" s="2">
        <v>1</v>
      </c>
      <c r="E403" s="1">
        <v>3.8860000000000001</v>
      </c>
      <c r="F403" s="1">
        <v>3.8860000000000001</v>
      </c>
      <c r="G403" s="1">
        <v>10.548299999999999</v>
      </c>
      <c r="H403" s="2">
        <v>10.548299999999999</v>
      </c>
      <c r="I403" s="1">
        <v>1</v>
      </c>
      <c r="J403" s="2">
        <v>3.1</v>
      </c>
    </row>
    <row r="404" spans="1:10" x14ac:dyDescent="0.3">
      <c r="A404">
        <v>403</v>
      </c>
      <c r="B404" s="2" t="s">
        <v>210</v>
      </c>
      <c r="C404" s="2" t="s">
        <v>209</v>
      </c>
      <c r="D404" s="2">
        <v>1</v>
      </c>
      <c r="E404" s="1">
        <v>3.8860000000000001</v>
      </c>
      <c r="F404" s="1">
        <v>3.8860000000000001</v>
      </c>
      <c r="G404" s="1">
        <v>10.548299999999999</v>
      </c>
      <c r="H404" s="2">
        <v>10.548299999999999</v>
      </c>
      <c r="I404" s="1">
        <v>1</v>
      </c>
      <c r="J404" s="2">
        <v>3.1</v>
      </c>
    </row>
    <row r="405" spans="1:10" x14ac:dyDescent="0.3">
      <c r="A405">
        <v>404</v>
      </c>
      <c r="B405" s="2" t="s">
        <v>211</v>
      </c>
      <c r="C405" s="2" t="s">
        <v>209</v>
      </c>
      <c r="D405" s="2">
        <v>1</v>
      </c>
      <c r="E405" s="1">
        <v>3.8860000000000001</v>
      </c>
      <c r="F405" s="1">
        <v>3.8860000000000001</v>
      </c>
      <c r="G405" s="1">
        <v>10.548299999999999</v>
      </c>
      <c r="H405" s="2">
        <v>10.548299999999999</v>
      </c>
      <c r="I405" s="1">
        <v>1</v>
      </c>
      <c r="J405" s="2">
        <v>3.1</v>
      </c>
    </row>
    <row r="406" spans="1:10" x14ac:dyDescent="0.3">
      <c r="A406">
        <v>405</v>
      </c>
      <c r="B406" s="2" t="s">
        <v>1355</v>
      </c>
      <c r="C406" s="2" t="s">
        <v>209</v>
      </c>
      <c r="D406" s="2">
        <v>1</v>
      </c>
      <c r="E406" s="1">
        <v>3.8860000000000001</v>
      </c>
      <c r="F406" s="1">
        <v>3.8860000000000001</v>
      </c>
      <c r="G406" s="1">
        <v>10.548299999999999</v>
      </c>
      <c r="H406" s="2">
        <v>10.548299999999999</v>
      </c>
      <c r="I406" s="1">
        <v>1</v>
      </c>
      <c r="J406" s="2">
        <v>3.1</v>
      </c>
    </row>
    <row r="407" spans="1:10" x14ac:dyDescent="0.3">
      <c r="A407">
        <v>406</v>
      </c>
      <c r="B407" s="2" t="s">
        <v>212</v>
      </c>
      <c r="C407" s="2" t="s">
        <v>209</v>
      </c>
      <c r="D407" s="2">
        <v>1</v>
      </c>
      <c r="E407" s="1">
        <v>3.8860000000000001</v>
      </c>
      <c r="F407" s="1">
        <v>3.8860000000000001</v>
      </c>
      <c r="G407" s="1">
        <v>10.548299999999999</v>
      </c>
      <c r="H407" s="2">
        <v>10.548299999999999</v>
      </c>
      <c r="I407" s="1">
        <v>1</v>
      </c>
      <c r="J407" s="2">
        <v>3.1</v>
      </c>
    </row>
    <row r="408" spans="1:10" x14ac:dyDescent="0.3">
      <c r="A408">
        <v>407</v>
      </c>
      <c r="B408" s="2" t="s">
        <v>153</v>
      </c>
      <c r="C408" s="2" t="s">
        <v>209</v>
      </c>
      <c r="D408" s="2">
        <v>1</v>
      </c>
      <c r="E408" s="1">
        <v>3.8860000000000001</v>
      </c>
      <c r="F408" s="1">
        <v>3.8860000000000001</v>
      </c>
      <c r="G408" s="1">
        <v>10.548299999999999</v>
      </c>
      <c r="H408" s="2">
        <v>10.548299999999999</v>
      </c>
      <c r="I408" s="1">
        <v>1</v>
      </c>
      <c r="J408" s="2">
        <v>3.1</v>
      </c>
    </row>
    <row r="409" spans="1:10" x14ac:dyDescent="0.3">
      <c r="A409">
        <v>408</v>
      </c>
      <c r="B409" s="2" t="s">
        <v>210</v>
      </c>
      <c r="C409" s="2" t="s">
        <v>209</v>
      </c>
      <c r="D409" s="2">
        <v>1</v>
      </c>
      <c r="E409" s="1">
        <v>3.8860000000000001</v>
      </c>
      <c r="F409" s="1">
        <v>3.8860000000000001</v>
      </c>
      <c r="G409" s="1">
        <v>10.548299999999999</v>
      </c>
      <c r="H409" s="2">
        <v>10.548299999999999</v>
      </c>
      <c r="I409" s="1">
        <v>1</v>
      </c>
      <c r="J409" s="2">
        <v>3.1</v>
      </c>
    </row>
    <row r="410" spans="1:10" x14ac:dyDescent="0.3">
      <c r="A410">
        <v>409</v>
      </c>
      <c r="B410" s="2" t="s">
        <v>211</v>
      </c>
      <c r="C410" s="2" t="s">
        <v>209</v>
      </c>
      <c r="D410" s="2">
        <v>1</v>
      </c>
      <c r="E410" s="1">
        <v>3.8860000000000001</v>
      </c>
      <c r="F410" s="1">
        <v>3.8860000000000001</v>
      </c>
      <c r="G410" s="1">
        <v>10.548299999999999</v>
      </c>
      <c r="H410" s="2">
        <v>10.548299999999999</v>
      </c>
      <c r="I410" s="1">
        <v>1</v>
      </c>
      <c r="J410" s="2">
        <v>3.1</v>
      </c>
    </row>
    <row r="411" spans="1:10" x14ac:dyDescent="0.3">
      <c r="A411">
        <v>410</v>
      </c>
      <c r="B411" s="2" t="s">
        <v>1355</v>
      </c>
      <c r="C411" s="2" t="s">
        <v>209</v>
      </c>
      <c r="D411" s="2">
        <v>1</v>
      </c>
      <c r="E411" s="1">
        <v>3.8860000000000001</v>
      </c>
      <c r="F411" s="1">
        <v>3.8860000000000001</v>
      </c>
      <c r="G411" s="1">
        <v>10.548299999999999</v>
      </c>
      <c r="H411" s="2">
        <v>10.548299999999999</v>
      </c>
      <c r="I411" s="1">
        <v>1</v>
      </c>
      <c r="J411" s="2">
        <v>3.1</v>
      </c>
    </row>
    <row r="412" spans="1:10" x14ac:dyDescent="0.3">
      <c r="A412">
        <v>411</v>
      </c>
      <c r="B412" s="2" t="s">
        <v>212</v>
      </c>
      <c r="C412" s="2" t="s">
        <v>209</v>
      </c>
      <c r="D412" s="2">
        <v>1</v>
      </c>
      <c r="E412" s="1">
        <v>3.8860000000000001</v>
      </c>
      <c r="F412" s="1">
        <v>3.8860000000000001</v>
      </c>
      <c r="G412" s="1">
        <v>10.548299999999999</v>
      </c>
      <c r="H412" s="2">
        <v>10.548299999999999</v>
      </c>
      <c r="I412" s="1">
        <v>1</v>
      </c>
      <c r="J412" s="2">
        <v>3.1</v>
      </c>
    </row>
    <row r="413" spans="1:10" x14ac:dyDescent="0.3">
      <c r="A413">
        <v>412</v>
      </c>
      <c r="B413" s="2" t="s">
        <v>107</v>
      </c>
      <c r="C413" s="2" t="s">
        <v>214</v>
      </c>
      <c r="D413" s="2"/>
      <c r="E413" s="2"/>
      <c r="F413" s="2"/>
      <c r="G413" s="2"/>
      <c r="H413" s="2"/>
      <c r="J413" s="2">
        <v>3.08</v>
      </c>
    </row>
    <row r="414" spans="1:10" x14ac:dyDescent="0.3">
      <c r="A414">
        <v>413</v>
      </c>
      <c r="B414" s="2" t="s">
        <v>1356</v>
      </c>
      <c r="C414" s="2" t="s">
        <v>214</v>
      </c>
      <c r="D414" s="2"/>
      <c r="E414" s="2"/>
      <c r="F414" s="2"/>
      <c r="G414" s="2"/>
      <c r="H414" s="2"/>
      <c r="J414" s="2">
        <v>3.08</v>
      </c>
    </row>
    <row r="415" spans="1:10" x14ac:dyDescent="0.3">
      <c r="A415">
        <v>414</v>
      </c>
      <c r="B415" s="2" t="s">
        <v>1357</v>
      </c>
      <c r="C415" s="2" t="s">
        <v>214</v>
      </c>
      <c r="D415" s="2"/>
      <c r="E415" s="2"/>
      <c r="F415" s="2"/>
      <c r="G415" s="2"/>
      <c r="H415" s="2"/>
      <c r="J415" s="2">
        <v>3.08</v>
      </c>
    </row>
    <row r="416" spans="1:10" x14ac:dyDescent="0.3">
      <c r="A416">
        <v>415</v>
      </c>
      <c r="B416" s="2" t="s">
        <v>1358</v>
      </c>
      <c r="C416" s="2" t="s">
        <v>214</v>
      </c>
      <c r="D416" s="2"/>
      <c r="E416" s="2"/>
      <c r="F416" s="2"/>
      <c r="G416" s="2"/>
      <c r="H416" s="2"/>
      <c r="J416" s="2">
        <v>3.08</v>
      </c>
    </row>
    <row r="417" spans="1:10" x14ac:dyDescent="0.3">
      <c r="A417">
        <v>416</v>
      </c>
      <c r="B417" s="2" t="s">
        <v>1359</v>
      </c>
      <c r="C417" s="2" t="s">
        <v>214</v>
      </c>
      <c r="D417" s="2"/>
      <c r="E417" s="2"/>
      <c r="F417" s="2"/>
      <c r="G417" s="2"/>
      <c r="H417" s="2"/>
      <c r="J417" s="2">
        <v>3.08</v>
      </c>
    </row>
    <row r="418" spans="1:10" x14ac:dyDescent="0.3">
      <c r="A418">
        <v>417</v>
      </c>
      <c r="B418" s="2" t="s">
        <v>1360</v>
      </c>
      <c r="C418" s="2" t="s">
        <v>214</v>
      </c>
      <c r="D418" s="2"/>
      <c r="E418" s="2"/>
      <c r="F418" s="2"/>
      <c r="G418" s="2"/>
      <c r="H418" s="2"/>
      <c r="J418" s="2">
        <v>3.08</v>
      </c>
    </row>
    <row r="419" spans="1:10" x14ac:dyDescent="0.3">
      <c r="A419">
        <v>418</v>
      </c>
      <c r="B419" s="2" t="s">
        <v>1359</v>
      </c>
      <c r="C419" s="2" t="s">
        <v>214</v>
      </c>
      <c r="D419" s="2"/>
      <c r="E419" s="2"/>
      <c r="F419" s="2"/>
      <c r="G419" s="2"/>
      <c r="H419" s="2"/>
      <c r="J419" s="2">
        <v>3.08</v>
      </c>
    </row>
    <row r="420" spans="1:10" x14ac:dyDescent="0.3">
      <c r="A420">
        <v>419</v>
      </c>
      <c r="B420" s="2" t="s">
        <v>1359</v>
      </c>
      <c r="C420" s="2" t="s">
        <v>214</v>
      </c>
      <c r="D420" s="2"/>
      <c r="E420" s="2"/>
      <c r="F420" s="2"/>
      <c r="G420" s="2"/>
      <c r="H420" s="2"/>
      <c r="J420" s="2">
        <v>3.08</v>
      </c>
    </row>
    <row r="421" spans="1:10" x14ac:dyDescent="0.3">
      <c r="A421">
        <v>420</v>
      </c>
      <c r="B421" s="2" t="s">
        <v>1359</v>
      </c>
      <c r="C421" s="2" t="s">
        <v>214</v>
      </c>
      <c r="D421" s="2"/>
      <c r="E421" s="2"/>
      <c r="F421" s="2"/>
      <c r="G421" s="2"/>
      <c r="H421" s="2"/>
      <c r="J421" s="2">
        <v>3.08</v>
      </c>
    </row>
    <row r="422" spans="1:10" x14ac:dyDescent="0.3">
      <c r="A422">
        <v>421</v>
      </c>
      <c r="B422" s="2" t="s">
        <v>1359</v>
      </c>
      <c r="C422" s="2" t="s">
        <v>214</v>
      </c>
      <c r="D422" s="2"/>
      <c r="E422" s="2"/>
      <c r="F422" s="2"/>
      <c r="G422" s="2"/>
      <c r="H422" s="2"/>
      <c r="J422" s="2">
        <v>3.08</v>
      </c>
    </row>
    <row r="423" spans="1:10" x14ac:dyDescent="0.3">
      <c r="A423">
        <v>422</v>
      </c>
      <c r="B423" s="2" t="s">
        <v>1359</v>
      </c>
      <c r="C423" s="2" t="s">
        <v>214</v>
      </c>
      <c r="D423" s="2"/>
      <c r="E423" s="2"/>
      <c r="F423" s="2"/>
      <c r="G423" s="2"/>
      <c r="H423" s="2"/>
      <c r="J423" s="2">
        <v>3.08</v>
      </c>
    </row>
    <row r="424" spans="1:10" x14ac:dyDescent="0.3">
      <c r="A424">
        <v>423</v>
      </c>
      <c r="B424" s="2" t="s">
        <v>1359</v>
      </c>
      <c r="C424" s="2" t="s">
        <v>214</v>
      </c>
      <c r="D424" s="2"/>
      <c r="E424" s="2"/>
      <c r="F424" s="2"/>
      <c r="G424" s="2"/>
      <c r="H424" s="2"/>
      <c r="J424" s="2">
        <v>3.08</v>
      </c>
    </row>
    <row r="425" spans="1:10" x14ac:dyDescent="0.3">
      <c r="A425">
        <v>424</v>
      </c>
      <c r="B425" s="2" t="s">
        <v>215</v>
      </c>
      <c r="C425" s="2" t="s">
        <v>216</v>
      </c>
      <c r="D425" s="2"/>
      <c r="E425" s="2"/>
      <c r="F425" s="2"/>
      <c r="G425" s="2"/>
      <c r="H425" s="2"/>
      <c r="J425" s="2">
        <v>3.8</v>
      </c>
    </row>
    <row r="426" spans="1:10" x14ac:dyDescent="0.3">
      <c r="A426">
        <v>425</v>
      </c>
      <c r="B426" s="2" t="s">
        <v>1361</v>
      </c>
      <c r="C426" s="2" t="s">
        <v>216</v>
      </c>
      <c r="D426" s="2"/>
      <c r="E426" s="2"/>
      <c r="F426" s="2"/>
      <c r="G426" s="2"/>
      <c r="H426" s="2"/>
      <c r="J426" s="2">
        <v>3.4</v>
      </c>
    </row>
    <row r="427" spans="1:10" x14ac:dyDescent="0.3">
      <c r="A427">
        <v>426</v>
      </c>
      <c r="B427" s="2" t="s">
        <v>1362</v>
      </c>
      <c r="C427" s="2" t="s">
        <v>216</v>
      </c>
      <c r="D427" s="2"/>
      <c r="E427" s="2"/>
      <c r="F427" s="2"/>
      <c r="G427" s="2"/>
      <c r="H427" s="2"/>
      <c r="J427" s="2">
        <v>2.9</v>
      </c>
    </row>
    <row r="428" spans="1:10" x14ac:dyDescent="0.3">
      <c r="A428">
        <v>427</v>
      </c>
      <c r="B428" s="2" t="s">
        <v>1363</v>
      </c>
      <c r="C428" s="2" t="s">
        <v>216</v>
      </c>
      <c r="D428" s="2"/>
      <c r="E428" s="2"/>
      <c r="F428" s="2"/>
      <c r="G428" s="2"/>
      <c r="H428" s="2"/>
      <c r="J428" s="2">
        <v>2</v>
      </c>
    </row>
    <row r="429" spans="1:10" x14ac:dyDescent="0.3">
      <c r="A429">
        <v>428</v>
      </c>
      <c r="B429" s="2" t="s">
        <v>217</v>
      </c>
      <c r="C429" s="2" t="s">
        <v>218</v>
      </c>
      <c r="D429" s="2">
        <v>1</v>
      </c>
      <c r="E429" s="2">
        <v>3.93</v>
      </c>
      <c r="F429" s="2">
        <v>3.93</v>
      </c>
      <c r="G429" s="2">
        <v>15.3</v>
      </c>
      <c r="H429" s="2">
        <v>15.3</v>
      </c>
      <c r="I429" s="2">
        <v>1</v>
      </c>
      <c r="J429" s="2">
        <v>2.58</v>
      </c>
    </row>
    <row r="430" spans="1:10" x14ac:dyDescent="0.3">
      <c r="A430">
        <v>429</v>
      </c>
      <c r="B430" s="2" t="s">
        <v>1364</v>
      </c>
      <c r="C430" s="2" t="s">
        <v>218</v>
      </c>
      <c r="D430" s="2">
        <v>1</v>
      </c>
      <c r="E430" s="2">
        <v>3.93</v>
      </c>
      <c r="F430" s="2">
        <v>3.93</v>
      </c>
      <c r="G430" s="2">
        <v>15.3</v>
      </c>
      <c r="H430" s="2">
        <v>15.3</v>
      </c>
      <c r="I430" s="2">
        <v>1</v>
      </c>
      <c r="J430" s="2">
        <v>2.29</v>
      </c>
    </row>
    <row r="431" spans="1:10" x14ac:dyDescent="0.3">
      <c r="A431">
        <v>430</v>
      </c>
      <c r="B431" s="2" t="s">
        <v>1365</v>
      </c>
      <c r="C431" s="2" t="s">
        <v>218</v>
      </c>
      <c r="D431" s="2">
        <v>1</v>
      </c>
      <c r="E431" s="2">
        <v>3.93</v>
      </c>
      <c r="F431" s="2">
        <v>3.93</v>
      </c>
      <c r="G431" s="2">
        <v>15.3</v>
      </c>
      <c r="H431" s="2">
        <v>15.3</v>
      </c>
      <c r="I431" s="2">
        <v>1</v>
      </c>
      <c r="J431" s="2">
        <v>2.29</v>
      </c>
    </row>
    <row r="432" spans="1:10" x14ac:dyDescent="0.3">
      <c r="A432">
        <v>431</v>
      </c>
      <c r="B432" s="2" t="s">
        <v>1366</v>
      </c>
      <c r="C432" s="2" t="s">
        <v>218</v>
      </c>
      <c r="D432" s="2">
        <v>1</v>
      </c>
      <c r="E432" s="2">
        <v>3.93</v>
      </c>
      <c r="F432" s="2">
        <v>3.93</v>
      </c>
      <c r="G432" s="2">
        <v>15.3</v>
      </c>
      <c r="H432" s="2">
        <v>15.3</v>
      </c>
      <c r="I432" s="2">
        <v>1</v>
      </c>
      <c r="J432" s="2">
        <v>2.29</v>
      </c>
    </row>
    <row r="433" spans="1:10" x14ac:dyDescent="0.3">
      <c r="A433">
        <v>432</v>
      </c>
      <c r="B433" s="2" t="s">
        <v>1367</v>
      </c>
      <c r="C433" s="2" t="s">
        <v>218</v>
      </c>
      <c r="D433" s="2">
        <v>1</v>
      </c>
      <c r="E433" s="2">
        <v>3.93</v>
      </c>
      <c r="F433" s="2">
        <v>3.93</v>
      </c>
      <c r="G433" s="2">
        <v>15.3</v>
      </c>
      <c r="H433" s="2">
        <v>15.3</v>
      </c>
      <c r="I433" s="2">
        <v>1</v>
      </c>
      <c r="J433" s="2">
        <v>2.29</v>
      </c>
    </row>
    <row r="434" spans="1:10" x14ac:dyDescent="0.3">
      <c r="A434">
        <v>433</v>
      </c>
      <c r="B434" s="2" t="s">
        <v>1368</v>
      </c>
      <c r="C434" s="2" t="s">
        <v>218</v>
      </c>
      <c r="D434" s="2">
        <v>1</v>
      </c>
      <c r="E434" s="2">
        <v>3.93</v>
      </c>
      <c r="F434" s="2">
        <v>3.93</v>
      </c>
      <c r="G434" s="2">
        <v>15.3</v>
      </c>
      <c r="H434" s="2">
        <v>15.3</v>
      </c>
      <c r="I434" s="2">
        <v>1</v>
      </c>
      <c r="J434" s="2">
        <v>2.29</v>
      </c>
    </row>
    <row r="435" spans="1:10" x14ac:dyDescent="0.3">
      <c r="A435">
        <v>434</v>
      </c>
      <c r="B435" s="2" t="s">
        <v>217</v>
      </c>
      <c r="C435" s="2" t="s">
        <v>218</v>
      </c>
      <c r="D435" s="2">
        <v>1</v>
      </c>
      <c r="E435" s="2">
        <v>3.93</v>
      </c>
      <c r="F435" s="2">
        <v>3.93</v>
      </c>
      <c r="G435" s="2">
        <v>15.3</v>
      </c>
      <c r="H435" s="2">
        <v>15.3</v>
      </c>
      <c r="I435" s="2">
        <v>1</v>
      </c>
      <c r="J435" s="2">
        <v>2.58</v>
      </c>
    </row>
    <row r="436" spans="1:10" x14ac:dyDescent="0.3">
      <c r="A436">
        <v>435</v>
      </c>
      <c r="B436" s="2" t="s">
        <v>1364</v>
      </c>
      <c r="C436" s="2" t="s">
        <v>218</v>
      </c>
      <c r="D436" s="2">
        <v>1</v>
      </c>
      <c r="E436" s="2">
        <v>3.93</v>
      </c>
      <c r="F436" s="2">
        <v>3.93</v>
      </c>
      <c r="G436" s="2">
        <v>15.3</v>
      </c>
      <c r="H436" s="2">
        <v>15.3</v>
      </c>
      <c r="I436" s="2">
        <v>1</v>
      </c>
      <c r="J436" s="2">
        <v>2.29</v>
      </c>
    </row>
    <row r="437" spans="1:10" x14ac:dyDescent="0.3">
      <c r="A437">
        <v>436</v>
      </c>
      <c r="B437" s="2" t="s">
        <v>1365</v>
      </c>
      <c r="C437" s="2" t="s">
        <v>218</v>
      </c>
      <c r="D437" s="2">
        <v>1</v>
      </c>
      <c r="E437" s="2">
        <v>3.93</v>
      </c>
      <c r="F437" s="2">
        <v>3.93</v>
      </c>
      <c r="G437" s="2">
        <v>15.3</v>
      </c>
      <c r="H437" s="2">
        <v>15.3</v>
      </c>
      <c r="I437" s="2">
        <v>1</v>
      </c>
      <c r="J437" s="2">
        <v>2.29</v>
      </c>
    </row>
    <row r="438" spans="1:10" x14ac:dyDescent="0.3">
      <c r="A438">
        <v>437</v>
      </c>
      <c r="B438" s="2" t="s">
        <v>1366</v>
      </c>
      <c r="C438" s="2" t="s">
        <v>218</v>
      </c>
      <c r="D438" s="2">
        <v>1</v>
      </c>
      <c r="E438" s="2">
        <v>3.93</v>
      </c>
      <c r="F438" s="2">
        <v>3.93</v>
      </c>
      <c r="G438" s="2">
        <v>15.3</v>
      </c>
      <c r="H438" s="2">
        <v>15.3</v>
      </c>
      <c r="I438" s="2">
        <v>1</v>
      </c>
      <c r="J438" s="2">
        <v>2.29</v>
      </c>
    </row>
    <row r="439" spans="1:10" x14ac:dyDescent="0.3">
      <c r="A439">
        <v>438</v>
      </c>
      <c r="B439" s="2" t="s">
        <v>1367</v>
      </c>
      <c r="C439" s="2" t="s">
        <v>218</v>
      </c>
      <c r="D439" s="2">
        <v>1</v>
      </c>
      <c r="E439" s="2">
        <v>3.93</v>
      </c>
      <c r="F439" s="2">
        <v>3.93</v>
      </c>
      <c r="G439" s="2">
        <v>15.3</v>
      </c>
      <c r="H439" s="2">
        <v>15.3</v>
      </c>
      <c r="I439" s="2">
        <v>1</v>
      </c>
      <c r="J439" s="2">
        <v>2.29</v>
      </c>
    </row>
    <row r="440" spans="1:10" x14ac:dyDescent="0.3">
      <c r="A440">
        <v>439</v>
      </c>
      <c r="B440" s="2" t="s">
        <v>1368</v>
      </c>
      <c r="C440" s="2" t="s">
        <v>218</v>
      </c>
      <c r="D440" s="2">
        <v>1</v>
      </c>
      <c r="E440" s="2">
        <v>3.93</v>
      </c>
      <c r="F440" s="2">
        <v>3.93</v>
      </c>
      <c r="G440" s="2">
        <v>15.3</v>
      </c>
      <c r="H440" s="2">
        <v>15.3</v>
      </c>
      <c r="I440" s="2">
        <v>1</v>
      </c>
      <c r="J440" s="2">
        <v>2.29</v>
      </c>
    </row>
    <row r="441" spans="1:10" x14ac:dyDescent="0.3">
      <c r="A441">
        <v>440</v>
      </c>
      <c r="B441" s="2" t="s">
        <v>220</v>
      </c>
      <c r="C441" s="2" t="s">
        <v>219</v>
      </c>
      <c r="D441" s="2"/>
      <c r="E441" s="2"/>
      <c r="F441" s="2"/>
      <c r="G441" s="2"/>
      <c r="H441" s="2"/>
      <c r="J441" s="2">
        <v>4.05</v>
      </c>
    </row>
    <row r="442" spans="1:10" x14ac:dyDescent="0.3">
      <c r="A442">
        <v>441</v>
      </c>
      <c r="B442" s="2" t="s">
        <v>1369</v>
      </c>
      <c r="C442" s="2" t="s">
        <v>219</v>
      </c>
      <c r="D442" s="2"/>
      <c r="E442" s="2"/>
      <c r="F442" s="2"/>
      <c r="G442" s="2"/>
      <c r="H442" s="2"/>
      <c r="J442" s="2">
        <v>1.75</v>
      </c>
    </row>
    <row r="443" spans="1:10" x14ac:dyDescent="0.3">
      <c r="A443">
        <v>442</v>
      </c>
      <c r="B443" s="2" t="s">
        <v>220</v>
      </c>
      <c r="C443" s="2" t="s">
        <v>219</v>
      </c>
      <c r="D443" s="2"/>
      <c r="E443" s="2"/>
      <c r="F443" s="2"/>
      <c r="G443" s="2"/>
      <c r="H443" s="2"/>
      <c r="J443" s="2">
        <v>4.05</v>
      </c>
    </row>
    <row r="444" spans="1:10" x14ac:dyDescent="0.3">
      <c r="A444">
        <v>443</v>
      </c>
      <c r="B444" s="2" t="s">
        <v>1369</v>
      </c>
      <c r="C444" s="2" t="s">
        <v>219</v>
      </c>
      <c r="D444" s="2"/>
      <c r="E444" s="2"/>
      <c r="F444" s="2"/>
      <c r="G444" s="2"/>
      <c r="H444" s="2"/>
      <c r="J444" s="2">
        <v>1.75</v>
      </c>
    </row>
    <row r="445" spans="1:10" x14ac:dyDescent="0.3">
      <c r="A445">
        <v>444</v>
      </c>
      <c r="B445" s="2" t="s">
        <v>221</v>
      </c>
      <c r="C445" s="2" t="s">
        <v>222</v>
      </c>
      <c r="D445" s="2"/>
      <c r="E445" s="2"/>
      <c r="F445" s="2"/>
      <c r="G445" s="2"/>
      <c r="H445" s="1">
        <v>0</v>
      </c>
      <c r="J445" s="2">
        <v>4.51</v>
      </c>
    </row>
    <row r="446" spans="1:10" x14ac:dyDescent="0.3">
      <c r="A446">
        <v>445</v>
      </c>
      <c r="B446" s="2" t="s">
        <v>1374</v>
      </c>
      <c r="C446" s="2" t="s">
        <v>222</v>
      </c>
      <c r="D446" s="2"/>
      <c r="E446" s="2"/>
      <c r="F446" s="2"/>
      <c r="G446" s="2"/>
      <c r="H446" s="1">
        <v>0</v>
      </c>
      <c r="J446" s="2">
        <v>2.2000000000000002</v>
      </c>
    </row>
    <row r="447" spans="1:10" x14ac:dyDescent="0.3">
      <c r="A447">
        <v>446</v>
      </c>
      <c r="B447" s="2" t="s">
        <v>1372</v>
      </c>
      <c r="C447" s="2" t="s">
        <v>222</v>
      </c>
      <c r="D447" s="2"/>
      <c r="E447" s="2"/>
      <c r="F447" s="2"/>
      <c r="G447" s="2"/>
      <c r="H447" s="2"/>
      <c r="J447" s="69">
        <v>2.2000000000000002</v>
      </c>
    </row>
    <row r="448" spans="1:10" x14ac:dyDescent="0.3">
      <c r="A448">
        <v>447</v>
      </c>
      <c r="B448" s="2" t="s">
        <v>1373</v>
      </c>
      <c r="C448" s="2" t="s">
        <v>222</v>
      </c>
      <c r="D448" s="2"/>
      <c r="E448" s="2"/>
      <c r="F448" s="2"/>
      <c r="G448" s="2"/>
      <c r="H448" s="1">
        <v>0</v>
      </c>
      <c r="J448" s="2">
        <v>2.1</v>
      </c>
    </row>
    <row r="449" spans="1:10" x14ac:dyDescent="0.3">
      <c r="A449">
        <v>448</v>
      </c>
      <c r="B449" s="2" t="s">
        <v>1374</v>
      </c>
      <c r="C449" s="2" t="s">
        <v>222</v>
      </c>
      <c r="D449" s="2"/>
      <c r="E449" s="2"/>
      <c r="F449" s="2"/>
      <c r="G449" s="2"/>
      <c r="H449" s="1">
        <v>0</v>
      </c>
      <c r="J449" s="2">
        <v>2.2000000000000002</v>
      </c>
    </row>
    <row r="450" spans="1:10" x14ac:dyDescent="0.3">
      <c r="A450">
        <v>449</v>
      </c>
      <c r="B450" s="2" t="s">
        <v>1372</v>
      </c>
      <c r="C450" s="2" t="s">
        <v>222</v>
      </c>
      <c r="D450" s="2"/>
      <c r="E450" s="2"/>
      <c r="F450" s="2"/>
      <c r="G450" s="2"/>
      <c r="H450" s="2"/>
      <c r="J450" s="69">
        <v>2.2000000000000002</v>
      </c>
    </row>
    <row r="451" spans="1:10" x14ac:dyDescent="0.3">
      <c r="A451">
        <v>450</v>
      </c>
      <c r="B451" s="2" t="s">
        <v>1373</v>
      </c>
      <c r="C451" s="2" t="s">
        <v>222</v>
      </c>
      <c r="D451" s="2"/>
      <c r="E451" s="2"/>
      <c r="F451" s="2"/>
      <c r="G451" s="2"/>
      <c r="H451" s="1">
        <v>0</v>
      </c>
      <c r="J451" s="2">
        <v>2.1</v>
      </c>
    </row>
    <row r="452" spans="1:10" x14ac:dyDescent="0.3">
      <c r="A452">
        <v>451</v>
      </c>
      <c r="B452" s="2" t="s">
        <v>1374</v>
      </c>
      <c r="C452" s="2" t="s">
        <v>222</v>
      </c>
      <c r="D452" s="2"/>
      <c r="E452" s="2"/>
      <c r="F452" s="2"/>
      <c r="G452" s="2"/>
      <c r="H452" s="1">
        <v>0</v>
      </c>
      <c r="J452" s="2">
        <v>2.2000000000000002</v>
      </c>
    </row>
    <row r="453" spans="1:10" x14ac:dyDescent="0.3">
      <c r="A453">
        <v>452</v>
      </c>
      <c r="B453" s="2" t="s">
        <v>1374</v>
      </c>
      <c r="C453" s="2" t="s">
        <v>222</v>
      </c>
      <c r="D453" s="2"/>
      <c r="E453" s="2"/>
      <c r="F453" s="2"/>
      <c r="G453" s="2"/>
      <c r="H453" s="1">
        <v>0</v>
      </c>
      <c r="J453" s="2">
        <v>2.2000000000000002</v>
      </c>
    </row>
    <row r="454" spans="1:10" x14ac:dyDescent="0.3">
      <c r="A454">
        <v>453</v>
      </c>
      <c r="B454" s="2" t="s">
        <v>1374</v>
      </c>
      <c r="C454" s="2" t="s">
        <v>222</v>
      </c>
      <c r="D454" s="2"/>
      <c r="E454" s="2"/>
      <c r="F454" s="2"/>
      <c r="G454" s="2"/>
      <c r="H454" s="1">
        <v>0</v>
      </c>
      <c r="J454" s="2">
        <v>2.2000000000000002</v>
      </c>
    </row>
    <row r="455" spans="1:10" x14ac:dyDescent="0.3">
      <c r="A455">
        <v>454</v>
      </c>
      <c r="B455" s="2" t="s">
        <v>1374</v>
      </c>
      <c r="C455" s="2" t="s">
        <v>222</v>
      </c>
      <c r="D455" s="2"/>
      <c r="E455" s="2"/>
      <c r="F455" s="2"/>
      <c r="G455" s="2"/>
      <c r="H455" s="1">
        <v>0</v>
      </c>
      <c r="J455" s="2">
        <v>2.2000000000000002</v>
      </c>
    </row>
    <row r="456" spans="1:10" x14ac:dyDescent="0.3">
      <c r="A456">
        <v>455</v>
      </c>
      <c r="B456" s="2" t="s">
        <v>1374</v>
      </c>
      <c r="C456" s="2" t="s">
        <v>222</v>
      </c>
      <c r="D456" s="2"/>
      <c r="E456" s="2"/>
      <c r="F456" s="2"/>
      <c r="G456" s="2"/>
      <c r="H456" s="1">
        <v>0</v>
      </c>
      <c r="J456" s="2">
        <v>2.2000000000000002</v>
      </c>
    </row>
    <row r="457" spans="1:10" x14ac:dyDescent="0.3">
      <c r="A457">
        <v>456</v>
      </c>
      <c r="B457" s="2" t="s">
        <v>1374</v>
      </c>
      <c r="C457" s="2" t="s">
        <v>222</v>
      </c>
      <c r="D457" s="2"/>
      <c r="E457" s="2"/>
      <c r="F457" s="2"/>
      <c r="G457" s="2"/>
      <c r="H457" s="1">
        <v>0</v>
      </c>
      <c r="J457" s="2">
        <v>2.2000000000000002</v>
      </c>
    </row>
    <row r="458" spans="1:10" x14ac:dyDescent="0.3">
      <c r="A458">
        <v>457</v>
      </c>
      <c r="B458" s="2" t="s">
        <v>185</v>
      </c>
      <c r="C458" s="2" t="s">
        <v>223</v>
      </c>
      <c r="D458" s="2"/>
      <c r="E458" s="2"/>
      <c r="F458" s="2"/>
      <c r="G458" s="2"/>
      <c r="H458" s="1">
        <v>0</v>
      </c>
      <c r="J458" s="2">
        <v>4.2</v>
      </c>
    </row>
    <row r="459" spans="1:10" x14ac:dyDescent="0.3">
      <c r="A459">
        <v>458</v>
      </c>
      <c r="B459" s="2" t="s">
        <v>1373</v>
      </c>
      <c r="C459" s="2" t="s">
        <v>223</v>
      </c>
      <c r="D459" s="2"/>
      <c r="E459" s="2"/>
      <c r="F459" s="2"/>
      <c r="G459" s="2"/>
      <c r="H459" s="1">
        <v>0</v>
      </c>
      <c r="J459" s="2">
        <v>2.2999999999999998</v>
      </c>
    </row>
    <row r="460" spans="1:10" x14ac:dyDescent="0.3">
      <c r="A460">
        <v>459</v>
      </c>
      <c r="B460" s="2" t="s">
        <v>1376</v>
      </c>
      <c r="C460" s="2" t="s">
        <v>224</v>
      </c>
      <c r="D460" s="2"/>
      <c r="E460" s="2"/>
      <c r="F460" s="2"/>
      <c r="G460" s="2"/>
      <c r="H460" s="2">
        <v>0</v>
      </c>
      <c r="J460" s="2"/>
    </row>
    <row r="461" spans="1:10" x14ac:dyDescent="0.3">
      <c r="A461">
        <v>460</v>
      </c>
      <c r="B461" s="2" t="s">
        <v>34</v>
      </c>
      <c r="C461" s="2" t="s">
        <v>224</v>
      </c>
      <c r="D461" s="2"/>
      <c r="E461" s="2"/>
      <c r="F461" s="2"/>
      <c r="G461" s="2"/>
      <c r="H461" s="1">
        <v>0</v>
      </c>
      <c r="J461" s="2">
        <v>3.31</v>
      </c>
    </row>
    <row r="462" spans="1:10" x14ac:dyDescent="0.3">
      <c r="A462">
        <v>461</v>
      </c>
      <c r="B462" s="2" t="s">
        <v>49</v>
      </c>
      <c r="C462" s="2" t="s">
        <v>224</v>
      </c>
      <c r="D462" s="2"/>
      <c r="E462" s="2"/>
      <c r="F462" s="2"/>
      <c r="G462" s="2"/>
      <c r="H462" s="1">
        <v>0</v>
      </c>
      <c r="J462" s="69">
        <v>4.18</v>
      </c>
    </row>
    <row r="463" spans="1:10" x14ac:dyDescent="0.3">
      <c r="A463">
        <v>462</v>
      </c>
      <c r="B463" s="2" t="s">
        <v>185</v>
      </c>
      <c r="C463" s="2" t="s">
        <v>224</v>
      </c>
      <c r="D463" s="2"/>
      <c r="E463" s="2"/>
      <c r="F463" s="2"/>
      <c r="G463" s="2"/>
      <c r="H463" s="1">
        <v>0</v>
      </c>
      <c r="J463" s="69">
        <v>4.18</v>
      </c>
    </row>
    <row r="464" spans="1:10" x14ac:dyDescent="0.3">
      <c r="A464">
        <v>463</v>
      </c>
      <c r="B464" s="2" t="s">
        <v>46</v>
      </c>
      <c r="C464" s="2" t="s">
        <v>224</v>
      </c>
      <c r="D464" s="2"/>
      <c r="E464" s="2"/>
      <c r="F464" s="2"/>
      <c r="G464" s="2"/>
      <c r="H464" s="1">
        <v>0</v>
      </c>
      <c r="J464" s="2">
        <v>3.82</v>
      </c>
    </row>
    <row r="465" spans="1:10" x14ac:dyDescent="0.3">
      <c r="A465">
        <v>464</v>
      </c>
      <c r="B465" s="2" t="s">
        <v>1377</v>
      </c>
      <c r="C465" s="2" t="s">
        <v>224</v>
      </c>
      <c r="D465" s="2"/>
      <c r="E465" s="2"/>
      <c r="F465" s="2"/>
      <c r="G465" s="2"/>
      <c r="H465" s="2"/>
      <c r="J465" s="2"/>
    </row>
    <row r="466" spans="1:10" x14ac:dyDescent="0.3">
      <c r="A466">
        <v>465</v>
      </c>
      <c r="B466" s="2" t="s">
        <v>46</v>
      </c>
      <c r="C466" s="2" t="s">
        <v>225</v>
      </c>
      <c r="D466" s="2"/>
      <c r="E466" s="2"/>
      <c r="F466" s="2"/>
      <c r="G466" s="2"/>
      <c r="H466" s="1">
        <v>0</v>
      </c>
      <c r="J466" s="2">
        <v>3.82</v>
      </c>
    </row>
    <row r="467" spans="1:10" x14ac:dyDescent="0.3">
      <c r="A467">
        <v>466</v>
      </c>
      <c r="B467" s="2" t="s">
        <v>1382</v>
      </c>
      <c r="C467" s="2" t="s">
        <v>225</v>
      </c>
      <c r="D467" s="2"/>
      <c r="E467" s="2"/>
      <c r="F467" s="2"/>
      <c r="G467" s="2"/>
      <c r="H467" s="2"/>
      <c r="J467" s="2">
        <v>2.2000000000000002</v>
      </c>
    </row>
    <row r="468" spans="1:10" x14ac:dyDescent="0.3">
      <c r="A468">
        <v>467</v>
      </c>
      <c r="B468" s="2" t="s">
        <v>1383</v>
      </c>
      <c r="C468" s="2" t="s">
        <v>225</v>
      </c>
      <c r="D468" s="2"/>
      <c r="E468" s="2"/>
      <c r="F468" s="2"/>
      <c r="G468" s="2"/>
      <c r="H468" s="2"/>
      <c r="J468" s="2">
        <v>2.2000000000000002</v>
      </c>
    </row>
    <row r="469" spans="1:10" x14ac:dyDescent="0.3">
      <c r="A469">
        <v>468</v>
      </c>
      <c r="B469" s="2" t="s">
        <v>1384</v>
      </c>
      <c r="C469" s="2" t="s">
        <v>225</v>
      </c>
      <c r="D469" s="2"/>
      <c r="E469" s="2"/>
      <c r="F469" s="2"/>
      <c r="G469" s="2"/>
      <c r="H469" s="2"/>
      <c r="J469" s="2">
        <v>2.6</v>
      </c>
    </row>
    <row r="470" spans="1:10" x14ac:dyDescent="0.3">
      <c r="A470">
        <v>469</v>
      </c>
      <c r="B470" s="2" t="s">
        <v>1385</v>
      </c>
      <c r="C470" s="2" t="s">
        <v>225</v>
      </c>
      <c r="D470" s="2"/>
      <c r="E470" s="2"/>
      <c r="F470" s="2"/>
      <c r="G470" s="2"/>
      <c r="H470" s="2"/>
      <c r="J470" s="2">
        <v>2.6</v>
      </c>
    </row>
    <row r="471" spans="1:10" x14ac:dyDescent="0.3">
      <c r="A471">
        <v>470</v>
      </c>
      <c r="B471" s="2" t="s">
        <v>46</v>
      </c>
      <c r="C471" s="2" t="s">
        <v>225</v>
      </c>
      <c r="D471" s="2"/>
      <c r="E471" s="2"/>
      <c r="F471" s="2"/>
      <c r="G471" s="2"/>
      <c r="H471" s="1">
        <v>0</v>
      </c>
      <c r="J471" s="2">
        <v>3.82</v>
      </c>
    </row>
    <row r="472" spans="1:10" x14ac:dyDescent="0.3">
      <c r="A472">
        <v>471</v>
      </c>
      <c r="B472" s="2" t="s">
        <v>1382</v>
      </c>
      <c r="C472" s="2" t="s">
        <v>225</v>
      </c>
      <c r="D472" s="2"/>
      <c r="E472" s="2"/>
      <c r="F472" s="2"/>
      <c r="G472" s="2"/>
      <c r="H472" s="2"/>
      <c r="J472" s="2">
        <v>2.2000000000000002</v>
      </c>
    </row>
    <row r="473" spans="1:10" x14ac:dyDescent="0.3">
      <c r="A473">
        <v>472</v>
      </c>
      <c r="B473" s="2" t="s">
        <v>1384</v>
      </c>
      <c r="C473" s="2" t="s">
        <v>225</v>
      </c>
      <c r="D473" s="2"/>
      <c r="E473" s="2"/>
      <c r="F473" s="2"/>
      <c r="G473" s="2"/>
      <c r="H473" s="2"/>
      <c r="J473" s="2">
        <v>2.6</v>
      </c>
    </row>
    <row r="474" spans="1:10" x14ac:dyDescent="0.3">
      <c r="A474">
        <v>473</v>
      </c>
      <c r="B474" s="2" t="s">
        <v>46</v>
      </c>
      <c r="C474" s="2" t="s">
        <v>225</v>
      </c>
      <c r="D474" s="2"/>
      <c r="E474" s="2"/>
      <c r="F474" s="2"/>
      <c r="G474" s="2"/>
      <c r="H474" s="1">
        <v>0</v>
      </c>
      <c r="J474" s="2">
        <v>3.82</v>
      </c>
    </row>
    <row r="475" spans="1:10" x14ac:dyDescent="0.3">
      <c r="A475">
        <v>474</v>
      </c>
      <c r="B475" s="2" t="s">
        <v>1382</v>
      </c>
      <c r="C475" s="2" t="s">
        <v>225</v>
      </c>
      <c r="D475" s="2"/>
      <c r="E475" s="2"/>
      <c r="F475" s="2"/>
      <c r="G475" s="2"/>
      <c r="H475" s="2"/>
      <c r="J475" s="2">
        <v>2.2000000000000002</v>
      </c>
    </row>
    <row r="476" spans="1:10" x14ac:dyDescent="0.3">
      <c r="A476">
        <v>475</v>
      </c>
      <c r="B476" s="2" t="s">
        <v>1383</v>
      </c>
      <c r="C476" s="2" t="s">
        <v>225</v>
      </c>
      <c r="D476" s="2"/>
      <c r="E476" s="2"/>
      <c r="F476" s="2"/>
      <c r="G476" s="2"/>
      <c r="H476" s="2"/>
      <c r="J476" s="2">
        <v>2.2000000000000002</v>
      </c>
    </row>
    <row r="477" spans="1:10" x14ac:dyDescent="0.3">
      <c r="A477">
        <v>476</v>
      </c>
      <c r="B477" s="2" t="s">
        <v>1384</v>
      </c>
      <c r="C477" s="2" t="s">
        <v>225</v>
      </c>
      <c r="D477" s="2"/>
      <c r="E477" s="2"/>
      <c r="F477" s="2"/>
      <c r="G477" s="2"/>
      <c r="H477" s="2"/>
      <c r="J477" s="2">
        <v>2.6</v>
      </c>
    </row>
    <row r="478" spans="1:10" x14ac:dyDescent="0.3">
      <c r="A478">
        <v>477</v>
      </c>
      <c r="B478" s="2" t="s">
        <v>1385</v>
      </c>
      <c r="C478" s="2" t="s">
        <v>225</v>
      </c>
      <c r="D478" s="2"/>
      <c r="E478" s="2"/>
      <c r="F478" s="2"/>
      <c r="G478" s="2"/>
      <c r="H478" s="2"/>
      <c r="J478" s="2">
        <v>2.6</v>
      </c>
    </row>
    <row r="479" spans="1:10" x14ac:dyDescent="0.3">
      <c r="A479">
        <v>478</v>
      </c>
      <c r="B479" s="2" t="s">
        <v>46</v>
      </c>
      <c r="C479" s="2" t="s">
        <v>225</v>
      </c>
      <c r="D479" s="2"/>
      <c r="E479" s="2"/>
      <c r="F479" s="2"/>
      <c r="G479" s="2"/>
      <c r="H479" s="1">
        <v>0</v>
      </c>
      <c r="J479" s="2">
        <v>3.82</v>
      </c>
    </row>
    <row r="480" spans="1:10" x14ac:dyDescent="0.3">
      <c r="A480">
        <v>479</v>
      </c>
      <c r="B480" s="2" t="s">
        <v>1382</v>
      </c>
      <c r="C480" s="2" t="s">
        <v>225</v>
      </c>
      <c r="D480" s="2"/>
      <c r="E480" s="2"/>
      <c r="F480" s="2"/>
      <c r="G480" s="2"/>
      <c r="H480" s="2"/>
      <c r="J480" s="2">
        <v>2.2000000000000002</v>
      </c>
    </row>
    <row r="481" spans="1:10" x14ac:dyDescent="0.3">
      <c r="A481">
        <v>480</v>
      </c>
      <c r="B481" s="2" t="s">
        <v>1384</v>
      </c>
      <c r="C481" s="2" t="s">
        <v>225</v>
      </c>
      <c r="D481" s="2"/>
      <c r="E481" s="2"/>
      <c r="F481" s="2"/>
      <c r="G481" s="2"/>
      <c r="H481" s="2"/>
      <c r="J481" s="2">
        <v>2.6</v>
      </c>
    </row>
    <row r="482" spans="1:10" x14ac:dyDescent="0.3">
      <c r="A482">
        <v>481</v>
      </c>
      <c r="B482" s="2" t="s">
        <v>49</v>
      </c>
      <c r="C482" s="2" t="s">
        <v>228</v>
      </c>
      <c r="D482" s="2"/>
      <c r="E482" s="2">
        <v>3.93</v>
      </c>
      <c r="F482" s="2">
        <v>26.725999999999999</v>
      </c>
      <c r="G482">
        <v>5.6829999999999998</v>
      </c>
      <c r="H482" s="1">
        <v>0</v>
      </c>
      <c r="J482" s="2">
        <v>4</v>
      </c>
    </row>
    <row r="483" spans="1:10" x14ac:dyDescent="0.3">
      <c r="A483">
        <v>482</v>
      </c>
      <c r="B483" s="2" t="s">
        <v>1387</v>
      </c>
      <c r="C483" s="2" t="s">
        <v>228</v>
      </c>
      <c r="D483" s="2"/>
      <c r="E483" s="2">
        <v>3.93</v>
      </c>
      <c r="F483" s="2">
        <v>26.725999999999999</v>
      </c>
      <c r="G483">
        <v>5.6829999999999998</v>
      </c>
      <c r="H483" s="1">
        <v>0</v>
      </c>
      <c r="J483" s="2"/>
    </row>
    <row r="484" spans="1:10" x14ac:dyDescent="0.3">
      <c r="A484">
        <v>483</v>
      </c>
      <c r="B484" s="2" t="s">
        <v>1388</v>
      </c>
      <c r="C484" s="2" t="s">
        <v>228</v>
      </c>
      <c r="D484" s="2"/>
      <c r="E484" s="2">
        <v>3.93</v>
      </c>
      <c r="F484" s="2">
        <v>26.725999999999999</v>
      </c>
      <c r="G484">
        <v>5.6829999999999998</v>
      </c>
      <c r="H484" s="1">
        <v>0</v>
      </c>
      <c r="J484" s="2"/>
    </row>
    <row r="485" spans="1:10" x14ac:dyDescent="0.3">
      <c r="A485">
        <v>484</v>
      </c>
      <c r="B485" s="2" t="s">
        <v>1389</v>
      </c>
      <c r="C485" s="2" t="s">
        <v>228</v>
      </c>
      <c r="D485" s="2"/>
      <c r="E485" s="2">
        <v>3.93</v>
      </c>
      <c r="F485" s="2">
        <v>26.725999999999999</v>
      </c>
      <c r="G485">
        <v>5.6829999999999998</v>
      </c>
      <c r="H485" s="1">
        <v>0</v>
      </c>
      <c r="J485" s="2"/>
    </row>
    <row r="486" spans="1:10" x14ac:dyDescent="0.3">
      <c r="A486">
        <v>485</v>
      </c>
      <c r="B486" s="2" t="s">
        <v>1390</v>
      </c>
      <c r="C486" s="2" t="s">
        <v>228</v>
      </c>
      <c r="D486" s="2"/>
      <c r="E486" s="2">
        <v>3.93</v>
      </c>
      <c r="F486" s="2">
        <v>26.725999999999999</v>
      </c>
      <c r="G486">
        <v>5.6829999999999998</v>
      </c>
      <c r="H486" s="1">
        <v>0</v>
      </c>
      <c r="J486" s="2"/>
    </row>
    <row r="487" spans="1:10" x14ac:dyDescent="0.3">
      <c r="A487">
        <v>486</v>
      </c>
      <c r="B487" s="2" t="s">
        <v>1391</v>
      </c>
      <c r="C487" s="2" t="s">
        <v>228</v>
      </c>
      <c r="D487" s="2"/>
      <c r="E487" s="2">
        <v>3.93</v>
      </c>
      <c r="F487" s="2">
        <v>26.725999999999999</v>
      </c>
      <c r="G487">
        <v>5.6829999999999998</v>
      </c>
      <c r="H487" s="1">
        <v>0</v>
      </c>
      <c r="J487" s="2"/>
    </row>
    <row r="488" spans="1:10" x14ac:dyDescent="0.3">
      <c r="A488">
        <v>487</v>
      </c>
      <c r="B488" s="2" t="s">
        <v>1392</v>
      </c>
      <c r="C488" s="2" t="s">
        <v>228</v>
      </c>
      <c r="D488" s="2"/>
      <c r="E488" s="2">
        <v>3.93</v>
      </c>
      <c r="F488" s="2">
        <v>26.725999999999999</v>
      </c>
      <c r="G488">
        <v>5.6829999999999998</v>
      </c>
      <c r="H488" s="1">
        <v>0</v>
      </c>
      <c r="J488" s="2"/>
    </row>
    <row r="489" spans="1:10" x14ac:dyDescent="0.3">
      <c r="A489">
        <v>488</v>
      </c>
      <c r="B489" s="2" t="s">
        <v>1392</v>
      </c>
      <c r="C489" s="2" t="s">
        <v>228</v>
      </c>
      <c r="D489" s="2"/>
      <c r="E489" s="2">
        <v>3.93</v>
      </c>
      <c r="F489" s="2">
        <v>26.725999999999999</v>
      </c>
      <c r="G489">
        <v>5.6829999999999998</v>
      </c>
      <c r="H489" s="1">
        <v>0</v>
      </c>
      <c r="J489" s="2"/>
    </row>
    <row r="490" spans="1:10" x14ac:dyDescent="0.3">
      <c r="A490">
        <v>489</v>
      </c>
      <c r="B490" s="2" t="s">
        <v>46</v>
      </c>
      <c r="C490" s="2" t="s">
        <v>229</v>
      </c>
      <c r="D490" s="2"/>
      <c r="E490" s="2"/>
      <c r="F490" s="2"/>
      <c r="G490" s="2"/>
      <c r="H490" s="1">
        <v>0</v>
      </c>
      <c r="J490" s="2">
        <v>3.9</v>
      </c>
    </row>
    <row r="491" spans="1:10" x14ac:dyDescent="0.3">
      <c r="A491">
        <v>490</v>
      </c>
      <c r="B491" s="2" t="s">
        <v>1394</v>
      </c>
      <c r="C491" s="2" t="s">
        <v>229</v>
      </c>
      <c r="D491" s="2"/>
      <c r="E491" s="2"/>
      <c r="F491" s="2"/>
      <c r="G491" s="2"/>
      <c r="H491" s="2"/>
      <c r="J491" s="2">
        <v>3.78</v>
      </c>
    </row>
    <row r="492" spans="1:10" x14ac:dyDescent="0.3">
      <c r="A492">
        <v>491</v>
      </c>
      <c r="B492" s="2" t="s">
        <v>1394</v>
      </c>
      <c r="C492" s="2" t="s">
        <v>229</v>
      </c>
      <c r="D492" s="2"/>
      <c r="E492" s="2"/>
      <c r="F492" s="2"/>
      <c r="G492" s="2"/>
      <c r="H492" s="2"/>
      <c r="J492" s="2">
        <v>3.78</v>
      </c>
    </row>
    <row r="493" spans="1:10" x14ac:dyDescent="0.3">
      <c r="A493">
        <v>492</v>
      </c>
      <c r="B493" s="2" t="s">
        <v>1394</v>
      </c>
      <c r="C493" s="2" t="s">
        <v>229</v>
      </c>
      <c r="D493" s="2"/>
      <c r="E493" s="2"/>
      <c r="F493" s="2"/>
      <c r="G493" s="2"/>
      <c r="H493" s="2"/>
      <c r="J493" s="2">
        <v>3.78</v>
      </c>
    </row>
    <row r="494" spans="1:10" x14ac:dyDescent="0.3">
      <c r="A494">
        <v>493</v>
      </c>
      <c r="B494" s="2" t="s">
        <v>1394</v>
      </c>
      <c r="C494" s="2" t="s">
        <v>229</v>
      </c>
      <c r="D494" s="2"/>
      <c r="E494" s="2"/>
      <c r="F494" s="2"/>
      <c r="G494" s="2"/>
      <c r="H494" s="2"/>
      <c r="J494" s="2">
        <v>3.78</v>
      </c>
    </row>
    <row r="495" spans="1:10" x14ac:dyDescent="0.3">
      <c r="A495">
        <v>494</v>
      </c>
      <c r="B495" s="2" t="s">
        <v>1394</v>
      </c>
      <c r="C495" s="2" t="s">
        <v>229</v>
      </c>
      <c r="D495" s="2"/>
      <c r="E495" s="2"/>
      <c r="F495" s="2"/>
      <c r="G495" s="2"/>
      <c r="H495" s="2"/>
      <c r="J495" s="2">
        <v>3.78</v>
      </c>
    </row>
    <row r="496" spans="1:10" x14ac:dyDescent="0.3">
      <c r="A496">
        <v>495</v>
      </c>
      <c r="B496" s="2" t="s">
        <v>1394</v>
      </c>
      <c r="C496" s="2" t="s">
        <v>229</v>
      </c>
      <c r="D496" s="2"/>
      <c r="E496" s="2"/>
      <c r="F496" s="2"/>
      <c r="G496" s="2"/>
      <c r="H496" s="2"/>
      <c r="J496" s="2">
        <v>3.78</v>
      </c>
    </row>
    <row r="497" spans="1:10" x14ac:dyDescent="0.3">
      <c r="A497">
        <v>496</v>
      </c>
      <c r="B497" s="2" t="s">
        <v>1395</v>
      </c>
      <c r="C497" s="2" t="s">
        <v>229</v>
      </c>
      <c r="D497" s="2"/>
      <c r="E497" s="2"/>
      <c r="F497" s="2"/>
      <c r="G497" s="2"/>
      <c r="H497" s="2"/>
      <c r="J497" s="2">
        <v>3.78</v>
      </c>
    </row>
    <row r="498" spans="1:10" x14ac:dyDescent="0.3">
      <c r="A498">
        <v>497</v>
      </c>
      <c r="B498" s="2" t="s">
        <v>1396</v>
      </c>
      <c r="C498" s="2" t="s">
        <v>229</v>
      </c>
      <c r="D498" s="2"/>
      <c r="E498" s="2"/>
      <c r="F498" s="2"/>
      <c r="G498" s="2"/>
      <c r="H498" s="2"/>
      <c r="J498" s="2">
        <v>3.78</v>
      </c>
    </row>
    <row r="499" spans="1:10" x14ac:dyDescent="0.3">
      <c r="A499">
        <v>498</v>
      </c>
      <c r="B499" s="2" t="s">
        <v>44</v>
      </c>
      <c r="C499" s="7" t="s">
        <v>230</v>
      </c>
      <c r="D499" s="7"/>
      <c r="H499" s="2"/>
      <c r="J499" s="2">
        <v>3.5</v>
      </c>
    </row>
    <row r="500" spans="1:10" x14ac:dyDescent="0.3">
      <c r="A500">
        <v>499</v>
      </c>
      <c r="B500" s="2" t="s">
        <v>1397</v>
      </c>
      <c r="C500" s="7" t="s">
        <v>230</v>
      </c>
      <c r="D500" s="7"/>
      <c r="E500" s="2"/>
      <c r="F500" s="2"/>
      <c r="G500" s="2"/>
      <c r="H500" s="2"/>
      <c r="J500" s="2">
        <v>3.06</v>
      </c>
    </row>
    <row r="501" spans="1:10" x14ac:dyDescent="0.3">
      <c r="A501">
        <v>500</v>
      </c>
      <c r="B501" s="2" t="s">
        <v>8</v>
      </c>
      <c r="C501" s="2" t="s">
        <v>231</v>
      </c>
      <c r="D501" s="2"/>
      <c r="E501" s="2"/>
      <c r="F501" s="2"/>
      <c r="G501" s="2"/>
      <c r="H501" s="2">
        <v>0</v>
      </c>
      <c r="J501" s="2">
        <v>3.26</v>
      </c>
    </row>
    <row r="502" spans="1:10" x14ac:dyDescent="0.3">
      <c r="A502">
        <v>501</v>
      </c>
      <c r="B502" s="2" t="s">
        <v>153</v>
      </c>
      <c r="C502" s="2" t="s">
        <v>231</v>
      </c>
      <c r="D502" s="2">
        <v>1</v>
      </c>
      <c r="E502" s="1">
        <v>3.8849999999999998</v>
      </c>
      <c r="F502" s="1">
        <v>3.8849999999999998</v>
      </c>
      <c r="G502" s="1">
        <v>10.989000000000001</v>
      </c>
      <c r="H502" s="1">
        <v>10.989000000000001</v>
      </c>
      <c r="I502" s="1">
        <v>1</v>
      </c>
      <c r="J502" s="2">
        <v>3.1</v>
      </c>
    </row>
    <row r="503" spans="1:10" x14ac:dyDescent="0.3">
      <c r="A503">
        <v>502</v>
      </c>
      <c r="B503" s="2" t="s">
        <v>153</v>
      </c>
      <c r="C503" s="2" t="s">
        <v>231</v>
      </c>
      <c r="D503" s="2">
        <v>1</v>
      </c>
      <c r="E503" s="1">
        <v>3.8849999999999998</v>
      </c>
      <c r="F503" s="1">
        <v>3.8849999999999998</v>
      </c>
      <c r="G503" s="1">
        <v>10.989000000000001</v>
      </c>
      <c r="H503" s="1">
        <v>10.989000000000001</v>
      </c>
      <c r="I503" s="1">
        <v>1</v>
      </c>
      <c r="J503" s="2">
        <v>3.1</v>
      </c>
    </row>
    <row r="504" spans="1:10" x14ac:dyDescent="0.3">
      <c r="A504">
        <v>503</v>
      </c>
      <c r="B504" s="2" t="s">
        <v>1400</v>
      </c>
      <c r="C504" s="2" t="s">
        <v>231</v>
      </c>
      <c r="D504" s="2"/>
      <c r="E504" s="2"/>
      <c r="F504" s="2"/>
      <c r="G504" s="2"/>
      <c r="H504" s="2"/>
      <c r="J504" s="2">
        <v>3.1</v>
      </c>
    </row>
    <row r="505" spans="1:10" x14ac:dyDescent="0.3">
      <c r="A505">
        <v>504</v>
      </c>
      <c r="B505" s="2" t="s">
        <v>1401</v>
      </c>
      <c r="C505" s="2" t="s">
        <v>231</v>
      </c>
      <c r="D505" s="2"/>
      <c r="E505" s="2"/>
      <c r="F505" s="2"/>
      <c r="G505" s="2"/>
      <c r="H505" s="2"/>
      <c r="I505" s="2"/>
      <c r="J505" s="2">
        <v>3.1</v>
      </c>
    </row>
    <row r="506" spans="1:10" x14ac:dyDescent="0.3">
      <c r="A506">
        <v>505</v>
      </c>
      <c r="B506" s="2" t="s">
        <v>63</v>
      </c>
      <c r="C506" s="2" t="s">
        <v>233</v>
      </c>
      <c r="D506" s="2">
        <v>1</v>
      </c>
      <c r="E506" s="2">
        <v>3.85</v>
      </c>
      <c r="F506" s="2">
        <v>3.85</v>
      </c>
      <c r="G506" s="2">
        <v>14.379</v>
      </c>
      <c r="H506" s="2">
        <v>14.379</v>
      </c>
      <c r="I506" s="2">
        <v>1</v>
      </c>
      <c r="J506" s="2">
        <v>3.66</v>
      </c>
    </row>
    <row r="507" spans="1:10" x14ac:dyDescent="0.3">
      <c r="A507">
        <v>506</v>
      </c>
      <c r="B507" s="2" t="s">
        <v>1404</v>
      </c>
      <c r="C507" s="2" t="s">
        <v>233</v>
      </c>
      <c r="D507" s="2">
        <v>1</v>
      </c>
      <c r="E507" s="1">
        <v>3.85</v>
      </c>
      <c r="F507" s="1">
        <v>3.85</v>
      </c>
      <c r="G507" s="1">
        <v>14.379</v>
      </c>
      <c r="H507" s="2">
        <v>14.379</v>
      </c>
      <c r="I507" s="2">
        <v>1</v>
      </c>
      <c r="J507" s="2">
        <v>3.65</v>
      </c>
    </row>
    <row r="508" spans="1:10" x14ac:dyDescent="0.3">
      <c r="A508">
        <v>507</v>
      </c>
      <c r="B508" s="2" t="s">
        <v>1405</v>
      </c>
      <c r="C508" s="2" t="s">
        <v>233</v>
      </c>
      <c r="D508" s="2">
        <v>1</v>
      </c>
      <c r="E508" s="1">
        <v>3.85</v>
      </c>
      <c r="F508" s="1">
        <v>3.85</v>
      </c>
      <c r="G508" s="1">
        <v>14.379</v>
      </c>
      <c r="H508" s="2">
        <v>14.379</v>
      </c>
      <c r="I508" s="2">
        <v>1</v>
      </c>
      <c r="J508" s="2">
        <v>3.54</v>
      </c>
    </row>
    <row r="509" spans="1:10" x14ac:dyDescent="0.3">
      <c r="A509">
        <v>508</v>
      </c>
      <c r="B509" s="2" t="s">
        <v>232</v>
      </c>
      <c r="C509" s="2" t="s">
        <v>233</v>
      </c>
      <c r="D509" s="2">
        <v>1</v>
      </c>
      <c r="E509" s="1">
        <v>3.85</v>
      </c>
      <c r="F509" s="1">
        <v>3.85</v>
      </c>
      <c r="G509" s="1">
        <v>14.379</v>
      </c>
      <c r="H509" s="2">
        <v>14.379</v>
      </c>
      <c r="I509" s="2">
        <v>1</v>
      </c>
      <c r="J509" s="2">
        <v>3.54</v>
      </c>
    </row>
    <row r="510" spans="1:10" x14ac:dyDescent="0.3">
      <c r="A510">
        <v>509</v>
      </c>
      <c r="B510" s="2" t="s">
        <v>46</v>
      </c>
      <c r="C510" s="2" t="s">
        <v>234</v>
      </c>
      <c r="D510" s="2"/>
      <c r="E510" s="2"/>
      <c r="F510" s="2"/>
      <c r="G510" s="2"/>
      <c r="H510" s="1">
        <v>0</v>
      </c>
      <c r="J510" s="2">
        <v>3.87</v>
      </c>
    </row>
    <row r="511" spans="1:10" x14ac:dyDescent="0.3">
      <c r="A511">
        <v>510</v>
      </c>
      <c r="B511" s="2" t="s">
        <v>46</v>
      </c>
      <c r="C511" s="2" t="s">
        <v>234</v>
      </c>
      <c r="D511" s="2"/>
      <c r="E511" s="2"/>
      <c r="F511" s="2"/>
      <c r="G511" s="2"/>
      <c r="H511" s="1">
        <v>0</v>
      </c>
      <c r="J511" s="2">
        <v>3.87</v>
      </c>
    </row>
    <row r="512" spans="1:10" x14ac:dyDescent="0.3">
      <c r="A512">
        <v>511</v>
      </c>
      <c r="B512" s="2" t="s">
        <v>46</v>
      </c>
      <c r="C512" s="2" t="s">
        <v>234</v>
      </c>
      <c r="D512" s="2"/>
      <c r="E512" s="2"/>
      <c r="F512" s="2"/>
      <c r="G512" s="2"/>
      <c r="H512" s="1">
        <v>0</v>
      </c>
      <c r="J512" s="2">
        <v>3.87</v>
      </c>
    </row>
    <row r="513" spans="1:10" x14ac:dyDescent="0.3">
      <c r="A513">
        <v>512</v>
      </c>
      <c r="B513" s="2" t="s">
        <v>46</v>
      </c>
      <c r="C513" s="2" t="s">
        <v>234</v>
      </c>
      <c r="D513" s="2"/>
      <c r="E513" s="2"/>
      <c r="F513" s="2"/>
      <c r="G513" s="2"/>
      <c r="H513" s="1">
        <v>0</v>
      </c>
      <c r="J513" s="2">
        <v>3.87</v>
      </c>
    </row>
    <row r="514" spans="1:10" x14ac:dyDescent="0.3">
      <c r="A514">
        <v>513</v>
      </c>
      <c r="B514" s="2" t="s">
        <v>46</v>
      </c>
      <c r="C514" s="2" t="s">
        <v>234</v>
      </c>
      <c r="D514" s="2"/>
      <c r="E514" s="2"/>
      <c r="F514" s="2"/>
      <c r="G514" s="2"/>
      <c r="H514" s="1">
        <v>0</v>
      </c>
      <c r="J514" s="2">
        <v>3.87</v>
      </c>
    </row>
    <row r="515" spans="1:10" x14ac:dyDescent="0.3">
      <c r="A515">
        <v>514</v>
      </c>
      <c r="B515" s="2" t="s">
        <v>46</v>
      </c>
      <c r="C515" s="2" t="s">
        <v>234</v>
      </c>
      <c r="D515" s="2"/>
      <c r="E515" s="2"/>
      <c r="F515" s="2"/>
      <c r="G515" s="2"/>
      <c r="H515" s="1">
        <v>0</v>
      </c>
      <c r="J515" s="2">
        <v>3.87</v>
      </c>
    </row>
    <row r="516" spans="1:10" x14ac:dyDescent="0.3">
      <c r="A516">
        <v>515</v>
      </c>
      <c r="B516" s="2" t="s">
        <v>46</v>
      </c>
      <c r="C516" s="2" t="s">
        <v>234</v>
      </c>
      <c r="D516" s="2"/>
      <c r="E516" s="2"/>
      <c r="F516" s="2"/>
      <c r="G516" s="2"/>
      <c r="H516" s="1">
        <v>0</v>
      </c>
      <c r="J516" s="2">
        <v>3.87</v>
      </c>
    </row>
    <row r="517" spans="1:10" x14ac:dyDescent="0.3">
      <c r="A517">
        <v>516</v>
      </c>
      <c r="B517" s="2" t="s">
        <v>46</v>
      </c>
      <c r="C517" s="2" t="s">
        <v>234</v>
      </c>
      <c r="D517" s="2"/>
      <c r="E517" s="2"/>
      <c r="F517" s="2"/>
      <c r="G517" s="2"/>
      <c r="H517" s="1">
        <v>0</v>
      </c>
      <c r="J517" s="2">
        <v>3.87</v>
      </c>
    </row>
    <row r="518" spans="1:10" x14ac:dyDescent="0.3">
      <c r="A518">
        <v>517</v>
      </c>
      <c r="B518" s="2" t="s">
        <v>46</v>
      </c>
      <c r="C518" s="2" t="s">
        <v>234</v>
      </c>
      <c r="D518" s="2"/>
      <c r="E518" s="2"/>
      <c r="F518" s="2"/>
      <c r="G518" s="2"/>
      <c r="H518" s="1">
        <v>0</v>
      </c>
      <c r="J518" s="2">
        <v>3.87</v>
      </c>
    </row>
    <row r="519" spans="1:10" x14ac:dyDescent="0.3">
      <c r="A519">
        <v>518</v>
      </c>
      <c r="B519" s="2" t="s">
        <v>46</v>
      </c>
      <c r="C519" s="2" t="s">
        <v>234</v>
      </c>
      <c r="D519" s="2"/>
      <c r="E519" s="2"/>
      <c r="F519" s="2"/>
      <c r="G519" s="2"/>
      <c r="H519" s="1">
        <v>0</v>
      </c>
      <c r="J519" s="2">
        <v>3.87</v>
      </c>
    </row>
    <row r="520" spans="1:10" x14ac:dyDescent="0.3">
      <c r="A520">
        <v>519</v>
      </c>
      <c r="B520" s="2" t="s">
        <v>46</v>
      </c>
      <c r="C520" s="2" t="s">
        <v>234</v>
      </c>
      <c r="D520" s="2"/>
      <c r="E520" s="2"/>
      <c r="F520" s="2"/>
      <c r="G520" s="2"/>
      <c r="H520" s="1">
        <v>0</v>
      </c>
      <c r="J520" s="2">
        <v>3.87</v>
      </c>
    </row>
    <row r="521" spans="1:10" x14ac:dyDescent="0.3">
      <c r="A521">
        <v>520</v>
      </c>
      <c r="B521" s="2" t="s">
        <v>46</v>
      </c>
      <c r="C521" s="2" t="s">
        <v>234</v>
      </c>
      <c r="D521" s="2"/>
      <c r="E521" s="2"/>
      <c r="F521" s="2"/>
      <c r="G521" s="2"/>
      <c r="H521" s="1">
        <v>0</v>
      </c>
      <c r="J521" s="2">
        <v>3.87</v>
      </c>
    </row>
    <row r="522" spans="1:10" x14ac:dyDescent="0.3">
      <c r="A522">
        <v>521</v>
      </c>
      <c r="B522" s="2" t="s">
        <v>46</v>
      </c>
      <c r="C522" s="2" t="s">
        <v>234</v>
      </c>
      <c r="D522" s="2"/>
      <c r="E522" s="2"/>
      <c r="F522" s="2"/>
      <c r="G522" s="2"/>
      <c r="H522" s="1">
        <v>0</v>
      </c>
      <c r="J522" s="2">
        <v>3.87</v>
      </c>
    </row>
    <row r="523" spans="1:10" x14ac:dyDescent="0.3">
      <c r="A523">
        <v>522</v>
      </c>
      <c r="B523" s="2" t="s">
        <v>46</v>
      </c>
      <c r="C523" s="2" t="s">
        <v>234</v>
      </c>
      <c r="D523" s="2"/>
      <c r="E523" s="2"/>
      <c r="F523" s="2"/>
      <c r="G523" s="2"/>
      <c r="H523" s="1">
        <v>0</v>
      </c>
      <c r="J523" s="2">
        <v>3.87</v>
      </c>
    </row>
    <row r="524" spans="1:10" x14ac:dyDescent="0.3">
      <c r="A524">
        <v>523</v>
      </c>
      <c r="B524" s="2" t="s">
        <v>46</v>
      </c>
      <c r="C524" s="2" t="s">
        <v>234</v>
      </c>
      <c r="D524" s="2"/>
      <c r="E524" s="2"/>
      <c r="F524" s="2"/>
      <c r="G524" s="2"/>
      <c r="H524" s="1">
        <v>0</v>
      </c>
      <c r="J524" s="2">
        <v>3.87</v>
      </c>
    </row>
    <row r="525" spans="1:10" x14ac:dyDescent="0.3">
      <c r="A525">
        <v>524</v>
      </c>
      <c r="B525" s="2" t="s">
        <v>19</v>
      </c>
      <c r="C525" s="2" t="s">
        <v>235</v>
      </c>
      <c r="D525" s="2"/>
      <c r="E525" s="2"/>
      <c r="F525" s="2"/>
      <c r="G525" s="2"/>
      <c r="H525" s="5"/>
      <c r="J525" s="2">
        <v>3.53</v>
      </c>
    </row>
    <row r="526" spans="1:10" x14ac:dyDescent="0.3">
      <c r="A526">
        <v>525</v>
      </c>
      <c r="B526" s="2" t="s">
        <v>20</v>
      </c>
      <c r="C526" s="2" t="s">
        <v>235</v>
      </c>
      <c r="D526" s="1">
        <v>4</v>
      </c>
      <c r="E526" s="1">
        <v>5.4729999999999999</v>
      </c>
      <c r="F526" s="1">
        <v>5.5269999999999992</v>
      </c>
      <c r="G526" s="1">
        <v>25.030999999999999</v>
      </c>
      <c r="H526" s="1">
        <v>12.515499999999999</v>
      </c>
      <c r="I526" s="1">
        <v>2</v>
      </c>
      <c r="J526" s="2">
        <v>3.42</v>
      </c>
    </row>
    <row r="527" spans="1:10" x14ac:dyDescent="0.3">
      <c r="A527">
        <v>526</v>
      </c>
      <c r="B527" s="2" t="s">
        <v>21</v>
      </c>
      <c r="C527" s="2" t="s">
        <v>235</v>
      </c>
      <c r="D527" s="2"/>
      <c r="E527" s="2"/>
      <c r="F527" s="2"/>
      <c r="G527" s="2"/>
      <c r="H527" s="5"/>
      <c r="J527" s="2">
        <v>2.82</v>
      </c>
    </row>
    <row r="528" spans="1:10" x14ac:dyDescent="0.3">
      <c r="A528">
        <v>527</v>
      </c>
      <c r="B528" s="2" t="s">
        <v>19</v>
      </c>
      <c r="C528" s="2" t="s">
        <v>235</v>
      </c>
      <c r="D528" s="2"/>
      <c r="E528" s="2"/>
      <c r="F528" s="2"/>
      <c r="G528" s="2"/>
      <c r="H528" s="5"/>
      <c r="J528" s="2">
        <v>3.53</v>
      </c>
    </row>
    <row r="529" spans="1:10" x14ac:dyDescent="0.3">
      <c r="A529">
        <v>528</v>
      </c>
      <c r="B529" s="2" t="s">
        <v>20</v>
      </c>
      <c r="C529" s="2" t="s">
        <v>235</v>
      </c>
      <c r="D529" s="1">
        <v>4</v>
      </c>
      <c r="E529" s="1">
        <v>5.4729999999999999</v>
      </c>
      <c r="F529" s="1">
        <v>5.5269999999999992</v>
      </c>
      <c r="G529" s="1">
        <v>25.030999999999999</v>
      </c>
      <c r="H529" s="1"/>
      <c r="J529" s="2">
        <v>3.42</v>
      </c>
    </row>
    <row r="530" spans="1:10" x14ac:dyDescent="0.3">
      <c r="A530">
        <v>529</v>
      </c>
      <c r="B530" s="2" t="s">
        <v>21</v>
      </c>
      <c r="C530" s="2" t="s">
        <v>235</v>
      </c>
      <c r="D530" s="2"/>
      <c r="E530" s="2"/>
      <c r="F530" s="2"/>
      <c r="G530" s="2"/>
      <c r="H530" s="5"/>
      <c r="J530" s="2">
        <v>2.82</v>
      </c>
    </row>
    <row r="531" spans="1:10" x14ac:dyDescent="0.3">
      <c r="A531">
        <v>530</v>
      </c>
      <c r="B531" s="2" t="s">
        <v>19</v>
      </c>
      <c r="C531" s="2" t="s">
        <v>235</v>
      </c>
      <c r="D531" s="2"/>
      <c r="E531" s="2"/>
      <c r="F531" s="2"/>
      <c r="G531" s="2"/>
      <c r="H531" s="2"/>
      <c r="J531" s="2">
        <v>3.51</v>
      </c>
    </row>
    <row r="532" spans="1:10" x14ac:dyDescent="0.3">
      <c r="A532">
        <v>531</v>
      </c>
      <c r="B532" s="2" t="s">
        <v>20</v>
      </c>
      <c r="C532" s="2" t="s">
        <v>235</v>
      </c>
      <c r="D532" s="1">
        <v>4</v>
      </c>
      <c r="E532" s="1">
        <v>5.4729999999999999</v>
      </c>
      <c r="F532" s="1">
        <v>5.5269999999999992</v>
      </c>
      <c r="G532" s="1">
        <v>25.030999999999999</v>
      </c>
      <c r="H532" s="1">
        <v>12.515499999999999</v>
      </c>
      <c r="I532" s="1">
        <v>2</v>
      </c>
      <c r="J532" s="2">
        <v>3.48</v>
      </c>
    </row>
    <row r="533" spans="1:10" x14ac:dyDescent="0.3">
      <c r="A533">
        <v>532</v>
      </c>
      <c r="B533" s="2" t="s">
        <v>21</v>
      </c>
      <c r="C533" s="2" t="s">
        <v>235</v>
      </c>
      <c r="D533" s="2"/>
      <c r="E533" s="2"/>
      <c r="F533" s="2"/>
      <c r="G533" s="2"/>
      <c r="H533" s="2"/>
      <c r="J533" s="2">
        <v>3.08</v>
      </c>
    </row>
    <row r="534" spans="1:10" x14ac:dyDescent="0.3">
      <c r="A534">
        <v>533</v>
      </c>
      <c r="B534" s="2" t="s">
        <v>236</v>
      </c>
      <c r="C534" s="2" t="s">
        <v>238</v>
      </c>
      <c r="D534" s="2"/>
      <c r="E534" s="2"/>
      <c r="F534" s="2"/>
      <c r="G534" s="2"/>
      <c r="H534" s="2"/>
      <c r="J534" s="2">
        <v>4.5999999999999996</v>
      </c>
    </row>
    <row r="535" spans="1:10" x14ac:dyDescent="0.3">
      <c r="A535">
        <v>534</v>
      </c>
      <c r="B535" s="2" t="s">
        <v>237</v>
      </c>
      <c r="C535" s="2" t="s">
        <v>238</v>
      </c>
      <c r="D535" s="2"/>
      <c r="E535" s="2"/>
      <c r="F535" s="2"/>
      <c r="G535" s="2"/>
      <c r="H535" s="2"/>
      <c r="J535" s="2">
        <v>4.5</v>
      </c>
    </row>
    <row r="536" spans="1:10" x14ac:dyDescent="0.3">
      <c r="A536">
        <v>535</v>
      </c>
      <c r="B536" s="2" t="s">
        <v>239</v>
      </c>
      <c r="C536" s="2" t="s">
        <v>238</v>
      </c>
      <c r="D536" s="2"/>
      <c r="E536" s="2"/>
      <c r="F536" s="2"/>
      <c r="G536" s="2"/>
      <c r="H536" s="2"/>
      <c r="J536" s="2">
        <v>4.4000000000000004</v>
      </c>
    </row>
    <row r="537" spans="1:10" x14ac:dyDescent="0.3">
      <c r="A537">
        <v>536</v>
      </c>
      <c r="B537" s="2" t="s">
        <v>239</v>
      </c>
      <c r="C537" s="2" t="s">
        <v>238</v>
      </c>
      <c r="D537" s="2"/>
      <c r="E537" s="2"/>
      <c r="F537" s="2"/>
      <c r="G537" s="2"/>
      <c r="H537" s="2"/>
      <c r="J537" s="2">
        <v>4.4000000000000004</v>
      </c>
    </row>
    <row r="538" spans="1:10" x14ac:dyDescent="0.3">
      <c r="A538">
        <v>537</v>
      </c>
      <c r="B538" s="2" t="s">
        <v>239</v>
      </c>
      <c r="C538" s="2" t="s">
        <v>238</v>
      </c>
      <c r="D538" s="2"/>
      <c r="E538" s="2"/>
      <c r="F538" s="2"/>
      <c r="G538" s="2"/>
      <c r="H538" s="2"/>
      <c r="J538" s="2">
        <v>4.4000000000000004</v>
      </c>
    </row>
    <row r="539" spans="1:10" x14ac:dyDescent="0.3">
      <c r="A539">
        <v>538</v>
      </c>
      <c r="B539" s="2" t="s">
        <v>239</v>
      </c>
      <c r="C539" s="2" t="s">
        <v>238</v>
      </c>
      <c r="D539" s="2"/>
      <c r="E539" s="2"/>
      <c r="F539" s="2"/>
      <c r="G539" s="2"/>
      <c r="H539" s="2"/>
      <c r="J539" s="2">
        <v>4.4000000000000004</v>
      </c>
    </row>
    <row r="540" spans="1:10" x14ac:dyDescent="0.3">
      <c r="A540">
        <v>539</v>
      </c>
      <c r="B540" s="2" t="s">
        <v>239</v>
      </c>
      <c r="C540" s="2" t="s">
        <v>238</v>
      </c>
      <c r="D540" s="2"/>
      <c r="E540" s="2"/>
      <c r="F540" s="2"/>
      <c r="G540" s="2"/>
      <c r="H540" s="2"/>
      <c r="J540" s="2">
        <v>4.4000000000000004</v>
      </c>
    </row>
    <row r="541" spans="1:10" x14ac:dyDescent="0.3">
      <c r="A541">
        <v>540</v>
      </c>
      <c r="B541" s="2" t="s">
        <v>48</v>
      </c>
      <c r="C541" s="2" t="s">
        <v>238</v>
      </c>
      <c r="D541" s="2"/>
      <c r="E541" s="2"/>
      <c r="F541" s="2"/>
      <c r="G541" s="2"/>
      <c r="H541" s="2"/>
      <c r="J541" s="2">
        <v>4.0999999999999996</v>
      </c>
    </row>
    <row r="542" spans="1:10" x14ac:dyDescent="0.3">
      <c r="A542">
        <v>541</v>
      </c>
      <c r="B542" s="2" t="s">
        <v>46</v>
      </c>
      <c r="C542" s="2" t="s">
        <v>240</v>
      </c>
      <c r="D542" s="2"/>
      <c r="E542" s="2"/>
      <c r="F542" s="2"/>
      <c r="G542" s="2"/>
      <c r="H542" s="1">
        <v>0</v>
      </c>
      <c r="J542" s="2">
        <v>3.31</v>
      </c>
    </row>
    <row r="543" spans="1:10" x14ac:dyDescent="0.3">
      <c r="A543">
        <v>542</v>
      </c>
      <c r="B543" s="2" t="s">
        <v>46</v>
      </c>
      <c r="C543" s="2" t="s">
        <v>240</v>
      </c>
      <c r="D543" s="2"/>
      <c r="E543" s="2"/>
      <c r="F543" s="2"/>
      <c r="G543" s="2"/>
      <c r="H543" s="1">
        <v>0</v>
      </c>
      <c r="J543" s="2">
        <v>3.31</v>
      </c>
    </row>
    <row r="544" spans="1:10" x14ac:dyDescent="0.3">
      <c r="A544">
        <v>543</v>
      </c>
      <c r="B544" s="2" t="s">
        <v>246</v>
      </c>
      <c r="C544" s="2" t="s">
        <v>245</v>
      </c>
      <c r="D544" s="2"/>
      <c r="E544" s="2"/>
      <c r="F544" s="2"/>
      <c r="G544" s="2"/>
      <c r="H544" s="2"/>
      <c r="J544" s="2">
        <v>2.3199999999999998</v>
      </c>
    </row>
    <row r="545" spans="1:10" x14ac:dyDescent="0.3">
      <c r="A545">
        <v>544</v>
      </c>
      <c r="B545" s="2" t="s">
        <v>247</v>
      </c>
      <c r="C545" s="2" t="s">
        <v>245</v>
      </c>
      <c r="D545" s="2"/>
      <c r="E545" s="2">
        <v>-1</v>
      </c>
      <c r="F545" s="2"/>
      <c r="G545" s="2"/>
      <c r="H545" s="2">
        <v>0</v>
      </c>
      <c r="J545" s="2">
        <v>2.41</v>
      </c>
    </row>
    <row r="546" spans="1:10" x14ac:dyDescent="0.3">
      <c r="A546">
        <v>545</v>
      </c>
      <c r="B546" s="2" t="s">
        <v>1410</v>
      </c>
      <c r="C546" s="2" t="s">
        <v>245</v>
      </c>
      <c r="D546" s="2"/>
      <c r="E546" s="2">
        <v>-1</v>
      </c>
      <c r="F546" s="2"/>
      <c r="G546" s="2"/>
      <c r="H546" s="2">
        <v>0</v>
      </c>
      <c r="J546" s="2">
        <v>2.54</v>
      </c>
    </row>
    <row r="547" spans="1:10" x14ac:dyDescent="0.3">
      <c r="A547">
        <v>546</v>
      </c>
      <c r="B547" s="2" t="s">
        <v>252</v>
      </c>
      <c r="C547" s="2" t="s">
        <v>245</v>
      </c>
      <c r="D547" s="2"/>
      <c r="E547" s="2">
        <v>-1</v>
      </c>
      <c r="F547" s="2"/>
      <c r="G547" s="2"/>
      <c r="H547" s="2">
        <v>0</v>
      </c>
      <c r="J547" s="2">
        <v>2.54</v>
      </c>
    </row>
    <row r="548" spans="1:10" x14ac:dyDescent="0.3">
      <c r="A548">
        <v>547</v>
      </c>
      <c r="B548" s="2" t="s">
        <v>1411</v>
      </c>
      <c r="C548" s="2" t="s">
        <v>245</v>
      </c>
      <c r="D548" s="2"/>
      <c r="E548" s="2">
        <v>-1</v>
      </c>
      <c r="F548" s="2"/>
      <c r="G548" s="2"/>
      <c r="H548" s="2">
        <v>0</v>
      </c>
      <c r="J548" s="2">
        <v>2.68</v>
      </c>
    </row>
    <row r="549" spans="1:10" x14ac:dyDescent="0.3">
      <c r="A549">
        <v>548</v>
      </c>
      <c r="B549" s="2" t="s">
        <v>251</v>
      </c>
      <c r="C549" s="2" t="s">
        <v>245</v>
      </c>
      <c r="D549" s="2"/>
      <c r="E549" s="2">
        <v>-1</v>
      </c>
      <c r="F549" s="2"/>
      <c r="G549" s="2"/>
      <c r="H549" s="2">
        <v>0</v>
      </c>
      <c r="J549" s="2">
        <v>2.68</v>
      </c>
    </row>
    <row r="550" spans="1:10" x14ac:dyDescent="0.3">
      <c r="A550">
        <v>549</v>
      </c>
      <c r="B550" s="2" t="s">
        <v>1412</v>
      </c>
      <c r="C550" s="2" t="s">
        <v>245</v>
      </c>
      <c r="D550" s="2"/>
      <c r="E550" s="2">
        <v>-1</v>
      </c>
      <c r="F550" s="2"/>
      <c r="G550" s="2"/>
      <c r="H550" s="2">
        <v>0</v>
      </c>
      <c r="J550" s="2">
        <v>2.91</v>
      </c>
    </row>
    <row r="551" spans="1:10" x14ac:dyDescent="0.3">
      <c r="A551">
        <v>550</v>
      </c>
      <c r="B551" s="2" t="s">
        <v>1413</v>
      </c>
      <c r="C551" s="2" t="s">
        <v>245</v>
      </c>
      <c r="D551" s="2"/>
      <c r="E551" s="2">
        <v>-1</v>
      </c>
      <c r="F551" s="2"/>
      <c r="G551" s="2"/>
      <c r="H551" s="2">
        <v>0</v>
      </c>
      <c r="J551" s="2">
        <v>2.91</v>
      </c>
    </row>
    <row r="552" spans="1:10" x14ac:dyDescent="0.3">
      <c r="A552">
        <v>551</v>
      </c>
      <c r="B552" s="2" t="s">
        <v>1414</v>
      </c>
      <c r="C552" s="2" t="s">
        <v>245</v>
      </c>
      <c r="D552" s="2"/>
      <c r="E552" s="2">
        <v>-1</v>
      </c>
      <c r="F552" s="2"/>
      <c r="G552" s="2"/>
      <c r="H552" s="2">
        <v>0</v>
      </c>
      <c r="J552" s="2">
        <v>3.36</v>
      </c>
    </row>
    <row r="553" spans="1:10" x14ac:dyDescent="0.3">
      <c r="A553">
        <v>552</v>
      </c>
      <c r="B553" s="2" t="s">
        <v>249</v>
      </c>
      <c r="C553" s="2" t="s">
        <v>245</v>
      </c>
      <c r="D553" s="2"/>
      <c r="E553" s="2">
        <v>-1</v>
      </c>
      <c r="F553" s="2"/>
      <c r="G553" s="2"/>
      <c r="H553" s="2">
        <v>0</v>
      </c>
      <c r="J553" s="2">
        <v>3.36</v>
      </c>
    </row>
    <row r="554" spans="1:10" x14ac:dyDescent="0.3">
      <c r="A554">
        <v>553</v>
      </c>
      <c r="B554" s="2" t="s">
        <v>248</v>
      </c>
      <c r="C554" s="2" t="s">
        <v>245</v>
      </c>
      <c r="D554" s="2"/>
      <c r="E554" s="2"/>
      <c r="F554" s="2"/>
      <c r="G554" s="2"/>
      <c r="H554" s="2">
        <v>0</v>
      </c>
      <c r="J554" s="2">
        <v>3.6</v>
      </c>
    </row>
    <row r="555" spans="1:10" x14ac:dyDescent="0.3">
      <c r="A555">
        <v>554</v>
      </c>
      <c r="B555" s="2" t="s">
        <v>15</v>
      </c>
      <c r="C555" s="2" t="s">
        <v>253</v>
      </c>
      <c r="D555" s="2"/>
      <c r="E555" s="2"/>
      <c r="F555" s="2"/>
      <c r="G555" s="2"/>
      <c r="H555" s="2">
        <v>0</v>
      </c>
      <c r="J555" s="2">
        <v>4.49</v>
      </c>
    </row>
    <row r="556" spans="1:10" x14ac:dyDescent="0.3">
      <c r="A556">
        <v>555</v>
      </c>
      <c r="B556" s="2" t="s">
        <v>185</v>
      </c>
      <c r="C556" s="2" t="s">
        <v>253</v>
      </c>
      <c r="D556" s="2"/>
      <c r="E556" s="2"/>
      <c r="F556" s="2"/>
      <c r="G556" s="2"/>
      <c r="H556" s="1">
        <v>0</v>
      </c>
      <c r="J556" s="69">
        <v>4.18</v>
      </c>
    </row>
    <row r="557" spans="1:10" x14ac:dyDescent="0.3">
      <c r="A557">
        <v>556</v>
      </c>
      <c r="B557" s="2" t="s">
        <v>254</v>
      </c>
      <c r="C557" s="2" t="s">
        <v>253</v>
      </c>
      <c r="D557" s="2"/>
      <c r="E557" s="2"/>
      <c r="F557" s="2"/>
      <c r="G557" s="2"/>
      <c r="H557" s="2"/>
      <c r="J557" s="2">
        <v>4.8099999999999996</v>
      </c>
    </row>
    <row r="558" spans="1:10" x14ac:dyDescent="0.3">
      <c r="A558">
        <v>557</v>
      </c>
      <c r="B558" s="2" t="s">
        <v>221</v>
      </c>
      <c r="C558" s="2" t="s">
        <v>253</v>
      </c>
      <c r="D558" s="2"/>
      <c r="E558" s="2"/>
      <c r="F558" s="2"/>
      <c r="G558" s="2"/>
      <c r="H558" s="1">
        <v>0</v>
      </c>
      <c r="J558" s="2">
        <v>4.75</v>
      </c>
    </row>
    <row r="559" spans="1:10" x14ac:dyDescent="0.3">
      <c r="A559">
        <v>558</v>
      </c>
      <c r="B559" s="2" t="s">
        <v>0</v>
      </c>
      <c r="C559" s="2" t="s">
        <v>257</v>
      </c>
      <c r="D559" s="103">
        <v>4</v>
      </c>
      <c r="E559" s="1">
        <v>6.6</v>
      </c>
      <c r="F559" s="1">
        <v>7.94</v>
      </c>
      <c r="G559" s="1">
        <v>33.700000000000003</v>
      </c>
      <c r="H559" s="1">
        <v>16.850000000000001</v>
      </c>
      <c r="I559" s="1">
        <v>2</v>
      </c>
      <c r="J559" s="2">
        <v>3.3</v>
      </c>
    </row>
    <row r="560" spans="1:10" x14ac:dyDescent="0.3">
      <c r="A560">
        <v>559</v>
      </c>
      <c r="B560" s="2" t="s">
        <v>0</v>
      </c>
      <c r="C560" s="2" t="s">
        <v>257</v>
      </c>
      <c r="D560" s="103">
        <v>4</v>
      </c>
      <c r="E560" s="1">
        <v>6.6</v>
      </c>
      <c r="F560" s="1">
        <v>7.94</v>
      </c>
      <c r="G560" s="1">
        <v>33.700000000000003</v>
      </c>
      <c r="H560" s="1">
        <v>16.850000000000001</v>
      </c>
      <c r="I560" s="1">
        <v>2</v>
      </c>
      <c r="J560" s="2">
        <v>3.3</v>
      </c>
    </row>
    <row r="561" spans="1:10" x14ac:dyDescent="0.3">
      <c r="A561">
        <v>560</v>
      </c>
      <c r="B561" s="2" t="s">
        <v>0</v>
      </c>
      <c r="C561" s="2" t="s">
        <v>257</v>
      </c>
      <c r="D561" s="103">
        <v>4</v>
      </c>
      <c r="E561" s="1">
        <v>6.6</v>
      </c>
      <c r="F561" s="1">
        <v>7.94</v>
      </c>
      <c r="G561" s="1">
        <v>33.700000000000003</v>
      </c>
      <c r="H561" s="1">
        <v>16.850000000000001</v>
      </c>
      <c r="I561" s="1">
        <v>2</v>
      </c>
      <c r="J561" s="2">
        <v>3.3</v>
      </c>
    </row>
    <row r="562" spans="1:10" x14ac:dyDescent="0.3">
      <c r="A562">
        <v>561</v>
      </c>
      <c r="B562" s="2" t="s">
        <v>0</v>
      </c>
      <c r="C562" s="2" t="s">
        <v>257</v>
      </c>
      <c r="D562" s="103">
        <v>4</v>
      </c>
      <c r="E562" s="1">
        <v>6.6</v>
      </c>
      <c r="F562" s="1">
        <v>7.94</v>
      </c>
      <c r="G562" s="1">
        <v>33.700000000000003</v>
      </c>
      <c r="H562" s="1">
        <v>16.850000000000001</v>
      </c>
      <c r="I562" s="1">
        <v>2</v>
      </c>
      <c r="J562" s="2">
        <v>3.3</v>
      </c>
    </row>
    <row r="563" spans="1:10" x14ac:dyDescent="0.3">
      <c r="A563">
        <v>562</v>
      </c>
      <c r="B563" s="2" t="s">
        <v>0</v>
      </c>
      <c r="C563" s="2" t="s">
        <v>257</v>
      </c>
      <c r="D563" s="103">
        <v>4</v>
      </c>
      <c r="E563" s="1">
        <v>6.6</v>
      </c>
      <c r="F563" s="1">
        <v>7.94</v>
      </c>
      <c r="G563" s="1">
        <v>33.700000000000003</v>
      </c>
      <c r="H563" s="1">
        <v>16.850000000000001</v>
      </c>
      <c r="I563" s="1">
        <v>2</v>
      </c>
      <c r="J563" s="2">
        <v>3.3</v>
      </c>
    </row>
    <row r="564" spans="1:10" x14ac:dyDescent="0.3">
      <c r="A564">
        <v>563</v>
      </c>
      <c r="B564" s="2" t="s">
        <v>0</v>
      </c>
      <c r="C564" s="2" t="s">
        <v>257</v>
      </c>
      <c r="D564" s="103">
        <v>4</v>
      </c>
      <c r="E564" s="1">
        <v>6.6</v>
      </c>
      <c r="F564" s="1">
        <v>7.94</v>
      </c>
      <c r="G564" s="1">
        <v>33.700000000000003</v>
      </c>
      <c r="H564" s="1">
        <v>16.850000000000001</v>
      </c>
      <c r="I564" s="1">
        <v>2</v>
      </c>
      <c r="J564" s="2">
        <v>3.3</v>
      </c>
    </row>
    <row r="565" spans="1:10" x14ac:dyDescent="0.3">
      <c r="A565">
        <v>564</v>
      </c>
      <c r="B565" s="2" t="s">
        <v>0</v>
      </c>
      <c r="C565" s="2" t="s">
        <v>257</v>
      </c>
      <c r="D565" s="103">
        <v>4</v>
      </c>
      <c r="E565" s="1">
        <v>6.6</v>
      </c>
      <c r="F565" s="1">
        <v>7.94</v>
      </c>
      <c r="G565" s="1">
        <v>33.700000000000003</v>
      </c>
      <c r="H565" s="1">
        <v>16.850000000000001</v>
      </c>
      <c r="I565" s="1">
        <v>2</v>
      </c>
      <c r="J565" s="2">
        <v>3.3</v>
      </c>
    </row>
    <row r="566" spans="1:10" x14ac:dyDescent="0.3">
      <c r="A566">
        <v>565</v>
      </c>
      <c r="B566" s="2" t="s">
        <v>0</v>
      </c>
      <c r="C566" s="2" t="s">
        <v>257</v>
      </c>
      <c r="D566" s="103">
        <v>4</v>
      </c>
      <c r="E566" s="1">
        <v>6.6</v>
      </c>
      <c r="F566" s="1">
        <v>7.94</v>
      </c>
      <c r="G566" s="1">
        <v>33.700000000000003</v>
      </c>
      <c r="H566" s="1">
        <v>16.850000000000001</v>
      </c>
      <c r="I566" s="1">
        <v>2</v>
      </c>
      <c r="J566" s="2">
        <v>3.3</v>
      </c>
    </row>
    <row r="567" spans="1:10" x14ac:dyDescent="0.3">
      <c r="A567">
        <v>566</v>
      </c>
      <c r="B567" s="2" t="s">
        <v>0</v>
      </c>
      <c r="C567" s="2" t="s">
        <v>257</v>
      </c>
      <c r="D567" s="103">
        <v>4</v>
      </c>
      <c r="E567" s="1">
        <v>6.6</v>
      </c>
      <c r="F567" s="1">
        <v>7.94</v>
      </c>
      <c r="G567" s="1">
        <v>33.700000000000003</v>
      </c>
      <c r="H567" s="1">
        <v>16.850000000000001</v>
      </c>
      <c r="I567" s="1">
        <v>2</v>
      </c>
      <c r="J567" s="2">
        <v>3.3</v>
      </c>
    </row>
    <row r="568" spans="1:10" x14ac:dyDescent="0.3">
      <c r="A568">
        <v>567</v>
      </c>
      <c r="B568" s="2" t="s">
        <v>0</v>
      </c>
      <c r="C568" s="2" t="s">
        <v>257</v>
      </c>
      <c r="D568" s="103">
        <v>4</v>
      </c>
      <c r="E568" s="1">
        <v>6.6</v>
      </c>
      <c r="F568" s="1">
        <v>7.94</v>
      </c>
      <c r="G568" s="1">
        <v>33.700000000000003</v>
      </c>
      <c r="H568" s="1">
        <v>16.850000000000001</v>
      </c>
      <c r="I568" s="1">
        <v>2</v>
      </c>
      <c r="J568" s="2">
        <v>3.3</v>
      </c>
    </row>
    <row r="569" spans="1:10" x14ac:dyDescent="0.3">
      <c r="A569">
        <v>568</v>
      </c>
      <c r="B569" s="2" t="s">
        <v>0</v>
      </c>
      <c r="C569" s="2" t="s">
        <v>257</v>
      </c>
      <c r="D569" s="103">
        <v>4</v>
      </c>
      <c r="E569" s="1">
        <v>6.6</v>
      </c>
      <c r="F569" s="1">
        <v>7.94</v>
      </c>
      <c r="G569" s="1">
        <v>33.700000000000003</v>
      </c>
      <c r="H569" s="1">
        <v>16.850000000000001</v>
      </c>
      <c r="I569" s="1">
        <v>2</v>
      </c>
      <c r="J569" s="2">
        <v>3.3</v>
      </c>
    </row>
    <row r="570" spans="1:10" x14ac:dyDescent="0.3">
      <c r="A570">
        <v>569</v>
      </c>
      <c r="B570" s="2" t="s">
        <v>0</v>
      </c>
      <c r="C570" s="2" t="s">
        <v>257</v>
      </c>
      <c r="D570" s="103">
        <v>4</v>
      </c>
      <c r="E570" s="1">
        <v>6.6</v>
      </c>
      <c r="F570" s="1">
        <v>7.94</v>
      </c>
      <c r="G570" s="1">
        <v>33.700000000000003</v>
      </c>
      <c r="H570" s="1">
        <v>16.850000000000001</v>
      </c>
      <c r="I570" s="1">
        <v>2</v>
      </c>
      <c r="J570" s="2">
        <v>3.3</v>
      </c>
    </row>
    <row r="571" spans="1:10" x14ac:dyDescent="0.3">
      <c r="A571">
        <v>570</v>
      </c>
      <c r="B571" s="2" t="s">
        <v>0</v>
      </c>
      <c r="C571" s="2" t="s">
        <v>257</v>
      </c>
      <c r="D571" s="103">
        <v>4</v>
      </c>
      <c r="E571" s="1">
        <v>6.6</v>
      </c>
      <c r="F571" s="1">
        <v>7.94</v>
      </c>
      <c r="G571" s="1">
        <v>33.700000000000003</v>
      </c>
      <c r="H571" s="1">
        <v>16.850000000000001</v>
      </c>
      <c r="I571" s="1">
        <v>2</v>
      </c>
      <c r="J571" s="2">
        <v>3.3</v>
      </c>
    </row>
    <row r="572" spans="1:10" x14ac:dyDescent="0.3">
      <c r="A572">
        <v>571</v>
      </c>
      <c r="B572" s="2" t="s">
        <v>0</v>
      </c>
      <c r="C572" s="2" t="s">
        <v>257</v>
      </c>
      <c r="D572" s="103">
        <v>4</v>
      </c>
      <c r="E572" s="1">
        <v>6.6</v>
      </c>
      <c r="F572" s="1">
        <v>7.94</v>
      </c>
      <c r="G572" s="1">
        <v>33.700000000000003</v>
      </c>
      <c r="H572" s="1">
        <v>16.850000000000001</v>
      </c>
      <c r="I572" s="1">
        <v>2</v>
      </c>
      <c r="J572" s="2">
        <v>3.3</v>
      </c>
    </row>
    <row r="573" spans="1:10" x14ac:dyDescent="0.3">
      <c r="A573">
        <v>572</v>
      </c>
      <c r="B573" s="2" t="s">
        <v>0</v>
      </c>
      <c r="C573" s="2" t="s">
        <v>257</v>
      </c>
      <c r="D573" s="103">
        <v>4</v>
      </c>
      <c r="E573" s="1">
        <v>6.6</v>
      </c>
      <c r="F573" s="1">
        <v>7.94</v>
      </c>
      <c r="G573" s="1">
        <v>33.700000000000003</v>
      </c>
      <c r="H573" s="1">
        <v>16.850000000000001</v>
      </c>
      <c r="I573" s="1">
        <v>2</v>
      </c>
      <c r="J573" s="2">
        <v>3.3</v>
      </c>
    </row>
    <row r="574" spans="1:10" x14ac:dyDescent="0.3">
      <c r="A574">
        <v>573</v>
      </c>
      <c r="B574" s="2" t="s">
        <v>0</v>
      </c>
      <c r="C574" s="2" t="s">
        <v>257</v>
      </c>
      <c r="D574" s="103">
        <v>4</v>
      </c>
      <c r="E574" s="1">
        <v>6.6</v>
      </c>
      <c r="F574" s="1">
        <v>7.94</v>
      </c>
      <c r="G574" s="1">
        <v>33.700000000000003</v>
      </c>
      <c r="H574" s="1">
        <v>16.850000000000001</v>
      </c>
      <c r="I574" s="1">
        <v>2</v>
      </c>
      <c r="J574" s="2">
        <v>3.3</v>
      </c>
    </row>
    <row r="575" spans="1:10" x14ac:dyDescent="0.3">
      <c r="A575">
        <v>574</v>
      </c>
      <c r="B575" s="2" t="s">
        <v>0</v>
      </c>
      <c r="C575" s="2" t="s">
        <v>257</v>
      </c>
      <c r="D575" s="103">
        <v>4</v>
      </c>
      <c r="E575" s="1">
        <v>6.6</v>
      </c>
      <c r="F575" s="1">
        <v>7.94</v>
      </c>
      <c r="G575" s="1">
        <v>33.700000000000003</v>
      </c>
      <c r="H575" s="1">
        <v>16.850000000000001</v>
      </c>
      <c r="I575" s="1">
        <v>2</v>
      </c>
      <c r="J575" s="2">
        <v>3.3</v>
      </c>
    </row>
    <row r="576" spans="1:10" x14ac:dyDescent="0.3">
      <c r="A576">
        <v>575</v>
      </c>
      <c r="B576" s="2" t="s">
        <v>0</v>
      </c>
      <c r="C576" s="2" t="s">
        <v>257</v>
      </c>
      <c r="D576" s="103">
        <v>4</v>
      </c>
      <c r="E576" s="1">
        <v>6.6</v>
      </c>
      <c r="F576" s="1">
        <v>7.94</v>
      </c>
      <c r="G576" s="1">
        <v>33.700000000000003</v>
      </c>
      <c r="H576" s="1">
        <v>16.850000000000001</v>
      </c>
      <c r="I576" s="1">
        <v>2</v>
      </c>
      <c r="J576" s="2">
        <v>3.3</v>
      </c>
    </row>
    <row r="577" spans="1:10" x14ac:dyDescent="0.3">
      <c r="A577">
        <v>576</v>
      </c>
      <c r="B577" s="2" t="s">
        <v>1416</v>
      </c>
      <c r="C577" s="2" t="s">
        <v>258</v>
      </c>
      <c r="D577" s="2"/>
      <c r="E577" s="2"/>
      <c r="F577" s="2"/>
      <c r="G577" s="2"/>
      <c r="H577" s="2"/>
      <c r="J577" s="2">
        <v>2.17</v>
      </c>
    </row>
    <row r="578" spans="1:10" x14ac:dyDescent="0.3">
      <c r="A578">
        <v>577</v>
      </c>
      <c r="B578" s="2" t="s">
        <v>1416</v>
      </c>
      <c r="C578" s="2" t="s">
        <v>258</v>
      </c>
      <c r="D578" s="2"/>
      <c r="E578" s="2"/>
      <c r="F578" s="2"/>
      <c r="G578" s="2"/>
      <c r="H578" s="2"/>
      <c r="J578" s="2">
        <v>2.17</v>
      </c>
    </row>
    <row r="579" spans="1:10" x14ac:dyDescent="0.3">
      <c r="A579">
        <v>578</v>
      </c>
      <c r="B579" s="2" t="s">
        <v>1416</v>
      </c>
      <c r="C579" s="2" t="s">
        <v>258</v>
      </c>
      <c r="D579" s="2"/>
      <c r="E579" s="2"/>
      <c r="F579" s="2"/>
      <c r="G579" s="2"/>
      <c r="H579" s="2"/>
      <c r="J579" s="2">
        <v>2.17</v>
      </c>
    </row>
    <row r="580" spans="1:10" x14ac:dyDescent="0.3">
      <c r="A580">
        <v>579</v>
      </c>
      <c r="B580" s="2" t="s">
        <v>1416</v>
      </c>
      <c r="C580" s="2" t="s">
        <v>258</v>
      </c>
      <c r="D580" s="2"/>
      <c r="E580" s="2"/>
      <c r="F580" s="2"/>
      <c r="G580" s="2"/>
      <c r="H580" s="2"/>
      <c r="J580" s="2">
        <v>2.17</v>
      </c>
    </row>
    <row r="581" spans="1:10" x14ac:dyDescent="0.3">
      <c r="A581">
        <v>580</v>
      </c>
      <c r="B581" s="2" t="s">
        <v>1416</v>
      </c>
      <c r="C581" s="2" t="s">
        <v>258</v>
      </c>
      <c r="D581" s="2"/>
      <c r="E581" s="2"/>
      <c r="F581" s="2"/>
      <c r="G581" s="2"/>
      <c r="H581" s="2"/>
      <c r="J581" s="2">
        <v>2.17</v>
      </c>
    </row>
    <row r="582" spans="1:10" x14ac:dyDescent="0.3">
      <c r="A582">
        <v>581</v>
      </c>
      <c r="B582" s="2" t="s">
        <v>1416</v>
      </c>
      <c r="C582" s="2" t="s">
        <v>258</v>
      </c>
      <c r="D582" s="2"/>
      <c r="E582" s="2"/>
      <c r="F582" s="2"/>
      <c r="G582" s="2"/>
      <c r="H582" s="2"/>
      <c r="J582" s="2">
        <v>2.17</v>
      </c>
    </row>
    <row r="583" spans="1:10" x14ac:dyDescent="0.3">
      <c r="A583">
        <v>582</v>
      </c>
      <c r="B583" s="2" t="s">
        <v>1416</v>
      </c>
      <c r="C583" s="2" t="s">
        <v>258</v>
      </c>
      <c r="D583" s="2"/>
      <c r="E583" s="2"/>
      <c r="F583" s="2"/>
      <c r="G583" s="2"/>
      <c r="H583" s="2"/>
      <c r="J583" s="2">
        <v>2.17</v>
      </c>
    </row>
    <row r="584" spans="1:10" x14ac:dyDescent="0.3">
      <c r="A584">
        <v>583</v>
      </c>
      <c r="B584" s="2" t="s">
        <v>1416</v>
      </c>
      <c r="C584" s="2" t="s">
        <v>258</v>
      </c>
      <c r="D584" s="2"/>
      <c r="E584" s="2"/>
      <c r="F584" s="2"/>
      <c r="G584" s="2"/>
      <c r="H584" s="2"/>
      <c r="J584" s="2">
        <v>2.17</v>
      </c>
    </row>
    <row r="585" spans="1:10" x14ac:dyDescent="0.3">
      <c r="A585">
        <v>584</v>
      </c>
      <c r="B585" s="2" t="s">
        <v>259</v>
      </c>
      <c r="C585" s="2" t="s">
        <v>258</v>
      </c>
      <c r="D585" s="2"/>
      <c r="E585" s="2"/>
      <c r="F585" s="2"/>
      <c r="G585" s="2"/>
      <c r="H585" s="2"/>
      <c r="J585" s="2">
        <v>2.17</v>
      </c>
    </row>
    <row r="586" spans="1:10" x14ac:dyDescent="0.3">
      <c r="A586">
        <v>585</v>
      </c>
      <c r="B586" s="2" t="s">
        <v>1416</v>
      </c>
      <c r="C586" s="2" t="s">
        <v>258</v>
      </c>
      <c r="D586" s="2"/>
      <c r="E586" s="2"/>
      <c r="F586" s="2"/>
      <c r="G586" s="2"/>
      <c r="H586" s="2"/>
      <c r="J586" s="2">
        <v>2.17</v>
      </c>
    </row>
    <row r="587" spans="1:10" x14ac:dyDescent="0.3">
      <c r="A587">
        <v>586</v>
      </c>
      <c r="B587" s="2" t="s">
        <v>1416</v>
      </c>
      <c r="C587" s="2" t="s">
        <v>258</v>
      </c>
      <c r="D587" s="2"/>
      <c r="E587" s="2"/>
      <c r="F587" s="2"/>
      <c r="G587" s="2"/>
      <c r="H587" s="2"/>
      <c r="J587" s="2">
        <v>2.17</v>
      </c>
    </row>
    <row r="588" spans="1:10" x14ac:dyDescent="0.3">
      <c r="A588">
        <v>587</v>
      </c>
      <c r="B588" s="2" t="s">
        <v>259</v>
      </c>
      <c r="C588" s="2" t="s">
        <v>258</v>
      </c>
      <c r="D588" s="2"/>
      <c r="E588" s="2"/>
      <c r="F588" s="2"/>
      <c r="G588" s="2"/>
      <c r="H588" s="2"/>
      <c r="J588" s="2">
        <v>2.17</v>
      </c>
    </row>
    <row r="589" spans="1:10" x14ac:dyDescent="0.3">
      <c r="A589">
        <v>588</v>
      </c>
      <c r="B589" s="2" t="s">
        <v>1416</v>
      </c>
      <c r="C589" s="2" t="s">
        <v>258</v>
      </c>
      <c r="D589" s="2"/>
      <c r="E589" s="2"/>
      <c r="F589" s="2"/>
      <c r="G589" s="2"/>
      <c r="H589" s="2"/>
      <c r="J589" s="2">
        <v>2.17</v>
      </c>
    </row>
    <row r="590" spans="1:10" x14ac:dyDescent="0.3">
      <c r="A590">
        <v>589</v>
      </c>
      <c r="B590" s="2" t="s">
        <v>1416</v>
      </c>
      <c r="C590" s="2" t="s">
        <v>258</v>
      </c>
      <c r="D590" s="2"/>
      <c r="E590" s="2"/>
      <c r="F590" s="2"/>
      <c r="G590" s="2"/>
      <c r="H590" s="2"/>
      <c r="J590" s="2">
        <v>2.17</v>
      </c>
    </row>
    <row r="591" spans="1:10" x14ac:dyDescent="0.3">
      <c r="A591">
        <v>590</v>
      </c>
      <c r="B591" s="2" t="s">
        <v>4</v>
      </c>
      <c r="C591" s="2" t="s">
        <v>260</v>
      </c>
      <c r="D591" s="2"/>
      <c r="E591" s="2"/>
      <c r="F591" s="2"/>
      <c r="G591" s="2"/>
      <c r="H591" s="2"/>
      <c r="J591" s="2">
        <v>3.35</v>
      </c>
    </row>
    <row r="592" spans="1:10" x14ac:dyDescent="0.3">
      <c r="A592">
        <v>591</v>
      </c>
      <c r="B592" s="2" t="s">
        <v>4</v>
      </c>
      <c r="C592" s="2" t="s">
        <v>260</v>
      </c>
      <c r="D592" s="2"/>
      <c r="E592" s="2"/>
      <c r="F592" s="2"/>
      <c r="G592" s="2"/>
      <c r="H592" s="2"/>
      <c r="J592" s="2">
        <v>3.35</v>
      </c>
    </row>
    <row r="593" spans="1:10" x14ac:dyDescent="0.3">
      <c r="A593">
        <v>592</v>
      </c>
      <c r="B593" s="2" t="s">
        <v>38</v>
      </c>
      <c r="C593" s="2" t="s">
        <v>261</v>
      </c>
      <c r="D593" s="2"/>
      <c r="E593" s="2"/>
      <c r="F593" s="2"/>
      <c r="G593" s="2"/>
      <c r="H593" s="2"/>
      <c r="J593" s="2">
        <v>3.92</v>
      </c>
    </row>
    <row r="594" spans="1:10" x14ac:dyDescent="0.3">
      <c r="A594">
        <v>593</v>
      </c>
      <c r="B594" s="2" t="s">
        <v>38</v>
      </c>
      <c r="C594" s="2" t="s">
        <v>261</v>
      </c>
      <c r="D594" s="2"/>
      <c r="E594" s="2"/>
      <c r="F594" s="2"/>
      <c r="G594" s="2"/>
      <c r="H594" s="2"/>
      <c r="J594" s="2">
        <v>3.84</v>
      </c>
    </row>
    <row r="595" spans="1:10" x14ac:dyDescent="0.3">
      <c r="A595">
        <v>594</v>
      </c>
      <c r="B595" s="2" t="s">
        <v>38</v>
      </c>
      <c r="C595" s="2" t="s">
        <v>261</v>
      </c>
      <c r="D595" s="2"/>
      <c r="E595" s="2"/>
      <c r="F595" s="2"/>
      <c r="G595" s="2"/>
      <c r="H595" s="2"/>
      <c r="J595" s="2">
        <v>3.92</v>
      </c>
    </row>
    <row r="596" spans="1:10" x14ac:dyDescent="0.3">
      <c r="A596">
        <v>595</v>
      </c>
      <c r="B596" s="2" t="s">
        <v>38</v>
      </c>
      <c r="C596" s="2" t="s">
        <v>261</v>
      </c>
      <c r="D596" s="2"/>
      <c r="E596" s="2"/>
      <c r="F596" s="2"/>
      <c r="G596" s="2"/>
      <c r="H596" s="2"/>
      <c r="J596" s="2">
        <v>3.84</v>
      </c>
    </row>
    <row r="597" spans="1:10" x14ac:dyDescent="0.3">
      <c r="A597">
        <v>596</v>
      </c>
      <c r="B597" s="2" t="s">
        <v>38</v>
      </c>
      <c r="C597" s="2" t="s">
        <v>261</v>
      </c>
      <c r="D597" s="2"/>
      <c r="E597" s="2"/>
      <c r="F597" s="2"/>
      <c r="G597" s="2"/>
      <c r="H597" s="2"/>
      <c r="J597" s="2">
        <v>3.84</v>
      </c>
    </row>
    <row r="598" spans="1:10" x14ac:dyDescent="0.3">
      <c r="A598">
        <v>597</v>
      </c>
      <c r="B598" s="2" t="s">
        <v>4</v>
      </c>
      <c r="C598" s="2" t="s">
        <v>263</v>
      </c>
      <c r="D598" s="2">
        <v>4</v>
      </c>
      <c r="E598" s="2">
        <v>3.8490000000000002</v>
      </c>
      <c r="F598" s="2">
        <v>7.6680000000000001</v>
      </c>
      <c r="G598" s="2">
        <v>29.42</v>
      </c>
      <c r="H598" s="2">
        <v>14.71</v>
      </c>
      <c r="I598" s="2">
        <v>2</v>
      </c>
      <c r="J598" s="69">
        <v>3.46</v>
      </c>
    </row>
    <row r="599" spans="1:10" x14ac:dyDescent="0.3">
      <c r="A599">
        <v>598</v>
      </c>
      <c r="B599" s="2" t="s">
        <v>63</v>
      </c>
      <c r="C599" s="2" t="s">
        <v>263</v>
      </c>
      <c r="D599" s="2">
        <v>4</v>
      </c>
      <c r="E599" s="2">
        <v>3.8490000000000002</v>
      </c>
      <c r="F599" s="2">
        <v>7.6680000000000001</v>
      </c>
      <c r="G599" s="2">
        <v>29.42</v>
      </c>
      <c r="H599" s="2">
        <v>14.71</v>
      </c>
      <c r="I599" s="2">
        <v>2</v>
      </c>
      <c r="J599" s="69">
        <v>3.512</v>
      </c>
    </row>
    <row r="600" spans="1:10" x14ac:dyDescent="0.3">
      <c r="A600">
        <v>599</v>
      </c>
      <c r="B600" s="2" t="s">
        <v>63</v>
      </c>
      <c r="C600" s="2" t="s">
        <v>263</v>
      </c>
      <c r="D600" s="2">
        <v>4</v>
      </c>
      <c r="E600" s="2">
        <v>3.8490000000000002</v>
      </c>
      <c r="F600" s="2">
        <v>7.6680000000000001</v>
      </c>
      <c r="G600" s="2">
        <v>29.42</v>
      </c>
      <c r="H600" s="2">
        <v>14.71</v>
      </c>
      <c r="I600" s="2">
        <v>2</v>
      </c>
      <c r="J600" s="69">
        <v>3.512</v>
      </c>
    </row>
    <row r="601" spans="1:10" x14ac:dyDescent="0.3">
      <c r="A601">
        <v>600</v>
      </c>
      <c r="B601" s="1" t="s">
        <v>889</v>
      </c>
      <c r="C601" s="1" t="s">
        <v>264</v>
      </c>
      <c r="D601" s="1"/>
      <c r="E601" s="1"/>
      <c r="F601" s="1"/>
      <c r="G601" s="1"/>
      <c r="H601" s="1"/>
      <c r="J601" s="1">
        <v>2.92</v>
      </c>
    </row>
    <row r="602" spans="1:10" x14ac:dyDescent="0.3">
      <c r="A602">
        <v>601</v>
      </c>
      <c r="B602" s="1" t="s">
        <v>1427</v>
      </c>
      <c r="C602" s="1" t="s">
        <v>264</v>
      </c>
      <c r="D602" s="1"/>
      <c r="E602" s="1"/>
      <c r="F602" s="1"/>
      <c r="G602" s="1"/>
      <c r="H602" s="1"/>
      <c r="J602" s="1"/>
    </row>
    <row r="603" spans="1:10" x14ac:dyDescent="0.3">
      <c r="A603">
        <v>602</v>
      </c>
      <c r="B603" s="2" t="s">
        <v>1429</v>
      </c>
      <c r="C603" s="2" t="s">
        <v>265</v>
      </c>
      <c r="D603" s="2"/>
      <c r="E603" s="2"/>
      <c r="F603" s="2"/>
      <c r="G603" s="2"/>
      <c r="H603" s="2"/>
      <c r="J603" s="2"/>
    </row>
    <row r="604" spans="1:10" x14ac:dyDescent="0.3">
      <c r="A604">
        <v>603</v>
      </c>
      <c r="B604" s="2" t="s">
        <v>1430</v>
      </c>
      <c r="C604" s="2" t="s">
        <v>265</v>
      </c>
      <c r="D604" s="2"/>
      <c r="E604" s="2"/>
      <c r="F604" s="2"/>
      <c r="G604" s="2"/>
      <c r="H604" s="2"/>
      <c r="J604" s="2"/>
    </row>
    <row r="605" spans="1:10" x14ac:dyDescent="0.3">
      <c r="A605">
        <v>604</v>
      </c>
      <c r="B605" s="2" t="s">
        <v>63</v>
      </c>
      <c r="C605" s="2" t="s">
        <v>265</v>
      </c>
      <c r="D605" s="2"/>
      <c r="E605" s="2"/>
      <c r="F605" s="2"/>
      <c r="G605" s="2"/>
      <c r="H605" s="2"/>
      <c r="J605" s="69">
        <v>3.512</v>
      </c>
    </row>
    <row r="606" spans="1:10" x14ac:dyDescent="0.3">
      <c r="A606">
        <v>605</v>
      </c>
      <c r="B606" s="2" t="s">
        <v>63</v>
      </c>
      <c r="C606" s="2" t="s">
        <v>265</v>
      </c>
      <c r="D606" s="2"/>
      <c r="E606" s="2"/>
      <c r="F606" s="2"/>
      <c r="G606" s="2"/>
      <c r="H606" s="2"/>
      <c r="J606" s="69">
        <v>3.512</v>
      </c>
    </row>
    <row r="607" spans="1:10" x14ac:dyDescent="0.3">
      <c r="A607">
        <v>606</v>
      </c>
      <c r="B607" s="2" t="s">
        <v>1431</v>
      </c>
      <c r="C607" s="2" t="s">
        <v>265</v>
      </c>
      <c r="D607" s="2"/>
      <c r="E607" s="2"/>
      <c r="F607" s="2"/>
      <c r="G607" s="2"/>
      <c r="H607" s="2"/>
      <c r="J607" s="2"/>
    </row>
    <row r="608" spans="1:10" x14ac:dyDescent="0.3">
      <c r="A608">
        <v>607</v>
      </c>
      <c r="B608" s="2" t="s">
        <v>1432</v>
      </c>
      <c r="C608" s="2" t="s">
        <v>265</v>
      </c>
      <c r="D608" s="2"/>
      <c r="E608" s="2"/>
      <c r="F608" s="2"/>
      <c r="G608" s="2"/>
      <c r="H608" s="2"/>
      <c r="J608" s="2"/>
    </row>
    <row r="609" spans="1:10" x14ac:dyDescent="0.3">
      <c r="A609">
        <v>608</v>
      </c>
      <c r="B609" s="2" t="s">
        <v>1433</v>
      </c>
      <c r="C609" s="2" t="s">
        <v>265</v>
      </c>
      <c r="D609" s="2"/>
      <c r="E609" s="2"/>
      <c r="F609" s="2"/>
      <c r="G609" s="2"/>
      <c r="H609" s="2"/>
      <c r="J609" s="2"/>
    </row>
    <row r="610" spans="1:10" x14ac:dyDescent="0.3">
      <c r="A610">
        <v>609</v>
      </c>
      <c r="B610" s="2" t="s">
        <v>1434</v>
      </c>
      <c r="C610" s="2" t="s">
        <v>265</v>
      </c>
      <c r="D610" s="2"/>
      <c r="E610" s="2"/>
      <c r="F610" s="2"/>
      <c r="G610" s="2"/>
      <c r="H610" s="2"/>
      <c r="J610" s="2"/>
    </row>
    <row r="611" spans="1:10" x14ac:dyDescent="0.3">
      <c r="A611">
        <v>610</v>
      </c>
      <c r="B611" s="2" t="s">
        <v>63</v>
      </c>
      <c r="C611" s="2" t="s">
        <v>265</v>
      </c>
      <c r="D611" s="2"/>
      <c r="E611" s="2"/>
      <c r="F611" s="2"/>
      <c r="G611" s="2"/>
      <c r="H611" s="2"/>
      <c r="J611" s="69">
        <v>3.512</v>
      </c>
    </row>
    <row r="612" spans="1:10" x14ac:dyDescent="0.3">
      <c r="A612">
        <v>611</v>
      </c>
      <c r="B612" s="2" t="s">
        <v>266</v>
      </c>
      <c r="C612" s="2" t="s">
        <v>267</v>
      </c>
      <c r="D612" s="2">
        <v>1</v>
      </c>
      <c r="E612" s="2">
        <v>3.97</v>
      </c>
      <c r="F612" s="2">
        <v>3.97</v>
      </c>
      <c r="G612" s="2">
        <v>15.56</v>
      </c>
      <c r="H612" s="2">
        <v>15.56</v>
      </c>
      <c r="I612" s="2">
        <v>1</v>
      </c>
      <c r="J612" s="2">
        <v>2.8</v>
      </c>
    </row>
    <row r="613" spans="1:10" x14ac:dyDescent="0.3">
      <c r="A613">
        <v>612</v>
      </c>
      <c r="B613" s="2" t="s">
        <v>266</v>
      </c>
      <c r="C613" s="2" t="s">
        <v>267</v>
      </c>
      <c r="D613" s="2">
        <v>1</v>
      </c>
      <c r="E613" s="2">
        <v>3.97</v>
      </c>
      <c r="F613" s="2">
        <v>3.97</v>
      </c>
      <c r="G613" s="2">
        <v>15.56</v>
      </c>
      <c r="H613" s="2">
        <v>15.56</v>
      </c>
      <c r="I613" s="2">
        <v>1</v>
      </c>
      <c r="J613" s="2">
        <v>2.8</v>
      </c>
    </row>
    <row r="614" spans="1:10" x14ac:dyDescent="0.3">
      <c r="A614">
        <v>613</v>
      </c>
      <c r="B614" s="2" t="s">
        <v>266</v>
      </c>
      <c r="C614" s="2" t="s">
        <v>267</v>
      </c>
      <c r="D614" s="2">
        <v>1</v>
      </c>
      <c r="E614" s="2">
        <v>3.97</v>
      </c>
      <c r="F614" s="2">
        <v>3.97</v>
      </c>
      <c r="G614" s="2">
        <v>15.56</v>
      </c>
      <c r="H614" s="2">
        <v>15.56</v>
      </c>
      <c r="I614" s="2">
        <v>1</v>
      </c>
      <c r="J614" s="2">
        <v>2.8</v>
      </c>
    </row>
    <row r="615" spans="1:10" x14ac:dyDescent="0.3">
      <c r="A615">
        <v>614</v>
      </c>
      <c r="B615" s="2" t="s">
        <v>266</v>
      </c>
      <c r="C615" s="2" t="s">
        <v>267</v>
      </c>
      <c r="D615" s="2">
        <v>1</v>
      </c>
      <c r="E615" s="2">
        <v>3.97</v>
      </c>
      <c r="F615" s="2">
        <v>3.97</v>
      </c>
      <c r="G615" s="2">
        <v>15.56</v>
      </c>
      <c r="H615" s="2">
        <v>15.56</v>
      </c>
      <c r="I615" s="2">
        <v>1</v>
      </c>
      <c r="J615" s="2">
        <v>2.8</v>
      </c>
    </row>
    <row r="616" spans="1:10" x14ac:dyDescent="0.3">
      <c r="A616">
        <v>615</v>
      </c>
      <c r="B616" s="2" t="s">
        <v>268</v>
      </c>
      <c r="C616" s="2" t="s">
        <v>269</v>
      </c>
      <c r="D616" s="2">
        <v>1</v>
      </c>
      <c r="E616" s="2">
        <v>3.89</v>
      </c>
      <c r="F616" s="2">
        <v>3.89</v>
      </c>
      <c r="G616" s="2">
        <v>16.43</v>
      </c>
      <c r="H616" s="2">
        <v>16.43</v>
      </c>
      <c r="I616" s="2">
        <v>1</v>
      </c>
      <c r="J616" s="2">
        <v>3.29</v>
      </c>
    </row>
    <row r="617" spans="1:10" x14ac:dyDescent="0.3">
      <c r="A617">
        <v>616</v>
      </c>
      <c r="B617" s="2" t="s">
        <v>270</v>
      </c>
      <c r="C617" s="2" t="s">
        <v>269</v>
      </c>
      <c r="D617" s="2">
        <v>1</v>
      </c>
      <c r="E617" s="2">
        <v>3.9</v>
      </c>
      <c r="F617" s="2">
        <v>3.9</v>
      </c>
      <c r="G617" s="2">
        <v>16.54</v>
      </c>
      <c r="H617" s="2">
        <v>16.54</v>
      </c>
      <c r="I617" s="2">
        <v>1</v>
      </c>
      <c r="J617" s="2">
        <v>3.29</v>
      </c>
    </row>
    <row r="618" spans="1:10" x14ac:dyDescent="0.3">
      <c r="A618">
        <v>617</v>
      </c>
      <c r="B618" s="2" t="s">
        <v>271</v>
      </c>
      <c r="C618" s="2" t="s">
        <v>269</v>
      </c>
      <c r="D618" s="2">
        <v>1</v>
      </c>
      <c r="E618" s="2">
        <v>3.9</v>
      </c>
      <c r="F618" s="2">
        <v>3.9</v>
      </c>
      <c r="G618" s="2">
        <v>20.78</v>
      </c>
      <c r="H618" s="2">
        <v>20.78</v>
      </c>
      <c r="I618" s="2">
        <v>1</v>
      </c>
      <c r="J618" s="2">
        <v>3.3</v>
      </c>
    </row>
    <row r="619" spans="1:10" x14ac:dyDescent="0.3">
      <c r="A619">
        <v>618</v>
      </c>
      <c r="B619" s="2" t="s">
        <v>272</v>
      </c>
      <c r="C619" s="2" t="s">
        <v>269</v>
      </c>
      <c r="D619" s="2">
        <v>1</v>
      </c>
      <c r="E619" s="2">
        <v>3.89</v>
      </c>
      <c r="F619" s="2">
        <v>3.89</v>
      </c>
      <c r="G619" s="2">
        <v>22.41</v>
      </c>
      <c r="H619" s="2">
        <v>22.41</v>
      </c>
      <c r="I619" s="2">
        <v>1</v>
      </c>
      <c r="J619" s="2">
        <v>3.31</v>
      </c>
    </row>
    <row r="620" spans="1:10" x14ac:dyDescent="0.3">
      <c r="A620">
        <v>619</v>
      </c>
      <c r="B620" s="2" t="s">
        <v>273</v>
      </c>
      <c r="C620" s="2" t="s">
        <v>269</v>
      </c>
      <c r="D620" s="2">
        <v>1</v>
      </c>
      <c r="E620" s="2">
        <v>3.9</v>
      </c>
      <c r="F620" s="2">
        <v>3.9</v>
      </c>
      <c r="G620" s="2">
        <v>25.55</v>
      </c>
      <c r="H620" s="2">
        <v>25.55</v>
      </c>
      <c r="I620" s="2">
        <v>1</v>
      </c>
      <c r="J620" s="2">
        <v>3.32</v>
      </c>
    </row>
    <row r="621" spans="1:10" x14ac:dyDescent="0.3">
      <c r="A621">
        <v>620</v>
      </c>
      <c r="B621" s="2" t="s">
        <v>274</v>
      </c>
      <c r="C621" s="2" t="s">
        <v>269</v>
      </c>
      <c r="D621" s="2">
        <v>1</v>
      </c>
      <c r="E621" s="2">
        <v>3.93</v>
      </c>
      <c r="F621" s="2">
        <v>3.93</v>
      </c>
      <c r="G621" s="2">
        <v>29.52</v>
      </c>
      <c r="H621" s="2">
        <v>29.52</v>
      </c>
      <c r="I621" s="2">
        <v>1</v>
      </c>
      <c r="J621" s="2">
        <v>3.32</v>
      </c>
    </row>
    <row r="622" spans="1:10" x14ac:dyDescent="0.3">
      <c r="A622">
        <v>621</v>
      </c>
      <c r="B622" s="2" t="s">
        <v>275</v>
      </c>
      <c r="C622" s="2" t="s">
        <v>269</v>
      </c>
      <c r="D622" s="2">
        <v>1</v>
      </c>
      <c r="E622" s="2">
        <v>3.9</v>
      </c>
      <c r="F622" s="2">
        <v>3.9</v>
      </c>
      <c r="G622" s="2">
        <v>33.729999999999997</v>
      </c>
      <c r="H622" s="2">
        <v>33.729999999999997</v>
      </c>
      <c r="I622" s="2">
        <v>1</v>
      </c>
      <c r="J622" s="2">
        <v>3.32</v>
      </c>
    </row>
    <row r="623" spans="1:10" x14ac:dyDescent="0.3">
      <c r="A623">
        <v>622</v>
      </c>
      <c r="B623" s="2" t="s">
        <v>276</v>
      </c>
      <c r="C623" s="2" t="s">
        <v>269</v>
      </c>
      <c r="D623" s="2">
        <v>2</v>
      </c>
      <c r="E623" s="2">
        <v>3.9</v>
      </c>
      <c r="F623" s="2">
        <v>3.9</v>
      </c>
      <c r="G623" s="2">
        <v>31.44</v>
      </c>
      <c r="H623" s="2">
        <v>31.44</v>
      </c>
      <c r="I623" s="2">
        <v>1</v>
      </c>
      <c r="J623" s="2">
        <v>3.22</v>
      </c>
    </row>
    <row r="624" spans="1:10" x14ac:dyDescent="0.3">
      <c r="A624">
        <v>623</v>
      </c>
      <c r="B624" s="2" t="s">
        <v>277</v>
      </c>
      <c r="C624" s="2" t="s">
        <v>269</v>
      </c>
      <c r="D624" s="2">
        <v>1</v>
      </c>
      <c r="E624" s="2">
        <v>3.91</v>
      </c>
      <c r="F624" s="2">
        <v>3.91</v>
      </c>
      <c r="G624" s="2">
        <v>18.2</v>
      </c>
      <c r="H624" s="2">
        <v>18.2</v>
      </c>
      <c r="I624" s="2">
        <v>1</v>
      </c>
      <c r="J624" s="2">
        <v>3.25</v>
      </c>
    </row>
    <row r="625" spans="1:10" x14ac:dyDescent="0.3">
      <c r="A625">
        <v>624</v>
      </c>
      <c r="B625" s="2" t="s">
        <v>278</v>
      </c>
      <c r="C625" s="2" t="s">
        <v>269</v>
      </c>
      <c r="D625" s="2">
        <v>1</v>
      </c>
      <c r="E625" s="2">
        <v>3.9</v>
      </c>
      <c r="F625" s="2">
        <v>3.9</v>
      </c>
      <c r="G625" s="2">
        <v>20.25</v>
      </c>
      <c r="H625" s="2">
        <v>20.25</v>
      </c>
      <c r="I625" s="2">
        <v>1</v>
      </c>
      <c r="J625" s="2">
        <v>3.27</v>
      </c>
    </row>
    <row r="626" spans="1:10" x14ac:dyDescent="0.3">
      <c r="A626">
        <v>625</v>
      </c>
      <c r="B626" s="2" t="s">
        <v>279</v>
      </c>
      <c r="C626" s="2" t="s">
        <v>269</v>
      </c>
      <c r="D626" s="2">
        <v>1</v>
      </c>
      <c r="E626" s="2">
        <v>3.9</v>
      </c>
      <c r="F626" s="2">
        <v>3.9</v>
      </c>
      <c r="G626" s="2">
        <v>22.01</v>
      </c>
      <c r="H626" s="2">
        <v>22.01</v>
      </c>
      <c r="I626" s="2">
        <v>1</v>
      </c>
      <c r="J626" s="2">
        <v>3.3</v>
      </c>
    </row>
    <row r="627" spans="1:10" x14ac:dyDescent="0.3">
      <c r="A627">
        <v>626</v>
      </c>
      <c r="B627" s="2" t="s">
        <v>280</v>
      </c>
      <c r="C627" s="2" t="s">
        <v>269</v>
      </c>
      <c r="D627" s="2">
        <v>1</v>
      </c>
      <c r="E627" s="2">
        <v>3.9</v>
      </c>
      <c r="F627" s="2">
        <v>3.9</v>
      </c>
      <c r="G627" s="2">
        <v>25.65</v>
      </c>
      <c r="H627" s="2">
        <v>25.65</v>
      </c>
      <c r="I627" s="2">
        <v>1</v>
      </c>
      <c r="J627" s="2">
        <v>3.3</v>
      </c>
    </row>
    <row r="628" spans="1:10" x14ac:dyDescent="0.3">
      <c r="A628">
        <v>627</v>
      </c>
      <c r="B628" s="2" t="s">
        <v>281</v>
      </c>
      <c r="C628" s="2" t="s">
        <v>269</v>
      </c>
      <c r="D628" s="2">
        <v>1</v>
      </c>
      <c r="E628" s="2">
        <v>3.89</v>
      </c>
      <c r="F628" s="2">
        <v>3.89</v>
      </c>
      <c r="G628" s="2">
        <v>33.799999999999997</v>
      </c>
      <c r="H628" s="2">
        <v>33.799999999999997</v>
      </c>
      <c r="I628" s="2">
        <v>1</v>
      </c>
      <c r="J628" s="2">
        <v>3.34</v>
      </c>
    </row>
    <row r="629" spans="1:10" x14ac:dyDescent="0.3">
      <c r="A629">
        <v>628</v>
      </c>
      <c r="B629" s="2" t="s">
        <v>282</v>
      </c>
      <c r="C629" s="2" t="s">
        <v>283</v>
      </c>
      <c r="D629" s="2"/>
      <c r="E629" s="2"/>
      <c r="F629" s="2"/>
      <c r="G629" s="2"/>
      <c r="H629" s="2"/>
      <c r="J629" s="2">
        <v>3.5</v>
      </c>
    </row>
    <row r="630" spans="1:10" x14ac:dyDescent="0.3">
      <c r="A630">
        <v>629</v>
      </c>
      <c r="B630" s="2" t="s">
        <v>284</v>
      </c>
      <c r="C630" s="2" t="s">
        <v>283</v>
      </c>
      <c r="D630" s="2">
        <v>2</v>
      </c>
      <c r="E630">
        <v>3.8</v>
      </c>
      <c r="F630">
        <v>3.8</v>
      </c>
      <c r="G630">
        <v>28.5</v>
      </c>
      <c r="H630" s="2">
        <v>14.25</v>
      </c>
      <c r="I630" s="2">
        <v>2</v>
      </c>
      <c r="J630" s="2">
        <v>3.3</v>
      </c>
    </row>
    <row r="631" spans="1:10" x14ac:dyDescent="0.3">
      <c r="A631">
        <v>630</v>
      </c>
      <c r="B631" s="2" t="s">
        <v>44</v>
      </c>
      <c r="C631" s="2" t="s">
        <v>283</v>
      </c>
      <c r="D631" s="2"/>
      <c r="E631" s="2"/>
      <c r="F631" s="2"/>
      <c r="G631" s="2"/>
      <c r="H631" s="2"/>
      <c r="J631" s="2">
        <v>3.2</v>
      </c>
    </row>
    <row r="632" spans="1:10" x14ac:dyDescent="0.3">
      <c r="A632">
        <v>631</v>
      </c>
      <c r="B632" s="5" t="s">
        <v>285</v>
      </c>
      <c r="C632" s="5" t="s">
        <v>283</v>
      </c>
      <c r="D632" s="5"/>
      <c r="E632" s="5">
        <v>-1</v>
      </c>
      <c r="F632" s="5"/>
      <c r="G632" s="5"/>
      <c r="H632" s="5"/>
      <c r="J632" s="5">
        <v>3.6</v>
      </c>
    </row>
    <row r="633" spans="1:10" x14ac:dyDescent="0.3">
      <c r="A633">
        <v>632</v>
      </c>
      <c r="B633" s="2" t="s">
        <v>286</v>
      </c>
      <c r="C633" s="2" t="s">
        <v>283</v>
      </c>
      <c r="D633" s="2"/>
      <c r="E633" s="2"/>
      <c r="F633" s="2"/>
      <c r="G633" s="2"/>
      <c r="H633" s="2"/>
      <c r="J633" s="2">
        <v>3.4</v>
      </c>
    </row>
    <row r="634" spans="1:10" x14ac:dyDescent="0.3">
      <c r="A634">
        <v>633</v>
      </c>
      <c r="B634" s="2" t="s">
        <v>287</v>
      </c>
      <c r="C634" s="2" t="s">
        <v>283</v>
      </c>
      <c r="D634" s="2"/>
      <c r="E634" s="2"/>
      <c r="F634" s="2"/>
      <c r="G634" s="2"/>
      <c r="H634" s="2"/>
      <c r="J634" s="2">
        <v>3.3</v>
      </c>
    </row>
    <row r="635" spans="1:10" x14ac:dyDescent="0.3">
      <c r="A635">
        <v>634</v>
      </c>
      <c r="B635" s="2" t="s">
        <v>4</v>
      </c>
      <c r="C635" s="2" t="s">
        <v>290</v>
      </c>
      <c r="D635" s="2"/>
      <c r="E635" s="2"/>
      <c r="F635" s="2"/>
      <c r="G635" s="2"/>
      <c r="H635" s="2"/>
      <c r="J635" s="2">
        <v>3.26</v>
      </c>
    </row>
    <row r="636" spans="1:10" x14ac:dyDescent="0.3">
      <c r="A636">
        <v>635</v>
      </c>
      <c r="B636" s="2" t="s">
        <v>1436</v>
      </c>
      <c r="C636" s="1" t="s">
        <v>290</v>
      </c>
      <c r="D636" s="1"/>
      <c r="E636" s="1"/>
      <c r="F636" s="1"/>
      <c r="G636" s="1"/>
      <c r="H636" s="1"/>
      <c r="J636" s="1">
        <v>2.4700000000000002</v>
      </c>
    </row>
    <row r="637" spans="1:10" x14ac:dyDescent="0.3">
      <c r="A637">
        <v>636</v>
      </c>
      <c r="B637" s="2" t="s">
        <v>1437</v>
      </c>
      <c r="C637" s="1" t="s">
        <v>290</v>
      </c>
      <c r="D637" s="1"/>
      <c r="E637" s="1"/>
      <c r="F637" s="1"/>
      <c r="G637" s="1"/>
      <c r="H637" s="1"/>
      <c r="J637" s="1">
        <v>2.4700000000000002</v>
      </c>
    </row>
    <row r="638" spans="1:10" x14ac:dyDescent="0.3">
      <c r="A638">
        <v>637</v>
      </c>
      <c r="B638" s="2" t="s">
        <v>1436</v>
      </c>
      <c r="C638" s="1" t="s">
        <v>290</v>
      </c>
      <c r="D638" s="1"/>
      <c r="E638" s="1"/>
      <c r="F638" s="1"/>
      <c r="G638" s="1"/>
      <c r="H638" s="1"/>
      <c r="J638" s="1">
        <v>2.4700000000000002</v>
      </c>
    </row>
    <row r="639" spans="1:10" x14ac:dyDescent="0.3">
      <c r="A639">
        <v>638</v>
      </c>
      <c r="B639" s="2" t="s">
        <v>1437</v>
      </c>
      <c r="C639" s="1" t="s">
        <v>290</v>
      </c>
      <c r="D639" s="1"/>
      <c r="E639" s="1"/>
      <c r="F639" s="1"/>
      <c r="G639" s="1"/>
      <c r="H639" s="1"/>
      <c r="J639" s="1">
        <v>2.4700000000000002</v>
      </c>
    </row>
    <row r="640" spans="1:10" x14ac:dyDescent="0.3">
      <c r="A640">
        <v>639</v>
      </c>
      <c r="B640" s="2" t="s">
        <v>1438</v>
      </c>
      <c r="C640" s="2" t="s">
        <v>291</v>
      </c>
      <c r="D640" s="2"/>
      <c r="E640" s="2"/>
      <c r="F640" s="2"/>
      <c r="G640" s="2"/>
      <c r="H640" s="2"/>
      <c r="J640" s="2">
        <v>2.09</v>
      </c>
    </row>
    <row r="641" spans="1:10" x14ac:dyDescent="0.3">
      <c r="A641">
        <v>640</v>
      </c>
      <c r="B641" s="2" t="s">
        <v>1438</v>
      </c>
      <c r="C641" s="2" t="s">
        <v>291</v>
      </c>
      <c r="D641" s="2"/>
      <c r="E641" s="2"/>
      <c r="F641" s="2"/>
      <c r="G641" s="2"/>
      <c r="H641" s="2"/>
      <c r="J641" s="2">
        <v>2.09</v>
      </c>
    </row>
    <row r="642" spans="1:10" x14ac:dyDescent="0.3">
      <c r="A642">
        <v>641</v>
      </c>
      <c r="B642" s="2" t="s">
        <v>1438</v>
      </c>
      <c r="C642" s="2" t="s">
        <v>291</v>
      </c>
      <c r="D642" s="2"/>
      <c r="E642" s="2"/>
      <c r="F642" s="2"/>
      <c r="G642" s="2"/>
      <c r="H642" s="2"/>
      <c r="J642" s="2">
        <v>2.09</v>
      </c>
    </row>
    <row r="643" spans="1:10" x14ac:dyDescent="0.3">
      <c r="A643">
        <v>642</v>
      </c>
      <c r="B643" s="2" t="s">
        <v>1438</v>
      </c>
      <c r="C643" s="2" t="s">
        <v>291</v>
      </c>
      <c r="D643" s="2"/>
      <c r="E643" s="2"/>
      <c r="F643" s="2"/>
      <c r="G643" s="2"/>
      <c r="H643" s="2"/>
      <c r="J643" s="2">
        <v>2.09</v>
      </c>
    </row>
    <row r="644" spans="1:10" x14ac:dyDescent="0.3">
      <c r="A644">
        <v>643</v>
      </c>
      <c r="B644" s="2" t="s">
        <v>1438</v>
      </c>
      <c r="C644" s="2" t="s">
        <v>291</v>
      </c>
      <c r="D644" s="2"/>
      <c r="E644" s="2"/>
      <c r="F644" s="2"/>
      <c r="G644" s="2"/>
      <c r="H644" s="2"/>
      <c r="J644" s="2">
        <v>2.09</v>
      </c>
    </row>
    <row r="645" spans="1:10" x14ac:dyDescent="0.3">
      <c r="A645">
        <v>644</v>
      </c>
      <c r="B645" s="2" t="s">
        <v>1438</v>
      </c>
      <c r="C645" s="2" t="s">
        <v>291</v>
      </c>
      <c r="D645" s="2"/>
      <c r="E645" s="2"/>
      <c r="F645" s="2"/>
      <c r="G645" s="2"/>
      <c r="H645" s="2"/>
      <c r="J645" s="2">
        <v>2.09</v>
      </c>
    </row>
    <row r="646" spans="1:10" x14ac:dyDescent="0.3">
      <c r="A646">
        <v>645</v>
      </c>
      <c r="B646" s="2" t="s">
        <v>1438</v>
      </c>
      <c r="C646" s="2" t="s">
        <v>291</v>
      </c>
      <c r="D646" s="2"/>
      <c r="E646" s="2"/>
      <c r="F646" s="2"/>
      <c r="G646" s="2"/>
      <c r="H646" s="2"/>
      <c r="J646" s="2">
        <v>2.09</v>
      </c>
    </row>
    <row r="647" spans="1:10" x14ac:dyDescent="0.3">
      <c r="A647">
        <v>646</v>
      </c>
      <c r="B647" s="2" t="s">
        <v>1438</v>
      </c>
      <c r="C647" s="2" t="s">
        <v>291</v>
      </c>
      <c r="D647" s="2"/>
      <c r="E647" s="2"/>
      <c r="F647" s="2"/>
      <c r="G647" s="2"/>
      <c r="H647" s="2"/>
      <c r="J647" s="2">
        <v>2.09</v>
      </c>
    </row>
    <row r="648" spans="1:10" x14ac:dyDescent="0.3">
      <c r="A648">
        <v>647</v>
      </c>
      <c r="B648" s="2" t="s">
        <v>1438</v>
      </c>
      <c r="C648" s="2" t="s">
        <v>291</v>
      </c>
      <c r="D648" s="2"/>
      <c r="E648" s="2"/>
      <c r="F648" s="2"/>
      <c r="G648" s="2"/>
      <c r="H648" s="2"/>
      <c r="J648" s="2">
        <v>2.09</v>
      </c>
    </row>
    <row r="649" spans="1:10" x14ac:dyDescent="0.3">
      <c r="A649">
        <v>648</v>
      </c>
      <c r="B649" s="2" t="s">
        <v>1438</v>
      </c>
      <c r="C649" s="2" t="s">
        <v>291</v>
      </c>
      <c r="D649" s="2"/>
      <c r="E649" s="2"/>
      <c r="F649" s="2"/>
      <c r="G649" s="2"/>
      <c r="H649" s="2"/>
      <c r="J649" s="2">
        <v>2.09</v>
      </c>
    </row>
    <row r="650" spans="1:10" x14ac:dyDescent="0.3">
      <c r="A650">
        <v>649</v>
      </c>
      <c r="B650" s="2" t="s">
        <v>1438</v>
      </c>
      <c r="C650" s="2" t="s">
        <v>291</v>
      </c>
      <c r="D650" s="2"/>
      <c r="E650" s="2"/>
      <c r="F650" s="2"/>
      <c r="G650" s="2"/>
      <c r="H650" s="2"/>
      <c r="J650" s="2">
        <v>2.09</v>
      </c>
    </row>
    <row r="651" spans="1:10" x14ac:dyDescent="0.3">
      <c r="A651">
        <v>650</v>
      </c>
      <c r="B651" s="2" t="s">
        <v>1438</v>
      </c>
      <c r="C651" s="2" t="s">
        <v>291</v>
      </c>
      <c r="D651" s="2"/>
      <c r="E651" s="2"/>
      <c r="F651" s="2"/>
      <c r="G651" s="2"/>
      <c r="H651" s="2"/>
      <c r="J651" s="2">
        <v>2.09</v>
      </c>
    </row>
    <row r="652" spans="1:10" x14ac:dyDescent="0.3">
      <c r="A652">
        <v>651</v>
      </c>
      <c r="B652" s="2" t="s">
        <v>4</v>
      </c>
      <c r="C652" s="2" t="s">
        <v>292</v>
      </c>
      <c r="D652" s="2"/>
      <c r="E652" s="2"/>
      <c r="F652" s="2"/>
      <c r="G652" s="2"/>
      <c r="H652" s="2"/>
      <c r="J652" s="2">
        <v>3.22</v>
      </c>
    </row>
    <row r="653" spans="1:10" x14ac:dyDescent="0.3">
      <c r="A653">
        <v>652</v>
      </c>
      <c r="B653" s="42" t="s">
        <v>991</v>
      </c>
      <c r="C653" s="2" t="s">
        <v>292</v>
      </c>
      <c r="D653" s="2">
        <v>4</v>
      </c>
      <c r="E653" s="2">
        <v>3.8759999999999999</v>
      </c>
      <c r="F653" s="2">
        <v>3.8849999999999998</v>
      </c>
      <c r="G653" s="2">
        <v>37.359000000000002</v>
      </c>
      <c r="H653" s="2">
        <v>18.679500000000001</v>
      </c>
      <c r="I653" s="2">
        <v>2</v>
      </c>
      <c r="J653" s="2">
        <v>3.1</v>
      </c>
    </row>
    <row r="654" spans="1:10" x14ac:dyDescent="0.3">
      <c r="A654">
        <v>653</v>
      </c>
      <c r="B654" s="5" t="s">
        <v>992</v>
      </c>
      <c r="C654" s="5" t="s">
        <v>292</v>
      </c>
      <c r="D654" s="5"/>
      <c r="E654" s="5"/>
      <c r="F654" s="5"/>
      <c r="G654" s="5"/>
      <c r="H654" s="5"/>
      <c r="J654" s="5">
        <v>3.08</v>
      </c>
    </row>
    <row r="655" spans="1:10" x14ac:dyDescent="0.3">
      <c r="A655">
        <v>654</v>
      </c>
      <c r="B655" s="5" t="s">
        <v>993</v>
      </c>
      <c r="C655" s="5" t="s">
        <v>292</v>
      </c>
      <c r="D655" s="5"/>
      <c r="E655" s="5"/>
      <c r="F655" s="5"/>
      <c r="G655" s="5"/>
      <c r="H655" s="5"/>
      <c r="J655" s="5">
        <v>3.06</v>
      </c>
    </row>
    <row r="656" spans="1:10" x14ac:dyDescent="0.3">
      <c r="A656">
        <v>655</v>
      </c>
      <c r="B656" s="44" t="s">
        <v>63</v>
      </c>
      <c r="C656" s="2" t="s">
        <v>295</v>
      </c>
      <c r="D656" s="2">
        <v>1</v>
      </c>
      <c r="E656" s="25">
        <v>3.86</v>
      </c>
      <c r="F656" s="25">
        <v>3.86</v>
      </c>
      <c r="G656" s="2">
        <v>14.995541551467477</v>
      </c>
      <c r="H656" s="2">
        <v>14.995541551467477</v>
      </c>
      <c r="I656" s="2">
        <v>1</v>
      </c>
      <c r="J656" s="2">
        <v>3.59</v>
      </c>
    </row>
    <row r="657" spans="1:10" x14ac:dyDescent="0.3">
      <c r="A657">
        <v>656</v>
      </c>
      <c r="B657" s="2" t="s">
        <v>296</v>
      </c>
      <c r="C657" s="2" t="s">
        <v>295</v>
      </c>
      <c r="D657" s="2">
        <v>1</v>
      </c>
      <c r="E657" s="25">
        <v>3.86</v>
      </c>
      <c r="F657" s="25">
        <v>3.86</v>
      </c>
      <c r="G657" s="2">
        <v>15.615511227317649</v>
      </c>
      <c r="H657" s="2">
        <v>15.615511227317649</v>
      </c>
      <c r="I657" s="2">
        <v>1</v>
      </c>
      <c r="J657" s="2">
        <v>3.55</v>
      </c>
    </row>
    <row r="658" spans="1:10" x14ac:dyDescent="0.3">
      <c r="A658">
        <v>657</v>
      </c>
      <c r="B658" s="2" t="s">
        <v>297</v>
      </c>
      <c r="C658" s="2" t="s">
        <v>295</v>
      </c>
      <c r="D658" s="2">
        <v>1</v>
      </c>
      <c r="E658" s="25">
        <v>3.86</v>
      </c>
      <c r="F658" s="25">
        <v>3.86</v>
      </c>
      <c r="G658" s="2">
        <v>15.994210692250023</v>
      </c>
      <c r="H658" s="2">
        <v>15.994210692250023</v>
      </c>
      <c r="I658" s="2">
        <v>1</v>
      </c>
      <c r="J658" s="2">
        <v>3.5</v>
      </c>
    </row>
    <row r="659" spans="1:10" x14ac:dyDescent="0.3">
      <c r="A659">
        <v>658</v>
      </c>
      <c r="B659" s="2" t="s">
        <v>298</v>
      </c>
      <c r="C659" s="2" t="s">
        <v>295</v>
      </c>
      <c r="D659" s="2">
        <v>1</v>
      </c>
      <c r="E659" s="25">
        <v>3.86</v>
      </c>
      <c r="F659" s="25">
        <v>3.86</v>
      </c>
      <c r="G659" s="2">
        <v>16.28902613653251</v>
      </c>
      <c r="H659" s="2">
        <v>16.28902613653251</v>
      </c>
      <c r="I659" s="2">
        <v>1</v>
      </c>
      <c r="J659" s="2">
        <v>3.45</v>
      </c>
    </row>
    <row r="660" spans="1:10" x14ac:dyDescent="0.3">
      <c r="A660">
        <v>659</v>
      </c>
      <c r="B660" s="2" t="s">
        <v>151</v>
      </c>
      <c r="C660" s="2" t="s">
        <v>295</v>
      </c>
      <c r="D660" s="2">
        <v>1</v>
      </c>
      <c r="E660" s="25">
        <v>3.86</v>
      </c>
      <c r="F660" s="25">
        <v>3.86</v>
      </c>
      <c r="G660" s="2">
        <v>17.505628149549622</v>
      </c>
      <c r="H660" s="2">
        <v>17.505628149549622</v>
      </c>
      <c r="I660" s="2">
        <v>1</v>
      </c>
      <c r="J660" s="2">
        <v>3.4</v>
      </c>
    </row>
    <row r="661" spans="1:10" x14ac:dyDescent="0.3">
      <c r="A661">
        <v>660</v>
      </c>
      <c r="B661" s="2" t="s">
        <v>299</v>
      </c>
      <c r="C661" s="2" t="s">
        <v>295</v>
      </c>
      <c r="D661" s="2">
        <v>1</v>
      </c>
      <c r="E661" s="25">
        <v>3.86</v>
      </c>
      <c r="F661" s="25">
        <v>3.86</v>
      </c>
      <c r="G661" s="2">
        <v>14.582394405034421</v>
      </c>
      <c r="H661" s="2">
        <v>14.582394405034421</v>
      </c>
      <c r="I661" s="2">
        <v>1</v>
      </c>
      <c r="J661" s="2">
        <v>3.65</v>
      </c>
    </row>
    <row r="662" spans="1:10" x14ac:dyDescent="0.3">
      <c r="A662">
        <v>661</v>
      </c>
      <c r="B662" s="2" t="s">
        <v>300</v>
      </c>
      <c r="C662" s="2" t="s">
        <v>295</v>
      </c>
      <c r="D662" s="2">
        <v>1</v>
      </c>
      <c r="E662" s="25">
        <v>3.86</v>
      </c>
      <c r="F662" s="25">
        <v>3.86</v>
      </c>
      <c r="G662" s="2">
        <v>14.909538142748223</v>
      </c>
      <c r="H662" s="2">
        <v>14.909538142748223</v>
      </c>
      <c r="I662" s="2">
        <v>1</v>
      </c>
      <c r="J662" s="2">
        <v>3.26</v>
      </c>
    </row>
    <row r="663" spans="1:10" x14ac:dyDescent="0.3">
      <c r="A663">
        <v>662</v>
      </c>
      <c r="B663" s="2" t="s">
        <v>301</v>
      </c>
      <c r="C663" s="2" t="s">
        <v>295</v>
      </c>
      <c r="D663" s="2">
        <v>1</v>
      </c>
      <c r="E663" s="25">
        <v>3.86</v>
      </c>
      <c r="F663" s="25">
        <v>3.86</v>
      </c>
      <c r="G663" s="2">
        <v>15.013371612679299</v>
      </c>
      <c r="H663" s="2">
        <v>15.013371612679299</v>
      </c>
      <c r="I663" s="2">
        <v>1</v>
      </c>
      <c r="J663" s="2">
        <v>3.2</v>
      </c>
    </row>
    <row r="664" spans="1:10" x14ac:dyDescent="0.3">
      <c r="A664">
        <v>663</v>
      </c>
      <c r="B664" s="2" t="s">
        <v>4</v>
      </c>
      <c r="C664" s="2" t="s">
        <v>302</v>
      </c>
      <c r="D664" s="2"/>
      <c r="E664" s="2"/>
      <c r="F664" s="2"/>
      <c r="G664" s="2"/>
      <c r="H664" s="2"/>
      <c r="J664" s="2">
        <v>3.5</v>
      </c>
    </row>
    <row r="665" spans="1:10" x14ac:dyDescent="0.3">
      <c r="A665">
        <v>664</v>
      </c>
      <c r="B665" s="2" t="s">
        <v>303</v>
      </c>
      <c r="C665" s="2" t="s">
        <v>302</v>
      </c>
      <c r="D665" s="2"/>
      <c r="E665" s="2"/>
      <c r="F665" s="2"/>
      <c r="G665" s="2"/>
      <c r="H665" s="2"/>
      <c r="J665" s="2">
        <v>3.4</v>
      </c>
    </row>
    <row r="666" spans="1:10" x14ac:dyDescent="0.3">
      <c r="A666">
        <v>665</v>
      </c>
      <c r="B666" s="2" t="s">
        <v>7</v>
      </c>
      <c r="C666" s="2" t="s">
        <v>302</v>
      </c>
      <c r="D666" s="2"/>
      <c r="E666" s="2">
        <v>-1</v>
      </c>
      <c r="F666" s="2"/>
      <c r="G666" s="2"/>
      <c r="H666" s="2"/>
      <c r="J666" s="2">
        <v>3.3</v>
      </c>
    </row>
    <row r="667" spans="1:10" x14ac:dyDescent="0.3">
      <c r="A667">
        <v>666</v>
      </c>
      <c r="B667" s="2" t="s">
        <v>63</v>
      </c>
      <c r="C667" s="2" t="s">
        <v>305</v>
      </c>
      <c r="D667" s="2">
        <v>1</v>
      </c>
      <c r="E667" s="2">
        <v>-1</v>
      </c>
      <c r="F667" s="2"/>
      <c r="G667" s="2"/>
      <c r="H667" s="2"/>
      <c r="J667" s="2">
        <v>3.5</v>
      </c>
    </row>
    <row r="668" spans="1:10" x14ac:dyDescent="0.3">
      <c r="A668">
        <v>667</v>
      </c>
      <c r="B668" s="2" t="s">
        <v>304</v>
      </c>
      <c r="C668" s="2" t="s">
        <v>305</v>
      </c>
      <c r="D668" s="2">
        <v>4</v>
      </c>
      <c r="E668" s="2">
        <v>6.47</v>
      </c>
      <c r="F668" s="2">
        <v>6.47</v>
      </c>
      <c r="G668" s="2">
        <v>30.69</v>
      </c>
      <c r="H668" s="2">
        <v>15.345000000000001</v>
      </c>
      <c r="I668" s="1">
        <v>2</v>
      </c>
      <c r="J668" s="2">
        <v>3.33</v>
      </c>
    </row>
    <row r="669" spans="1:10" x14ac:dyDescent="0.3">
      <c r="A669">
        <v>668</v>
      </c>
      <c r="B669" s="2" t="s">
        <v>299</v>
      </c>
      <c r="C669" s="2" t="s">
        <v>306</v>
      </c>
      <c r="D669" s="2">
        <v>1</v>
      </c>
      <c r="E669" s="2">
        <v>3.8531</v>
      </c>
      <c r="F669" s="2">
        <v>3.8531</v>
      </c>
      <c r="G669" s="2">
        <v>16.2151</v>
      </c>
      <c r="H669" s="2">
        <v>16.2151</v>
      </c>
      <c r="I669" s="2">
        <v>1</v>
      </c>
      <c r="J669" s="2">
        <v>3.65</v>
      </c>
    </row>
    <row r="670" spans="1:10" x14ac:dyDescent="0.3">
      <c r="A670">
        <v>669</v>
      </c>
      <c r="B670" s="2" t="s">
        <v>301</v>
      </c>
      <c r="C670" s="2" t="s">
        <v>306</v>
      </c>
      <c r="D670" s="2">
        <v>1</v>
      </c>
      <c r="E670" s="2">
        <v>3.8531</v>
      </c>
      <c r="F670" s="2">
        <v>3.8531</v>
      </c>
      <c r="G670" s="2">
        <v>16.2151</v>
      </c>
      <c r="H670" s="2">
        <v>16.2151</v>
      </c>
      <c r="I670" s="2">
        <v>1</v>
      </c>
      <c r="J670" s="2">
        <v>3.8</v>
      </c>
    </row>
    <row r="671" spans="1:10" x14ac:dyDescent="0.3">
      <c r="A671">
        <v>670</v>
      </c>
      <c r="B671" s="2" t="s">
        <v>46</v>
      </c>
      <c r="C671" s="2" t="s">
        <v>307</v>
      </c>
      <c r="D671" s="2"/>
      <c r="E671" s="2"/>
      <c r="F671" s="2"/>
      <c r="G671" s="2"/>
      <c r="H671" s="1">
        <v>0</v>
      </c>
      <c r="J671" s="2">
        <v>3.34</v>
      </c>
    </row>
    <row r="672" spans="1:10" x14ac:dyDescent="0.3">
      <c r="A672">
        <v>671</v>
      </c>
      <c r="B672" s="2" t="s">
        <v>891</v>
      </c>
      <c r="C672" s="2" t="s">
        <v>307</v>
      </c>
      <c r="D672" s="2"/>
      <c r="E672" s="2"/>
      <c r="F672" s="2"/>
      <c r="G672" s="2"/>
      <c r="H672" s="2"/>
      <c r="J672" s="2">
        <v>3.17</v>
      </c>
    </row>
    <row r="673" spans="1:10" x14ac:dyDescent="0.3">
      <c r="A673">
        <v>672</v>
      </c>
      <c r="B673" s="2" t="s">
        <v>308</v>
      </c>
      <c r="C673" s="2" t="s">
        <v>309</v>
      </c>
      <c r="D673" s="2"/>
      <c r="E673" s="2"/>
      <c r="F673" s="2"/>
      <c r="G673" s="2"/>
      <c r="H673" s="2"/>
      <c r="J673" s="2">
        <v>3.44</v>
      </c>
    </row>
    <row r="674" spans="1:10" x14ac:dyDescent="0.3">
      <c r="A674">
        <v>673</v>
      </c>
      <c r="B674" s="2" t="s">
        <v>63</v>
      </c>
      <c r="C674" s="2" t="s">
        <v>310</v>
      </c>
      <c r="D674" s="2">
        <v>1</v>
      </c>
      <c r="E674" s="2">
        <v>3.8531</v>
      </c>
      <c r="F674" s="2">
        <v>3.8531</v>
      </c>
      <c r="G674" s="2">
        <v>16.2151</v>
      </c>
      <c r="H674" s="2">
        <v>16.2151</v>
      </c>
      <c r="I674" s="2">
        <v>1</v>
      </c>
      <c r="J674" s="2">
        <v>3.4</v>
      </c>
    </row>
    <row r="675" spans="1:10" x14ac:dyDescent="0.3">
      <c r="A675">
        <v>674</v>
      </c>
      <c r="B675" s="2" t="s">
        <v>1440</v>
      </c>
      <c r="C675" s="2" t="s">
        <v>310</v>
      </c>
      <c r="D675" s="2">
        <v>1</v>
      </c>
      <c r="E675" s="2">
        <v>3.8531</v>
      </c>
      <c r="F675" s="2">
        <v>3.8531</v>
      </c>
      <c r="G675" s="2">
        <v>16.2151</v>
      </c>
      <c r="H675" s="2">
        <v>16.2151</v>
      </c>
      <c r="I675" s="2">
        <v>1</v>
      </c>
      <c r="J675" s="2">
        <v>2.15</v>
      </c>
    </row>
    <row r="676" spans="1:10" x14ac:dyDescent="0.3">
      <c r="A676">
        <v>675</v>
      </c>
      <c r="B676" s="2" t="s">
        <v>311</v>
      </c>
      <c r="C676" s="2" t="s">
        <v>312</v>
      </c>
      <c r="D676" s="2">
        <v>1</v>
      </c>
      <c r="E676" s="2">
        <v>3.9647999999999999</v>
      </c>
      <c r="F676" s="2">
        <v>3.9647999999999999</v>
      </c>
      <c r="G676" s="2">
        <v>15.7392</v>
      </c>
      <c r="H676" s="2">
        <v>15.7392</v>
      </c>
      <c r="I676" s="2">
        <v>1</v>
      </c>
      <c r="J676" s="2">
        <v>3.54</v>
      </c>
    </row>
    <row r="677" spans="1:10" x14ac:dyDescent="0.3">
      <c r="A677">
        <v>676</v>
      </c>
      <c r="B677" s="2" t="s">
        <v>313</v>
      </c>
      <c r="C677" s="2" t="s">
        <v>314</v>
      </c>
      <c r="D677" s="2"/>
      <c r="E677" s="2"/>
      <c r="F677" s="2"/>
      <c r="G677" s="2"/>
      <c r="H677" s="2"/>
      <c r="J677" s="2">
        <v>3.5</v>
      </c>
    </row>
    <row r="678" spans="1:10" x14ac:dyDescent="0.3">
      <c r="A678">
        <v>677</v>
      </c>
      <c r="B678" s="2" t="s">
        <v>1444</v>
      </c>
      <c r="C678" s="2" t="s">
        <v>314</v>
      </c>
      <c r="D678" s="2"/>
      <c r="E678" s="2"/>
      <c r="F678" s="2"/>
      <c r="G678" s="2"/>
      <c r="H678" s="2"/>
      <c r="J678" s="2"/>
    </row>
    <row r="679" spans="1:10" x14ac:dyDescent="0.3">
      <c r="A679">
        <v>678</v>
      </c>
      <c r="B679" s="2" t="s">
        <v>1445</v>
      </c>
      <c r="C679" s="2" t="s">
        <v>314</v>
      </c>
      <c r="D679" s="2"/>
      <c r="E679" s="2"/>
      <c r="F679" s="2"/>
      <c r="G679" s="2"/>
      <c r="H679" s="2"/>
      <c r="J679" s="2"/>
    </row>
    <row r="680" spans="1:10" x14ac:dyDescent="0.3">
      <c r="A680">
        <v>679</v>
      </c>
      <c r="B680" s="2" t="s">
        <v>1446</v>
      </c>
      <c r="C680" s="2" t="s">
        <v>314</v>
      </c>
      <c r="D680" s="2"/>
      <c r="E680" s="2"/>
      <c r="F680" s="2"/>
      <c r="G680" s="2"/>
      <c r="H680" s="2"/>
      <c r="J680" s="2"/>
    </row>
    <row r="681" spans="1:10" x14ac:dyDescent="0.3">
      <c r="A681">
        <v>680</v>
      </c>
      <c r="B681" s="2" t="s">
        <v>1447</v>
      </c>
      <c r="C681" s="2" t="s">
        <v>314</v>
      </c>
      <c r="D681" s="2"/>
      <c r="E681" s="2"/>
      <c r="F681" s="2"/>
      <c r="G681" s="2"/>
      <c r="H681" s="2"/>
      <c r="J681" s="2"/>
    </row>
    <row r="682" spans="1:10" x14ac:dyDescent="0.3">
      <c r="A682">
        <v>681</v>
      </c>
      <c r="B682" s="2" t="s">
        <v>1448</v>
      </c>
      <c r="C682" s="2" t="s">
        <v>314</v>
      </c>
      <c r="D682" s="2"/>
      <c r="E682" s="2"/>
      <c r="F682" s="2"/>
      <c r="G682" s="2"/>
      <c r="H682" s="2"/>
      <c r="J682" s="2"/>
    </row>
    <row r="683" spans="1:10" x14ac:dyDescent="0.3">
      <c r="A683">
        <v>682</v>
      </c>
      <c r="B683" s="2" t="s">
        <v>1449</v>
      </c>
      <c r="C683" s="2" t="s">
        <v>314</v>
      </c>
      <c r="D683" s="2"/>
      <c r="E683" s="2"/>
      <c r="F683" s="2"/>
      <c r="G683" s="2"/>
      <c r="H683" s="2"/>
      <c r="J683" s="2"/>
    </row>
    <row r="684" spans="1:10" x14ac:dyDescent="0.3">
      <c r="A684">
        <v>683</v>
      </c>
      <c r="B684" s="2" t="s">
        <v>1445</v>
      </c>
      <c r="C684" s="2" t="s">
        <v>314</v>
      </c>
      <c r="D684" s="2"/>
      <c r="E684" s="2"/>
      <c r="F684" s="2"/>
      <c r="G684" s="2"/>
      <c r="H684" s="2"/>
      <c r="J684" s="2"/>
    </row>
    <row r="685" spans="1:10" x14ac:dyDescent="0.3">
      <c r="A685">
        <v>684</v>
      </c>
      <c r="B685" s="2" t="s">
        <v>1445</v>
      </c>
      <c r="C685" s="2" t="s">
        <v>314</v>
      </c>
      <c r="D685" s="2"/>
      <c r="E685" s="2"/>
      <c r="F685" s="2"/>
      <c r="G685" s="2"/>
      <c r="H685" s="2"/>
      <c r="J685" s="2"/>
    </row>
    <row r="686" spans="1:10" x14ac:dyDescent="0.3">
      <c r="A686">
        <v>685</v>
      </c>
      <c r="B686" s="2" t="s">
        <v>1445</v>
      </c>
      <c r="C686" s="2" t="s">
        <v>314</v>
      </c>
      <c r="D686" s="2"/>
      <c r="E686" s="2"/>
      <c r="F686" s="2"/>
      <c r="G686" s="2"/>
      <c r="H686" s="2"/>
      <c r="J686" s="2"/>
    </row>
    <row r="687" spans="1:10" x14ac:dyDescent="0.3">
      <c r="A687">
        <v>686</v>
      </c>
      <c r="B687" s="2" t="s">
        <v>1445</v>
      </c>
      <c r="C687" s="2" t="s">
        <v>314</v>
      </c>
      <c r="D687" s="2"/>
      <c r="E687" s="2"/>
      <c r="F687" s="2"/>
      <c r="G687" s="2"/>
      <c r="H687" s="2"/>
      <c r="J687" s="2"/>
    </row>
    <row r="688" spans="1:10" ht="15" x14ac:dyDescent="0.35">
      <c r="A688">
        <v>687</v>
      </c>
      <c r="B688" s="2" t="s">
        <v>69</v>
      </c>
      <c r="C688" s="8" t="s">
        <v>315</v>
      </c>
      <c r="D688" s="8"/>
      <c r="E688" s="2"/>
      <c r="F688" s="2"/>
      <c r="G688" s="2"/>
      <c r="H688" s="2"/>
      <c r="J688" s="2">
        <v>2.82</v>
      </c>
    </row>
    <row r="689" spans="1:10" x14ac:dyDescent="0.3">
      <c r="A689">
        <v>688</v>
      </c>
      <c r="B689" s="2" t="s">
        <v>316</v>
      </c>
      <c r="C689" s="2" t="s">
        <v>317</v>
      </c>
      <c r="D689" s="2">
        <v>2</v>
      </c>
      <c r="E689" s="2">
        <v>3.823</v>
      </c>
      <c r="F689" s="2">
        <v>2.9550000000000001</v>
      </c>
      <c r="G689" s="2">
        <v>17.215</v>
      </c>
      <c r="H689" s="2">
        <v>17.215</v>
      </c>
      <c r="I689" s="2">
        <v>1</v>
      </c>
      <c r="J689" s="2">
        <v>3.6</v>
      </c>
    </row>
    <row r="690" spans="1:10" x14ac:dyDescent="0.3">
      <c r="A690">
        <v>689</v>
      </c>
      <c r="B690" s="2" t="s">
        <v>318</v>
      </c>
      <c r="C690" s="2" t="s">
        <v>319</v>
      </c>
      <c r="D690" s="2">
        <v>2</v>
      </c>
      <c r="E690" s="71">
        <v>3.71</v>
      </c>
      <c r="F690" s="71">
        <v>3.71</v>
      </c>
      <c r="G690" s="71">
        <v>12.2</v>
      </c>
      <c r="H690" s="2">
        <v>12.2</v>
      </c>
      <c r="I690" s="71">
        <v>1</v>
      </c>
      <c r="J690" s="2">
        <v>3.45</v>
      </c>
    </row>
    <row r="691" spans="1:10" x14ac:dyDescent="0.3">
      <c r="A691">
        <v>690</v>
      </c>
      <c r="B691" s="2" t="s">
        <v>320</v>
      </c>
      <c r="C691" s="2" t="s">
        <v>319</v>
      </c>
      <c r="D691" s="2">
        <v>4</v>
      </c>
      <c r="E691" s="2">
        <v>3.77</v>
      </c>
      <c r="F691" s="2">
        <v>3.77</v>
      </c>
      <c r="G691" s="2">
        <v>33.299999999999997</v>
      </c>
      <c r="H691" s="2">
        <v>16.649999999999999</v>
      </c>
      <c r="I691" s="2">
        <v>2</v>
      </c>
      <c r="J691" s="2">
        <v>3.58</v>
      </c>
    </row>
    <row r="692" spans="1:10" x14ac:dyDescent="0.3">
      <c r="A692">
        <v>691</v>
      </c>
      <c r="B692" s="2" t="s">
        <v>321</v>
      </c>
      <c r="C692" s="2" t="s">
        <v>319</v>
      </c>
      <c r="D692" s="2">
        <v>4</v>
      </c>
      <c r="E692" s="2">
        <v>3.75</v>
      </c>
      <c r="F692" s="2">
        <v>3.75</v>
      </c>
      <c r="G692" s="2">
        <v>37.299999999999997</v>
      </c>
      <c r="H692" s="2">
        <v>18.649999999999999</v>
      </c>
      <c r="I692" s="2">
        <v>2</v>
      </c>
      <c r="J692" s="2">
        <v>3.48</v>
      </c>
    </row>
    <row r="693" spans="1:10" x14ac:dyDescent="0.3">
      <c r="A693">
        <v>692</v>
      </c>
      <c r="B693" s="2" t="s">
        <v>322</v>
      </c>
      <c r="C693" s="2" t="s">
        <v>319</v>
      </c>
      <c r="D693" s="2">
        <v>4</v>
      </c>
      <c r="E693" s="2">
        <v>3.76</v>
      </c>
      <c r="F693" s="2">
        <v>3.76</v>
      </c>
      <c r="G693" s="2">
        <v>41.2</v>
      </c>
      <c r="H693" s="2">
        <v>20.6</v>
      </c>
      <c r="I693" s="2">
        <v>2</v>
      </c>
      <c r="J693" s="2">
        <v>3.5</v>
      </c>
    </row>
    <row r="694" spans="1:10" x14ac:dyDescent="0.3">
      <c r="A694">
        <v>693</v>
      </c>
      <c r="B694" s="2" t="s">
        <v>323</v>
      </c>
      <c r="C694" s="2" t="s">
        <v>319</v>
      </c>
      <c r="D694" s="2">
        <v>4</v>
      </c>
      <c r="E694" s="2">
        <v>3.76</v>
      </c>
      <c r="F694" s="2">
        <v>3.76</v>
      </c>
      <c r="G694" s="2">
        <v>47.8</v>
      </c>
      <c r="H694" s="2">
        <v>23.9</v>
      </c>
      <c r="I694" s="2">
        <v>2</v>
      </c>
      <c r="J694" s="2">
        <v>3.61</v>
      </c>
    </row>
    <row r="695" spans="1:10" x14ac:dyDescent="0.3">
      <c r="A695">
        <v>694</v>
      </c>
      <c r="B695" s="2" t="s">
        <v>324</v>
      </c>
      <c r="C695" s="2" t="s">
        <v>319</v>
      </c>
      <c r="D695" s="2">
        <v>4</v>
      </c>
      <c r="E695" s="2">
        <v>3.76</v>
      </c>
      <c r="F695" s="2">
        <v>3.76</v>
      </c>
      <c r="G695" s="2">
        <v>54.9</v>
      </c>
      <c r="H695" s="2">
        <v>27.45</v>
      </c>
      <c r="I695" s="2">
        <v>2</v>
      </c>
      <c r="J695" s="2">
        <v>3.47</v>
      </c>
    </row>
    <row r="696" spans="1:10" x14ac:dyDescent="0.3">
      <c r="A696">
        <v>695</v>
      </c>
      <c r="B696" s="2" t="s">
        <v>325</v>
      </c>
      <c r="C696" s="2" t="s">
        <v>319</v>
      </c>
      <c r="D696" s="2">
        <v>4</v>
      </c>
      <c r="E696" s="2">
        <v>3.78</v>
      </c>
      <c r="F696" s="2">
        <v>3.78</v>
      </c>
      <c r="G696" s="2">
        <v>66.3</v>
      </c>
      <c r="H696" s="2">
        <v>33.15</v>
      </c>
      <c r="I696" s="2">
        <v>2</v>
      </c>
      <c r="J696" s="2">
        <v>3.49</v>
      </c>
    </row>
    <row r="697" spans="1:10" x14ac:dyDescent="0.3">
      <c r="A697">
        <v>696</v>
      </c>
      <c r="B697" s="2" t="s">
        <v>326</v>
      </c>
      <c r="C697" s="2" t="s">
        <v>319</v>
      </c>
      <c r="D697" s="2">
        <v>4</v>
      </c>
      <c r="E697" s="2">
        <v>3.72</v>
      </c>
      <c r="F697" s="2">
        <v>3.72</v>
      </c>
      <c r="G697" s="2">
        <v>32.299999999999997</v>
      </c>
      <c r="H697" s="2">
        <v>16.149999999999999</v>
      </c>
      <c r="I697" s="2">
        <v>2</v>
      </c>
      <c r="J697" s="2">
        <v>3.47</v>
      </c>
    </row>
    <row r="698" spans="1:10" x14ac:dyDescent="0.3">
      <c r="A698">
        <v>697</v>
      </c>
      <c r="B698" s="2" t="s">
        <v>327</v>
      </c>
      <c r="C698" s="2" t="s">
        <v>319</v>
      </c>
      <c r="D698" s="2">
        <v>4</v>
      </c>
      <c r="E698" s="2">
        <v>3.72</v>
      </c>
      <c r="F698" s="2">
        <v>3.72</v>
      </c>
      <c r="G698" s="2">
        <v>36.6</v>
      </c>
      <c r="H698" s="2">
        <v>18.3</v>
      </c>
      <c r="I698" s="2">
        <v>2</v>
      </c>
      <c r="J698" s="2">
        <v>3.47</v>
      </c>
    </row>
    <row r="699" spans="1:10" x14ac:dyDescent="0.3">
      <c r="A699">
        <v>698</v>
      </c>
      <c r="B699" s="2" t="s">
        <v>328</v>
      </c>
      <c r="C699" s="2" t="s">
        <v>319</v>
      </c>
      <c r="D699" s="2">
        <v>4</v>
      </c>
      <c r="E699" s="2">
        <v>3.73</v>
      </c>
      <c r="F699" s="2">
        <v>3.73</v>
      </c>
      <c r="G699" s="2">
        <v>41.6</v>
      </c>
      <c r="H699" s="2">
        <v>20.8</v>
      </c>
      <c r="I699" s="2">
        <v>2</v>
      </c>
      <c r="J699" s="2">
        <v>3.45</v>
      </c>
    </row>
    <row r="700" spans="1:10" x14ac:dyDescent="0.3">
      <c r="A700">
        <v>699</v>
      </c>
      <c r="B700" s="2" t="s">
        <v>329</v>
      </c>
      <c r="C700" s="2" t="s">
        <v>319</v>
      </c>
      <c r="D700" s="2">
        <v>4</v>
      </c>
      <c r="E700" s="2">
        <v>3.73</v>
      </c>
      <c r="F700" s="2">
        <v>3.73</v>
      </c>
      <c r="G700" s="2">
        <v>45.6</v>
      </c>
      <c r="H700" s="2">
        <v>22.8</v>
      </c>
      <c r="I700" s="2">
        <v>2</v>
      </c>
      <c r="J700" s="2">
        <v>3.45</v>
      </c>
    </row>
    <row r="701" spans="1:10" x14ac:dyDescent="0.3">
      <c r="A701">
        <v>700</v>
      </c>
      <c r="B701" s="2" t="s">
        <v>330</v>
      </c>
      <c r="C701" s="2" t="s">
        <v>319</v>
      </c>
      <c r="D701" s="2">
        <v>4</v>
      </c>
      <c r="E701" s="2">
        <v>3.74</v>
      </c>
      <c r="F701" s="2">
        <v>3.74</v>
      </c>
      <c r="G701" s="2">
        <v>55.4</v>
      </c>
      <c r="H701" s="2">
        <v>27.7</v>
      </c>
      <c r="I701" s="2">
        <v>2</v>
      </c>
      <c r="J701" s="2">
        <v>3.46</v>
      </c>
    </row>
    <row r="702" spans="1:10" x14ac:dyDescent="0.3">
      <c r="A702">
        <v>701</v>
      </c>
      <c r="B702" s="2" t="s">
        <v>1453</v>
      </c>
      <c r="C702" s="2" t="s">
        <v>319</v>
      </c>
      <c r="D702" s="2">
        <v>4</v>
      </c>
      <c r="E702" s="2">
        <v>3.73</v>
      </c>
      <c r="F702" s="2">
        <v>3.73</v>
      </c>
      <c r="G702" s="2">
        <v>56.8</v>
      </c>
      <c r="H702" s="2">
        <v>28.4</v>
      </c>
      <c r="I702" s="2">
        <v>2</v>
      </c>
      <c r="J702" s="2">
        <v>3.46</v>
      </c>
    </row>
    <row r="703" spans="1:10" x14ac:dyDescent="0.3">
      <c r="A703">
        <v>702</v>
      </c>
      <c r="B703" s="2" t="s">
        <v>332</v>
      </c>
      <c r="C703" s="2" t="s">
        <v>319</v>
      </c>
      <c r="D703" s="2">
        <v>2</v>
      </c>
      <c r="E703" s="2">
        <v>3.68</v>
      </c>
      <c r="F703" s="2">
        <v>3.68</v>
      </c>
      <c r="G703" s="2">
        <v>12.1</v>
      </c>
      <c r="H703" s="2">
        <v>12.1</v>
      </c>
      <c r="I703" s="2">
        <v>1</v>
      </c>
      <c r="J703" s="2">
        <v>3.48</v>
      </c>
    </row>
    <row r="704" spans="1:10" x14ac:dyDescent="0.3">
      <c r="A704">
        <v>703</v>
      </c>
      <c r="B704" s="2" t="s">
        <v>333</v>
      </c>
      <c r="C704" s="2" t="s">
        <v>319</v>
      </c>
      <c r="D704" s="2">
        <v>4</v>
      </c>
      <c r="E704" s="2">
        <v>3.74</v>
      </c>
      <c r="F704" s="2">
        <v>3.74</v>
      </c>
      <c r="G704" s="2">
        <v>33.1</v>
      </c>
      <c r="H704" s="2">
        <v>16.55</v>
      </c>
      <c r="I704" s="2">
        <v>2</v>
      </c>
      <c r="J704" s="2">
        <v>3.41</v>
      </c>
    </row>
    <row r="705" spans="1:10" x14ac:dyDescent="0.3">
      <c r="A705">
        <v>704</v>
      </c>
      <c r="B705" s="2" t="s">
        <v>334</v>
      </c>
      <c r="C705" s="2" t="s">
        <v>319</v>
      </c>
      <c r="D705" s="2">
        <v>4</v>
      </c>
      <c r="E705" s="2">
        <v>3.74</v>
      </c>
      <c r="F705" s="2">
        <v>3.74</v>
      </c>
      <c r="G705" s="2">
        <v>37.6</v>
      </c>
      <c r="H705" s="2">
        <v>18.8</v>
      </c>
      <c r="I705" s="2">
        <v>2</v>
      </c>
      <c r="J705" s="2">
        <v>3.5</v>
      </c>
    </row>
    <row r="706" spans="1:10" x14ac:dyDescent="0.3">
      <c r="A706">
        <v>705</v>
      </c>
      <c r="B706" s="2" t="s">
        <v>335</v>
      </c>
      <c r="C706" s="2" t="s">
        <v>319</v>
      </c>
      <c r="D706" s="2">
        <v>4</v>
      </c>
      <c r="E706" s="2">
        <v>3.74</v>
      </c>
      <c r="F706" s="2">
        <v>3.74</v>
      </c>
      <c r="G706" s="2">
        <v>40.4</v>
      </c>
      <c r="H706" s="2">
        <v>20.2</v>
      </c>
      <c r="I706" s="2">
        <v>2</v>
      </c>
      <c r="J706" s="2">
        <v>3.43</v>
      </c>
    </row>
    <row r="707" spans="1:10" x14ac:dyDescent="0.3">
      <c r="A707">
        <v>706</v>
      </c>
      <c r="B707" s="2" t="s">
        <v>336</v>
      </c>
      <c r="C707" s="2" t="s">
        <v>319</v>
      </c>
      <c r="D707" s="2">
        <v>4</v>
      </c>
      <c r="E707" s="2">
        <v>3.74</v>
      </c>
      <c r="F707" s="2">
        <v>3.74</v>
      </c>
      <c r="G707" s="2">
        <v>47.7</v>
      </c>
      <c r="H707" s="2">
        <v>23.85</v>
      </c>
      <c r="I707" s="2">
        <v>2</v>
      </c>
      <c r="J707" s="2">
        <v>3.5</v>
      </c>
    </row>
    <row r="708" spans="1:10" x14ac:dyDescent="0.3">
      <c r="A708">
        <v>707</v>
      </c>
      <c r="B708" s="2" t="s">
        <v>337</v>
      </c>
      <c r="C708" s="2" t="s">
        <v>319</v>
      </c>
      <c r="D708" s="2">
        <v>4</v>
      </c>
      <c r="E708" s="2">
        <v>3.72</v>
      </c>
      <c r="F708" s="2">
        <v>3.72</v>
      </c>
      <c r="G708" s="2">
        <v>54</v>
      </c>
      <c r="H708" s="2">
        <v>27</v>
      </c>
      <c r="I708" s="2">
        <v>2</v>
      </c>
      <c r="J708" s="2">
        <v>3.42</v>
      </c>
    </row>
    <row r="709" spans="1:10" x14ac:dyDescent="0.3">
      <c r="A709">
        <v>708</v>
      </c>
      <c r="B709" s="2" t="s">
        <v>338</v>
      </c>
      <c r="C709" s="2" t="s">
        <v>319</v>
      </c>
      <c r="D709" s="2">
        <v>4</v>
      </c>
      <c r="E709" s="2">
        <v>3.81</v>
      </c>
      <c r="F709" s="2">
        <v>3.81</v>
      </c>
      <c r="G709" s="2">
        <v>65.400000000000006</v>
      </c>
      <c r="H709" s="2">
        <v>32.700000000000003</v>
      </c>
      <c r="I709" s="2">
        <v>2</v>
      </c>
      <c r="J709" s="2">
        <v>3.45</v>
      </c>
    </row>
    <row r="710" spans="1:10" x14ac:dyDescent="0.3">
      <c r="A710">
        <v>709</v>
      </c>
      <c r="B710" s="2" t="s">
        <v>339</v>
      </c>
      <c r="C710" s="2" t="s">
        <v>319</v>
      </c>
      <c r="D710" s="2">
        <v>4</v>
      </c>
      <c r="E710" s="2">
        <v>3.71</v>
      </c>
      <c r="F710" s="2">
        <v>3.71</v>
      </c>
      <c r="G710" s="2">
        <v>32</v>
      </c>
      <c r="H710" s="2">
        <v>16</v>
      </c>
      <c r="I710" s="2">
        <v>2</v>
      </c>
      <c r="J710" s="2">
        <v>3.42</v>
      </c>
    </row>
    <row r="711" spans="1:10" x14ac:dyDescent="0.3">
      <c r="A711">
        <v>710</v>
      </c>
      <c r="B711" s="2" t="s">
        <v>340</v>
      </c>
      <c r="C711" s="2" t="s">
        <v>319</v>
      </c>
      <c r="D711" s="2">
        <v>4</v>
      </c>
      <c r="E711" s="2">
        <v>3.7</v>
      </c>
      <c r="F711" s="2">
        <v>3.7</v>
      </c>
      <c r="G711" s="2">
        <v>36.4</v>
      </c>
      <c r="H711" s="2">
        <v>18.2</v>
      </c>
      <c r="I711" s="2">
        <v>2</v>
      </c>
      <c r="J711" s="2">
        <v>3.39</v>
      </c>
    </row>
    <row r="712" spans="1:10" x14ac:dyDescent="0.3">
      <c r="A712">
        <v>711</v>
      </c>
      <c r="B712" s="2" t="s">
        <v>341</v>
      </c>
      <c r="C712" s="2" t="s">
        <v>319</v>
      </c>
      <c r="D712" s="2">
        <v>4</v>
      </c>
      <c r="E712" s="2">
        <v>3.72</v>
      </c>
      <c r="F712" s="2">
        <v>3.72</v>
      </c>
      <c r="G712" s="2">
        <v>41.1</v>
      </c>
      <c r="H712" s="2">
        <v>20.55</v>
      </c>
      <c r="I712" s="2">
        <v>2</v>
      </c>
      <c r="J712" s="2">
        <v>3.45</v>
      </c>
    </row>
    <row r="713" spans="1:10" x14ac:dyDescent="0.3">
      <c r="A713">
        <v>712</v>
      </c>
      <c r="B713" s="2" t="s">
        <v>342</v>
      </c>
      <c r="C713" s="2" t="s">
        <v>319</v>
      </c>
      <c r="D713" s="2">
        <v>4</v>
      </c>
      <c r="E713" s="2">
        <v>3.71</v>
      </c>
      <c r="F713" s="2">
        <v>3.71</v>
      </c>
      <c r="G713" s="2">
        <v>44.5</v>
      </c>
      <c r="H713" s="2">
        <v>22.25</v>
      </c>
      <c r="I713" s="2">
        <v>2</v>
      </c>
      <c r="J713" s="2">
        <v>3.45</v>
      </c>
    </row>
    <row r="714" spans="1:10" x14ac:dyDescent="0.3">
      <c r="A714">
        <v>713</v>
      </c>
      <c r="B714" s="2" t="s">
        <v>343</v>
      </c>
      <c r="C714" s="2" t="s">
        <v>319</v>
      </c>
      <c r="D714" s="2">
        <v>4</v>
      </c>
      <c r="E714" s="2">
        <v>3.71</v>
      </c>
      <c r="F714" s="2">
        <v>3.71</v>
      </c>
      <c r="G714" s="2">
        <v>54.9</v>
      </c>
      <c r="H714" s="2">
        <v>27.45</v>
      </c>
      <c r="I714" s="2">
        <v>2</v>
      </c>
      <c r="J714" s="2">
        <v>3.41</v>
      </c>
    </row>
    <row r="715" spans="1:10" x14ac:dyDescent="0.3">
      <c r="A715">
        <v>714</v>
      </c>
      <c r="B715" s="2" t="s">
        <v>344</v>
      </c>
      <c r="C715" s="2" t="s">
        <v>319</v>
      </c>
      <c r="D715" s="2">
        <v>4</v>
      </c>
      <c r="E715" s="2">
        <v>3.71</v>
      </c>
      <c r="F715" s="2">
        <v>3.71</v>
      </c>
      <c r="G715" s="2">
        <v>58</v>
      </c>
      <c r="H715" s="2">
        <v>29</v>
      </c>
      <c r="I715" s="2">
        <v>2</v>
      </c>
      <c r="J715" s="2">
        <v>3.41</v>
      </c>
    </row>
    <row r="716" spans="1:10" x14ac:dyDescent="0.3">
      <c r="A716">
        <v>715</v>
      </c>
      <c r="B716" s="2" t="s">
        <v>318</v>
      </c>
      <c r="C716" s="2" t="s">
        <v>319</v>
      </c>
      <c r="D716" s="2">
        <v>2</v>
      </c>
      <c r="E716" s="71">
        <v>3.71</v>
      </c>
      <c r="F716" s="71">
        <v>3.71</v>
      </c>
      <c r="G716" s="71">
        <v>12.2</v>
      </c>
      <c r="H716" s="2">
        <v>12.2</v>
      </c>
      <c r="I716" s="71">
        <v>1</v>
      </c>
      <c r="J716" s="2">
        <v>3.45</v>
      </c>
    </row>
    <row r="717" spans="1:10" x14ac:dyDescent="0.3">
      <c r="A717">
        <v>716</v>
      </c>
      <c r="B717" s="2" t="s">
        <v>320</v>
      </c>
      <c r="C717" s="2" t="s">
        <v>319</v>
      </c>
      <c r="D717" s="2">
        <v>4</v>
      </c>
      <c r="E717" s="2">
        <v>3.77</v>
      </c>
      <c r="F717" s="2">
        <v>3.77</v>
      </c>
      <c r="G717" s="2">
        <v>33.299999999999997</v>
      </c>
      <c r="H717" s="2">
        <v>16.649999999999999</v>
      </c>
      <c r="I717" s="2">
        <v>2</v>
      </c>
      <c r="J717" s="2">
        <v>3.58</v>
      </c>
    </row>
    <row r="718" spans="1:10" x14ac:dyDescent="0.3">
      <c r="A718">
        <v>717</v>
      </c>
      <c r="B718" s="2" t="s">
        <v>321</v>
      </c>
      <c r="C718" s="2" t="s">
        <v>319</v>
      </c>
      <c r="D718" s="2">
        <v>4</v>
      </c>
      <c r="E718" s="2">
        <v>3.75</v>
      </c>
      <c r="F718" s="2">
        <v>3.75</v>
      </c>
      <c r="G718" s="2">
        <v>37.299999999999997</v>
      </c>
      <c r="H718" s="2">
        <v>18.649999999999999</v>
      </c>
      <c r="I718" s="2">
        <v>2</v>
      </c>
      <c r="J718" s="2">
        <v>3.48</v>
      </c>
    </row>
    <row r="719" spans="1:10" x14ac:dyDescent="0.3">
      <c r="A719">
        <v>718</v>
      </c>
      <c r="B719" s="2" t="s">
        <v>322</v>
      </c>
      <c r="C719" s="2" t="s">
        <v>319</v>
      </c>
      <c r="D719" s="2">
        <v>4</v>
      </c>
      <c r="E719" s="2">
        <v>3.76</v>
      </c>
      <c r="F719" s="2">
        <v>3.76</v>
      </c>
      <c r="G719" s="2">
        <v>41.2</v>
      </c>
      <c r="H719" s="2">
        <v>20.6</v>
      </c>
      <c r="I719" s="2">
        <v>2</v>
      </c>
      <c r="J719" s="2">
        <v>3.5</v>
      </c>
    </row>
    <row r="720" spans="1:10" x14ac:dyDescent="0.3">
      <c r="A720">
        <v>719</v>
      </c>
      <c r="B720" s="2" t="s">
        <v>323</v>
      </c>
      <c r="C720" s="2" t="s">
        <v>319</v>
      </c>
      <c r="D720" s="2">
        <v>4</v>
      </c>
      <c r="E720" s="2">
        <v>3.76</v>
      </c>
      <c r="F720" s="2">
        <v>3.76</v>
      </c>
      <c r="G720" s="2">
        <v>47.8</v>
      </c>
      <c r="H720" s="2">
        <v>23.9</v>
      </c>
      <c r="I720" s="2">
        <v>2</v>
      </c>
      <c r="J720" s="2">
        <v>3.61</v>
      </c>
    </row>
    <row r="721" spans="1:10" x14ac:dyDescent="0.3">
      <c r="A721">
        <v>720</v>
      </c>
      <c r="B721" s="2" t="s">
        <v>324</v>
      </c>
      <c r="C721" s="2" t="s">
        <v>319</v>
      </c>
      <c r="D721" s="2">
        <v>4</v>
      </c>
      <c r="E721" s="2">
        <v>3.76</v>
      </c>
      <c r="F721" s="2">
        <v>3.76</v>
      </c>
      <c r="G721" s="2">
        <v>54.9</v>
      </c>
      <c r="H721" s="2">
        <v>27.45</v>
      </c>
      <c r="I721" s="2">
        <v>2</v>
      </c>
      <c r="J721" s="2">
        <v>3.47</v>
      </c>
    </row>
    <row r="722" spans="1:10" x14ac:dyDescent="0.3">
      <c r="A722">
        <v>721</v>
      </c>
      <c r="B722" s="2" t="s">
        <v>325</v>
      </c>
      <c r="C722" s="2" t="s">
        <v>319</v>
      </c>
      <c r="D722" s="2">
        <v>4</v>
      </c>
      <c r="E722" s="2">
        <v>3.78</v>
      </c>
      <c r="F722" s="2">
        <v>3.78</v>
      </c>
      <c r="G722" s="2">
        <v>66.3</v>
      </c>
      <c r="H722" s="2">
        <v>33.15</v>
      </c>
      <c r="I722" s="2">
        <v>2</v>
      </c>
      <c r="J722" s="2">
        <v>3.49</v>
      </c>
    </row>
    <row r="723" spans="1:10" x14ac:dyDescent="0.3">
      <c r="A723">
        <v>722</v>
      </c>
      <c r="B723" s="2" t="s">
        <v>326</v>
      </c>
      <c r="C723" s="2" t="s">
        <v>319</v>
      </c>
      <c r="D723" s="2">
        <v>4</v>
      </c>
      <c r="E723" s="2">
        <v>3.72</v>
      </c>
      <c r="F723" s="2">
        <v>3.72</v>
      </c>
      <c r="G723" s="2">
        <v>32.299999999999997</v>
      </c>
      <c r="H723" s="2">
        <v>16.149999999999999</v>
      </c>
      <c r="I723" s="2">
        <v>2</v>
      </c>
      <c r="J723" s="2">
        <v>3.47</v>
      </c>
    </row>
    <row r="724" spans="1:10" x14ac:dyDescent="0.3">
      <c r="A724">
        <v>723</v>
      </c>
      <c r="B724" s="2" t="s">
        <v>327</v>
      </c>
      <c r="C724" s="2" t="s">
        <v>319</v>
      </c>
      <c r="D724" s="2">
        <v>4</v>
      </c>
      <c r="E724" s="2">
        <v>3.72</v>
      </c>
      <c r="F724" s="2">
        <v>3.72</v>
      </c>
      <c r="G724" s="2">
        <v>36.6</v>
      </c>
      <c r="H724" s="2">
        <v>18.3</v>
      </c>
      <c r="I724" s="2">
        <v>2</v>
      </c>
      <c r="J724" s="2">
        <v>3.47</v>
      </c>
    </row>
    <row r="725" spans="1:10" x14ac:dyDescent="0.3">
      <c r="A725">
        <v>724</v>
      </c>
      <c r="B725" s="2" t="s">
        <v>328</v>
      </c>
      <c r="C725" s="2" t="s">
        <v>319</v>
      </c>
      <c r="D725" s="2">
        <v>4</v>
      </c>
      <c r="E725" s="2">
        <v>3.73</v>
      </c>
      <c r="F725" s="2">
        <v>3.73</v>
      </c>
      <c r="G725" s="2">
        <v>41.6</v>
      </c>
      <c r="H725" s="2">
        <v>20.8</v>
      </c>
      <c r="I725" s="2">
        <v>2</v>
      </c>
      <c r="J725" s="2">
        <v>3.45</v>
      </c>
    </row>
    <row r="726" spans="1:10" x14ac:dyDescent="0.3">
      <c r="A726">
        <v>725</v>
      </c>
      <c r="B726" s="2" t="s">
        <v>329</v>
      </c>
      <c r="C726" s="2" t="s">
        <v>319</v>
      </c>
      <c r="D726" s="2">
        <v>4</v>
      </c>
      <c r="E726" s="2">
        <v>3.73</v>
      </c>
      <c r="F726" s="2">
        <v>3.73</v>
      </c>
      <c r="G726" s="2">
        <v>45.6</v>
      </c>
      <c r="H726" s="2">
        <v>22.8</v>
      </c>
      <c r="I726" s="2">
        <v>2</v>
      </c>
      <c r="J726" s="2">
        <v>3.45</v>
      </c>
    </row>
    <row r="727" spans="1:10" x14ac:dyDescent="0.3">
      <c r="A727">
        <v>726</v>
      </c>
      <c r="B727" s="2" t="s">
        <v>330</v>
      </c>
      <c r="C727" s="2" t="s">
        <v>319</v>
      </c>
      <c r="D727" s="2">
        <v>4</v>
      </c>
      <c r="E727" s="2">
        <v>3.74</v>
      </c>
      <c r="F727" s="2">
        <v>3.74</v>
      </c>
      <c r="G727" s="2">
        <v>55.4</v>
      </c>
      <c r="H727" s="2">
        <v>27.7</v>
      </c>
      <c r="I727" s="2">
        <v>2</v>
      </c>
      <c r="J727" s="2">
        <v>3.46</v>
      </c>
    </row>
    <row r="728" spans="1:10" x14ac:dyDescent="0.3">
      <c r="A728">
        <v>727</v>
      </c>
      <c r="B728" s="2" t="s">
        <v>1453</v>
      </c>
      <c r="C728" s="2" t="s">
        <v>319</v>
      </c>
      <c r="D728" s="2">
        <v>4</v>
      </c>
      <c r="E728" s="2">
        <v>3.73</v>
      </c>
      <c r="F728" s="2">
        <v>3.73</v>
      </c>
      <c r="G728" s="2">
        <v>56.8</v>
      </c>
      <c r="H728" s="2">
        <v>28.4</v>
      </c>
      <c r="I728" s="2">
        <v>2</v>
      </c>
      <c r="J728" s="2">
        <v>3.46</v>
      </c>
    </row>
    <row r="729" spans="1:10" x14ac:dyDescent="0.3">
      <c r="A729">
        <v>728</v>
      </c>
      <c r="B729" s="2" t="s">
        <v>332</v>
      </c>
      <c r="C729" s="2" t="s">
        <v>319</v>
      </c>
      <c r="D729" s="2">
        <v>2</v>
      </c>
      <c r="E729" s="2">
        <v>3.68</v>
      </c>
      <c r="F729" s="2">
        <v>3.68</v>
      </c>
      <c r="G729" s="2">
        <v>12.1</v>
      </c>
      <c r="H729" s="2">
        <v>12.1</v>
      </c>
      <c r="I729" s="2">
        <v>1</v>
      </c>
      <c r="J729" s="2">
        <v>3.48</v>
      </c>
    </row>
    <row r="730" spans="1:10" x14ac:dyDescent="0.3">
      <c r="A730">
        <v>729</v>
      </c>
      <c r="B730" s="2" t="s">
        <v>333</v>
      </c>
      <c r="C730" s="2" t="s">
        <v>319</v>
      </c>
      <c r="D730" s="2">
        <v>4</v>
      </c>
      <c r="E730" s="2">
        <v>3.74</v>
      </c>
      <c r="F730" s="2">
        <v>3.74</v>
      </c>
      <c r="G730" s="2">
        <v>33.1</v>
      </c>
      <c r="H730" s="2">
        <v>16.55</v>
      </c>
      <c r="I730" s="2">
        <v>2</v>
      </c>
      <c r="J730" s="2">
        <v>3.41</v>
      </c>
    </row>
    <row r="731" spans="1:10" x14ac:dyDescent="0.3">
      <c r="A731">
        <v>730</v>
      </c>
      <c r="B731" s="2" t="s">
        <v>334</v>
      </c>
      <c r="C731" s="2" t="s">
        <v>319</v>
      </c>
      <c r="D731" s="2">
        <v>4</v>
      </c>
      <c r="E731" s="2">
        <v>3.74</v>
      </c>
      <c r="F731" s="2">
        <v>3.74</v>
      </c>
      <c r="G731" s="2">
        <v>37.6</v>
      </c>
      <c r="H731" s="2">
        <v>18.8</v>
      </c>
      <c r="I731" s="2">
        <v>2</v>
      </c>
      <c r="J731" s="2">
        <v>3.5</v>
      </c>
    </row>
    <row r="732" spans="1:10" x14ac:dyDescent="0.3">
      <c r="A732">
        <v>731</v>
      </c>
      <c r="B732" s="2" t="s">
        <v>335</v>
      </c>
      <c r="C732" s="2" t="s">
        <v>319</v>
      </c>
      <c r="D732" s="2">
        <v>4</v>
      </c>
      <c r="E732" s="2">
        <v>3.74</v>
      </c>
      <c r="F732" s="2">
        <v>3.74</v>
      </c>
      <c r="G732" s="2">
        <v>40.4</v>
      </c>
      <c r="H732" s="2">
        <v>20.2</v>
      </c>
      <c r="I732" s="2">
        <v>2</v>
      </c>
      <c r="J732" s="2">
        <v>3.43</v>
      </c>
    </row>
    <row r="733" spans="1:10" x14ac:dyDescent="0.3">
      <c r="A733">
        <v>732</v>
      </c>
      <c r="B733" s="2" t="s">
        <v>336</v>
      </c>
      <c r="C733" s="2" t="s">
        <v>319</v>
      </c>
      <c r="D733" s="2">
        <v>4</v>
      </c>
      <c r="E733" s="2">
        <v>3.74</v>
      </c>
      <c r="F733" s="2">
        <v>3.74</v>
      </c>
      <c r="G733" s="2">
        <v>47.7</v>
      </c>
      <c r="H733" s="2">
        <v>23.85</v>
      </c>
      <c r="I733" s="2">
        <v>2</v>
      </c>
      <c r="J733" s="2">
        <v>3.5</v>
      </c>
    </row>
    <row r="734" spans="1:10" x14ac:dyDescent="0.3">
      <c r="A734">
        <v>733</v>
      </c>
      <c r="B734" s="2" t="s">
        <v>337</v>
      </c>
      <c r="C734" s="2" t="s">
        <v>319</v>
      </c>
      <c r="D734" s="2">
        <v>4</v>
      </c>
      <c r="E734" s="2">
        <v>3.72</v>
      </c>
      <c r="F734" s="2">
        <v>3.72</v>
      </c>
      <c r="G734" s="2">
        <v>54</v>
      </c>
      <c r="H734" s="2">
        <v>27</v>
      </c>
      <c r="I734" s="2">
        <v>2</v>
      </c>
      <c r="J734" s="2">
        <v>3.42</v>
      </c>
    </row>
    <row r="735" spans="1:10" x14ac:dyDescent="0.3">
      <c r="A735">
        <v>734</v>
      </c>
      <c r="B735" s="2" t="s">
        <v>338</v>
      </c>
      <c r="C735" s="2" t="s">
        <v>319</v>
      </c>
      <c r="D735" s="2">
        <v>4</v>
      </c>
      <c r="E735" s="2">
        <v>3.81</v>
      </c>
      <c r="F735" s="2">
        <v>3.81</v>
      </c>
      <c r="G735" s="2">
        <v>65.400000000000006</v>
      </c>
      <c r="H735" s="2">
        <v>32.700000000000003</v>
      </c>
      <c r="I735" s="2">
        <v>2</v>
      </c>
      <c r="J735" s="2">
        <v>3.45</v>
      </c>
    </row>
    <row r="736" spans="1:10" x14ac:dyDescent="0.3">
      <c r="A736">
        <v>735</v>
      </c>
      <c r="B736" s="2" t="s">
        <v>339</v>
      </c>
      <c r="C736" s="2" t="s">
        <v>319</v>
      </c>
      <c r="D736" s="2">
        <v>4</v>
      </c>
      <c r="E736" s="2">
        <v>3.71</v>
      </c>
      <c r="F736" s="2">
        <v>3.71</v>
      </c>
      <c r="G736" s="2">
        <v>32</v>
      </c>
      <c r="H736" s="2">
        <v>16</v>
      </c>
      <c r="I736" s="2">
        <v>2</v>
      </c>
      <c r="J736" s="2">
        <v>3.42</v>
      </c>
    </row>
    <row r="737" spans="1:10" x14ac:dyDescent="0.3">
      <c r="A737">
        <v>736</v>
      </c>
      <c r="B737" s="2" t="s">
        <v>340</v>
      </c>
      <c r="C737" s="2" t="s">
        <v>319</v>
      </c>
      <c r="D737" s="2">
        <v>4</v>
      </c>
      <c r="E737" s="2">
        <v>3.7</v>
      </c>
      <c r="F737" s="2">
        <v>3.7</v>
      </c>
      <c r="G737" s="2">
        <v>36.4</v>
      </c>
      <c r="H737" s="2">
        <v>18.2</v>
      </c>
      <c r="I737" s="2">
        <v>2</v>
      </c>
      <c r="J737" s="2">
        <v>3.39</v>
      </c>
    </row>
    <row r="738" spans="1:10" x14ac:dyDescent="0.3">
      <c r="A738">
        <v>737</v>
      </c>
      <c r="B738" s="2" t="s">
        <v>341</v>
      </c>
      <c r="C738" s="2" t="s">
        <v>319</v>
      </c>
      <c r="D738" s="2">
        <v>4</v>
      </c>
      <c r="E738" s="2">
        <v>3.72</v>
      </c>
      <c r="F738" s="2">
        <v>3.72</v>
      </c>
      <c r="G738" s="2">
        <v>41.1</v>
      </c>
      <c r="H738" s="2">
        <v>20.55</v>
      </c>
      <c r="I738" s="2">
        <v>2</v>
      </c>
      <c r="J738" s="2">
        <v>3.45</v>
      </c>
    </row>
    <row r="739" spans="1:10" x14ac:dyDescent="0.3">
      <c r="A739">
        <v>738</v>
      </c>
      <c r="B739" s="2" t="s">
        <v>342</v>
      </c>
      <c r="C739" s="2" t="s">
        <v>319</v>
      </c>
      <c r="D739" s="2">
        <v>4</v>
      </c>
      <c r="E739" s="2">
        <v>3.71</v>
      </c>
      <c r="F739" s="2">
        <v>3.71</v>
      </c>
      <c r="G739" s="2">
        <v>44.5</v>
      </c>
      <c r="H739" s="2">
        <v>22.25</v>
      </c>
      <c r="I739" s="2">
        <v>2</v>
      </c>
      <c r="J739" s="2">
        <v>3.45</v>
      </c>
    </row>
    <row r="740" spans="1:10" x14ac:dyDescent="0.3">
      <c r="A740">
        <v>739</v>
      </c>
      <c r="B740" s="2" t="s">
        <v>343</v>
      </c>
      <c r="C740" s="2" t="s">
        <v>319</v>
      </c>
      <c r="D740" s="2">
        <v>4</v>
      </c>
      <c r="E740" s="2">
        <v>3.71</v>
      </c>
      <c r="F740" s="2">
        <v>3.71</v>
      </c>
      <c r="G740" s="2">
        <v>54.9</v>
      </c>
      <c r="H740" s="2">
        <v>27.45</v>
      </c>
      <c r="I740" s="2">
        <v>2</v>
      </c>
      <c r="J740" s="2">
        <v>3.41</v>
      </c>
    </row>
    <row r="741" spans="1:10" x14ac:dyDescent="0.3">
      <c r="A741">
        <v>740</v>
      </c>
      <c r="B741" s="2" t="s">
        <v>344</v>
      </c>
      <c r="C741" s="2" t="s">
        <v>319</v>
      </c>
      <c r="D741" s="2">
        <v>4</v>
      </c>
      <c r="E741" s="2">
        <v>3.71</v>
      </c>
      <c r="F741" s="2">
        <v>3.71</v>
      </c>
      <c r="G741" s="2">
        <v>58</v>
      </c>
      <c r="H741" s="2">
        <v>29</v>
      </c>
      <c r="I741" s="2">
        <v>2</v>
      </c>
      <c r="J741" s="2">
        <v>3.41</v>
      </c>
    </row>
    <row r="742" spans="1:10" x14ac:dyDescent="0.3">
      <c r="A742">
        <v>741</v>
      </c>
      <c r="B742" s="2" t="s">
        <v>151</v>
      </c>
      <c r="C742" s="96" t="s">
        <v>345</v>
      </c>
      <c r="D742" s="2">
        <v>1</v>
      </c>
      <c r="E742" s="2">
        <v>3.89</v>
      </c>
      <c r="F742" s="2">
        <v>3.89</v>
      </c>
      <c r="G742" s="2">
        <v>16.399999999999999</v>
      </c>
      <c r="H742" s="2">
        <v>16.399999999999999</v>
      </c>
      <c r="I742" s="2">
        <v>1</v>
      </c>
      <c r="J742" s="2">
        <v>3.26</v>
      </c>
    </row>
    <row r="743" spans="1:10" x14ac:dyDescent="0.3">
      <c r="A743">
        <v>742</v>
      </c>
      <c r="B743" s="2" t="s">
        <v>63</v>
      </c>
      <c r="C743" s="96" t="s">
        <v>345</v>
      </c>
      <c r="D743" s="2">
        <v>1</v>
      </c>
      <c r="E743" s="2">
        <v>3.82</v>
      </c>
      <c r="F743" s="2">
        <v>3.82</v>
      </c>
      <c r="G743" s="2">
        <v>16</v>
      </c>
      <c r="H743" s="2">
        <v>16</v>
      </c>
      <c r="I743" s="2">
        <v>1</v>
      </c>
      <c r="J743" s="2">
        <v>3.5</v>
      </c>
    </row>
    <row r="744" spans="1:10" x14ac:dyDescent="0.3">
      <c r="A744">
        <v>743</v>
      </c>
      <c r="B744" s="2" t="s">
        <v>151</v>
      </c>
      <c r="C744" s="96" t="s">
        <v>345</v>
      </c>
      <c r="D744" s="2">
        <v>1</v>
      </c>
      <c r="E744" s="2">
        <v>3.89</v>
      </c>
      <c r="F744" s="2">
        <v>3.89</v>
      </c>
      <c r="G744" s="2">
        <v>16.399999999999999</v>
      </c>
      <c r="H744" s="2">
        <v>16.399999999999999</v>
      </c>
      <c r="I744" s="2">
        <v>1</v>
      </c>
      <c r="J744" s="2">
        <v>3.26</v>
      </c>
    </row>
    <row r="745" spans="1:10" x14ac:dyDescent="0.3">
      <c r="A745">
        <v>744</v>
      </c>
      <c r="B745" s="2" t="s">
        <v>63</v>
      </c>
      <c r="C745" s="96" t="s">
        <v>345</v>
      </c>
      <c r="D745" s="2">
        <v>1</v>
      </c>
      <c r="E745" s="2">
        <v>3.82</v>
      </c>
      <c r="F745" s="2">
        <v>3.82</v>
      </c>
      <c r="G745" s="2">
        <v>16</v>
      </c>
      <c r="H745" s="2">
        <v>16</v>
      </c>
      <c r="I745" s="2">
        <v>1</v>
      </c>
      <c r="J745" s="2">
        <v>3.38</v>
      </c>
    </row>
    <row r="746" spans="1:10" x14ac:dyDescent="0.3">
      <c r="A746">
        <v>745</v>
      </c>
      <c r="B746" s="2" t="s">
        <v>151</v>
      </c>
      <c r="C746" s="96" t="s">
        <v>345</v>
      </c>
      <c r="D746" s="2">
        <v>1</v>
      </c>
      <c r="E746" s="2">
        <v>3.89</v>
      </c>
      <c r="F746" s="2">
        <v>3.89</v>
      </c>
      <c r="G746" s="2">
        <v>16.399999999999999</v>
      </c>
      <c r="H746" s="2">
        <v>16.399999999999999</v>
      </c>
      <c r="I746" s="2">
        <v>1</v>
      </c>
      <c r="J746" s="2">
        <v>3.26</v>
      </c>
    </row>
    <row r="747" spans="1:10" x14ac:dyDescent="0.3">
      <c r="A747">
        <v>746</v>
      </c>
      <c r="B747" s="2" t="s">
        <v>63</v>
      </c>
      <c r="C747" s="96" t="s">
        <v>345</v>
      </c>
      <c r="D747" s="2">
        <v>1</v>
      </c>
      <c r="E747" s="2">
        <v>3.82</v>
      </c>
      <c r="F747" s="2">
        <v>3.82</v>
      </c>
      <c r="G747" s="2">
        <v>16</v>
      </c>
      <c r="H747" s="2">
        <v>16</v>
      </c>
      <c r="I747" s="2">
        <v>1</v>
      </c>
      <c r="J747" s="2">
        <v>3.5</v>
      </c>
    </row>
    <row r="748" spans="1:10" x14ac:dyDescent="0.3">
      <c r="A748">
        <v>747</v>
      </c>
      <c r="B748" s="2" t="s">
        <v>151</v>
      </c>
      <c r="C748" s="96" t="s">
        <v>345</v>
      </c>
      <c r="D748" s="2">
        <v>1</v>
      </c>
      <c r="E748" s="2">
        <v>3.89</v>
      </c>
      <c r="F748" s="2">
        <v>3.89</v>
      </c>
      <c r="G748" s="2">
        <v>16.399999999999999</v>
      </c>
      <c r="H748" s="2">
        <v>16.399999999999999</v>
      </c>
      <c r="I748" s="2">
        <v>1</v>
      </c>
      <c r="J748" s="2">
        <v>3.26</v>
      </c>
    </row>
    <row r="749" spans="1:10" x14ac:dyDescent="0.3">
      <c r="A749">
        <v>748</v>
      </c>
      <c r="B749" s="2" t="s">
        <v>63</v>
      </c>
      <c r="C749" s="96" t="s">
        <v>345</v>
      </c>
      <c r="D749" s="2">
        <v>1</v>
      </c>
      <c r="E749" s="2">
        <v>3.82</v>
      </c>
      <c r="F749" s="2">
        <v>3.82</v>
      </c>
      <c r="G749" s="2">
        <v>16</v>
      </c>
      <c r="H749" s="2">
        <v>16</v>
      </c>
      <c r="I749" s="2">
        <v>1</v>
      </c>
      <c r="J749" s="2">
        <v>3.38</v>
      </c>
    </row>
    <row r="750" spans="1:10" x14ac:dyDescent="0.3">
      <c r="A750">
        <v>749</v>
      </c>
      <c r="B750" s="2" t="s">
        <v>151</v>
      </c>
      <c r="C750" s="96" t="s">
        <v>345</v>
      </c>
      <c r="D750" s="2">
        <v>1</v>
      </c>
      <c r="E750" s="2">
        <v>3.89</v>
      </c>
      <c r="F750" s="2">
        <v>3.89</v>
      </c>
      <c r="G750" s="2">
        <v>16.399999999999999</v>
      </c>
      <c r="H750" s="2">
        <v>16.399999999999999</v>
      </c>
      <c r="I750" s="2">
        <v>1</v>
      </c>
      <c r="J750" s="2">
        <v>3.26</v>
      </c>
    </row>
    <row r="751" spans="1:10" x14ac:dyDescent="0.3">
      <c r="A751">
        <v>750</v>
      </c>
      <c r="B751" s="2" t="s">
        <v>63</v>
      </c>
      <c r="C751" s="96" t="s">
        <v>345</v>
      </c>
      <c r="D751" s="2">
        <v>1</v>
      </c>
      <c r="E751" s="2">
        <v>3.82</v>
      </c>
      <c r="F751" s="2">
        <v>3.82</v>
      </c>
      <c r="G751" s="2">
        <v>16</v>
      </c>
      <c r="H751" s="2">
        <v>16</v>
      </c>
      <c r="I751" s="2">
        <v>1</v>
      </c>
      <c r="J751" s="2">
        <v>3.5</v>
      </c>
    </row>
    <row r="752" spans="1:10" x14ac:dyDescent="0.3">
      <c r="A752">
        <v>751</v>
      </c>
      <c r="B752" s="2" t="s">
        <v>151</v>
      </c>
      <c r="C752" s="96" t="s">
        <v>345</v>
      </c>
      <c r="D752" s="2">
        <v>1</v>
      </c>
      <c r="E752" s="2">
        <v>3.89</v>
      </c>
      <c r="F752" s="2">
        <v>3.89</v>
      </c>
      <c r="G752" s="2">
        <v>16.399999999999999</v>
      </c>
      <c r="H752" s="2">
        <v>16.399999999999999</v>
      </c>
      <c r="I752" s="2">
        <v>1</v>
      </c>
      <c r="J752" s="2">
        <v>3.26</v>
      </c>
    </row>
    <row r="753" spans="1:10" x14ac:dyDescent="0.3">
      <c r="A753">
        <v>752</v>
      </c>
      <c r="B753" s="2" t="s">
        <v>63</v>
      </c>
      <c r="C753" s="96" t="s">
        <v>345</v>
      </c>
      <c r="D753" s="2">
        <v>1</v>
      </c>
      <c r="E753" s="2">
        <v>3.82</v>
      </c>
      <c r="F753" s="2">
        <v>3.82</v>
      </c>
      <c r="G753" s="2">
        <v>16</v>
      </c>
      <c r="H753" s="2">
        <v>16</v>
      </c>
      <c r="I753" s="2">
        <v>1</v>
      </c>
      <c r="J753" s="2">
        <v>3.38</v>
      </c>
    </row>
    <row r="754" spans="1:10" x14ac:dyDescent="0.3">
      <c r="A754">
        <v>753</v>
      </c>
      <c r="B754" s="2" t="s">
        <v>151</v>
      </c>
      <c r="C754" s="96" t="s">
        <v>345</v>
      </c>
      <c r="D754" s="2">
        <v>1</v>
      </c>
      <c r="E754" s="2">
        <v>3.89</v>
      </c>
      <c r="F754" s="2">
        <v>3.89</v>
      </c>
      <c r="G754" s="2">
        <v>16.399999999999999</v>
      </c>
      <c r="H754" s="2">
        <v>16.399999999999999</v>
      </c>
      <c r="I754" s="2">
        <v>1</v>
      </c>
      <c r="J754" s="2">
        <v>3.26</v>
      </c>
    </row>
    <row r="755" spans="1:10" x14ac:dyDescent="0.3">
      <c r="A755">
        <v>754</v>
      </c>
      <c r="B755" s="2" t="s">
        <v>63</v>
      </c>
      <c r="C755" s="96" t="s">
        <v>345</v>
      </c>
      <c r="D755" s="2">
        <v>1</v>
      </c>
      <c r="E755" s="2">
        <v>3.82</v>
      </c>
      <c r="F755" s="2">
        <v>3.82</v>
      </c>
      <c r="G755" s="2">
        <v>16</v>
      </c>
      <c r="H755" s="2">
        <v>16</v>
      </c>
      <c r="I755" s="2">
        <v>1</v>
      </c>
      <c r="J755" s="2">
        <v>3.5</v>
      </c>
    </row>
    <row r="756" spans="1:10" x14ac:dyDescent="0.3">
      <c r="A756">
        <v>755</v>
      </c>
      <c r="B756" s="2" t="s">
        <v>151</v>
      </c>
      <c r="C756" s="96" t="s">
        <v>345</v>
      </c>
      <c r="D756" s="2">
        <v>1</v>
      </c>
      <c r="E756" s="2">
        <v>3.89</v>
      </c>
      <c r="F756" s="2">
        <v>3.89</v>
      </c>
      <c r="G756" s="2">
        <v>16.399999999999999</v>
      </c>
      <c r="H756" s="2">
        <v>16.399999999999999</v>
      </c>
      <c r="I756" s="2">
        <v>1</v>
      </c>
      <c r="J756" s="2">
        <v>3.26</v>
      </c>
    </row>
    <row r="757" spans="1:10" x14ac:dyDescent="0.3">
      <c r="A757">
        <v>756</v>
      </c>
      <c r="B757" s="2" t="s">
        <v>63</v>
      </c>
      <c r="C757" s="96" t="s">
        <v>345</v>
      </c>
      <c r="D757" s="2">
        <v>1</v>
      </c>
      <c r="E757" s="2">
        <v>3.82</v>
      </c>
      <c r="F757" s="2">
        <v>3.82</v>
      </c>
      <c r="G757" s="2">
        <v>16</v>
      </c>
      <c r="H757" s="2">
        <v>16</v>
      </c>
      <c r="I757" s="2">
        <v>1</v>
      </c>
      <c r="J757" s="2">
        <v>3.38</v>
      </c>
    </row>
    <row r="758" spans="1:10" x14ac:dyDescent="0.3">
      <c r="A758">
        <v>757</v>
      </c>
      <c r="B758" s="2" t="s">
        <v>4</v>
      </c>
      <c r="C758" s="97" t="s">
        <v>352</v>
      </c>
      <c r="D758" s="2">
        <v>2</v>
      </c>
      <c r="E758" s="2">
        <v>3.86</v>
      </c>
      <c r="F758" s="2">
        <v>3.86</v>
      </c>
      <c r="G758" s="2">
        <v>29.4</v>
      </c>
      <c r="H758" s="2">
        <v>14.7</v>
      </c>
      <c r="I758" s="2">
        <v>2</v>
      </c>
      <c r="J758" s="2">
        <v>3.54</v>
      </c>
    </row>
    <row r="759" spans="1:10" x14ac:dyDescent="0.3">
      <c r="A759">
        <v>758</v>
      </c>
      <c r="B759" s="2" t="s">
        <v>63</v>
      </c>
      <c r="C759" s="97" t="s">
        <v>352</v>
      </c>
      <c r="D759" s="2">
        <v>1</v>
      </c>
      <c r="E759" s="2">
        <v>3.82</v>
      </c>
      <c r="F759" s="2">
        <v>3.82</v>
      </c>
      <c r="G759" s="2">
        <v>16</v>
      </c>
      <c r="H759" s="2">
        <v>16</v>
      </c>
      <c r="I759" s="2">
        <v>1</v>
      </c>
      <c r="J759" s="2">
        <v>3.5</v>
      </c>
    </row>
    <row r="760" spans="1:10" x14ac:dyDescent="0.3">
      <c r="A760">
        <v>759</v>
      </c>
      <c r="B760" s="2" t="s">
        <v>346</v>
      </c>
      <c r="C760" s="97" t="s">
        <v>352</v>
      </c>
      <c r="D760" s="2">
        <v>1</v>
      </c>
      <c r="E760" s="2">
        <v>3.86</v>
      </c>
      <c r="F760" s="2">
        <v>3.86</v>
      </c>
      <c r="G760" s="2">
        <v>20.9</v>
      </c>
      <c r="H760" s="2">
        <v>20.9</v>
      </c>
      <c r="I760" s="2">
        <v>1</v>
      </c>
      <c r="J760" s="2">
        <v>3.45</v>
      </c>
    </row>
    <row r="761" spans="1:10" x14ac:dyDescent="0.3">
      <c r="A761">
        <v>760</v>
      </c>
      <c r="B761" s="2" t="s">
        <v>347</v>
      </c>
      <c r="C761" s="97" t="s">
        <v>352</v>
      </c>
      <c r="D761" s="2">
        <v>1</v>
      </c>
      <c r="E761" s="2">
        <v>3.86</v>
      </c>
      <c r="F761" s="2">
        <v>3.86</v>
      </c>
      <c r="G761" s="2">
        <v>17.899999999999999</v>
      </c>
      <c r="H761" s="2">
        <v>17.899999999999999</v>
      </c>
      <c r="I761" s="2">
        <v>1</v>
      </c>
      <c r="J761" s="2">
        <v>3.5</v>
      </c>
    </row>
    <row r="762" spans="1:10" x14ac:dyDescent="0.3">
      <c r="A762">
        <v>761</v>
      </c>
      <c r="B762" s="2" t="s">
        <v>348</v>
      </c>
      <c r="C762" s="97" t="s">
        <v>352</v>
      </c>
      <c r="D762" s="2">
        <v>1</v>
      </c>
      <c r="E762" s="2">
        <v>3.86</v>
      </c>
      <c r="F762" s="2">
        <v>3.86</v>
      </c>
      <c r="G762" s="2">
        <v>19.899999999999999</v>
      </c>
      <c r="H762" s="2">
        <v>19.899999999999999</v>
      </c>
      <c r="I762" s="2">
        <v>1</v>
      </c>
      <c r="J762" s="2">
        <v>3.53</v>
      </c>
    </row>
    <row r="763" spans="1:10" x14ac:dyDescent="0.3">
      <c r="A763">
        <v>762</v>
      </c>
      <c r="B763" s="2" t="s">
        <v>349</v>
      </c>
      <c r="C763" s="97" t="s">
        <v>352</v>
      </c>
      <c r="D763" s="2">
        <v>1</v>
      </c>
      <c r="E763" s="2">
        <v>3.87</v>
      </c>
      <c r="F763" s="2">
        <v>3.87</v>
      </c>
      <c r="G763" s="2">
        <v>22.1</v>
      </c>
      <c r="H763" s="2">
        <v>22.1</v>
      </c>
      <c r="I763" s="2">
        <v>1</v>
      </c>
      <c r="J763" s="2">
        <v>3.5</v>
      </c>
    </row>
    <row r="764" spans="1:10" x14ac:dyDescent="0.3">
      <c r="A764">
        <v>763</v>
      </c>
      <c r="B764" s="2" t="s">
        <v>350</v>
      </c>
      <c r="C764" s="97" t="s">
        <v>352</v>
      </c>
      <c r="D764" s="2">
        <v>1</v>
      </c>
      <c r="E764" s="2">
        <v>3.87</v>
      </c>
      <c r="F764" s="2">
        <v>3.87</v>
      </c>
      <c r="G764" s="2">
        <v>26.4</v>
      </c>
      <c r="H764" s="2">
        <v>26.4</v>
      </c>
      <c r="I764" s="2">
        <v>1</v>
      </c>
      <c r="J764" s="2">
        <v>3.47</v>
      </c>
    </row>
    <row r="765" spans="1:10" x14ac:dyDescent="0.3">
      <c r="A765">
        <v>764</v>
      </c>
      <c r="B765" s="2" t="s">
        <v>351</v>
      </c>
      <c r="C765" s="97" t="s">
        <v>352</v>
      </c>
      <c r="D765" s="2">
        <v>1</v>
      </c>
      <c r="E765" s="2">
        <v>3.87</v>
      </c>
      <c r="F765" s="2">
        <v>3.87</v>
      </c>
      <c r="G765" s="2">
        <v>34.799999999999997</v>
      </c>
      <c r="H765" s="2">
        <v>34.799999999999997</v>
      </c>
      <c r="I765" s="2">
        <v>1</v>
      </c>
      <c r="J765" s="2">
        <v>3.51</v>
      </c>
    </row>
    <row r="766" spans="1:10" x14ac:dyDescent="0.3">
      <c r="A766">
        <v>765</v>
      </c>
      <c r="B766" s="2" t="s">
        <v>4</v>
      </c>
      <c r="C766" s="97" t="s">
        <v>352</v>
      </c>
      <c r="D766" s="2">
        <v>2</v>
      </c>
      <c r="E766" s="2">
        <v>3.86</v>
      </c>
      <c r="F766" s="2">
        <v>3.86</v>
      </c>
      <c r="G766" s="2">
        <v>29.4</v>
      </c>
      <c r="H766" s="2">
        <v>14.7</v>
      </c>
      <c r="I766" s="2">
        <v>2</v>
      </c>
      <c r="J766" s="2">
        <v>3.54</v>
      </c>
    </row>
    <row r="767" spans="1:10" x14ac:dyDescent="0.3">
      <c r="A767">
        <v>766</v>
      </c>
      <c r="B767" s="2" t="s">
        <v>63</v>
      </c>
      <c r="C767" s="97" t="s">
        <v>352</v>
      </c>
      <c r="D767" s="2">
        <v>1</v>
      </c>
      <c r="E767" s="2">
        <v>3.82</v>
      </c>
      <c r="F767" s="2">
        <v>3.82</v>
      </c>
      <c r="G767" s="2">
        <v>16</v>
      </c>
      <c r="H767" s="2">
        <v>16</v>
      </c>
      <c r="I767" s="2">
        <v>1</v>
      </c>
      <c r="J767" s="2">
        <v>3.5</v>
      </c>
    </row>
    <row r="768" spans="1:10" x14ac:dyDescent="0.3">
      <c r="A768">
        <v>767</v>
      </c>
      <c r="B768" s="2" t="s">
        <v>346</v>
      </c>
      <c r="C768" s="97" t="s">
        <v>352</v>
      </c>
      <c r="D768" s="2">
        <v>1</v>
      </c>
      <c r="E768" s="2">
        <v>3.86</v>
      </c>
      <c r="F768" s="2">
        <v>3.86</v>
      </c>
      <c r="G768" s="2">
        <v>20.9</v>
      </c>
      <c r="H768" s="2">
        <v>20.9</v>
      </c>
      <c r="I768" s="2">
        <v>1</v>
      </c>
      <c r="J768" s="2">
        <v>3.45</v>
      </c>
    </row>
    <row r="769" spans="1:10" x14ac:dyDescent="0.3">
      <c r="A769">
        <v>768</v>
      </c>
      <c r="B769" s="2" t="s">
        <v>347</v>
      </c>
      <c r="C769" s="97" t="s">
        <v>352</v>
      </c>
      <c r="D769" s="2">
        <v>1</v>
      </c>
      <c r="E769" s="2">
        <v>3.86</v>
      </c>
      <c r="F769" s="2">
        <v>3.86</v>
      </c>
      <c r="G769" s="2">
        <v>17.899999999999999</v>
      </c>
      <c r="H769" s="2">
        <v>17.899999999999999</v>
      </c>
      <c r="I769" s="2">
        <v>1</v>
      </c>
      <c r="J769" s="2">
        <v>3.5</v>
      </c>
    </row>
    <row r="770" spans="1:10" x14ac:dyDescent="0.3">
      <c r="A770">
        <v>769</v>
      </c>
      <c r="B770" s="2" t="s">
        <v>348</v>
      </c>
      <c r="C770" s="97" t="s">
        <v>352</v>
      </c>
      <c r="D770" s="2">
        <v>1</v>
      </c>
      <c r="E770" s="2">
        <v>3.86</v>
      </c>
      <c r="F770" s="2">
        <v>3.86</v>
      </c>
      <c r="G770" s="2">
        <v>19.899999999999999</v>
      </c>
      <c r="H770" s="2">
        <v>19.899999999999999</v>
      </c>
      <c r="I770" s="2">
        <v>1</v>
      </c>
      <c r="J770" s="2">
        <v>3.53</v>
      </c>
    </row>
    <row r="771" spans="1:10" x14ac:dyDescent="0.3">
      <c r="A771">
        <v>770</v>
      </c>
      <c r="B771" s="2" t="s">
        <v>349</v>
      </c>
      <c r="C771" s="97" t="s">
        <v>352</v>
      </c>
      <c r="D771" s="2">
        <v>1</v>
      </c>
      <c r="E771" s="2">
        <v>3.87</v>
      </c>
      <c r="F771" s="2">
        <v>3.87</v>
      </c>
      <c r="G771" s="2">
        <v>22.1</v>
      </c>
      <c r="H771" s="2">
        <v>22.1</v>
      </c>
      <c r="I771" s="2">
        <v>1</v>
      </c>
      <c r="J771" s="2">
        <v>3.5</v>
      </c>
    </row>
    <row r="772" spans="1:10" x14ac:dyDescent="0.3">
      <c r="A772">
        <v>771</v>
      </c>
      <c r="B772" s="2" t="s">
        <v>350</v>
      </c>
      <c r="C772" s="97" t="s">
        <v>352</v>
      </c>
      <c r="D772" s="2">
        <v>1</v>
      </c>
      <c r="E772" s="2">
        <v>3.87</v>
      </c>
      <c r="F772" s="2">
        <v>3.87</v>
      </c>
      <c r="G772" s="2">
        <v>26.4</v>
      </c>
      <c r="H772" s="2">
        <v>26.4</v>
      </c>
      <c r="I772" s="2">
        <v>1</v>
      </c>
      <c r="J772" s="2">
        <v>3.47</v>
      </c>
    </row>
    <row r="773" spans="1:10" x14ac:dyDescent="0.3">
      <c r="A773">
        <v>772</v>
      </c>
      <c r="B773" s="2" t="s">
        <v>351</v>
      </c>
      <c r="C773" s="97" t="s">
        <v>352</v>
      </c>
      <c r="D773" s="2">
        <v>1</v>
      </c>
      <c r="E773" s="2">
        <v>3.87</v>
      </c>
      <c r="F773" s="2">
        <v>3.87</v>
      </c>
      <c r="G773" s="2">
        <v>34.799999999999997</v>
      </c>
      <c r="H773" s="2">
        <v>34.799999999999997</v>
      </c>
      <c r="I773" s="2">
        <v>1</v>
      </c>
      <c r="J773" s="2">
        <v>3.51</v>
      </c>
    </row>
    <row r="774" spans="1:10" x14ac:dyDescent="0.3">
      <c r="A774">
        <v>773</v>
      </c>
      <c r="B774" s="2" t="s">
        <v>180</v>
      </c>
      <c r="C774" s="98" t="s">
        <v>354</v>
      </c>
      <c r="D774" s="2">
        <v>2</v>
      </c>
      <c r="E774" s="2">
        <v>3.895</v>
      </c>
      <c r="F774" s="2">
        <v>3.895</v>
      </c>
      <c r="G774" s="2">
        <v>30.46</v>
      </c>
      <c r="H774" s="2">
        <v>15.23</v>
      </c>
      <c r="I774" s="2">
        <v>2</v>
      </c>
      <c r="J774" s="2">
        <v>3.6</v>
      </c>
    </row>
    <row r="775" spans="1:10" x14ac:dyDescent="0.3">
      <c r="A775">
        <v>774</v>
      </c>
      <c r="B775" s="2" t="s">
        <v>952</v>
      </c>
      <c r="C775" s="98" t="s">
        <v>354</v>
      </c>
      <c r="D775" s="2">
        <v>2</v>
      </c>
      <c r="E775" s="2">
        <v>3.84</v>
      </c>
      <c r="F775" s="2">
        <v>3.84</v>
      </c>
      <c r="G775" s="2">
        <v>32.520000000000003</v>
      </c>
      <c r="H775" s="2">
        <v>16.260000000000002</v>
      </c>
      <c r="I775" s="2">
        <v>2</v>
      </c>
      <c r="J775" s="2">
        <v>3.65</v>
      </c>
    </row>
    <row r="776" spans="1:10" x14ac:dyDescent="0.3">
      <c r="A776">
        <v>775</v>
      </c>
      <c r="B776" s="2" t="s">
        <v>953</v>
      </c>
      <c r="C776" s="98" t="s">
        <v>354</v>
      </c>
      <c r="D776" s="2">
        <v>1</v>
      </c>
      <c r="E776" s="2">
        <v>3.82</v>
      </c>
      <c r="F776" s="2">
        <v>3.82</v>
      </c>
      <c r="G776" s="2">
        <v>14.9</v>
      </c>
      <c r="H776" s="2">
        <v>14.9</v>
      </c>
      <c r="I776" s="2">
        <v>1</v>
      </c>
      <c r="J776" s="2">
        <v>3.58</v>
      </c>
    </row>
    <row r="777" spans="1:10" x14ac:dyDescent="0.3">
      <c r="A777">
        <v>776</v>
      </c>
      <c r="B777" s="2" t="s">
        <v>353</v>
      </c>
      <c r="C777" s="98" t="s">
        <v>354</v>
      </c>
      <c r="D777" s="2">
        <v>2</v>
      </c>
      <c r="E777" s="2">
        <v>3.8050000000000002</v>
      </c>
      <c r="F777" s="2">
        <v>3.8050000000000002</v>
      </c>
      <c r="G777" s="2">
        <v>27.44</v>
      </c>
      <c r="H777" s="2">
        <v>13.72</v>
      </c>
      <c r="I777" s="2">
        <v>2</v>
      </c>
      <c r="J777" s="2">
        <v>3.55</v>
      </c>
    </row>
    <row r="778" spans="1:10" x14ac:dyDescent="0.3">
      <c r="A778">
        <v>777</v>
      </c>
      <c r="B778" s="2" t="s">
        <v>8</v>
      </c>
      <c r="C778" s="98" t="s">
        <v>354</v>
      </c>
      <c r="D778" s="2"/>
      <c r="E778" s="2"/>
      <c r="F778" s="2"/>
      <c r="G778" s="2"/>
      <c r="H778" s="2">
        <v>0</v>
      </c>
      <c r="J778" s="69">
        <v>3.2</v>
      </c>
    </row>
    <row r="779" spans="1:10" x14ac:dyDescent="0.3">
      <c r="A779">
        <v>778</v>
      </c>
      <c r="B779" s="2" t="s">
        <v>142</v>
      </c>
      <c r="C779" s="96" t="s">
        <v>357</v>
      </c>
      <c r="D779" s="2">
        <v>1</v>
      </c>
      <c r="E779" s="2">
        <v>3.89</v>
      </c>
      <c r="F779" s="2">
        <v>3.89</v>
      </c>
      <c r="G779" s="2">
        <v>10.48</v>
      </c>
      <c r="H779" s="2">
        <v>10.48</v>
      </c>
      <c r="I779" s="2">
        <v>1</v>
      </c>
      <c r="J779" s="2">
        <v>4.3600000000000003</v>
      </c>
    </row>
    <row r="780" spans="1:10" x14ac:dyDescent="0.3">
      <c r="A780">
        <v>779</v>
      </c>
      <c r="B780" s="2" t="s">
        <v>355</v>
      </c>
      <c r="C780" s="96" t="s">
        <v>357</v>
      </c>
      <c r="D780" s="1">
        <v>1</v>
      </c>
      <c r="E780" s="1">
        <v>3.8620000000000001</v>
      </c>
      <c r="F780" s="1">
        <v>3.8620000000000001</v>
      </c>
      <c r="G780" s="1">
        <v>10.220000000000001</v>
      </c>
      <c r="H780" s="1">
        <v>10.220000000000001</v>
      </c>
      <c r="I780" s="1">
        <v>1</v>
      </c>
      <c r="J780" s="2">
        <v>4.49</v>
      </c>
    </row>
    <row r="781" spans="1:10" x14ac:dyDescent="0.3">
      <c r="A781">
        <v>780</v>
      </c>
      <c r="B781" s="2" t="s">
        <v>143</v>
      </c>
      <c r="C781" s="96" t="s">
        <v>357</v>
      </c>
      <c r="D781" s="2">
        <v>2</v>
      </c>
      <c r="E781" s="2">
        <v>3.92</v>
      </c>
      <c r="F781" s="2">
        <v>3.92</v>
      </c>
      <c r="G781" s="2">
        <v>21.024000000000001</v>
      </c>
      <c r="H781" s="2">
        <v>10.512</v>
      </c>
      <c r="I781" s="2">
        <v>2</v>
      </c>
      <c r="J781" s="2">
        <v>4.38</v>
      </c>
    </row>
    <row r="782" spans="1:10" x14ac:dyDescent="0.3">
      <c r="A782">
        <v>781</v>
      </c>
      <c r="B782" s="2" t="s">
        <v>356</v>
      </c>
      <c r="C782" s="96" t="s">
        <v>357</v>
      </c>
      <c r="D782" s="2"/>
      <c r="E782" s="2"/>
      <c r="F782" s="2"/>
      <c r="G782" s="2"/>
      <c r="H782" s="2"/>
      <c r="J782" s="2">
        <v>4.38</v>
      </c>
    </row>
    <row r="783" spans="1:10" x14ac:dyDescent="0.3">
      <c r="A783">
        <v>782</v>
      </c>
      <c r="B783" s="2" t="s">
        <v>12</v>
      </c>
      <c r="C783" s="96" t="s">
        <v>357</v>
      </c>
      <c r="D783" s="2"/>
      <c r="E783" s="2"/>
      <c r="F783" s="2"/>
      <c r="G783" s="2"/>
      <c r="H783" s="2"/>
      <c r="J783" s="2">
        <v>4.54</v>
      </c>
    </row>
    <row r="784" spans="1:10" x14ac:dyDescent="0.3">
      <c r="A784">
        <v>783</v>
      </c>
      <c r="B784" s="2" t="s">
        <v>144</v>
      </c>
      <c r="C784" s="96" t="s">
        <v>357</v>
      </c>
      <c r="D784" s="1">
        <v>1</v>
      </c>
      <c r="E784" s="1">
        <v>3.84</v>
      </c>
      <c r="F784" s="1">
        <v>3.84</v>
      </c>
      <c r="G784" s="1">
        <v>11.5395</v>
      </c>
      <c r="H784" s="1">
        <v>11.5395</v>
      </c>
      <c r="I784" s="1">
        <v>1</v>
      </c>
      <c r="J784" s="2">
        <v>4.4000000000000004</v>
      </c>
    </row>
    <row r="785" spans="1:10" x14ac:dyDescent="0.3">
      <c r="A785">
        <v>784</v>
      </c>
      <c r="B785" s="2" t="s">
        <v>63</v>
      </c>
      <c r="C785" s="97" t="s">
        <v>361</v>
      </c>
      <c r="D785" s="2">
        <v>1</v>
      </c>
      <c r="E785" s="2">
        <v>3.82</v>
      </c>
      <c r="F785" s="2">
        <v>3.82</v>
      </c>
      <c r="G785" s="2">
        <v>16</v>
      </c>
      <c r="H785" s="2">
        <v>16</v>
      </c>
      <c r="I785" s="2">
        <v>1</v>
      </c>
      <c r="J785" s="2">
        <v>3.5</v>
      </c>
    </row>
    <row r="786" spans="1:10" x14ac:dyDescent="0.3">
      <c r="A786">
        <v>785</v>
      </c>
      <c r="B786" s="2" t="s">
        <v>366</v>
      </c>
      <c r="C786" s="97" t="s">
        <v>361</v>
      </c>
      <c r="D786" s="2">
        <v>1</v>
      </c>
      <c r="E786" s="2">
        <v>3.86</v>
      </c>
      <c r="F786" s="2">
        <v>3.86</v>
      </c>
      <c r="G786" s="2">
        <v>25.4</v>
      </c>
      <c r="H786" s="2">
        <v>25.4</v>
      </c>
      <c r="I786" s="2">
        <v>1</v>
      </c>
      <c r="J786" s="2">
        <v>3.62</v>
      </c>
    </row>
    <row r="787" spans="1:10" x14ac:dyDescent="0.3">
      <c r="A787">
        <v>786</v>
      </c>
      <c r="B787" s="2" t="s">
        <v>347</v>
      </c>
      <c r="C787" s="97" t="s">
        <v>361</v>
      </c>
      <c r="D787" s="2">
        <v>2</v>
      </c>
      <c r="E787" s="2">
        <v>3.86</v>
      </c>
      <c r="F787" s="2">
        <v>3.86</v>
      </c>
      <c r="G787" s="2">
        <v>35.799999999999997</v>
      </c>
      <c r="H787" s="2">
        <v>17.899999999999999</v>
      </c>
      <c r="I787" s="2">
        <v>2</v>
      </c>
      <c r="J787" s="2">
        <v>3.5</v>
      </c>
    </row>
    <row r="788" spans="1:10" x14ac:dyDescent="0.3">
      <c r="A788">
        <v>787</v>
      </c>
      <c r="B788" s="2" t="s">
        <v>353</v>
      </c>
      <c r="C788" s="97" t="s">
        <v>361</v>
      </c>
      <c r="D788" s="2">
        <v>2</v>
      </c>
      <c r="E788" s="2">
        <v>3.79</v>
      </c>
      <c r="F788" s="2">
        <v>3.79</v>
      </c>
      <c r="G788" s="2">
        <v>27.2</v>
      </c>
      <c r="H788" s="2">
        <v>13.6</v>
      </c>
      <c r="I788" s="2">
        <v>2</v>
      </c>
      <c r="J788" s="2">
        <v>3.44</v>
      </c>
    </row>
    <row r="789" spans="1:10" x14ac:dyDescent="0.3">
      <c r="A789">
        <v>788</v>
      </c>
      <c r="B789" s="2" t="s">
        <v>370</v>
      </c>
      <c r="C789" s="97" t="s">
        <v>361</v>
      </c>
      <c r="D789" s="2">
        <v>1</v>
      </c>
      <c r="E789" s="2">
        <v>3.82</v>
      </c>
      <c r="F789" s="2">
        <v>3.82</v>
      </c>
      <c r="G789" s="2">
        <v>20.2</v>
      </c>
      <c r="H789" s="2">
        <v>20.2</v>
      </c>
      <c r="I789" s="2">
        <v>1</v>
      </c>
      <c r="J789" s="2">
        <v>3.39</v>
      </c>
    </row>
    <row r="790" spans="1:10" x14ac:dyDescent="0.3">
      <c r="A790">
        <v>789</v>
      </c>
      <c r="B790" s="2" t="s">
        <v>376</v>
      </c>
      <c r="C790" s="97" t="s">
        <v>361</v>
      </c>
      <c r="D790" s="2">
        <v>2</v>
      </c>
      <c r="E790" s="2">
        <v>3.83</v>
      </c>
      <c r="F790" s="2">
        <v>3.83</v>
      </c>
      <c r="G790" s="2">
        <v>39.5</v>
      </c>
      <c r="H790" s="2">
        <v>19.75</v>
      </c>
      <c r="I790" s="2">
        <v>2</v>
      </c>
      <c r="J790" s="2">
        <v>3.41</v>
      </c>
    </row>
    <row r="791" spans="1:10" x14ac:dyDescent="0.3">
      <c r="A791">
        <v>790</v>
      </c>
      <c r="B791" s="2" t="s">
        <v>63</v>
      </c>
      <c r="C791" s="55" t="s">
        <v>362</v>
      </c>
      <c r="D791" s="2">
        <v>1</v>
      </c>
      <c r="E791" s="2">
        <v>3.8531</v>
      </c>
      <c r="F791" s="2">
        <v>3.8531</v>
      </c>
      <c r="G791" s="2">
        <v>16.2151</v>
      </c>
      <c r="H791" s="5">
        <v>16.2151</v>
      </c>
      <c r="I791" s="2">
        <v>1</v>
      </c>
      <c r="J791" s="2">
        <v>3.49</v>
      </c>
    </row>
    <row r="792" spans="1:10" x14ac:dyDescent="0.3">
      <c r="A792">
        <v>791</v>
      </c>
      <c r="B792" s="2" t="s">
        <v>363</v>
      </c>
      <c r="C792" s="55" t="s">
        <v>362</v>
      </c>
      <c r="D792" s="2">
        <v>1</v>
      </c>
      <c r="E792" s="2">
        <v>3.86</v>
      </c>
      <c r="F792" s="2">
        <v>3.86</v>
      </c>
      <c r="G792" s="2">
        <v>16.079999999999998</v>
      </c>
      <c r="H792" s="5">
        <v>16.079999999999998</v>
      </c>
      <c r="I792" s="2">
        <v>1</v>
      </c>
      <c r="J792" s="2">
        <v>3.56</v>
      </c>
    </row>
    <row r="793" spans="1:10" x14ac:dyDescent="0.3">
      <c r="A793">
        <v>792</v>
      </c>
      <c r="B793" s="2" t="s">
        <v>364</v>
      </c>
      <c r="C793" s="55" t="s">
        <v>362</v>
      </c>
      <c r="D793" s="2">
        <v>1</v>
      </c>
      <c r="E793" s="2">
        <v>3.87</v>
      </c>
      <c r="F793" s="2">
        <v>3.87</v>
      </c>
      <c r="G793" s="2">
        <v>20.49</v>
      </c>
      <c r="H793" s="5">
        <v>20.49</v>
      </c>
      <c r="I793" s="2">
        <v>1</v>
      </c>
      <c r="J793" s="2">
        <v>3.6</v>
      </c>
    </row>
    <row r="794" spans="1:10" x14ac:dyDescent="0.3">
      <c r="A794">
        <v>793</v>
      </c>
      <c r="B794" s="2" t="s">
        <v>365</v>
      </c>
      <c r="C794" s="55" t="s">
        <v>362</v>
      </c>
      <c r="D794" s="2">
        <v>1</v>
      </c>
      <c r="E794" s="2">
        <v>3.87</v>
      </c>
      <c r="F794" s="2">
        <v>3.87</v>
      </c>
      <c r="G794" s="2">
        <v>22.22</v>
      </c>
      <c r="H794" s="5">
        <v>22.22</v>
      </c>
      <c r="I794" s="2">
        <v>1</v>
      </c>
      <c r="J794" s="2">
        <v>3.55</v>
      </c>
    </row>
    <row r="795" spans="1:10" x14ac:dyDescent="0.3">
      <c r="A795">
        <v>794</v>
      </c>
      <c r="B795" s="2" t="s">
        <v>366</v>
      </c>
      <c r="C795" s="55" t="s">
        <v>362</v>
      </c>
      <c r="D795" s="2">
        <v>1</v>
      </c>
      <c r="E795" s="2">
        <v>3.86</v>
      </c>
      <c r="F795" s="2">
        <v>3.86</v>
      </c>
      <c r="G795" s="2">
        <v>25.35</v>
      </c>
      <c r="H795" s="5">
        <v>25.35</v>
      </c>
      <c r="I795" s="2">
        <v>1</v>
      </c>
      <c r="J795" s="2">
        <v>3.62</v>
      </c>
    </row>
    <row r="796" spans="1:10" x14ac:dyDescent="0.3">
      <c r="A796">
        <v>795</v>
      </c>
      <c r="B796" s="2" t="s">
        <v>367</v>
      </c>
      <c r="C796" s="55" t="s">
        <v>362</v>
      </c>
      <c r="D796" s="2">
        <v>1</v>
      </c>
      <c r="E796" s="2">
        <v>3.86</v>
      </c>
      <c r="F796" s="2">
        <v>3.86</v>
      </c>
      <c r="G796" s="2">
        <v>29.53</v>
      </c>
      <c r="H796" s="5">
        <v>29.53</v>
      </c>
      <c r="I796" s="2">
        <v>1</v>
      </c>
      <c r="J796" s="2">
        <v>3.55</v>
      </c>
    </row>
    <row r="797" spans="1:10" x14ac:dyDescent="0.3">
      <c r="A797">
        <v>796</v>
      </c>
      <c r="B797" s="2" t="s">
        <v>368</v>
      </c>
      <c r="C797" s="55" t="s">
        <v>362</v>
      </c>
      <c r="D797" s="2">
        <v>1</v>
      </c>
      <c r="E797" s="2">
        <v>3.86</v>
      </c>
      <c r="F797" s="2">
        <v>3.86</v>
      </c>
      <c r="G797" s="2">
        <v>33.53</v>
      </c>
      <c r="H797" s="5">
        <v>33.53</v>
      </c>
      <c r="I797" s="2">
        <v>1</v>
      </c>
      <c r="J797" s="2">
        <v>2.6</v>
      </c>
    </row>
    <row r="798" spans="1:10" x14ac:dyDescent="0.3">
      <c r="A798">
        <v>797</v>
      </c>
      <c r="B798" s="2" t="s">
        <v>353</v>
      </c>
      <c r="C798" s="2" t="s">
        <v>380</v>
      </c>
      <c r="D798" s="2">
        <v>2</v>
      </c>
      <c r="E798" s="2">
        <v>3.79</v>
      </c>
      <c r="F798" s="2">
        <v>3.79</v>
      </c>
      <c r="G798" s="2">
        <v>27.2</v>
      </c>
      <c r="H798" s="2">
        <v>13.6</v>
      </c>
      <c r="I798" s="2">
        <v>2</v>
      </c>
      <c r="J798" s="2">
        <v>3.44</v>
      </c>
    </row>
    <row r="799" spans="1:10" x14ac:dyDescent="0.3">
      <c r="A799">
        <v>798</v>
      </c>
      <c r="B799" s="2" t="s">
        <v>369</v>
      </c>
      <c r="C799" s="2" t="s">
        <v>380</v>
      </c>
      <c r="D799" s="2">
        <v>2</v>
      </c>
      <c r="E799" s="2">
        <v>3.83</v>
      </c>
      <c r="F799" s="2">
        <v>3.83</v>
      </c>
      <c r="G799" s="2">
        <v>36.700000000000003</v>
      </c>
      <c r="H799" s="2">
        <v>18.350000000000001</v>
      </c>
      <c r="I799" s="2">
        <v>2</v>
      </c>
      <c r="J799" s="2">
        <v>3.34</v>
      </c>
    </row>
    <row r="800" spans="1:10" x14ac:dyDescent="0.3">
      <c r="A800">
        <v>799</v>
      </c>
      <c r="B800" s="2" t="s">
        <v>370</v>
      </c>
      <c r="C800" s="2" t="s">
        <v>380</v>
      </c>
      <c r="D800" s="2">
        <v>1</v>
      </c>
      <c r="E800" s="2">
        <v>3.82</v>
      </c>
      <c r="F800" s="2">
        <v>3.82</v>
      </c>
      <c r="G800" s="2">
        <v>20.2</v>
      </c>
      <c r="H800" s="2">
        <v>20.2</v>
      </c>
      <c r="I800" s="2">
        <v>1</v>
      </c>
      <c r="J800" s="2">
        <v>3.39</v>
      </c>
    </row>
    <row r="801" spans="1:10" x14ac:dyDescent="0.3">
      <c r="A801">
        <v>800</v>
      </c>
      <c r="B801" s="2" t="s">
        <v>371</v>
      </c>
      <c r="C801" s="2" t="s">
        <v>380</v>
      </c>
      <c r="D801" s="2">
        <v>1</v>
      </c>
      <c r="E801" s="2">
        <v>3.82</v>
      </c>
      <c r="F801" s="2">
        <v>3.82</v>
      </c>
      <c r="G801" s="2">
        <v>21.7</v>
      </c>
      <c r="H801" s="2">
        <v>21.7</v>
      </c>
      <c r="I801" s="2">
        <v>1</v>
      </c>
      <c r="J801" s="2">
        <v>3.4</v>
      </c>
    </row>
    <row r="802" spans="1:10" x14ac:dyDescent="0.3">
      <c r="A802">
        <v>801</v>
      </c>
      <c r="B802" s="2" t="s">
        <v>372</v>
      </c>
      <c r="C802" s="2" t="s">
        <v>380</v>
      </c>
      <c r="D802" s="2">
        <v>1</v>
      </c>
      <c r="E802" s="2">
        <v>3.81</v>
      </c>
      <c r="F802" s="2">
        <v>3.81</v>
      </c>
      <c r="G802" s="2">
        <v>24.7</v>
      </c>
      <c r="H802" s="2">
        <v>24.7</v>
      </c>
      <c r="I802" s="2">
        <v>1</v>
      </c>
      <c r="J802" s="2">
        <v>3.42</v>
      </c>
    </row>
    <row r="803" spans="1:10" x14ac:dyDescent="0.3">
      <c r="A803">
        <v>802</v>
      </c>
      <c r="B803" s="2" t="s">
        <v>373</v>
      </c>
      <c r="C803" s="2" t="s">
        <v>380</v>
      </c>
      <c r="D803" s="2">
        <v>1</v>
      </c>
      <c r="E803" s="2">
        <v>3.87</v>
      </c>
      <c r="F803" s="2">
        <v>3.87</v>
      </c>
      <c r="G803" s="2">
        <v>29.4</v>
      </c>
      <c r="H803" s="2">
        <v>29.4</v>
      </c>
      <c r="I803" s="2">
        <v>1</v>
      </c>
      <c r="J803" s="2">
        <v>3.41</v>
      </c>
    </row>
    <row r="804" spans="1:10" x14ac:dyDescent="0.3">
      <c r="A804">
        <v>803</v>
      </c>
      <c r="B804" s="2" t="s">
        <v>374</v>
      </c>
      <c r="C804" s="2" t="s">
        <v>380</v>
      </c>
      <c r="D804" s="2">
        <v>1</v>
      </c>
      <c r="E804" s="2">
        <v>3.85</v>
      </c>
      <c r="F804" s="2">
        <v>3.85</v>
      </c>
      <c r="G804" s="2">
        <v>34.200000000000003</v>
      </c>
      <c r="H804" s="2">
        <v>34.200000000000003</v>
      </c>
      <c r="I804" s="2">
        <v>1</v>
      </c>
      <c r="J804" s="2">
        <v>3.4</v>
      </c>
    </row>
    <row r="805" spans="1:10" x14ac:dyDescent="0.3">
      <c r="A805">
        <v>804</v>
      </c>
      <c r="B805" s="2" t="s">
        <v>375</v>
      </c>
      <c r="C805" s="2" t="s">
        <v>380</v>
      </c>
      <c r="D805" s="2">
        <v>2</v>
      </c>
      <c r="E805" s="2">
        <v>3.81</v>
      </c>
      <c r="F805" s="2">
        <v>3.81</v>
      </c>
      <c r="G805" s="2">
        <v>35.1</v>
      </c>
      <c r="H805" s="2">
        <v>17.55</v>
      </c>
      <c r="I805" s="2">
        <v>2</v>
      </c>
      <c r="J805" s="2">
        <v>3.33</v>
      </c>
    </row>
    <row r="806" spans="1:10" x14ac:dyDescent="0.3">
      <c r="A806">
        <v>805</v>
      </c>
      <c r="B806" s="2" t="s">
        <v>376</v>
      </c>
      <c r="C806" s="2" t="s">
        <v>380</v>
      </c>
      <c r="D806" s="2">
        <v>2</v>
      </c>
      <c r="E806" s="2">
        <v>3.83</v>
      </c>
      <c r="F806" s="2">
        <v>3.83</v>
      </c>
      <c r="G806" s="2">
        <v>39.5</v>
      </c>
      <c r="H806" s="2">
        <v>19.75</v>
      </c>
      <c r="I806" s="2">
        <v>2</v>
      </c>
      <c r="J806" s="2">
        <v>3.41</v>
      </c>
    </row>
    <row r="807" spans="1:10" x14ac:dyDescent="0.3">
      <c r="A807">
        <v>806</v>
      </c>
      <c r="B807" s="2" t="s">
        <v>377</v>
      </c>
      <c r="C807" s="2" t="s">
        <v>380</v>
      </c>
      <c r="D807" s="2">
        <v>2</v>
      </c>
      <c r="E807" s="2">
        <v>3.83</v>
      </c>
      <c r="F807" s="2">
        <v>3.83</v>
      </c>
      <c r="G807" s="2">
        <v>44.2</v>
      </c>
      <c r="H807" s="2">
        <v>22.1</v>
      </c>
      <c r="I807" s="2">
        <v>2</v>
      </c>
      <c r="J807" s="2">
        <v>3.38</v>
      </c>
    </row>
    <row r="808" spans="1:10" x14ac:dyDescent="0.3">
      <c r="A808">
        <v>807</v>
      </c>
      <c r="B808" s="2" t="s">
        <v>378</v>
      </c>
      <c r="C808" s="2" t="s">
        <v>380</v>
      </c>
      <c r="D808" s="2">
        <v>2</v>
      </c>
      <c r="E808" s="2">
        <v>3.82</v>
      </c>
      <c r="F808" s="2">
        <v>3.82</v>
      </c>
      <c r="G808" s="2">
        <v>48.5</v>
      </c>
      <c r="H808" s="2">
        <v>24.25</v>
      </c>
      <c r="I808" s="2">
        <v>2</v>
      </c>
      <c r="J808" s="2">
        <v>3.4</v>
      </c>
    </row>
    <row r="809" spans="1:10" x14ac:dyDescent="0.3">
      <c r="A809">
        <v>808</v>
      </c>
      <c r="B809" s="2" t="s">
        <v>379</v>
      </c>
      <c r="C809" s="2" t="s">
        <v>380</v>
      </c>
      <c r="D809" s="2">
        <v>1</v>
      </c>
      <c r="E809" s="2">
        <v>3.82</v>
      </c>
      <c r="F809" s="2">
        <v>3.82</v>
      </c>
      <c r="G809" s="2">
        <v>29.2</v>
      </c>
      <c r="H809" s="2">
        <v>29.2</v>
      </c>
      <c r="I809" s="2">
        <v>1</v>
      </c>
      <c r="J809" s="2">
        <v>3.4</v>
      </c>
    </row>
    <row r="810" spans="1:10" x14ac:dyDescent="0.3">
      <c r="A810">
        <v>809</v>
      </c>
      <c r="B810" s="2" t="s">
        <v>1134</v>
      </c>
      <c r="C810" s="2" t="s">
        <v>380</v>
      </c>
      <c r="D810" s="2">
        <v>1</v>
      </c>
      <c r="E810" s="2">
        <v>3.82</v>
      </c>
      <c r="F810" s="2">
        <v>3.82</v>
      </c>
      <c r="G810" s="2">
        <v>31.3</v>
      </c>
      <c r="H810" s="2">
        <v>31.3</v>
      </c>
      <c r="I810" s="2">
        <v>1</v>
      </c>
      <c r="J810" s="2">
        <v>3.38</v>
      </c>
    </row>
    <row r="811" spans="1:10" x14ac:dyDescent="0.3">
      <c r="A811">
        <v>810</v>
      </c>
      <c r="B811" s="2" t="s">
        <v>381</v>
      </c>
      <c r="C811" s="2" t="s">
        <v>380</v>
      </c>
      <c r="D811" s="2">
        <v>2</v>
      </c>
      <c r="E811" s="2">
        <v>3.78</v>
      </c>
      <c r="F811" s="2">
        <v>3.78</v>
      </c>
      <c r="G811" s="2">
        <v>27.2</v>
      </c>
      <c r="H811" s="2">
        <v>13.6</v>
      </c>
      <c r="I811" s="2">
        <v>2</v>
      </c>
      <c r="J811" s="2">
        <v>3.47</v>
      </c>
    </row>
    <row r="812" spans="1:10" x14ac:dyDescent="0.3">
      <c r="A812">
        <v>811</v>
      </c>
      <c r="B812" s="2" t="s">
        <v>382</v>
      </c>
      <c r="C812" s="2" t="s">
        <v>380</v>
      </c>
      <c r="D812" s="2">
        <v>2</v>
      </c>
      <c r="E812" s="2">
        <v>3.81</v>
      </c>
      <c r="F812" s="2">
        <v>3.81</v>
      </c>
      <c r="G812" s="2">
        <v>35.4</v>
      </c>
      <c r="H812" s="2">
        <v>17.7</v>
      </c>
      <c r="I812" s="2">
        <v>2</v>
      </c>
      <c r="J812" s="2">
        <v>3.4</v>
      </c>
    </row>
    <row r="813" spans="1:10" x14ac:dyDescent="0.3">
      <c r="A813">
        <v>812</v>
      </c>
      <c r="B813" s="2" t="s">
        <v>383</v>
      </c>
      <c r="C813" s="2" t="s">
        <v>380</v>
      </c>
      <c r="D813" s="2">
        <v>1</v>
      </c>
      <c r="E813" s="2">
        <v>3.8</v>
      </c>
      <c r="F813" s="2">
        <v>3.8</v>
      </c>
      <c r="G813" s="2">
        <v>19.899999999999999</v>
      </c>
      <c r="H813" s="2">
        <v>19.899999999999999</v>
      </c>
      <c r="I813" s="2">
        <v>1</v>
      </c>
      <c r="J813" s="2">
        <v>3.32</v>
      </c>
    </row>
    <row r="814" spans="1:10" x14ac:dyDescent="0.3">
      <c r="A814">
        <v>813</v>
      </c>
      <c r="B814" s="2" t="s">
        <v>384</v>
      </c>
      <c r="C814" s="2" t="s">
        <v>380</v>
      </c>
      <c r="D814" s="2">
        <v>1</v>
      </c>
      <c r="E814" s="2">
        <v>3.78</v>
      </c>
      <c r="F814" s="2">
        <v>3.78</v>
      </c>
      <c r="G814" s="2">
        <v>21.5</v>
      </c>
      <c r="H814" s="2">
        <v>21.5</v>
      </c>
      <c r="I814" s="2">
        <v>1</v>
      </c>
      <c r="J814" s="2">
        <v>3.33</v>
      </c>
    </row>
    <row r="815" spans="1:10" x14ac:dyDescent="0.3">
      <c r="A815">
        <v>814</v>
      </c>
      <c r="B815" s="2" t="s">
        <v>385</v>
      </c>
      <c r="C815" s="2" t="s">
        <v>380</v>
      </c>
      <c r="D815" s="2">
        <v>1</v>
      </c>
      <c r="E815" s="2">
        <v>3.78</v>
      </c>
      <c r="F815" s="2">
        <v>3.78</v>
      </c>
      <c r="G815" s="2">
        <v>24.4</v>
      </c>
      <c r="H815" s="2">
        <v>24.4</v>
      </c>
      <c r="I815" s="2">
        <v>1</v>
      </c>
      <c r="J815" s="2">
        <v>3.33</v>
      </c>
    </row>
    <row r="816" spans="1:10" x14ac:dyDescent="0.3">
      <c r="A816">
        <v>815</v>
      </c>
      <c r="B816" s="2" t="s">
        <v>386</v>
      </c>
      <c r="C816" s="2" t="s">
        <v>380</v>
      </c>
      <c r="D816" s="2">
        <v>1</v>
      </c>
      <c r="E816" s="2">
        <v>3.8</v>
      </c>
      <c r="F816" s="2">
        <v>3.8</v>
      </c>
      <c r="G816" s="2">
        <v>29.2</v>
      </c>
      <c r="H816" s="2">
        <v>29.2</v>
      </c>
      <c r="I816" s="2">
        <v>1</v>
      </c>
      <c r="J816" s="2">
        <v>3.35</v>
      </c>
    </row>
    <row r="817" spans="1:10" x14ac:dyDescent="0.3">
      <c r="A817">
        <v>816</v>
      </c>
      <c r="B817" s="2" t="s">
        <v>387</v>
      </c>
      <c r="C817" s="2" t="s">
        <v>380</v>
      </c>
      <c r="D817" s="2">
        <v>1</v>
      </c>
      <c r="E817" s="2">
        <v>3.8</v>
      </c>
      <c r="F817" s="2">
        <v>3.8</v>
      </c>
      <c r="G817" s="2">
        <v>33.4</v>
      </c>
      <c r="H817" s="2">
        <v>33.4</v>
      </c>
      <c r="I817" s="2">
        <v>1</v>
      </c>
      <c r="J817" s="2">
        <v>3.36</v>
      </c>
    </row>
    <row r="818" spans="1:10" x14ac:dyDescent="0.3">
      <c r="A818">
        <v>817</v>
      </c>
      <c r="B818" s="2" t="s">
        <v>388</v>
      </c>
      <c r="C818" s="2" t="s">
        <v>380</v>
      </c>
      <c r="D818" s="2">
        <v>2</v>
      </c>
      <c r="E818" s="2">
        <v>3.76</v>
      </c>
      <c r="F818" s="2">
        <v>3.76</v>
      </c>
      <c r="G818" s="2">
        <v>34.1</v>
      </c>
      <c r="H818" s="2">
        <v>17.05</v>
      </c>
      <c r="I818" s="2">
        <v>2</v>
      </c>
      <c r="J818" s="2">
        <v>3.33</v>
      </c>
    </row>
    <row r="819" spans="1:10" x14ac:dyDescent="0.3">
      <c r="A819">
        <v>818</v>
      </c>
      <c r="B819" s="2" t="s">
        <v>389</v>
      </c>
      <c r="C819" s="2" t="s">
        <v>380</v>
      </c>
      <c r="D819" s="2">
        <v>2</v>
      </c>
      <c r="E819" s="2">
        <v>3.77</v>
      </c>
      <c r="F819" s="2">
        <v>3.77</v>
      </c>
      <c r="G819" s="2">
        <v>40.9</v>
      </c>
      <c r="H819" s="2">
        <v>20.45</v>
      </c>
      <c r="I819" s="2">
        <v>2</v>
      </c>
      <c r="J819" s="2">
        <v>3.33</v>
      </c>
    </row>
    <row r="820" spans="1:10" x14ac:dyDescent="0.3">
      <c r="A820">
        <v>819</v>
      </c>
      <c r="B820" s="2" t="s">
        <v>390</v>
      </c>
      <c r="C820" s="2" t="s">
        <v>380</v>
      </c>
      <c r="D820" s="2">
        <v>2</v>
      </c>
      <c r="E820" s="2">
        <v>3.79</v>
      </c>
      <c r="F820" s="2">
        <v>3.79</v>
      </c>
      <c r="G820" s="2">
        <v>43.8</v>
      </c>
      <c r="H820" s="2">
        <v>21.9</v>
      </c>
      <c r="I820" s="2">
        <v>2</v>
      </c>
      <c r="J820" s="2">
        <v>3.32</v>
      </c>
    </row>
    <row r="821" spans="1:10" x14ac:dyDescent="0.3">
      <c r="A821">
        <v>820</v>
      </c>
      <c r="B821" s="2" t="s">
        <v>391</v>
      </c>
      <c r="C821" s="2" t="s">
        <v>380</v>
      </c>
      <c r="D821" s="2">
        <v>2</v>
      </c>
      <c r="E821" s="2">
        <v>3.78</v>
      </c>
      <c r="F821" s="2">
        <v>3.78</v>
      </c>
      <c r="G821" s="2">
        <v>47.3</v>
      </c>
      <c r="H821" s="2">
        <v>23.65</v>
      </c>
      <c r="I821" s="2">
        <v>2</v>
      </c>
      <c r="J821" s="2">
        <v>3.33</v>
      </c>
    </row>
    <row r="822" spans="1:10" x14ac:dyDescent="0.3">
      <c r="A822">
        <v>821</v>
      </c>
      <c r="B822" s="2" t="s">
        <v>392</v>
      </c>
      <c r="C822" s="2" t="s">
        <v>380</v>
      </c>
      <c r="D822" s="2">
        <v>1</v>
      </c>
      <c r="E822" s="2">
        <v>3.81</v>
      </c>
      <c r="F822" s="2">
        <v>3.81</v>
      </c>
      <c r="G822" s="2">
        <v>28.3</v>
      </c>
      <c r="H822" s="2">
        <v>28.3</v>
      </c>
      <c r="I822" s="2">
        <v>1</v>
      </c>
      <c r="J822" s="2">
        <v>3.35</v>
      </c>
    </row>
    <row r="823" spans="1:10" x14ac:dyDescent="0.3">
      <c r="A823">
        <v>822</v>
      </c>
      <c r="B823" s="2" t="s">
        <v>1133</v>
      </c>
      <c r="C823" s="2" t="s">
        <v>380</v>
      </c>
      <c r="D823" s="2">
        <v>1</v>
      </c>
      <c r="E823" s="2">
        <v>3.74</v>
      </c>
      <c r="F823" s="2">
        <v>3.74</v>
      </c>
      <c r="G823" s="2">
        <v>30.8</v>
      </c>
      <c r="H823" s="2">
        <v>30.8</v>
      </c>
      <c r="I823" s="2">
        <v>1</v>
      </c>
      <c r="J823" s="2">
        <v>3.36</v>
      </c>
    </row>
    <row r="824" spans="1:10" x14ac:dyDescent="0.3">
      <c r="A824">
        <v>823</v>
      </c>
      <c r="B824" s="2" t="s">
        <v>353</v>
      </c>
      <c r="C824" s="2" t="s">
        <v>380</v>
      </c>
      <c r="D824" s="2">
        <v>2</v>
      </c>
      <c r="E824" s="2">
        <v>3.79</v>
      </c>
      <c r="F824" s="2">
        <v>3.79</v>
      </c>
      <c r="G824" s="2">
        <v>27.2</v>
      </c>
      <c r="H824" s="2">
        <v>13.6</v>
      </c>
      <c r="I824" s="2">
        <v>2</v>
      </c>
      <c r="J824" s="2">
        <v>3.44</v>
      </c>
    </row>
    <row r="825" spans="1:10" x14ac:dyDescent="0.3">
      <c r="A825">
        <v>824</v>
      </c>
      <c r="B825" s="2" t="s">
        <v>369</v>
      </c>
      <c r="C825" s="2" t="s">
        <v>380</v>
      </c>
      <c r="D825" s="2">
        <v>2</v>
      </c>
      <c r="E825" s="2">
        <v>3.83</v>
      </c>
      <c r="F825" s="2">
        <v>3.83</v>
      </c>
      <c r="G825" s="2">
        <v>36.700000000000003</v>
      </c>
      <c r="H825" s="2">
        <v>18.350000000000001</v>
      </c>
      <c r="I825" s="2">
        <v>2</v>
      </c>
      <c r="J825" s="2">
        <v>3.34</v>
      </c>
    </row>
    <row r="826" spans="1:10" x14ac:dyDescent="0.3">
      <c r="A826">
        <v>825</v>
      </c>
      <c r="B826" s="2" t="s">
        <v>370</v>
      </c>
      <c r="C826" s="2" t="s">
        <v>380</v>
      </c>
      <c r="D826" s="2">
        <v>1</v>
      </c>
      <c r="E826" s="2">
        <v>3.82</v>
      </c>
      <c r="F826" s="2">
        <v>3.82</v>
      </c>
      <c r="G826" s="2">
        <v>20.2</v>
      </c>
      <c r="H826" s="2">
        <v>20.2</v>
      </c>
      <c r="I826" s="2">
        <v>1</v>
      </c>
      <c r="J826" s="2">
        <v>3.39</v>
      </c>
    </row>
    <row r="827" spans="1:10" x14ac:dyDescent="0.3">
      <c r="A827">
        <v>826</v>
      </c>
      <c r="B827" s="2" t="s">
        <v>371</v>
      </c>
      <c r="C827" s="2" t="s">
        <v>380</v>
      </c>
      <c r="D827" s="2">
        <v>1</v>
      </c>
      <c r="E827" s="2">
        <v>3.82</v>
      </c>
      <c r="F827" s="2">
        <v>3.82</v>
      </c>
      <c r="G827" s="2">
        <v>21.7</v>
      </c>
      <c r="H827" s="2">
        <v>21.7</v>
      </c>
      <c r="I827" s="2">
        <v>1</v>
      </c>
      <c r="J827" s="2">
        <v>3.4</v>
      </c>
    </row>
    <row r="828" spans="1:10" x14ac:dyDescent="0.3">
      <c r="A828">
        <v>827</v>
      </c>
      <c r="B828" s="2" t="s">
        <v>372</v>
      </c>
      <c r="C828" s="2" t="s">
        <v>380</v>
      </c>
      <c r="D828" s="2">
        <v>1</v>
      </c>
      <c r="E828" s="2">
        <v>3.81</v>
      </c>
      <c r="F828" s="2">
        <v>3.81</v>
      </c>
      <c r="G828" s="2">
        <v>24.7</v>
      </c>
      <c r="H828" s="2">
        <v>24.7</v>
      </c>
      <c r="I828" s="2">
        <v>1</v>
      </c>
      <c r="J828" s="2">
        <v>3.42</v>
      </c>
    </row>
    <row r="829" spans="1:10" x14ac:dyDescent="0.3">
      <c r="A829">
        <v>828</v>
      </c>
      <c r="B829" s="2" t="s">
        <v>373</v>
      </c>
      <c r="C829" s="2" t="s">
        <v>380</v>
      </c>
      <c r="D829" s="2">
        <v>1</v>
      </c>
      <c r="E829" s="2">
        <v>3.87</v>
      </c>
      <c r="F829" s="2">
        <v>3.87</v>
      </c>
      <c r="G829" s="2">
        <v>29.4</v>
      </c>
      <c r="H829" s="2">
        <v>29.4</v>
      </c>
      <c r="I829" s="2">
        <v>1</v>
      </c>
      <c r="J829" s="2">
        <v>3.41</v>
      </c>
    </row>
    <row r="830" spans="1:10" x14ac:dyDescent="0.3">
      <c r="A830">
        <v>829</v>
      </c>
      <c r="B830" s="2" t="s">
        <v>374</v>
      </c>
      <c r="C830" s="2" t="s">
        <v>380</v>
      </c>
      <c r="D830" s="2">
        <v>1</v>
      </c>
      <c r="E830" s="2">
        <v>3.85</v>
      </c>
      <c r="F830" s="2">
        <v>3.85</v>
      </c>
      <c r="G830" s="2">
        <v>34.200000000000003</v>
      </c>
      <c r="H830" s="2">
        <v>34.200000000000003</v>
      </c>
      <c r="I830" s="2">
        <v>1</v>
      </c>
      <c r="J830" s="2">
        <v>3.4</v>
      </c>
    </row>
    <row r="831" spans="1:10" x14ac:dyDescent="0.3">
      <c r="A831">
        <v>830</v>
      </c>
      <c r="B831" s="2" t="s">
        <v>375</v>
      </c>
      <c r="C831" s="2" t="s">
        <v>380</v>
      </c>
      <c r="D831" s="2">
        <v>2</v>
      </c>
      <c r="E831" s="2">
        <v>3.81</v>
      </c>
      <c r="F831" s="2">
        <v>3.81</v>
      </c>
      <c r="G831" s="2">
        <v>35.1</v>
      </c>
      <c r="H831" s="2">
        <v>17.55</v>
      </c>
      <c r="I831" s="2">
        <v>2</v>
      </c>
      <c r="J831" s="2">
        <v>3.33</v>
      </c>
    </row>
    <row r="832" spans="1:10" x14ac:dyDescent="0.3">
      <c r="A832">
        <v>831</v>
      </c>
      <c r="B832" s="2" t="s">
        <v>376</v>
      </c>
      <c r="C832" s="2" t="s">
        <v>380</v>
      </c>
      <c r="D832" s="2">
        <v>2</v>
      </c>
      <c r="E832" s="2">
        <v>3.83</v>
      </c>
      <c r="F832" s="2">
        <v>3.83</v>
      </c>
      <c r="G832" s="2">
        <v>39.5</v>
      </c>
      <c r="H832" s="2">
        <v>19.75</v>
      </c>
      <c r="I832" s="2">
        <v>2</v>
      </c>
      <c r="J832" s="2">
        <v>3.41</v>
      </c>
    </row>
    <row r="833" spans="1:10" x14ac:dyDescent="0.3">
      <c r="A833">
        <v>832</v>
      </c>
      <c r="B833" s="2" t="s">
        <v>377</v>
      </c>
      <c r="C833" s="2" t="s">
        <v>380</v>
      </c>
      <c r="D833" s="2">
        <v>2</v>
      </c>
      <c r="E833" s="2">
        <v>3.83</v>
      </c>
      <c r="F833" s="2">
        <v>3.83</v>
      </c>
      <c r="G833" s="2">
        <v>44.2</v>
      </c>
      <c r="H833" s="2">
        <v>22.1</v>
      </c>
      <c r="I833" s="2">
        <v>2</v>
      </c>
      <c r="J833" s="2">
        <v>3.38</v>
      </c>
    </row>
    <row r="834" spans="1:10" x14ac:dyDescent="0.3">
      <c r="A834">
        <v>833</v>
      </c>
      <c r="B834" s="2" t="s">
        <v>378</v>
      </c>
      <c r="C834" s="2" t="s">
        <v>380</v>
      </c>
      <c r="D834" s="2">
        <v>2</v>
      </c>
      <c r="E834" s="2">
        <v>3.82</v>
      </c>
      <c r="F834" s="2">
        <v>3.82</v>
      </c>
      <c r="G834" s="2">
        <v>48.5</v>
      </c>
      <c r="H834" s="2">
        <v>24.25</v>
      </c>
      <c r="I834" s="2">
        <v>2</v>
      </c>
      <c r="J834" s="2">
        <v>3.4</v>
      </c>
    </row>
    <row r="835" spans="1:10" x14ac:dyDescent="0.3">
      <c r="A835">
        <v>834</v>
      </c>
      <c r="B835" s="2" t="s">
        <v>379</v>
      </c>
      <c r="C835" s="2" t="s">
        <v>380</v>
      </c>
      <c r="D835" s="2">
        <v>1</v>
      </c>
      <c r="E835" s="2">
        <v>3.82</v>
      </c>
      <c r="F835" s="2">
        <v>3.82</v>
      </c>
      <c r="G835" s="2">
        <v>29.2</v>
      </c>
      <c r="H835" s="2">
        <v>29.2</v>
      </c>
      <c r="I835" s="2">
        <v>1</v>
      </c>
      <c r="J835" s="2">
        <v>3.4</v>
      </c>
    </row>
    <row r="836" spans="1:10" x14ac:dyDescent="0.3">
      <c r="A836">
        <v>835</v>
      </c>
      <c r="B836" s="2" t="s">
        <v>1134</v>
      </c>
      <c r="C836" s="2" t="s">
        <v>380</v>
      </c>
      <c r="D836" s="2">
        <v>1</v>
      </c>
      <c r="E836" s="2">
        <v>3.82</v>
      </c>
      <c r="F836" s="2">
        <v>3.82</v>
      </c>
      <c r="G836" s="2">
        <v>31.3</v>
      </c>
      <c r="H836" s="2">
        <v>31.3</v>
      </c>
      <c r="I836" s="2">
        <v>1</v>
      </c>
      <c r="J836" s="2">
        <v>3.38</v>
      </c>
    </row>
    <row r="837" spans="1:10" x14ac:dyDescent="0.3">
      <c r="A837">
        <v>836</v>
      </c>
      <c r="B837" s="2" t="s">
        <v>381</v>
      </c>
      <c r="C837" s="2" t="s">
        <v>380</v>
      </c>
      <c r="D837" s="2">
        <v>2</v>
      </c>
      <c r="E837" s="2">
        <v>3.78</v>
      </c>
      <c r="F837" s="2">
        <v>3.78</v>
      </c>
      <c r="G837" s="2">
        <v>27.2</v>
      </c>
      <c r="H837" s="2">
        <v>13.6</v>
      </c>
      <c r="I837" s="2">
        <v>2</v>
      </c>
      <c r="J837" s="2">
        <v>3.47</v>
      </c>
    </row>
    <row r="838" spans="1:10" x14ac:dyDescent="0.3">
      <c r="A838">
        <v>837</v>
      </c>
      <c r="B838" s="2" t="s">
        <v>382</v>
      </c>
      <c r="C838" s="2" t="s">
        <v>380</v>
      </c>
      <c r="D838" s="2">
        <v>2</v>
      </c>
      <c r="E838" s="2">
        <v>3.81</v>
      </c>
      <c r="F838" s="2">
        <v>3.81</v>
      </c>
      <c r="G838" s="2">
        <v>35.4</v>
      </c>
      <c r="H838" s="2">
        <v>17.7</v>
      </c>
      <c r="I838" s="2">
        <v>2</v>
      </c>
      <c r="J838" s="2">
        <v>3.4</v>
      </c>
    </row>
    <row r="839" spans="1:10" x14ac:dyDescent="0.3">
      <c r="A839">
        <v>838</v>
      </c>
      <c r="B839" s="2" t="s">
        <v>383</v>
      </c>
      <c r="C839" s="2" t="s">
        <v>380</v>
      </c>
      <c r="D839" s="2">
        <v>1</v>
      </c>
      <c r="E839" s="2">
        <v>3.8</v>
      </c>
      <c r="F839" s="2">
        <v>3.8</v>
      </c>
      <c r="G839" s="2">
        <v>19.899999999999999</v>
      </c>
      <c r="H839" s="2">
        <v>19.899999999999999</v>
      </c>
      <c r="I839" s="2">
        <v>1</v>
      </c>
      <c r="J839" s="2">
        <v>3.32</v>
      </c>
    </row>
    <row r="840" spans="1:10" x14ac:dyDescent="0.3">
      <c r="A840">
        <v>839</v>
      </c>
      <c r="B840" s="2" t="s">
        <v>384</v>
      </c>
      <c r="C840" s="2" t="s">
        <v>380</v>
      </c>
      <c r="D840" s="2">
        <v>1</v>
      </c>
      <c r="E840" s="2">
        <v>3.78</v>
      </c>
      <c r="F840" s="2">
        <v>3.78</v>
      </c>
      <c r="G840" s="2">
        <v>21.5</v>
      </c>
      <c r="H840" s="2">
        <v>21.5</v>
      </c>
      <c r="I840" s="2">
        <v>1</v>
      </c>
      <c r="J840" s="2">
        <v>3.33</v>
      </c>
    </row>
    <row r="841" spans="1:10" x14ac:dyDescent="0.3">
      <c r="A841">
        <v>840</v>
      </c>
      <c r="B841" s="2" t="s">
        <v>385</v>
      </c>
      <c r="C841" s="2" t="s">
        <v>380</v>
      </c>
      <c r="D841" s="2">
        <v>1</v>
      </c>
      <c r="E841" s="2">
        <v>3.78</v>
      </c>
      <c r="F841" s="2">
        <v>3.78</v>
      </c>
      <c r="G841" s="2">
        <v>24.4</v>
      </c>
      <c r="H841" s="2">
        <v>24.4</v>
      </c>
      <c r="I841" s="2">
        <v>1</v>
      </c>
      <c r="J841" s="2">
        <v>3.33</v>
      </c>
    </row>
    <row r="842" spans="1:10" x14ac:dyDescent="0.3">
      <c r="A842">
        <v>841</v>
      </c>
      <c r="B842" s="2" t="s">
        <v>386</v>
      </c>
      <c r="C842" s="2" t="s">
        <v>380</v>
      </c>
      <c r="D842" s="2">
        <v>1</v>
      </c>
      <c r="E842" s="2">
        <v>3.8</v>
      </c>
      <c r="F842" s="2">
        <v>3.8</v>
      </c>
      <c r="G842" s="2">
        <v>29.2</v>
      </c>
      <c r="H842" s="2">
        <v>29.2</v>
      </c>
      <c r="I842" s="2">
        <v>1</v>
      </c>
      <c r="J842" s="2">
        <v>3.35</v>
      </c>
    </row>
    <row r="843" spans="1:10" x14ac:dyDescent="0.3">
      <c r="A843">
        <v>842</v>
      </c>
      <c r="B843" s="2" t="s">
        <v>387</v>
      </c>
      <c r="C843" s="2" t="s">
        <v>380</v>
      </c>
      <c r="D843" s="2">
        <v>1</v>
      </c>
      <c r="E843" s="2">
        <v>3.8</v>
      </c>
      <c r="F843" s="2">
        <v>3.8</v>
      </c>
      <c r="G843" s="2">
        <v>33.4</v>
      </c>
      <c r="H843" s="2">
        <v>33.4</v>
      </c>
      <c r="I843" s="2">
        <v>1</v>
      </c>
      <c r="J843" s="2">
        <v>3.36</v>
      </c>
    </row>
    <row r="844" spans="1:10" x14ac:dyDescent="0.3">
      <c r="A844">
        <v>843</v>
      </c>
      <c r="B844" s="2" t="s">
        <v>388</v>
      </c>
      <c r="C844" s="2" t="s">
        <v>380</v>
      </c>
      <c r="D844" s="2">
        <v>2</v>
      </c>
      <c r="E844" s="2">
        <v>3.76</v>
      </c>
      <c r="F844" s="2">
        <v>3.76</v>
      </c>
      <c r="G844" s="2">
        <v>34.1</v>
      </c>
      <c r="H844" s="2">
        <v>17.05</v>
      </c>
      <c r="I844" s="2">
        <v>2</v>
      </c>
      <c r="J844" s="2">
        <v>3.33</v>
      </c>
    </row>
    <row r="845" spans="1:10" x14ac:dyDescent="0.3">
      <c r="A845">
        <v>844</v>
      </c>
      <c r="B845" s="2" t="s">
        <v>389</v>
      </c>
      <c r="C845" s="2" t="s">
        <v>380</v>
      </c>
      <c r="D845" s="2">
        <v>2</v>
      </c>
      <c r="E845" s="2">
        <v>3.77</v>
      </c>
      <c r="F845" s="2">
        <v>3.77</v>
      </c>
      <c r="G845" s="2">
        <v>40.9</v>
      </c>
      <c r="H845" s="2">
        <v>20.45</v>
      </c>
      <c r="I845" s="2">
        <v>2</v>
      </c>
      <c r="J845" s="2">
        <v>3.33</v>
      </c>
    </row>
    <row r="846" spans="1:10" x14ac:dyDescent="0.3">
      <c r="A846">
        <v>845</v>
      </c>
      <c r="B846" s="2" t="s">
        <v>390</v>
      </c>
      <c r="C846" s="2" t="s">
        <v>380</v>
      </c>
      <c r="D846" s="2">
        <v>2</v>
      </c>
      <c r="E846" s="2">
        <v>3.79</v>
      </c>
      <c r="F846" s="2">
        <v>3.79</v>
      </c>
      <c r="G846" s="2">
        <v>43.8</v>
      </c>
      <c r="H846" s="2">
        <v>21.9</v>
      </c>
      <c r="I846" s="2">
        <v>2</v>
      </c>
      <c r="J846" s="2">
        <v>3.32</v>
      </c>
    </row>
    <row r="847" spans="1:10" x14ac:dyDescent="0.3">
      <c r="A847">
        <v>846</v>
      </c>
      <c r="B847" s="2" t="s">
        <v>391</v>
      </c>
      <c r="C847" s="2" t="s">
        <v>380</v>
      </c>
      <c r="D847" s="2">
        <v>2</v>
      </c>
      <c r="E847" s="2">
        <v>3.78</v>
      </c>
      <c r="F847" s="2">
        <v>3.78</v>
      </c>
      <c r="G847" s="2">
        <v>47.3</v>
      </c>
      <c r="H847" s="2">
        <v>23.65</v>
      </c>
      <c r="I847" s="2">
        <v>2</v>
      </c>
      <c r="J847" s="2">
        <v>3.33</v>
      </c>
    </row>
    <row r="848" spans="1:10" x14ac:dyDescent="0.3">
      <c r="A848">
        <v>847</v>
      </c>
      <c r="B848" s="2" t="s">
        <v>392</v>
      </c>
      <c r="C848" s="2" t="s">
        <v>380</v>
      </c>
      <c r="D848" s="2">
        <v>1</v>
      </c>
      <c r="E848" s="2">
        <v>3.81</v>
      </c>
      <c r="F848" s="2">
        <v>3.81</v>
      </c>
      <c r="G848" s="2">
        <v>28.3</v>
      </c>
      <c r="H848" s="2">
        <v>28.3</v>
      </c>
      <c r="I848" s="2">
        <v>1</v>
      </c>
      <c r="J848" s="2">
        <v>3.35</v>
      </c>
    </row>
    <row r="849" spans="1:10" x14ac:dyDescent="0.3">
      <c r="A849">
        <v>848</v>
      </c>
      <c r="B849" s="2" t="s">
        <v>1133</v>
      </c>
      <c r="C849" s="2" t="s">
        <v>380</v>
      </c>
      <c r="D849" s="2">
        <v>1</v>
      </c>
      <c r="E849" s="2">
        <v>3.74</v>
      </c>
      <c r="F849" s="2">
        <v>3.74</v>
      </c>
      <c r="G849" s="2">
        <v>30.8</v>
      </c>
      <c r="H849" s="2">
        <v>30.8</v>
      </c>
      <c r="I849" s="2">
        <v>1</v>
      </c>
      <c r="J849" s="2">
        <v>3.36</v>
      </c>
    </row>
    <row r="850" spans="1:10" x14ac:dyDescent="0.3">
      <c r="A850">
        <v>849</v>
      </c>
      <c r="B850" s="1" t="s">
        <v>394</v>
      </c>
      <c r="C850" s="2" t="s">
        <v>393</v>
      </c>
      <c r="D850" s="2">
        <v>1</v>
      </c>
      <c r="E850" s="2">
        <v>3.85</v>
      </c>
      <c r="F850" s="2">
        <v>3.85</v>
      </c>
      <c r="G850" s="2">
        <v>21.37</v>
      </c>
      <c r="H850" s="2">
        <v>21.37</v>
      </c>
      <c r="I850" s="2">
        <v>1</v>
      </c>
      <c r="J850" s="2">
        <v>3.29</v>
      </c>
    </row>
    <row r="851" spans="1:10" x14ac:dyDescent="0.3">
      <c r="A851">
        <v>850</v>
      </c>
      <c r="B851" s="5" t="s">
        <v>395</v>
      </c>
      <c r="C851" s="5" t="s">
        <v>393</v>
      </c>
      <c r="D851" s="5">
        <v>1</v>
      </c>
      <c r="E851" s="2">
        <v>3.85</v>
      </c>
      <c r="F851" s="2">
        <v>3.85</v>
      </c>
      <c r="G851" s="5">
        <v>21.88</v>
      </c>
      <c r="H851" s="5">
        <v>21.88</v>
      </c>
      <c r="I851" s="5">
        <v>1</v>
      </c>
      <c r="J851" s="5">
        <v>3.17</v>
      </c>
    </row>
    <row r="852" spans="1:10" x14ac:dyDescent="0.3">
      <c r="A852">
        <v>851</v>
      </c>
      <c r="B852" s="5" t="s">
        <v>396</v>
      </c>
      <c r="C852" s="5" t="s">
        <v>393</v>
      </c>
      <c r="D852" s="5">
        <v>1</v>
      </c>
      <c r="E852" s="2">
        <v>3.85</v>
      </c>
      <c r="F852" s="2">
        <v>3.85</v>
      </c>
      <c r="G852" s="5">
        <v>23.3</v>
      </c>
      <c r="H852" s="5">
        <v>23.3</v>
      </c>
      <c r="I852" s="5">
        <v>1</v>
      </c>
      <c r="J852" s="5">
        <v>3.19</v>
      </c>
    </row>
    <row r="853" spans="1:10" x14ac:dyDescent="0.3">
      <c r="A853">
        <v>852</v>
      </c>
      <c r="B853" s="5" t="s">
        <v>397</v>
      </c>
      <c r="C853" s="5" t="s">
        <v>393</v>
      </c>
      <c r="D853" s="5">
        <v>1</v>
      </c>
      <c r="E853" s="2">
        <v>3.85</v>
      </c>
      <c r="F853" s="2">
        <v>3.85</v>
      </c>
      <c r="G853" s="5">
        <v>25.26</v>
      </c>
      <c r="H853" s="5">
        <v>25.26</v>
      </c>
      <c r="I853" s="5">
        <v>1</v>
      </c>
      <c r="J853" s="5">
        <v>3.19</v>
      </c>
    </row>
    <row r="854" spans="1:10" x14ac:dyDescent="0.3">
      <c r="A854">
        <v>853</v>
      </c>
      <c r="B854" s="5" t="s">
        <v>398</v>
      </c>
      <c r="C854" s="5" t="s">
        <v>393</v>
      </c>
      <c r="D854" s="5">
        <v>1</v>
      </c>
      <c r="E854" s="2">
        <v>3.85</v>
      </c>
      <c r="F854" s="2">
        <v>3.85</v>
      </c>
      <c r="G854" s="5">
        <v>27.23</v>
      </c>
      <c r="H854" s="5">
        <v>27.23</v>
      </c>
      <c r="I854" s="5">
        <v>1</v>
      </c>
      <c r="J854" s="5">
        <v>3.17</v>
      </c>
    </row>
    <row r="855" spans="1:10" x14ac:dyDescent="0.3">
      <c r="A855">
        <v>854</v>
      </c>
      <c r="B855" s="5" t="s">
        <v>399</v>
      </c>
      <c r="C855" s="5" t="s">
        <v>393</v>
      </c>
      <c r="D855" s="5">
        <v>1</v>
      </c>
      <c r="E855" s="2">
        <v>3.85</v>
      </c>
      <c r="F855" s="2">
        <v>3.85</v>
      </c>
      <c r="G855" s="5">
        <v>33.19</v>
      </c>
      <c r="H855" s="5">
        <v>33.19</v>
      </c>
      <c r="I855" s="5">
        <v>1</v>
      </c>
      <c r="J855" s="5">
        <v>3.15</v>
      </c>
    </row>
    <row r="856" spans="1:10" x14ac:dyDescent="0.3">
      <c r="A856">
        <v>855</v>
      </c>
      <c r="B856" s="5" t="s">
        <v>400</v>
      </c>
      <c r="C856" s="5" t="s">
        <v>393</v>
      </c>
      <c r="D856" s="5">
        <v>1</v>
      </c>
      <c r="E856" s="2">
        <v>3.85</v>
      </c>
      <c r="F856" s="2">
        <v>3.85</v>
      </c>
      <c r="G856" s="5">
        <v>38.67</v>
      </c>
      <c r="H856" s="5">
        <v>38.67</v>
      </c>
      <c r="I856" s="5">
        <v>1</v>
      </c>
      <c r="J856" s="5">
        <v>3.15</v>
      </c>
    </row>
    <row r="857" spans="1:10" x14ac:dyDescent="0.3">
      <c r="A857">
        <v>856</v>
      </c>
      <c r="B857" s="2" t="s">
        <v>381</v>
      </c>
      <c r="C857" s="2" t="s">
        <v>401</v>
      </c>
      <c r="D857" s="2">
        <v>2</v>
      </c>
      <c r="E857" s="2">
        <v>3.7829999999999999</v>
      </c>
      <c r="F857" s="2">
        <v>3.7829999999999999</v>
      </c>
      <c r="G857" s="2">
        <v>27.18</v>
      </c>
      <c r="H857" s="2">
        <v>13.59</v>
      </c>
      <c r="I857" s="2">
        <v>2</v>
      </c>
      <c r="J857" s="2">
        <v>3.46</v>
      </c>
    </row>
    <row r="858" spans="1:10" x14ac:dyDescent="0.3">
      <c r="A858">
        <v>857</v>
      </c>
      <c r="B858" s="2" t="s">
        <v>385</v>
      </c>
      <c r="C858" s="2" t="s">
        <v>401</v>
      </c>
      <c r="D858" s="2">
        <v>1</v>
      </c>
      <c r="E858" s="2">
        <v>3.802</v>
      </c>
      <c r="F858" s="2">
        <v>3.802</v>
      </c>
      <c r="G858" s="2">
        <v>24.7</v>
      </c>
      <c r="H858" s="2">
        <v>24.7</v>
      </c>
      <c r="I858" s="2">
        <v>1</v>
      </c>
      <c r="J858" s="2">
        <v>3.58</v>
      </c>
    </row>
    <row r="859" spans="1:10" x14ac:dyDescent="0.3">
      <c r="A859">
        <v>858</v>
      </c>
      <c r="B859" s="2" t="s">
        <v>381</v>
      </c>
      <c r="C859" s="2" t="s">
        <v>401</v>
      </c>
      <c r="D859" s="2">
        <v>2</v>
      </c>
      <c r="E859" s="2">
        <v>3.7829999999999999</v>
      </c>
      <c r="F859" s="2">
        <v>3.7829999999999999</v>
      </c>
      <c r="G859" s="2">
        <v>27.18</v>
      </c>
      <c r="H859" s="2">
        <v>13.59</v>
      </c>
      <c r="I859" s="2">
        <v>2</v>
      </c>
      <c r="J859" s="2">
        <v>3.46</v>
      </c>
    </row>
    <row r="860" spans="1:10" x14ac:dyDescent="0.3">
      <c r="A860">
        <v>859</v>
      </c>
      <c r="B860" s="2" t="s">
        <v>385</v>
      </c>
      <c r="C860" s="2" t="s">
        <v>401</v>
      </c>
      <c r="D860" s="2">
        <v>1</v>
      </c>
      <c r="E860" s="2">
        <v>3.802</v>
      </c>
      <c r="F860" s="2">
        <v>3.802</v>
      </c>
      <c r="G860" s="2">
        <v>24.7</v>
      </c>
      <c r="H860" s="2">
        <v>24.7</v>
      </c>
      <c r="I860" s="2">
        <v>1</v>
      </c>
      <c r="J860" s="2">
        <v>3.58</v>
      </c>
    </row>
    <row r="861" spans="1:10" x14ac:dyDescent="0.3">
      <c r="A861">
        <v>860</v>
      </c>
      <c r="B861" s="2" t="s">
        <v>385</v>
      </c>
      <c r="C861" s="2" t="s">
        <v>401</v>
      </c>
      <c r="D861" s="2">
        <v>1</v>
      </c>
      <c r="E861" s="2">
        <v>3.802</v>
      </c>
      <c r="F861" s="2">
        <v>3.802</v>
      </c>
      <c r="G861" s="2">
        <v>24.7</v>
      </c>
      <c r="H861" s="2">
        <v>24.7</v>
      </c>
      <c r="I861" s="2">
        <v>1</v>
      </c>
      <c r="J861" s="2">
        <v>3.58</v>
      </c>
    </row>
    <row r="862" spans="1:10" x14ac:dyDescent="0.3">
      <c r="A862">
        <v>861</v>
      </c>
      <c r="B862" s="2" t="s">
        <v>385</v>
      </c>
      <c r="C862" s="2" t="s">
        <v>401</v>
      </c>
      <c r="D862" s="2">
        <v>1</v>
      </c>
      <c r="E862" s="2">
        <v>3.802</v>
      </c>
      <c r="F862" s="2">
        <v>3.802</v>
      </c>
      <c r="G862" s="2">
        <v>24.7</v>
      </c>
      <c r="H862" s="2">
        <v>24.7</v>
      </c>
      <c r="I862" s="2">
        <v>1</v>
      </c>
      <c r="J862" s="2">
        <v>3.58</v>
      </c>
    </row>
    <row r="863" spans="1:10" x14ac:dyDescent="0.3">
      <c r="A863">
        <v>862</v>
      </c>
      <c r="B863" s="2" t="s">
        <v>385</v>
      </c>
      <c r="C863" s="2" t="s">
        <v>401</v>
      </c>
      <c r="D863" s="2">
        <v>1</v>
      </c>
      <c r="E863" s="2">
        <v>3.802</v>
      </c>
      <c r="F863" s="2">
        <v>3.802</v>
      </c>
      <c r="G863" s="2">
        <v>24.7</v>
      </c>
      <c r="H863" s="2">
        <v>24.7</v>
      </c>
      <c r="I863" s="2">
        <v>1</v>
      </c>
      <c r="J863" s="2">
        <v>3.58</v>
      </c>
    </row>
    <row r="864" spans="1:10" x14ac:dyDescent="0.3">
      <c r="A864">
        <v>863</v>
      </c>
      <c r="B864" s="2" t="s">
        <v>385</v>
      </c>
      <c r="C864" s="2" t="s">
        <v>401</v>
      </c>
      <c r="D864" s="2">
        <v>1</v>
      </c>
      <c r="E864" s="2">
        <v>3.802</v>
      </c>
      <c r="F864" s="2">
        <v>3.802</v>
      </c>
      <c r="G864" s="2">
        <v>24.7</v>
      </c>
      <c r="H864" s="2">
        <v>24.7</v>
      </c>
      <c r="I864" s="2">
        <v>1</v>
      </c>
      <c r="J864" s="2">
        <v>3.58</v>
      </c>
    </row>
    <row r="865" spans="1:10" x14ac:dyDescent="0.3">
      <c r="A865">
        <v>864</v>
      </c>
      <c r="B865" s="2" t="s">
        <v>385</v>
      </c>
      <c r="C865" s="2" t="s">
        <v>401</v>
      </c>
      <c r="D865" s="2">
        <v>1</v>
      </c>
      <c r="E865" s="2">
        <v>3.802</v>
      </c>
      <c r="F865" s="2">
        <v>3.802</v>
      </c>
      <c r="G865" s="2">
        <v>24.7</v>
      </c>
      <c r="H865" s="2">
        <v>24.7</v>
      </c>
      <c r="I865" s="2">
        <v>1</v>
      </c>
      <c r="J865" s="2">
        <v>3.58</v>
      </c>
    </row>
    <row r="866" spans="1:10" x14ac:dyDescent="0.3">
      <c r="A866">
        <v>865</v>
      </c>
      <c r="B866" s="2" t="s">
        <v>385</v>
      </c>
      <c r="C866" s="2" t="s">
        <v>401</v>
      </c>
      <c r="D866" s="2">
        <v>1</v>
      </c>
      <c r="E866" s="2">
        <v>3.802</v>
      </c>
      <c r="F866" s="2">
        <v>3.802</v>
      </c>
      <c r="G866" s="2">
        <v>24.7</v>
      </c>
      <c r="H866" s="2">
        <v>24.7</v>
      </c>
      <c r="I866" s="2">
        <v>1</v>
      </c>
      <c r="J866" s="2">
        <v>3.58</v>
      </c>
    </row>
    <row r="867" spans="1:10" x14ac:dyDescent="0.3">
      <c r="A867">
        <v>866</v>
      </c>
      <c r="B867" s="2" t="s">
        <v>385</v>
      </c>
      <c r="C867" s="2" t="s">
        <v>401</v>
      </c>
      <c r="D867" s="2">
        <v>1</v>
      </c>
      <c r="E867" s="2">
        <v>3.802</v>
      </c>
      <c r="F867" s="2">
        <v>3.802</v>
      </c>
      <c r="G867" s="2">
        <v>24.7</v>
      </c>
      <c r="H867" s="2">
        <v>24.7</v>
      </c>
      <c r="I867" s="2">
        <v>1</v>
      </c>
      <c r="J867" s="2">
        <v>3.58</v>
      </c>
    </row>
    <row r="868" spans="1:10" x14ac:dyDescent="0.3">
      <c r="A868">
        <v>867</v>
      </c>
      <c r="B868" s="2" t="s">
        <v>385</v>
      </c>
      <c r="C868" s="2" t="s">
        <v>401</v>
      </c>
      <c r="D868" s="2">
        <v>1</v>
      </c>
      <c r="E868" s="2">
        <v>3.802</v>
      </c>
      <c r="F868" s="2">
        <v>3.802</v>
      </c>
      <c r="G868" s="2">
        <v>24.7</v>
      </c>
      <c r="H868" s="2">
        <v>24.7</v>
      </c>
      <c r="I868" s="2">
        <v>1</v>
      </c>
      <c r="J868" s="2">
        <v>3.58</v>
      </c>
    </row>
    <row r="869" spans="1:10" x14ac:dyDescent="0.3">
      <c r="A869">
        <v>868</v>
      </c>
      <c r="B869" s="2" t="s">
        <v>385</v>
      </c>
      <c r="C869" s="2" t="s">
        <v>401</v>
      </c>
      <c r="D869" s="2">
        <v>1</v>
      </c>
      <c r="E869" s="2">
        <v>3.802</v>
      </c>
      <c r="F869" s="2">
        <v>3.802</v>
      </c>
      <c r="G869" s="2">
        <v>24.7</v>
      </c>
      <c r="H869" s="2">
        <v>24.7</v>
      </c>
      <c r="I869" s="2">
        <v>1</v>
      </c>
      <c r="J869" s="2">
        <v>3.58</v>
      </c>
    </row>
    <row r="870" spans="1:10" x14ac:dyDescent="0.3">
      <c r="A870">
        <v>869</v>
      </c>
      <c r="B870" s="2" t="s">
        <v>385</v>
      </c>
      <c r="C870" s="2" t="s">
        <v>401</v>
      </c>
      <c r="D870" s="2">
        <v>1</v>
      </c>
      <c r="E870" s="2">
        <v>3.802</v>
      </c>
      <c r="F870" s="2">
        <v>3.802</v>
      </c>
      <c r="G870" s="2">
        <v>24.7</v>
      </c>
      <c r="H870" s="2">
        <v>24.7</v>
      </c>
      <c r="I870" s="2">
        <v>1</v>
      </c>
      <c r="J870" s="2">
        <v>3.58</v>
      </c>
    </row>
    <row r="871" spans="1:10" x14ac:dyDescent="0.3">
      <c r="A871">
        <v>870</v>
      </c>
      <c r="B871" s="2" t="s">
        <v>385</v>
      </c>
      <c r="C871" s="2" t="s">
        <v>401</v>
      </c>
      <c r="D871" s="2">
        <v>1</v>
      </c>
      <c r="E871" s="2">
        <v>3.802</v>
      </c>
      <c r="F871" s="2">
        <v>3.802</v>
      </c>
      <c r="G871" s="2">
        <v>24.7</v>
      </c>
      <c r="H871" s="2">
        <v>24.7</v>
      </c>
      <c r="I871" s="2">
        <v>1</v>
      </c>
      <c r="J871" s="2">
        <v>3.58</v>
      </c>
    </row>
    <row r="872" spans="1:10" x14ac:dyDescent="0.3">
      <c r="A872">
        <v>871</v>
      </c>
      <c r="B872" s="2" t="s">
        <v>385</v>
      </c>
      <c r="C872" s="2" t="s">
        <v>401</v>
      </c>
      <c r="D872" s="2">
        <v>1</v>
      </c>
      <c r="E872" s="2">
        <v>3.802</v>
      </c>
      <c r="F872" s="2">
        <v>3.802</v>
      </c>
      <c r="G872" s="2">
        <v>24.7</v>
      </c>
      <c r="H872" s="2">
        <v>24.7</v>
      </c>
      <c r="I872" s="2">
        <v>1</v>
      </c>
      <c r="J872" s="2">
        <v>3.58</v>
      </c>
    </row>
    <row r="873" spans="1:10" x14ac:dyDescent="0.3">
      <c r="A873">
        <v>872</v>
      </c>
      <c r="B873" s="2" t="s">
        <v>385</v>
      </c>
      <c r="C873" s="2" t="s">
        <v>401</v>
      </c>
      <c r="D873" s="2">
        <v>1</v>
      </c>
      <c r="E873" s="2">
        <v>3.802</v>
      </c>
      <c r="F873" s="2">
        <v>3.802</v>
      </c>
      <c r="G873" s="2">
        <v>24.7</v>
      </c>
      <c r="H873" s="2">
        <v>24.7</v>
      </c>
      <c r="I873" s="2">
        <v>1</v>
      </c>
      <c r="J873" s="2">
        <v>3.58</v>
      </c>
    </row>
    <row r="874" spans="1:10" x14ac:dyDescent="0.3">
      <c r="A874">
        <v>873</v>
      </c>
      <c r="B874" s="2" t="s">
        <v>385</v>
      </c>
      <c r="C874" s="2" t="s">
        <v>401</v>
      </c>
      <c r="D874" s="2">
        <v>1</v>
      </c>
      <c r="E874" s="2">
        <v>3.802</v>
      </c>
      <c r="F874" s="2">
        <v>3.802</v>
      </c>
      <c r="G874" s="2">
        <v>24.7</v>
      </c>
      <c r="H874" s="2">
        <v>24.7</v>
      </c>
      <c r="I874" s="2">
        <v>1</v>
      </c>
      <c r="J874" s="2">
        <v>3.58</v>
      </c>
    </row>
    <row r="875" spans="1:10" x14ac:dyDescent="0.3">
      <c r="A875">
        <v>874</v>
      </c>
      <c r="B875" s="2" t="s">
        <v>385</v>
      </c>
      <c r="C875" s="2" t="s">
        <v>401</v>
      </c>
      <c r="D875" s="2">
        <v>1</v>
      </c>
      <c r="E875" s="2">
        <v>3.802</v>
      </c>
      <c r="F875" s="2">
        <v>3.802</v>
      </c>
      <c r="G875" s="2">
        <v>24.7</v>
      </c>
      <c r="H875" s="2">
        <v>24.7</v>
      </c>
      <c r="I875" s="2">
        <v>1</v>
      </c>
      <c r="J875" s="2">
        <v>3.58</v>
      </c>
    </row>
    <row r="876" spans="1:10" x14ac:dyDescent="0.3">
      <c r="A876">
        <v>875</v>
      </c>
      <c r="B876" s="2" t="s">
        <v>385</v>
      </c>
      <c r="C876" s="2" t="s">
        <v>401</v>
      </c>
      <c r="D876" s="2">
        <v>1</v>
      </c>
      <c r="E876" s="2">
        <v>3.802</v>
      </c>
      <c r="F876" s="2">
        <v>3.802</v>
      </c>
      <c r="G876" s="2">
        <v>24.7</v>
      </c>
      <c r="H876" s="2">
        <v>24.7</v>
      </c>
      <c r="I876" s="2">
        <v>1</v>
      </c>
      <c r="J876" s="2">
        <v>3.58</v>
      </c>
    </row>
    <row r="877" spans="1:10" x14ac:dyDescent="0.3">
      <c r="A877">
        <v>876</v>
      </c>
      <c r="B877" s="2" t="s">
        <v>385</v>
      </c>
      <c r="C877" s="2" t="s">
        <v>401</v>
      </c>
      <c r="D877" s="2">
        <v>1</v>
      </c>
      <c r="E877" s="2">
        <v>3.802</v>
      </c>
      <c r="F877" s="2">
        <v>3.802</v>
      </c>
      <c r="G877" s="2">
        <v>24.7</v>
      </c>
      <c r="H877" s="2">
        <v>24.7</v>
      </c>
      <c r="I877" s="2">
        <v>1</v>
      </c>
      <c r="J877" s="2">
        <v>3.58</v>
      </c>
    </row>
    <row r="878" spans="1:10" x14ac:dyDescent="0.3">
      <c r="A878">
        <v>877</v>
      </c>
      <c r="B878" s="2" t="s">
        <v>51</v>
      </c>
      <c r="C878" s="2" t="s">
        <v>52</v>
      </c>
      <c r="D878" s="1">
        <v>4</v>
      </c>
      <c r="E878" s="1">
        <v>5.4729999999999999</v>
      </c>
      <c r="F878" s="1">
        <v>5.5269999999999992</v>
      </c>
      <c r="G878" s="1">
        <v>25.030999999999999</v>
      </c>
      <c r="H878" s="1">
        <v>12.515499999999999</v>
      </c>
      <c r="I878" s="1">
        <v>2</v>
      </c>
      <c r="J878" s="2">
        <v>5.5</v>
      </c>
    </row>
    <row r="879" spans="1:10" x14ac:dyDescent="0.3">
      <c r="A879">
        <v>878</v>
      </c>
      <c r="B879" s="2" t="s">
        <v>403</v>
      </c>
      <c r="C879" s="2" t="s">
        <v>402</v>
      </c>
      <c r="D879" s="2">
        <v>2</v>
      </c>
      <c r="E879" s="2">
        <v>3.9</v>
      </c>
      <c r="F879" s="2">
        <v>3.9</v>
      </c>
      <c r="G879" s="2">
        <f>15.91*2</f>
        <v>31.82</v>
      </c>
      <c r="H879" s="2">
        <v>15.91</v>
      </c>
      <c r="I879" s="2">
        <v>2</v>
      </c>
      <c r="J879" s="2">
        <v>3.76</v>
      </c>
    </row>
    <row r="880" spans="1:10" x14ac:dyDescent="0.3">
      <c r="A880">
        <v>879</v>
      </c>
      <c r="B880" s="2" t="s">
        <v>404</v>
      </c>
      <c r="C880" s="2" t="s">
        <v>402</v>
      </c>
      <c r="D880" s="2">
        <v>2</v>
      </c>
      <c r="E880" s="2">
        <v>3.8050000000000002</v>
      </c>
      <c r="F880" s="2">
        <v>3.8050000000000002</v>
      </c>
      <c r="G880" s="2">
        <v>27.44</v>
      </c>
      <c r="H880" s="2">
        <v>13.72</v>
      </c>
      <c r="I880" s="2">
        <v>2</v>
      </c>
      <c r="J880" s="2">
        <v>3.88</v>
      </c>
    </row>
    <row r="881" spans="1:10" x14ac:dyDescent="0.3">
      <c r="A881">
        <v>880</v>
      </c>
      <c r="B881" s="2" t="s">
        <v>405</v>
      </c>
      <c r="C881" s="2" t="s">
        <v>402</v>
      </c>
      <c r="D881" s="2"/>
      <c r="E881" s="2">
        <v>-1</v>
      </c>
      <c r="F881" s="2"/>
      <c r="G881" s="2"/>
      <c r="H881" s="2"/>
      <c r="J881" s="2">
        <v>4.51</v>
      </c>
    </row>
    <row r="882" spans="1:10" x14ac:dyDescent="0.3">
      <c r="A882">
        <v>881</v>
      </c>
      <c r="B882" s="2" t="s">
        <v>1190</v>
      </c>
      <c r="C882" s="2" t="s">
        <v>402</v>
      </c>
      <c r="D882" s="2">
        <v>1</v>
      </c>
      <c r="E882" s="2">
        <v>3.89</v>
      </c>
      <c r="F882" s="2">
        <v>3.89</v>
      </c>
      <c r="G882" s="2">
        <v>10.34</v>
      </c>
      <c r="H882" s="2">
        <v>10.34</v>
      </c>
      <c r="I882" s="2">
        <v>1</v>
      </c>
      <c r="J882" s="2">
        <v>5.4</v>
      </c>
    </row>
    <row r="883" spans="1:10" x14ac:dyDescent="0.3">
      <c r="A883">
        <v>882</v>
      </c>
      <c r="B883" s="2" t="s">
        <v>406</v>
      </c>
      <c r="C883" s="2" t="s">
        <v>408</v>
      </c>
      <c r="D883" s="2"/>
      <c r="E883" s="2">
        <v>5.3959999999999999</v>
      </c>
      <c r="F883" s="2">
        <v>5.4489999999999998</v>
      </c>
      <c r="G883" s="2">
        <v>20.521999999999998</v>
      </c>
      <c r="H883" s="2"/>
      <c r="J883" s="2">
        <v>0.01</v>
      </c>
    </row>
    <row r="884" spans="1:10" x14ac:dyDescent="0.3">
      <c r="A884">
        <v>883</v>
      </c>
      <c r="B884" s="2" t="s">
        <v>407</v>
      </c>
      <c r="C884" s="2" t="s">
        <v>408</v>
      </c>
      <c r="D884" s="2"/>
      <c r="E884" s="2">
        <v>5.484</v>
      </c>
      <c r="F884" s="2">
        <v>5.4790000000000001</v>
      </c>
      <c r="G884" s="2">
        <v>20.064</v>
      </c>
      <c r="H884" s="2"/>
      <c r="J884" s="2">
        <v>0.15</v>
      </c>
    </row>
    <row r="885" spans="1:10" x14ac:dyDescent="0.3">
      <c r="A885">
        <v>884</v>
      </c>
      <c r="B885" s="2" t="s">
        <v>409</v>
      </c>
      <c r="C885" s="2" t="s">
        <v>411</v>
      </c>
      <c r="D885" s="2"/>
      <c r="E885" s="2">
        <v>7.8239999999999998</v>
      </c>
      <c r="F885" s="2">
        <v>7.8432000000000004</v>
      </c>
      <c r="G885" s="2">
        <v>7.9165000000000001</v>
      </c>
      <c r="H885" s="2"/>
      <c r="J885" s="2">
        <v>3.22</v>
      </c>
    </row>
    <row r="886" spans="1:10" x14ac:dyDescent="0.3">
      <c r="A886">
        <v>885</v>
      </c>
      <c r="B886" s="2" t="s">
        <v>90</v>
      </c>
      <c r="C886" s="2" t="s">
        <v>411</v>
      </c>
      <c r="D886" s="2"/>
      <c r="E886" s="2">
        <v>3.9186000000000001</v>
      </c>
      <c r="F886" s="2">
        <v>3.9186000000000001</v>
      </c>
      <c r="G886" s="2">
        <v>7.9149000000000003</v>
      </c>
      <c r="H886" s="2"/>
      <c r="J886" s="2">
        <v>3.87</v>
      </c>
    </row>
    <row r="887" spans="1:10" x14ac:dyDescent="0.3">
      <c r="A887">
        <v>886</v>
      </c>
      <c r="B887" s="2" t="s">
        <v>410</v>
      </c>
      <c r="C887" s="2" t="s">
        <v>411</v>
      </c>
      <c r="D887" s="2"/>
      <c r="E887" s="2"/>
      <c r="F887" s="2"/>
      <c r="G887" s="2"/>
      <c r="H887" s="2"/>
      <c r="J887" s="2">
        <v>3.56</v>
      </c>
    </row>
    <row r="888" spans="1:10" x14ac:dyDescent="0.3">
      <c r="A888">
        <v>887</v>
      </c>
      <c r="B888" s="2" t="s">
        <v>413</v>
      </c>
      <c r="C888" s="2" t="s">
        <v>412</v>
      </c>
      <c r="D888" s="2">
        <v>1</v>
      </c>
      <c r="E888" s="2">
        <v>3.91</v>
      </c>
      <c r="F888" s="2">
        <v>3.91</v>
      </c>
      <c r="G888" s="2">
        <v>18.495999999999999</v>
      </c>
      <c r="H888" s="2">
        <v>18.495999999999999</v>
      </c>
      <c r="I888" s="2">
        <v>1</v>
      </c>
      <c r="J888" s="2">
        <v>2.86</v>
      </c>
    </row>
    <row r="889" spans="1:10" x14ac:dyDescent="0.3">
      <c r="A889">
        <v>888</v>
      </c>
      <c r="B889" s="2" t="s">
        <v>414</v>
      </c>
      <c r="C889" s="2" t="s">
        <v>412</v>
      </c>
      <c r="D889" s="2">
        <v>1</v>
      </c>
      <c r="E889" s="2">
        <v>3.9119999999999999</v>
      </c>
      <c r="F889" s="2">
        <v>3.9119999999999999</v>
      </c>
      <c r="G889" s="2">
        <v>18.582000000000001</v>
      </c>
      <c r="H889" s="2">
        <v>18.582000000000001</v>
      </c>
      <c r="I889" s="2">
        <v>1</v>
      </c>
      <c r="J889" s="2">
        <v>2.58</v>
      </c>
    </row>
    <row r="890" spans="1:10" x14ac:dyDescent="0.3">
      <c r="A890">
        <v>889</v>
      </c>
      <c r="B890" s="2" t="s">
        <v>415</v>
      </c>
      <c r="C890" s="2" t="s">
        <v>412</v>
      </c>
      <c r="D890" s="2">
        <v>1</v>
      </c>
      <c r="E890" s="2">
        <v>3.9607600000000001</v>
      </c>
      <c r="F890" s="2">
        <v>3.9607600000000001</v>
      </c>
      <c r="G890" s="2">
        <v>18.789100000000001</v>
      </c>
      <c r="H890" s="2">
        <v>18.789100000000001</v>
      </c>
      <c r="I890" s="2">
        <v>1</v>
      </c>
      <c r="J890" s="2">
        <v>2.57</v>
      </c>
    </row>
    <row r="891" spans="1:10" x14ac:dyDescent="0.3">
      <c r="A891">
        <v>890</v>
      </c>
      <c r="B891" s="2" t="s">
        <v>416</v>
      </c>
      <c r="C891" s="2" t="s">
        <v>412</v>
      </c>
      <c r="D891" s="2">
        <v>1</v>
      </c>
      <c r="E891" s="2">
        <v>3.9350499999999999</v>
      </c>
      <c r="F891" s="2">
        <v>3.9350499999999999</v>
      </c>
      <c r="G891" s="2">
        <v>18.790900000000001</v>
      </c>
      <c r="H891" s="2">
        <v>18.790900000000001</v>
      </c>
      <c r="I891" s="2">
        <v>1</v>
      </c>
      <c r="J891" s="2">
        <v>2.6</v>
      </c>
    </row>
    <row r="892" spans="1:10" x14ac:dyDescent="0.3">
      <c r="A892">
        <v>891</v>
      </c>
      <c r="B892" s="2" t="s">
        <v>417</v>
      </c>
      <c r="C892" s="2" t="s">
        <v>412</v>
      </c>
      <c r="D892" s="2">
        <v>1</v>
      </c>
      <c r="E892" s="2">
        <v>3.8856000000000002</v>
      </c>
      <c r="F892" s="2">
        <v>3.8856000000000002</v>
      </c>
      <c r="G892" s="2">
        <v>18.356999999999999</v>
      </c>
      <c r="H892" s="2">
        <v>18.356999999999999</v>
      </c>
      <c r="I892" s="2">
        <v>1</v>
      </c>
      <c r="J892" s="2">
        <v>2.57</v>
      </c>
    </row>
    <row r="893" spans="1:10" x14ac:dyDescent="0.3">
      <c r="A893">
        <v>892</v>
      </c>
      <c r="B893" s="2" t="s">
        <v>418</v>
      </c>
      <c r="C893" s="2" t="s">
        <v>412</v>
      </c>
      <c r="D893" s="2">
        <v>1</v>
      </c>
      <c r="E893" s="2">
        <v>3.9121999999999999</v>
      </c>
      <c r="F893" s="2">
        <v>3.9121999999999999</v>
      </c>
      <c r="G893" s="2">
        <v>18.724299999999999</v>
      </c>
      <c r="H893" s="2">
        <v>18.724299999999999</v>
      </c>
      <c r="I893" s="2">
        <v>1</v>
      </c>
      <c r="J893" s="2">
        <v>2.5</v>
      </c>
    </row>
    <row r="894" spans="1:10" x14ac:dyDescent="0.3">
      <c r="A894">
        <v>893</v>
      </c>
      <c r="B894" s="2" t="s">
        <v>419</v>
      </c>
      <c r="C894" s="2" t="s">
        <v>412</v>
      </c>
      <c r="D894" s="2">
        <v>1</v>
      </c>
      <c r="E894" s="2">
        <v>3.8752</v>
      </c>
      <c r="F894" s="2">
        <v>3.8752</v>
      </c>
      <c r="G894" s="2">
        <v>18.687000000000001</v>
      </c>
      <c r="H894" s="2">
        <v>18.687000000000001</v>
      </c>
      <c r="I894" s="2">
        <v>1</v>
      </c>
      <c r="J894" s="2">
        <v>2.6</v>
      </c>
    </row>
    <row r="895" spans="1:10" x14ac:dyDescent="0.3">
      <c r="A895">
        <v>894</v>
      </c>
      <c r="B895" s="2" t="s">
        <v>426</v>
      </c>
      <c r="C895" s="2" t="s">
        <v>412</v>
      </c>
      <c r="D895" s="2">
        <v>1</v>
      </c>
      <c r="E895" s="2">
        <v>3.9108999999999998</v>
      </c>
      <c r="F895" s="2">
        <v>3.9108999999999998</v>
      </c>
      <c r="G895" s="2">
        <v>18.454999999999998</v>
      </c>
      <c r="H895" s="2">
        <v>18.454999999999998</v>
      </c>
      <c r="I895" s="2">
        <v>1</v>
      </c>
      <c r="J895" s="2">
        <v>2.82</v>
      </c>
    </row>
    <row r="896" spans="1:10" x14ac:dyDescent="0.3">
      <c r="A896">
        <v>895</v>
      </c>
      <c r="B896" s="2" t="s">
        <v>420</v>
      </c>
      <c r="C896" s="2" t="s">
        <v>412</v>
      </c>
      <c r="D896" s="2">
        <v>1</v>
      </c>
      <c r="E896" s="2">
        <v>3.91</v>
      </c>
      <c r="F896" s="2">
        <v>3.91</v>
      </c>
      <c r="G896" s="2">
        <v>18.651</v>
      </c>
      <c r="H896" s="2">
        <v>18.651</v>
      </c>
      <c r="I896" s="2">
        <v>1</v>
      </c>
      <c r="J896" s="2">
        <v>2.59</v>
      </c>
    </row>
    <row r="897" spans="1:10" x14ac:dyDescent="0.3">
      <c r="A897">
        <v>896</v>
      </c>
      <c r="B897" s="2" t="s">
        <v>421</v>
      </c>
      <c r="C897" s="2" t="s">
        <v>412</v>
      </c>
      <c r="D897" s="2">
        <v>1</v>
      </c>
      <c r="E897" s="2">
        <v>3.9683000000000002</v>
      </c>
      <c r="F897" s="2">
        <v>3.9683000000000002</v>
      </c>
      <c r="G897" s="2">
        <v>18.798999999999999</v>
      </c>
      <c r="H897" s="2">
        <v>18.798999999999999</v>
      </c>
      <c r="I897" s="2">
        <v>1</v>
      </c>
      <c r="J897" s="2">
        <v>2.66</v>
      </c>
    </row>
    <row r="898" spans="1:10" x14ac:dyDescent="0.3">
      <c r="A898">
        <v>897</v>
      </c>
      <c r="B898" s="2" t="s">
        <v>422</v>
      </c>
      <c r="C898" s="2" t="s">
        <v>412</v>
      </c>
      <c r="D898" s="2">
        <v>1</v>
      </c>
      <c r="E898" s="2">
        <v>3.9487999999999999</v>
      </c>
      <c r="F898" s="2">
        <v>3.9487999999999999</v>
      </c>
      <c r="G898" s="2">
        <v>18.829999999999998</v>
      </c>
      <c r="H898" s="2">
        <v>18.829999999999998</v>
      </c>
      <c r="I898" s="2">
        <v>1</v>
      </c>
      <c r="J898" s="2">
        <v>2.56</v>
      </c>
    </row>
    <row r="899" spans="1:10" x14ac:dyDescent="0.3">
      <c r="A899">
        <v>898</v>
      </c>
      <c r="B899" s="2" t="s">
        <v>423</v>
      </c>
      <c r="C899" s="2" t="s">
        <v>412</v>
      </c>
      <c r="D899" s="2">
        <v>1</v>
      </c>
      <c r="E899" s="2">
        <v>3.8788399999999998</v>
      </c>
      <c r="F899" s="2">
        <v>3.8788399999999998</v>
      </c>
      <c r="G899" s="2">
        <v>18.3658</v>
      </c>
      <c r="H899" s="2">
        <v>18.3658</v>
      </c>
      <c r="I899" s="2">
        <v>1</v>
      </c>
      <c r="J899" s="2">
        <v>2.5099999999999998</v>
      </c>
    </row>
    <row r="900" spans="1:10" x14ac:dyDescent="0.3">
      <c r="A900">
        <v>899</v>
      </c>
      <c r="B900" s="2" t="s">
        <v>424</v>
      </c>
      <c r="C900" s="2" t="s">
        <v>412</v>
      </c>
      <c r="D900" s="2">
        <v>1</v>
      </c>
      <c r="E900" s="2">
        <v>3.9116</v>
      </c>
      <c r="F900" s="2">
        <v>3.9116</v>
      </c>
      <c r="G900" s="2">
        <v>18.6922</v>
      </c>
      <c r="H900" s="2">
        <v>18.6922</v>
      </c>
      <c r="I900" s="2">
        <v>1</v>
      </c>
      <c r="J900" s="2">
        <v>2.48</v>
      </c>
    </row>
    <row r="901" spans="1:10" x14ac:dyDescent="0.3">
      <c r="A901">
        <v>900</v>
      </c>
      <c r="B901" s="2" t="s">
        <v>425</v>
      </c>
      <c r="C901" s="2" t="s">
        <v>412</v>
      </c>
      <c r="D901" s="2">
        <v>1</v>
      </c>
      <c r="E901" s="2">
        <v>3.8759000000000001</v>
      </c>
      <c r="F901" s="2">
        <v>3.8759000000000001</v>
      </c>
      <c r="G901" s="2">
        <v>18.463000000000001</v>
      </c>
      <c r="H901" s="2">
        <v>18.463000000000001</v>
      </c>
      <c r="I901" s="2">
        <v>1</v>
      </c>
      <c r="J901" s="2">
        <v>2.5299999999999998</v>
      </c>
    </row>
    <row r="902" spans="1:10" x14ac:dyDescent="0.3">
      <c r="A902">
        <v>901</v>
      </c>
      <c r="B902" s="2" t="s">
        <v>63</v>
      </c>
      <c r="C902" s="2" t="s">
        <v>1455</v>
      </c>
      <c r="D902" s="2">
        <v>1</v>
      </c>
      <c r="E902" s="2">
        <v>3.8531</v>
      </c>
      <c r="F902" s="2">
        <v>3.8531</v>
      </c>
      <c r="G902" s="2">
        <v>16.2151</v>
      </c>
      <c r="H902" s="2">
        <v>16.2151</v>
      </c>
      <c r="I902" s="2">
        <v>1</v>
      </c>
      <c r="J902" s="2">
        <v>3.45</v>
      </c>
    </row>
    <row r="903" spans="1:10" x14ac:dyDescent="0.3">
      <c r="A903">
        <v>902</v>
      </c>
      <c r="B903" s="2" t="s">
        <v>63</v>
      </c>
      <c r="C903" s="2" t="s">
        <v>1455</v>
      </c>
      <c r="D903" s="2">
        <v>2</v>
      </c>
      <c r="E903" s="2">
        <v>3.843</v>
      </c>
      <c r="F903" s="2">
        <v>3.843</v>
      </c>
      <c r="G903" s="2">
        <v>32.261000000000003</v>
      </c>
      <c r="H903" s="2">
        <v>16.130500000000001</v>
      </c>
      <c r="I903" s="2">
        <v>2</v>
      </c>
      <c r="J903" s="2">
        <v>3.5</v>
      </c>
    </row>
    <row r="904" spans="1:10" x14ac:dyDescent="0.3">
      <c r="A904">
        <v>903</v>
      </c>
      <c r="B904" s="2" t="s">
        <v>363</v>
      </c>
      <c r="C904" s="2" t="s">
        <v>1455</v>
      </c>
      <c r="D904" s="2">
        <v>1</v>
      </c>
      <c r="E904" s="2">
        <v>3.8693</v>
      </c>
      <c r="F904" s="2">
        <v>3.8693</v>
      </c>
      <c r="G904" s="2">
        <v>16.124700000000001</v>
      </c>
      <c r="H904" s="2">
        <v>16.124700000000001</v>
      </c>
      <c r="I904" s="2">
        <v>1</v>
      </c>
      <c r="J904" s="2">
        <v>3.52</v>
      </c>
    </row>
    <row r="905" spans="1:10" x14ac:dyDescent="0.3">
      <c r="A905">
        <v>904</v>
      </c>
      <c r="B905" s="2" t="s">
        <v>366</v>
      </c>
      <c r="C905" s="2" t="s">
        <v>1455</v>
      </c>
      <c r="D905" s="2">
        <v>1</v>
      </c>
      <c r="E905" s="2">
        <v>3.8614999999999999</v>
      </c>
      <c r="F905" s="2">
        <v>3.8614999999999999</v>
      </c>
      <c r="G905" s="2">
        <v>25.281600000000001</v>
      </c>
      <c r="H905" s="2">
        <v>25.281600000000001</v>
      </c>
      <c r="I905" s="2">
        <v>1</v>
      </c>
      <c r="J905" s="2">
        <v>3.58</v>
      </c>
    </row>
    <row r="906" spans="1:10" x14ac:dyDescent="0.3">
      <c r="A906">
        <v>905</v>
      </c>
      <c r="B906" s="2" t="s">
        <v>368</v>
      </c>
      <c r="C906" s="2" t="s">
        <v>1455</v>
      </c>
      <c r="D906" s="2">
        <v>1</v>
      </c>
      <c r="E906" s="2">
        <v>3.8675999999999999</v>
      </c>
      <c r="F906" s="2">
        <v>3.8675999999999999</v>
      </c>
      <c r="G906" s="2">
        <v>34.564999999999998</v>
      </c>
      <c r="H906" s="2">
        <v>34.564999999999998</v>
      </c>
      <c r="I906" s="2">
        <v>1</v>
      </c>
      <c r="J906" s="2">
        <v>3.52</v>
      </c>
    </row>
    <row r="907" spans="1:10" x14ac:dyDescent="0.3">
      <c r="A907">
        <v>906</v>
      </c>
      <c r="B907" s="2" t="s">
        <v>363</v>
      </c>
      <c r="C907" s="2" t="s">
        <v>1455</v>
      </c>
      <c r="D907" s="2">
        <v>2</v>
      </c>
      <c r="E907" s="2">
        <v>3.8532999999999999</v>
      </c>
      <c r="F907" s="2">
        <v>3.8532999999999999</v>
      </c>
      <c r="G907" s="2">
        <v>31.7422</v>
      </c>
      <c r="H907" s="2">
        <v>15.8711</v>
      </c>
      <c r="I907" s="2">
        <v>2</v>
      </c>
      <c r="J907" s="2">
        <v>3.58</v>
      </c>
    </row>
    <row r="908" spans="1:10" x14ac:dyDescent="0.3">
      <c r="A908">
        <v>907</v>
      </c>
      <c r="B908" s="2" t="s">
        <v>366</v>
      </c>
      <c r="C908" s="2" t="s">
        <v>1455</v>
      </c>
      <c r="D908" s="2">
        <v>1</v>
      </c>
      <c r="E908" s="2">
        <v>3.8580000000000001</v>
      </c>
      <c r="F908" s="2">
        <v>3.8580000000000001</v>
      </c>
      <c r="G908" s="2">
        <v>23.879799999999999</v>
      </c>
      <c r="H908" s="2">
        <v>23.879799999999999</v>
      </c>
      <c r="I908" s="2">
        <v>1</v>
      </c>
      <c r="J908" s="2">
        <v>3.59</v>
      </c>
    </row>
    <row r="909" spans="1:10" x14ac:dyDescent="0.3">
      <c r="A909">
        <v>908</v>
      </c>
      <c r="B909" s="2" t="s">
        <v>368</v>
      </c>
      <c r="C909" s="2" t="s">
        <v>1455</v>
      </c>
      <c r="D909" s="2">
        <v>1</v>
      </c>
      <c r="E909" s="2">
        <v>3.8639000000000001</v>
      </c>
      <c r="F909" s="2">
        <v>3.8639000000000001</v>
      </c>
      <c r="G909" s="2">
        <v>34.090000000000003</v>
      </c>
      <c r="H909" s="2">
        <v>34.090000000000003</v>
      </c>
      <c r="I909" s="2">
        <v>1</v>
      </c>
      <c r="J909" s="2">
        <v>3.62</v>
      </c>
    </row>
    <row r="910" spans="1:10" x14ac:dyDescent="0.3">
      <c r="A910">
        <v>909</v>
      </c>
      <c r="B910" s="2" t="s">
        <v>1289</v>
      </c>
      <c r="C910" s="2" t="s">
        <v>1455</v>
      </c>
      <c r="D910" s="2"/>
      <c r="E910" s="2"/>
      <c r="F910" s="2"/>
      <c r="G910" s="2"/>
      <c r="H910" s="2"/>
      <c r="J910" s="69">
        <v>3</v>
      </c>
    </row>
    <row r="911" spans="1:10" x14ac:dyDescent="0.3">
      <c r="A911">
        <v>910</v>
      </c>
      <c r="B911" s="2" t="s">
        <v>1289</v>
      </c>
      <c r="C911" s="2" t="s">
        <v>1455</v>
      </c>
      <c r="D911" s="2"/>
      <c r="E911" s="2"/>
      <c r="F911" s="2"/>
      <c r="G911" s="2"/>
      <c r="H911" s="2"/>
      <c r="J911" s="69">
        <v>3</v>
      </c>
    </row>
    <row r="912" spans="1:10" x14ac:dyDescent="0.3">
      <c r="A912">
        <v>911</v>
      </c>
      <c r="B912" s="2" t="s">
        <v>107</v>
      </c>
      <c r="D912" s="2">
        <v>2</v>
      </c>
      <c r="E912" s="2"/>
      <c r="F912" s="2"/>
      <c r="G912" s="2"/>
      <c r="J912" s="2">
        <v>3.61</v>
      </c>
    </row>
    <row r="913" spans="1:10" x14ac:dyDescent="0.3">
      <c r="A913">
        <v>912</v>
      </c>
      <c r="B913" s="2" t="s">
        <v>4</v>
      </c>
      <c r="C913" s="4"/>
      <c r="D913" s="2">
        <v>2</v>
      </c>
      <c r="E913">
        <v>3.86</v>
      </c>
      <c r="F913">
        <v>3.86</v>
      </c>
      <c r="G913" s="2">
        <v>29.5</v>
      </c>
      <c r="H913">
        <v>14.75</v>
      </c>
      <c r="I913">
        <v>2</v>
      </c>
      <c r="J913" s="2">
        <v>3.5</v>
      </c>
    </row>
    <row r="914" spans="1:10" x14ac:dyDescent="0.3">
      <c r="A914">
        <v>913</v>
      </c>
      <c r="B914" s="2" t="s">
        <v>1177</v>
      </c>
      <c r="D914" s="2">
        <v>2</v>
      </c>
      <c r="E914">
        <v>3.85</v>
      </c>
      <c r="F914">
        <v>3.85</v>
      </c>
      <c r="G914" s="2">
        <v>29.5</v>
      </c>
      <c r="H914">
        <v>14.75</v>
      </c>
      <c r="I914">
        <v>2</v>
      </c>
      <c r="J914" s="2">
        <v>3.6</v>
      </c>
    </row>
    <row r="915" spans="1:10" x14ac:dyDescent="0.3">
      <c r="A915">
        <v>914</v>
      </c>
      <c r="B915" s="2" t="s">
        <v>1178</v>
      </c>
      <c r="D915" s="2">
        <v>2</v>
      </c>
      <c r="E915">
        <v>3.88</v>
      </c>
      <c r="F915">
        <v>3.88</v>
      </c>
      <c r="G915" s="2">
        <v>29.8</v>
      </c>
      <c r="H915">
        <v>14.9</v>
      </c>
      <c r="I915">
        <v>2</v>
      </c>
      <c r="J915" s="2">
        <v>3.8</v>
      </c>
    </row>
    <row r="916" spans="1:10" x14ac:dyDescent="0.3">
      <c r="A916">
        <v>915</v>
      </c>
      <c r="B916" s="2" t="s">
        <v>308</v>
      </c>
      <c r="D916" s="2">
        <v>2</v>
      </c>
      <c r="E916">
        <v>3.86</v>
      </c>
      <c r="F916">
        <v>3.86</v>
      </c>
      <c r="G916" s="2">
        <v>29.8</v>
      </c>
      <c r="H916">
        <v>14.9</v>
      </c>
      <c r="I916">
        <v>2</v>
      </c>
      <c r="J916" s="2">
        <v>4.2</v>
      </c>
    </row>
    <row r="917" spans="1:10" x14ac:dyDescent="0.3">
      <c r="A917">
        <v>916</v>
      </c>
      <c r="B917" s="2" t="s">
        <v>108</v>
      </c>
      <c r="C917" t="s">
        <v>1456</v>
      </c>
      <c r="D917" s="2">
        <v>4</v>
      </c>
      <c r="E917">
        <v>5.44</v>
      </c>
      <c r="F917">
        <v>5.4059999999999997</v>
      </c>
      <c r="G917" s="2">
        <v>25.135000000000002</v>
      </c>
      <c r="J917" s="2">
        <v>3.34</v>
      </c>
    </row>
    <row r="918" spans="1:10" x14ac:dyDescent="0.3">
      <c r="A918">
        <v>917</v>
      </c>
      <c r="B918" t="s">
        <v>108</v>
      </c>
      <c r="C918" t="s">
        <v>1456</v>
      </c>
      <c r="D918" s="2">
        <v>4</v>
      </c>
      <c r="E918">
        <v>5.44</v>
      </c>
      <c r="F918">
        <v>5.407</v>
      </c>
      <c r="G918" s="2">
        <v>25.085999999999999</v>
      </c>
      <c r="J918" s="2">
        <v>3.21</v>
      </c>
    </row>
    <row r="919" spans="1:10" x14ac:dyDescent="0.3">
      <c r="A919">
        <v>918</v>
      </c>
      <c r="B919" s="2" t="s">
        <v>318</v>
      </c>
      <c r="C919" t="s">
        <v>1457</v>
      </c>
      <c r="D919" s="2">
        <v>2</v>
      </c>
      <c r="E919">
        <v>3.7</v>
      </c>
      <c r="F919">
        <v>3.7</v>
      </c>
      <c r="G919">
        <v>12.2</v>
      </c>
      <c r="H919">
        <v>12.2</v>
      </c>
      <c r="I919" s="2">
        <v>1</v>
      </c>
      <c r="J919" s="2">
        <v>3.45</v>
      </c>
    </row>
    <row r="920" spans="1:10" x14ac:dyDescent="0.3">
      <c r="A920">
        <v>919</v>
      </c>
      <c r="B920" s="2" t="s">
        <v>332</v>
      </c>
      <c r="C920" t="s">
        <v>1457</v>
      </c>
      <c r="D920" s="2">
        <v>2</v>
      </c>
      <c r="E920">
        <v>3.7</v>
      </c>
      <c r="F920">
        <v>3.7</v>
      </c>
      <c r="G920">
        <v>12.1</v>
      </c>
      <c r="H920">
        <v>12.1</v>
      </c>
      <c r="I920" s="2">
        <v>1</v>
      </c>
      <c r="J920" s="2">
        <v>3.48</v>
      </c>
    </row>
    <row r="921" spans="1:10" x14ac:dyDescent="0.3">
      <c r="A921">
        <v>920</v>
      </c>
      <c r="B921" s="2" t="s">
        <v>353</v>
      </c>
      <c r="C921" t="s">
        <v>1457</v>
      </c>
      <c r="D921" s="2">
        <v>1</v>
      </c>
      <c r="E921">
        <v>3.8</v>
      </c>
      <c r="F921">
        <v>3.8</v>
      </c>
      <c r="G921">
        <v>13.6</v>
      </c>
      <c r="H921">
        <v>13.6</v>
      </c>
      <c r="I921" s="2">
        <v>1</v>
      </c>
      <c r="J921" s="2">
        <v>3.45</v>
      </c>
    </row>
    <row r="922" spans="1:10" x14ac:dyDescent="0.3">
      <c r="A922">
        <v>921</v>
      </c>
      <c r="B922" s="2" t="s">
        <v>381</v>
      </c>
      <c r="C922" t="s">
        <v>1457</v>
      </c>
      <c r="D922" s="2">
        <v>1</v>
      </c>
      <c r="E922">
        <v>3.8</v>
      </c>
      <c r="F922">
        <v>3.8</v>
      </c>
      <c r="G922">
        <v>13.6</v>
      </c>
      <c r="H922">
        <v>13.6</v>
      </c>
      <c r="I922" s="2">
        <v>1</v>
      </c>
      <c r="J922" s="2">
        <v>3.47</v>
      </c>
    </row>
    <row r="923" spans="1:10" x14ac:dyDescent="0.3">
      <c r="A923">
        <v>922</v>
      </c>
      <c r="B923" s="2" t="s">
        <v>318</v>
      </c>
      <c r="C923" t="s">
        <v>1457</v>
      </c>
      <c r="D923" s="2">
        <v>2</v>
      </c>
      <c r="E923">
        <v>3.7</v>
      </c>
      <c r="F923">
        <v>3.7</v>
      </c>
      <c r="G923">
        <v>14</v>
      </c>
      <c r="H923">
        <v>14</v>
      </c>
      <c r="I923" s="2">
        <v>1</v>
      </c>
      <c r="J923" s="2">
        <v>3.4</v>
      </c>
    </row>
    <row r="924" spans="1:10" x14ac:dyDescent="0.3">
      <c r="A924">
        <v>923</v>
      </c>
      <c r="B924" s="2" t="s">
        <v>332</v>
      </c>
      <c r="C924" t="s">
        <v>1457</v>
      </c>
      <c r="D924" s="2">
        <v>2</v>
      </c>
      <c r="E924">
        <v>3.7</v>
      </c>
      <c r="F924">
        <v>3.7</v>
      </c>
      <c r="G924">
        <v>16</v>
      </c>
      <c r="H924">
        <v>16</v>
      </c>
      <c r="I924" s="2">
        <v>1</v>
      </c>
      <c r="J924" s="2">
        <v>3.22</v>
      </c>
    </row>
    <row r="925" spans="1:10" x14ac:dyDescent="0.3">
      <c r="A925">
        <v>924</v>
      </c>
      <c r="B925" s="2" t="s">
        <v>353</v>
      </c>
      <c r="C925" t="s">
        <v>1457</v>
      </c>
      <c r="D925" s="2">
        <v>2</v>
      </c>
      <c r="E925">
        <v>3.8</v>
      </c>
      <c r="F925">
        <v>3.8</v>
      </c>
      <c r="G925">
        <v>24</v>
      </c>
      <c r="H925">
        <v>12</v>
      </c>
      <c r="I925" s="2">
        <v>2</v>
      </c>
      <c r="J925" s="2">
        <v>3.26</v>
      </c>
    </row>
    <row r="926" spans="1:10" x14ac:dyDescent="0.3">
      <c r="A926">
        <v>925</v>
      </c>
      <c r="B926" s="2" t="s">
        <v>381</v>
      </c>
      <c r="C926" t="s">
        <v>1457</v>
      </c>
      <c r="D926" s="2">
        <v>2</v>
      </c>
      <c r="E926">
        <v>3.8</v>
      </c>
      <c r="F926">
        <v>3.8</v>
      </c>
      <c r="G926">
        <v>19.5</v>
      </c>
      <c r="H926">
        <v>9.75</v>
      </c>
      <c r="I926" s="2">
        <v>2</v>
      </c>
      <c r="J926" s="2">
        <v>3.26</v>
      </c>
    </row>
    <row r="927" spans="1:10" x14ac:dyDescent="0.3">
      <c r="A927">
        <v>926</v>
      </c>
      <c r="B927" s="2" t="s">
        <v>318</v>
      </c>
      <c r="C927" t="s">
        <v>1457</v>
      </c>
      <c r="D927" s="2">
        <v>2</v>
      </c>
      <c r="E927">
        <v>3.7</v>
      </c>
      <c r="F927">
        <v>3.7</v>
      </c>
      <c r="G927">
        <v>12.2</v>
      </c>
      <c r="H927">
        <v>12.2</v>
      </c>
      <c r="I927" s="2">
        <v>1</v>
      </c>
      <c r="J927" s="2">
        <v>3.45</v>
      </c>
    </row>
    <row r="928" spans="1:10" x14ac:dyDescent="0.3">
      <c r="A928">
        <v>927</v>
      </c>
      <c r="B928" s="2" t="s">
        <v>332</v>
      </c>
      <c r="C928" t="s">
        <v>1457</v>
      </c>
      <c r="D928" s="2">
        <v>2</v>
      </c>
      <c r="E928">
        <v>3.7</v>
      </c>
      <c r="F928">
        <v>3.7</v>
      </c>
      <c r="G928">
        <v>12.1</v>
      </c>
      <c r="H928">
        <v>12.1</v>
      </c>
      <c r="I928" s="2">
        <v>1</v>
      </c>
      <c r="J928" s="2">
        <v>3.48</v>
      </c>
    </row>
    <row r="929" spans="1:10" x14ac:dyDescent="0.3">
      <c r="A929">
        <v>928</v>
      </c>
      <c r="B929" s="2" t="s">
        <v>353</v>
      </c>
      <c r="C929" t="s">
        <v>1457</v>
      </c>
      <c r="D929" s="2">
        <v>1</v>
      </c>
      <c r="E929">
        <v>3.8</v>
      </c>
      <c r="F929">
        <v>3.8</v>
      </c>
      <c r="G929">
        <v>13.6</v>
      </c>
      <c r="H929">
        <v>13.6</v>
      </c>
      <c r="I929" s="2">
        <v>1</v>
      </c>
      <c r="J929" s="2">
        <v>3.45</v>
      </c>
    </row>
    <row r="930" spans="1:10" x14ac:dyDescent="0.3">
      <c r="A930">
        <v>929</v>
      </c>
      <c r="B930" s="2" t="s">
        <v>381</v>
      </c>
      <c r="C930" t="s">
        <v>1457</v>
      </c>
      <c r="D930" s="2">
        <v>1</v>
      </c>
      <c r="E930">
        <v>3.8</v>
      </c>
      <c r="F930">
        <v>3.8</v>
      </c>
      <c r="G930">
        <v>13.6</v>
      </c>
      <c r="H930">
        <v>13.6</v>
      </c>
      <c r="I930" s="2">
        <v>1</v>
      </c>
      <c r="J930" s="2">
        <v>3.47</v>
      </c>
    </row>
    <row r="931" spans="1:10" x14ac:dyDescent="0.3">
      <c r="A931">
        <v>930</v>
      </c>
      <c r="B931" s="2" t="s">
        <v>318</v>
      </c>
      <c r="C931" t="s">
        <v>1457</v>
      </c>
      <c r="D931" s="2">
        <v>2</v>
      </c>
      <c r="E931">
        <v>3.7</v>
      </c>
      <c r="F931">
        <v>3.7</v>
      </c>
      <c r="G931">
        <v>14</v>
      </c>
      <c r="H931">
        <v>14</v>
      </c>
      <c r="I931" s="2">
        <v>1</v>
      </c>
      <c r="J931" s="2">
        <v>3.4</v>
      </c>
    </row>
    <row r="932" spans="1:10" x14ac:dyDescent="0.3">
      <c r="A932">
        <v>931</v>
      </c>
      <c r="B932" s="2" t="s">
        <v>332</v>
      </c>
      <c r="C932" t="s">
        <v>1457</v>
      </c>
      <c r="D932" s="2">
        <v>2</v>
      </c>
      <c r="E932">
        <v>3.7</v>
      </c>
      <c r="F932">
        <v>3.7</v>
      </c>
      <c r="G932">
        <v>16</v>
      </c>
      <c r="H932">
        <v>16</v>
      </c>
      <c r="I932" s="2">
        <v>1</v>
      </c>
      <c r="J932" s="2">
        <v>3.22</v>
      </c>
    </row>
    <row r="933" spans="1:10" x14ac:dyDescent="0.3">
      <c r="A933">
        <v>932</v>
      </c>
      <c r="B933" s="2" t="s">
        <v>353</v>
      </c>
      <c r="C933" t="s">
        <v>1457</v>
      </c>
      <c r="D933" s="2">
        <v>2</v>
      </c>
      <c r="E933">
        <v>3.8</v>
      </c>
      <c r="F933">
        <v>3.8</v>
      </c>
      <c r="G933">
        <v>24</v>
      </c>
      <c r="H933">
        <v>12</v>
      </c>
      <c r="I933" s="2">
        <v>2</v>
      </c>
      <c r="J933" s="2">
        <v>3.26</v>
      </c>
    </row>
    <row r="934" spans="1:10" x14ac:dyDescent="0.3">
      <c r="A934">
        <v>933</v>
      </c>
      <c r="B934" s="2" t="s">
        <v>381</v>
      </c>
      <c r="C934" t="s">
        <v>1457</v>
      </c>
      <c r="D934" s="2">
        <v>2</v>
      </c>
      <c r="E934">
        <v>3.8</v>
      </c>
      <c r="F934">
        <v>3.8</v>
      </c>
      <c r="G934">
        <v>19.5</v>
      </c>
      <c r="H934">
        <v>9.75</v>
      </c>
      <c r="I934" s="2">
        <v>2</v>
      </c>
      <c r="J934" s="2">
        <v>3.26</v>
      </c>
    </row>
    <row r="935" spans="1:10" x14ac:dyDescent="0.3">
      <c r="A935">
        <v>934</v>
      </c>
      <c r="B935" s="2" t="s">
        <v>44</v>
      </c>
      <c r="C935" t="s">
        <v>1458</v>
      </c>
      <c r="J935" s="2">
        <v>3.63</v>
      </c>
    </row>
    <row r="936" spans="1:10" x14ac:dyDescent="0.3">
      <c r="A936">
        <v>935</v>
      </c>
      <c r="B936" s="2" t="s">
        <v>44</v>
      </c>
      <c r="C936" t="s">
        <v>1458</v>
      </c>
      <c r="J936" s="2">
        <v>3.63</v>
      </c>
    </row>
    <row r="937" spans="1:10" x14ac:dyDescent="0.3">
      <c r="A937">
        <v>936</v>
      </c>
      <c r="B937" s="2" t="s">
        <v>44</v>
      </c>
      <c r="C937" t="s">
        <v>1458</v>
      </c>
      <c r="J937" s="2">
        <v>3.56</v>
      </c>
    </row>
    <row r="938" spans="1:10" x14ac:dyDescent="0.3">
      <c r="A938">
        <v>937</v>
      </c>
      <c r="B938" s="2" t="s">
        <v>44</v>
      </c>
      <c r="C938" t="s">
        <v>1458</v>
      </c>
      <c r="J938" s="2">
        <v>3.56</v>
      </c>
    </row>
    <row r="939" spans="1:10" x14ac:dyDescent="0.3">
      <c r="A939">
        <v>938</v>
      </c>
      <c r="B939" s="2" t="s">
        <v>374</v>
      </c>
      <c r="C939" t="s">
        <v>1455</v>
      </c>
      <c r="D939">
        <v>2</v>
      </c>
      <c r="E939">
        <v>3.835</v>
      </c>
      <c r="F939">
        <v>3.835</v>
      </c>
      <c r="G939">
        <v>34.43</v>
      </c>
      <c r="H939">
        <v>17.215</v>
      </c>
      <c r="I939">
        <v>2</v>
      </c>
      <c r="J939" s="69">
        <v>3.4</v>
      </c>
    </row>
    <row r="940" spans="1:10" x14ac:dyDescent="0.3">
      <c r="A940">
        <v>939</v>
      </c>
      <c r="B940" s="2" t="s">
        <v>374</v>
      </c>
      <c r="C940" t="s">
        <v>1455</v>
      </c>
      <c r="D940">
        <v>2</v>
      </c>
      <c r="E940">
        <v>3.835</v>
      </c>
      <c r="F940">
        <v>3.835</v>
      </c>
      <c r="G940">
        <v>34.43</v>
      </c>
      <c r="H940">
        <v>17.215</v>
      </c>
      <c r="I940">
        <v>2</v>
      </c>
      <c r="J940" s="69">
        <v>3.4</v>
      </c>
    </row>
    <row r="941" spans="1:10" x14ac:dyDescent="0.3">
      <c r="A941">
        <v>940</v>
      </c>
      <c r="B941" s="2" t="s">
        <v>374</v>
      </c>
      <c r="C941" t="s">
        <v>1455</v>
      </c>
      <c r="D941">
        <v>2</v>
      </c>
      <c r="E941">
        <v>3.835</v>
      </c>
      <c r="F941">
        <v>3.835</v>
      </c>
      <c r="G941">
        <v>34.43</v>
      </c>
      <c r="H941">
        <v>17.215</v>
      </c>
      <c r="I941">
        <v>2</v>
      </c>
      <c r="J941" s="69">
        <v>3.4</v>
      </c>
    </row>
    <row r="942" spans="1:10" x14ac:dyDescent="0.3">
      <c r="A942">
        <v>941</v>
      </c>
      <c r="B942" s="2" t="s">
        <v>374</v>
      </c>
      <c r="C942" t="s">
        <v>1455</v>
      </c>
      <c r="D942">
        <v>2</v>
      </c>
      <c r="E942">
        <v>3.835</v>
      </c>
      <c r="F942">
        <v>3.835</v>
      </c>
      <c r="G942">
        <v>34.43</v>
      </c>
      <c r="H942">
        <v>17.215</v>
      </c>
      <c r="I942">
        <v>2</v>
      </c>
      <c r="J942" s="69">
        <v>3.4</v>
      </c>
    </row>
    <row r="943" spans="1:10" x14ac:dyDescent="0.3">
      <c r="A943">
        <v>942</v>
      </c>
      <c r="B943" s="2" t="s">
        <v>374</v>
      </c>
      <c r="C943" t="s">
        <v>1455</v>
      </c>
      <c r="D943">
        <v>2</v>
      </c>
      <c r="E943">
        <v>3.835</v>
      </c>
      <c r="F943">
        <v>3.835</v>
      </c>
      <c r="G943">
        <v>34.43</v>
      </c>
      <c r="H943">
        <v>17.215</v>
      </c>
      <c r="I943">
        <v>2</v>
      </c>
      <c r="J943" s="69">
        <v>3.4</v>
      </c>
    </row>
    <row r="944" spans="1:10" x14ac:dyDescent="0.3">
      <c r="A944">
        <v>943</v>
      </c>
      <c r="B944" s="2" t="s">
        <v>374</v>
      </c>
      <c r="C944" t="s">
        <v>1455</v>
      </c>
      <c r="D944">
        <v>2</v>
      </c>
      <c r="E944">
        <v>3.835</v>
      </c>
      <c r="F944">
        <v>3.835</v>
      </c>
      <c r="G944">
        <v>34.43</v>
      </c>
      <c r="H944">
        <v>17.215</v>
      </c>
      <c r="I944">
        <v>2</v>
      </c>
      <c r="J944" s="69">
        <v>3.4</v>
      </c>
    </row>
    <row r="945" spans="1:10" x14ac:dyDescent="0.3">
      <c r="A945">
        <v>944</v>
      </c>
      <c r="B945" s="2" t="s">
        <v>374</v>
      </c>
      <c r="C945" t="s">
        <v>1455</v>
      </c>
      <c r="D945">
        <v>2</v>
      </c>
      <c r="E945">
        <v>3.835</v>
      </c>
      <c r="F945">
        <v>3.835</v>
      </c>
      <c r="G945">
        <v>34.43</v>
      </c>
      <c r="H945">
        <v>17.215</v>
      </c>
      <c r="I945">
        <v>2</v>
      </c>
      <c r="J945" s="69">
        <v>3.4</v>
      </c>
    </row>
    <row r="946" spans="1:10" x14ac:dyDescent="0.3">
      <c r="A946">
        <v>945</v>
      </c>
      <c r="B946" s="2" t="s">
        <v>374</v>
      </c>
      <c r="C946" t="s">
        <v>1455</v>
      </c>
      <c r="D946">
        <v>2</v>
      </c>
      <c r="E946">
        <v>3.835</v>
      </c>
      <c r="F946">
        <v>3.835</v>
      </c>
      <c r="G946">
        <v>34.43</v>
      </c>
      <c r="H946">
        <v>17.215</v>
      </c>
      <c r="I946">
        <v>2</v>
      </c>
      <c r="J946" s="69">
        <v>3.4</v>
      </c>
    </row>
    <row r="947" spans="1:10" x14ac:dyDescent="0.3">
      <c r="A947">
        <v>946</v>
      </c>
      <c r="B947" s="2" t="s">
        <v>374</v>
      </c>
      <c r="C947" t="s">
        <v>1455</v>
      </c>
      <c r="D947">
        <v>2</v>
      </c>
      <c r="E947">
        <v>3.835</v>
      </c>
      <c r="F947">
        <v>3.835</v>
      </c>
      <c r="G947">
        <v>34.43</v>
      </c>
      <c r="H947">
        <v>17.215</v>
      </c>
      <c r="I947">
        <v>2</v>
      </c>
      <c r="J947" s="69">
        <v>3.4</v>
      </c>
    </row>
    <row r="948" spans="1:10" x14ac:dyDescent="0.3">
      <c r="A948">
        <v>947</v>
      </c>
      <c r="B948" s="2" t="s">
        <v>374</v>
      </c>
      <c r="C948" t="s">
        <v>1455</v>
      </c>
      <c r="D948">
        <v>2</v>
      </c>
      <c r="E948">
        <v>3.835</v>
      </c>
      <c r="F948">
        <v>3.835</v>
      </c>
      <c r="G948">
        <v>34.43</v>
      </c>
      <c r="H948">
        <v>17.215</v>
      </c>
      <c r="I948">
        <v>2</v>
      </c>
      <c r="J948" s="69">
        <v>3.4</v>
      </c>
    </row>
    <row r="949" spans="1:10" x14ac:dyDescent="0.3">
      <c r="A949">
        <v>948</v>
      </c>
      <c r="B949" s="2" t="s">
        <v>374</v>
      </c>
      <c r="C949" t="s">
        <v>1455</v>
      </c>
      <c r="D949">
        <v>2</v>
      </c>
      <c r="E949">
        <v>3.835</v>
      </c>
      <c r="F949">
        <v>3.835</v>
      </c>
      <c r="G949">
        <v>34.43</v>
      </c>
      <c r="H949">
        <v>17.215</v>
      </c>
      <c r="I949">
        <v>2</v>
      </c>
      <c r="J949" s="69">
        <v>3.4</v>
      </c>
    </row>
    <row r="950" spans="1:10" x14ac:dyDescent="0.3">
      <c r="A950">
        <v>949</v>
      </c>
      <c r="B950" s="2" t="s">
        <v>353</v>
      </c>
      <c r="C950" t="s">
        <v>1459</v>
      </c>
      <c r="D950">
        <v>2</v>
      </c>
      <c r="E950">
        <v>3.81</v>
      </c>
      <c r="F950">
        <v>3.81</v>
      </c>
      <c r="G950">
        <v>27.41</v>
      </c>
      <c r="H950">
        <v>13.705</v>
      </c>
      <c r="I950" s="2">
        <v>2</v>
      </c>
      <c r="J950" s="69">
        <v>3.4112499999999999</v>
      </c>
    </row>
    <row r="951" spans="1:10" x14ac:dyDescent="0.3">
      <c r="A951">
        <v>950</v>
      </c>
      <c r="B951" s="2" t="s">
        <v>372</v>
      </c>
      <c r="C951" t="s">
        <v>1459</v>
      </c>
      <c r="D951">
        <v>1</v>
      </c>
      <c r="E951">
        <v>3.82</v>
      </c>
      <c r="F951">
        <v>3.82</v>
      </c>
      <c r="G951">
        <v>25.06</v>
      </c>
      <c r="H951">
        <v>25.06</v>
      </c>
      <c r="I951">
        <v>1</v>
      </c>
      <c r="J951" s="69">
        <v>3.42</v>
      </c>
    </row>
    <row r="952" spans="1:10" x14ac:dyDescent="0.3">
      <c r="A952">
        <v>951</v>
      </c>
      <c r="B952" s="2" t="s">
        <v>372</v>
      </c>
      <c r="C952" t="s">
        <v>1459</v>
      </c>
      <c r="D952">
        <v>1</v>
      </c>
      <c r="E952">
        <v>3.82</v>
      </c>
      <c r="F952">
        <v>3.82</v>
      </c>
      <c r="G952">
        <v>25.06</v>
      </c>
      <c r="H952">
        <v>25.06</v>
      </c>
      <c r="I952">
        <v>1</v>
      </c>
      <c r="J952" s="69">
        <v>3.42</v>
      </c>
    </row>
    <row r="953" spans="1:10" x14ac:dyDescent="0.3">
      <c r="A953">
        <v>952</v>
      </c>
      <c r="B953" s="2" t="s">
        <v>372</v>
      </c>
      <c r="C953" t="s">
        <v>1459</v>
      </c>
      <c r="D953">
        <v>1</v>
      </c>
      <c r="E953">
        <v>3.82</v>
      </c>
      <c r="F953">
        <v>3.82</v>
      </c>
      <c r="G953">
        <v>25.06</v>
      </c>
      <c r="H953">
        <v>25.06</v>
      </c>
      <c r="I953">
        <v>1</v>
      </c>
      <c r="J953" s="69">
        <v>3.42</v>
      </c>
    </row>
    <row r="954" spans="1:10" x14ac:dyDescent="0.3">
      <c r="A954">
        <v>953</v>
      </c>
      <c r="B954" s="2" t="s">
        <v>372</v>
      </c>
      <c r="C954" t="s">
        <v>1459</v>
      </c>
      <c r="D954">
        <v>1</v>
      </c>
      <c r="E954">
        <v>3.82</v>
      </c>
      <c r="F954">
        <v>3.82</v>
      </c>
      <c r="G954">
        <v>25.06</v>
      </c>
      <c r="H954">
        <v>25.06</v>
      </c>
      <c r="I954">
        <v>1</v>
      </c>
      <c r="J954" s="69">
        <v>3.42</v>
      </c>
    </row>
    <row r="955" spans="1:10" x14ac:dyDescent="0.3">
      <c r="A955">
        <v>954</v>
      </c>
      <c r="B955" s="2" t="s">
        <v>372</v>
      </c>
      <c r="C955" t="s">
        <v>1459</v>
      </c>
      <c r="D955">
        <v>1</v>
      </c>
      <c r="E955">
        <v>3.82</v>
      </c>
      <c r="F955">
        <v>3.82</v>
      </c>
      <c r="G955">
        <v>25.06</v>
      </c>
      <c r="H955">
        <v>25.06</v>
      </c>
      <c r="I955">
        <v>1</v>
      </c>
      <c r="J955" s="69">
        <v>3.42</v>
      </c>
    </row>
    <row r="956" spans="1:10" x14ac:dyDescent="0.3">
      <c r="A956">
        <v>955</v>
      </c>
      <c r="B956" s="2" t="s">
        <v>372</v>
      </c>
      <c r="C956" t="s">
        <v>1459</v>
      </c>
      <c r="D956">
        <v>1</v>
      </c>
      <c r="E956">
        <v>3.82</v>
      </c>
      <c r="F956">
        <v>3.82</v>
      </c>
      <c r="G956">
        <v>25.06</v>
      </c>
      <c r="H956">
        <v>25.06</v>
      </c>
      <c r="I956">
        <v>1</v>
      </c>
      <c r="J956" s="69">
        <v>3.42</v>
      </c>
    </row>
    <row r="957" spans="1:10" x14ac:dyDescent="0.3">
      <c r="A957">
        <v>956</v>
      </c>
      <c r="B957" s="2" t="s">
        <v>372</v>
      </c>
      <c r="C957" t="s">
        <v>1459</v>
      </c>
      <c r="D957">
        <v>1</v>
      </c>
      <c r="E957">
        <v>3.82</v>
      </c>
      <c r="F957">
        <v>3.82</v>
      </c>
      <c r="G957">
        <v>25.06</v>
      </c>
      <c r="H957">
        <v>25.06</v>
      </c>
      <c r="I957">
        <v>1</v>
      </c>
      <c r="J957" s="69">
        <v>3.42</v>
      </c>
    </row>
    <row r="958" spans="1:10" x14ac:dyDescent="0.3">
      <c r="A958">
        <v>957</v>
      </c>
      <c r="B958" s="2" t="s">
        <v>372</v>
      </c>
      <c r="C958" t="s">
        <v>1459</v>
      </c>
      <c r="D958">
        <v>1</v>
      </c>
      <c r="E958">
        <v>3.82</v>
      </c>
      <c r="F958">
        <v>3.82</v>
      </c>
      <c r="G958">
        <v>25.06</v>
      </c>
      <c r="H958">
        <v>25.06</v>
      </c>
      <c r="I958">
        <v>1</v>
      </c>
      <c r="J958" s="69">
        <v>3.42</v>
      </c>
    </row>
    <row r="959" spans="1:10" x14ac:dyDescent="0.3">
      <c r="A959">
        <v>958</v>
      </c>
      <c r="B959" s="2" t="s">
        <v>372</v>
      </c>
      <c r="C959" t="s">
        <v>1459</v>
      </c>
      <c r="D959">
        <v>1</v>
      </c>
      <c r="E959">
        <v>3.82</v>
      </c>
      <c r="F959">
        <v>3.82</v>
      </c>
      <c r="G959">
        <v>25.06</v>
      </c>
      <c r="H959">
        <v>25.06</v>
      </c>
      <c r="I959">
        <v>1</v>
      </c>
      <c r="J959" s="69">
        <v>3.42</v>
      </c>
    </row>
    <row r="960" spans="1:10" x14ac:dyDescent="0.3">
      <c r="A960">
        <v>959</v>
      </c>
      <c r="B960" s="2" t="s">
        <v>372</v>
      </c>
      <c r="C960" t="s">
        <v>1459</v>
      </c>
      <c r="D960">
        <v>1</v>
      </c>
      <c r="E960">
        <v>3.82</v>
      </c>
      <c r="F960">
        <v>3.82</v>
      </c>
      <c r="G960">
        <v>25.06</v>
      </c>
      <c r="H960">
        <v>25.06</v>
      </c>
      <c r="I960">
        <v>1</v>
      </c>
      <c r="J960" s="69">
        <v>3.42</v>
      </c>
    </row>
    <row r="961" spans="1:10" x14ac:dyDescent="0.3">
      <c r="A961">
        <v>960</v>
      </c>
      <c r="B961" s="2" t="s">
        <v>372</v>
      </c>
      <c r="C961" t="s">
        <v>1459</v>
      </c>
      <c r="D961">
        <v>1</v>
      </c>
      <c r="E961">
        <v>3.82</v>
      </c>
      <c r="F961">
        <v>3.82</v>
      </c>
      <c r="G961">
        <v>25.06</v>
      </c>
      <c r="H961">
        <v>25.06</v>
      </c>
      <c r="I961">
        <v>1</v>
      </c>
      <c r="J961" s="69">
        <v>3.42</v>
      </c>
    </row>
    <row r="962" spans="1:10" x14ac:dyDescent="0.3">
      <c r="A962">
        <v>961</v>
      </c>
      <c r="B962" s="2" t="s">
        <v>385</v>
      </c>
      <c r="C962" t="s">
        <v>1459</v>
      </c>
      <c r="D962">
        <v>1</v>
      </c>
      <c r="E962">
        <v>3.802</v>
      </c>
      <c r="F962">
        <v>3.802</v>
      </c>
      <c r="G962">
        <v>24.7</v>
      </c>
      <c r="H962">
        <v>24.7</v>
      </c>
      <c r="I962">
        <v>1</v>
      </c>
      <c r="J962" s="69">
        <v>3.58</v>
      </c>
    </row>
    <row r="963" spans="1:10" x14ac:dyDescent="0.3">
      <c r="A963">
        <v>962</v>
      </c>
      <c r="B963" s="2" t="s">
        <v>385</v>
      </c>
      <c r="C963" t="s">
        <v>1459</v>
      </c>
      <c r="D963">
        <v>1</v>
      </c>
      <c r="E963">
        <v>3.802</v>
      </c>
      <c r="F963">
        <v>3.802</v>
      </c>
      <c r="G963">
        <v>24.7</v>
      </c>
      <c r="H963">
        <v>24.7</v>
      </c>
      <c r="I963">
        <v>1</v>
      </c>
      <c r="J963" s="69">
        <v>3.58</v>
      </c>
    </row>
    <row r="964" spans="1:10" x14ac:dyDescent="0.3">
      <c r="A964">
        <v>963</v>
      </c>
      <c r="B964" s="2" t="s">
        <v>385</v>
      </c>
      <c r="C964" t="s">
        <v>1459</v>
      </c>
      <c r="D964">
        <v>1</v>
      </c>
      <c r="E964">
        <v>3.802</v>
      </c>
      <c r="F964">
        <v>3.802</v>
      </c>
      <c r="G964">
        <v>24.7</v>
      </c>
      <c r="H964">
        <v>24.7</v>
      </c>
      <c r="I964">
        <v>1</v>
      </c>
      <c r="J964" s="69">
        <v>3.58</v>
      </c>
    </row>
    <row r="965" spans="1:10" x14ac:dyDescent="0.3">
      <c r="A965">
        <v>964</v>
      </c>
      <c r="B965" s="2" t="s">
        <v>385</v>
      </c>
      <c r="C965" t="s">
        <v>1459</v>
      </c>
      <c r="D965">
        <v>1</v>
      </c>
      <c r="E965">
        <v>3.802</v>
      </c>
      <c r="F965">
        <v>3.802</v>
      </c>
      <c r="G965">
        <v>24.7</v>
      </c>
      <c r="H965">
        <v>24.7</v>
      </c>
      <c r="I965">
        <v>1</v>
      </c>
      <c r="J965" s="69">
        <v>3.58</v>
      </c>
    </row>
    <row r="966" spans="1:10" x14ac:dyDescent="0.3">
      <c r="A966">
        <v>965</v>
      </c>
      <c r="B966" s="2" t="s">
        <v>385</v>
      </c>
      <c r="C966" t="s">
        <v>1459</v>
      </c>
      <c r="D966">
        <v>1</v>
      </c>
      <c r="E966">
        <v>3.802</v>
      </c>
      <c r="F966">
        <v>3.802</v>
      </c>
      <c r="G966">
        <v>24.7</v>
      </c>
      <c r="H966">
        <v>24.7</v>
      </c>
      <c r="I966">
        <v>1</v>
      </c>
      <c r="J966" s="69">
        <v>3.58</v>
      </c>
    </row>
    <row r="967" spans="1:10" x14ac:dyDescent="0.3">
      <c r="A967">
        <v>966</v>
      </c>
      <c r="B967" s="2" t="s">
        <v>385</v>
      </c>
      <c r="C967" t="s">
        <v>1459</v>
      </c>
      <c r="D967">
        <v>1</v>
      </c>
      <c r="E967">
        <v>3.802</v>
      </c>
      <c r="F967">
        <v>3.802</v>
      </c>
      <c r="G967">
        <v>24.7</v>
      </c>
      <c r="H967">
        <v>24.7</v>
      </c>
      <c r="I967">
        <v>1</v>
      </c>
      <c r="J967" s="69">
        <v>3.58</v>
      </c>
    </row>
    <row r="968" spans="1:10" x14ac:dyDescent="0.3">
      <c r="A968">
        <v>967</v>
      </c>
      <c r="B968" s="2" t="s">
        <v>385</v>
      </c>
      <c r="C968" t="s">
        <v>1459</v>
      </c>
      <c r="D968">
        <v>1</v>
      </c>
      <c r="E968">
        <v>3.802</v>
      </c>
      <c r="F968">
        <v>3.802</v>
      </c>
      <c r="G968">
        <v>24.7</v>
      </c>
      <c r="H968">
        <v>24.7</v>
      </c>
      <c r="I968">
        <v>1</v>
      </c>
      <c r="J968" s="69">
        <v>3.58</v>
      </c>
    </row>
    <row r="969" spans="1:10" x14ac:dyDescent="0.3">
      <c r="A969">
        <v>968</v>
      </c>
      <c r="B969" s="2" t="s">
        <v>385</v>
      </c>
      <c r="C969" t="s">
        <v>1459</v>
      </c>
      <c r="D969">
        <v>1</v>
      </c>
      <c r="E969">
        <v>3.802</v>
      </c>
      <c r="F969">
        <v>3.802</v>
      </c>
      <c r="G969">
        <v>24.7</v>
      </c>
      <c r="H969">
        <v>24.7</v>
      </c>
      <c r="I969">
        <v>1</v>
      </c>
      <c r="J969" s="69">
        <v>3.58</v>
      </c>
    </row>
    <row r="970" spans="1:10" x14ac:dyDescent="0.3">
      <c r="A970">
        <v>969</v>
      </c>
      <c r="B970" s="2" t="s">
        <v>385</v>
      </c>
      <c r="C970" t="s">
        <v>1459</v>
      </c>
      <c r="D970">
        <v>1</v>
      </c>
      <c r="E970">
        <v>3.802</v>
      </c>
      <c r="F970">
        <v>3.802</v>
      </c>
      <c r="G970">
        <v>24.7</v>
      </c>
      <c r="H970">
        <v>24.7</v>
      </c>
      <c r="I970">
        <v>1</v>
      </c>
      <c r="J970" s="69">
        <v>3.58</v>
      </c>
    </row>
    <row r="971" spans="1:10" x14ac:dyDescent="0.3">
      <c r="A971">
        <v>970</v>
      </c>
      <c r="B971" s="2" t="s">
        <v>385</v>
      </c>
      <c r="C971" t="s">
        <v>1459</v>
      </c>
      <c r="D971">
        <v>1</v>
      </c>
      <c r="E971">
        <v>3.802</v>
      </c>
      <c r="F971">
        <v>3.802</v>
      </c>
      <c r="G971">
        <v>24.7</v>
      </c>
      <c r="H971">
        <v>24.7</v>
      </c>
      <c r="I971">
        <v>1</v>
      </c>
      <c r="J971" s="69">
        <v>3.58</v>
      </c>
    </row>
    <row r="972" spans="1:10" x14ac:dyDescent="0.3">
      <c r="A972">
        <v>971</v>
      </c>
      <c r="B972" s="2" t="s">
        <v>385</v>
      </c>
      <c r="C972" t="s">
        <v>1459</v>
      </c>
      <c r="D972">
        <v>1</v>
      </c>
      <c r="E972">
        <v>3.802</v>
      </c>
      <c r="F972">
        <v>3.802</v>
      </c>
      <c r="G972">
        <v>24.7</v>
      </c>
      <c r="H972">
        <v>24.7</v>
      </c>
      <c r="I972">
        <v>1</v>
      </c>
      <c r="J972" s="69">
        <v>3.58</v>
      </c>
    </row>
    <row r="973" spans="1:10" x14ac:dyDescent="0.3">
      <c r="A973">
        <v>972</v>
      </c>
      <c r="B973" s="2" t="s">
        <v>4</v>
      </c>
      <c r="C973" t="s">
        <v>1460</v>
      </c>
      <c r="J973">
        <v>3.49</v>
      </c>
    </row>
    <row r="974" spans="1:10" x14ac:dyDescent="0.3">
      <c r="A974">
        <v>973</v>
      </c>
      <c r="B974" s="2" t="s">
        <v>63</v>
      </c>
      <c r="C974" t="s">
        <v>1460</v>
      </c>
      <c r="D974">
        <v>1</v>
      </c>
      <c r="E974">
        <v>3.82</v>
      </c>
      <c r="F974">
        <v>3.82</v>
      </c>
      <c r="G974">
        <v>15.99</v>
      </c>
      <c r="H974">
        <v>15.99</v>
      </c>
      <c r="I974" s="2">
        <v>1</v>
      </c>
      <c r="J974">
        <v>3.49</v>
      </c>
    </row>
    <row r="975" spans="1:10" x14ac:dyDescent="0.3">
      <c r="A975">
        <v>974</v>
      </c>
      <c r="B975" s="2" t="s">
        <v>363</v>
      </c>
      <c r="C975" t="s">
        <v>1460</v>
      </c>
      <c r="D975">
        <v>1</v>
      </c>
      <c r="E975">
        <v>3.86</v>
      </c>
      <c r="F975">
        <v>3.86</v>
      </c>
      <c r="G975">
        <v>16.079999999999998</v>
      </c>
      <c r="H975">
        <v>16.079999999999998</v>
      </c>
      <c r="I975" s="2">
        <v>1</v>
      </c>
      <c r="J975">
        <v>3.56</v>
      </c>
    </row>
    <row r="976" spans="1:10" x14ac:dyDescent="0.3">
      <c r="A976">
        <v>975</v>
      </c>
      <c r="B976" s="2" t="s">
        <v>364</v>
      </c>
      <c r="C976" t="s">
        <v>1460</v>
      </c>
      <c r="D976">
        <v>1</v>
      </c>
      <c r="E976">
        <v>3.87</v>
      </c>
      <c r="F976">
        <v>3.87</v>
      </c>
      <c r="G976">
        <v>20.49</v>
      </c>
      <c r="H976">
        <v>20.49</v>
      </c>
      <c r="I976" s="2">
        <v>1</v>
      </c>
      <c r="J976">
        <v>3.6</v>
      </c>
    </row>
    <row r="977" spans="1:10" x14ac:dyDescent="0.3">
      <c r="A977">
        <v>976</v>
      </c>
      <c r="B977" s="2" t="s">
        <v>365</v>
      </c>
      <c r="C977" t="s">
        <v>1460</v>
      </c>
      <c r="D977">
        <v>1</v>
      </c>
      <c r="E977">
        <v>3.86</v>
      </c>
      <c r="F977">
        <v>3.86</v>
      </c>
      <c r="G977">
        <v>22.22</v>
      </c>
      <c r="H977">
        <v>22.22</v>
      </c>
      <c r="I977" s="2">
        <v>1</v>
      </c>
      <c r="J977">
        <v>3.55</v>
      </c>
    </row>
    <row r="978" spans="1:10" x14ac:dyDescent="0.3">
      <c r="A978">
        <v>977</v>
      </c>
      <c r="B978" s="2" t="s">
        <v>366</v>
      </c>
      <c r="C978" t="s">
        <v>1460</v>
      </c>
      <c r="D978">
        <v>1</v>
      </c>
      <c r="E978">
        <v>3.86</v>
      </c>
      <c r="F978">
        <v>3.86</v>
      </c>
      <c r="G978">
        <v>25.35</v>
      </c>
      <c r="H978">
        <v>25.35</v>
      </c>
      <c r="I978" s="2">
        <v>1</v>
      </c>
      <c r="J978">
        <v>3.62</v>
      </c>
    </row>
    <row r="979" spans="1:10" x14ac:dyDescent="0.3">
      <c r="A979">
        <v>978</v>
      </c>
      <c r="B979" s="2" t="s">
        <v>367</v>
      </c>
      <c r="C979" t="s">
        <v>1460</v>
      </c>
      <c r="D979">
        <v>1</v>
      </c>
      <c r="E979">
        <v>3.86</v>
      </c>
      <c r="F979">
        <v>3.86</v>
      </c>
      <c r="G979">
        <v>29.53</v>
      </c>
      <c r="H979">
        <v>29.53</v>
      </c>
      <c r="I979" s="2">
        <v>1</v>
      </c>
      <c r="J979">
        <v>3.55</v>
      </c>
    </row>
    <row r="980" spans="1:10" x14ac:dyDescent="0.3">
      <c r="A980">
        <v>979</v>
      </c>
      <c r="B980" s="2" t="s">
        <v>368</v>
      </c>
      <c r="C980" t="s">
        <v>1460</v>
      </c>
      <c r="D980">
        <v>1</v>
      </c>
      <c r="E980">
        <v>3.86</v>
      </c>
      <c r="F980">
        <v>3.86</v>
      </c>
      <c r="G980">
        <v>33.53</v>
      </c>
      <c r="H980">
        <v>33.53</v>
      </c>
      <c r="I980" s="2">
        <v>1</v>
      </c>
      <c r="J980">
        <v>3.6</v>
      </c>
    </row>
    <row r="981" spans="1:10" x14ac:dyDescent="0.3">
      <c r="A981">
        <v>980</v>
      </c>
      <c r="B981" s="2" t="s">
        <v>4</v>
      </c>
      <c r="C981" t="s">
        <v>1460</v>
      </c>
      <c r="J981">
        <v>3.49</v>
      </c>
    </row>
    <row r="982" spans="1:10" x14ac:dyDescent="0.3">
      <c r="A982">
        <v>981</v>
      </c>
      <c r="B982" s="2" t="s">
        <v>63</v>
      </c>
      <c r="C982" t="s">
        <v>1460</v>
      </c>
      <c r="D982">
        <v>1</v>
      </c>
      <c r="E982">
        <v>3.82</v>
      </c>
      <c r="F982">
        <v>3.82</v>
      </c>
      <c r="G982">
        <v>15.99</v>
      </c>
      <c r="H982">
        <v>15.99</v>
      </c>
      <c r="I982" s="2">
        <v>1</v>
      </c>
      <c r="J982">
        <v>3.49</v>
      </c>
    </row>
    <row r="983" spans="1:10" x14ac:dyDescent="0.3">
      <c r="A983">
        <v>982</v>
      </c>
      <c r="B983" s="2" t="s">
        <v>363</v>
      </c>
      <c r="C983" t="s">
        <v>1460</v>
      </c>
      <c r="D983">
        <v>1</v>
      </c>
      <c r="E983">
        <v>3.86</v>
      </c>
      <c r="F983">
        <v>3.86</v>
      </c>
      <c r="G983">
        <v>16.079999999999998</v>
      </c>
      <c r="H983">
        <v>16.079999999999998</v>
      </c>
      <c r="I983" s="2">
        <v>1</v>
      </c>
      <c r="J983">
        <v>3.56</v>
      </c>
    </row>
    <row r="984" spans="1:10" x14ac:dyDescent="0.3">
      <c r="A984">
        <v>983</v>
      </c>
      <c r="B984" s="2" t="s">
        <v>364</v>
      </c>
      <c r="C984" t="s">
        <v>1460</v>
      </c>
      <c r="D984">
        <v>1</v>
      </c>
      <c r="E984">
        <v>3.87</v>
      </c>
      <c r="F984">
        <v>3.87</v>
      </c>
      <c r="G984">
        <v>20.49</v>
      </c>
      <c r="H984">
        <v>20.49</v>
      </c>
      <c r="I984" s="2">
        <v>1</v>
      </c>
      <c r="J984">
        <v>3.6</v>
      </c>
    </row>
    <row r="985" spans="1:10" x14ac:dyDescent="0.3">
      <c r="A985">
        <v>984</v>
      </c>
      <c r="B985" s="2" t="s">
        <v>365</v>
      </c>
      <c r="C985" t="s">
        <v>1460</v>
      </c>
      <c r="D985">
        <v>1</v>
      </c>
      <c r="E985">
        <v>3.86</v>
      </c>
      <c r="F985">
        <v>3.86</v>
      </c>
      <c r="G985">
        <v>22.22</v>
      </c>
      <c r="H985">
        <v>22.22</v>
      </c>
      <c r="I985" s="2">
        <v>1</v>
      </c>
      <c r="J985">
        <v>3.55</v>
      </c>
    </row>
    <row r="986" spans="1:10" x14ac:dyDescent="0.3">
      <c r="A986">
        <v>985</v>
      </c>
      <c r="B986" s="2" t="s">
        <v>366</v>
      </c>
      <c r="C986" t="s">
        <v>1460</v>
      </c>
      <c r="D986">
        <v>1</v>
      </c>
      <c r="E986">
        <v>3.86</v>
      </c>
      <c r="F986">
        <v>3.86</v>
      </c>
      <c r="G986">
        <v>25.35</v>
      </c>
      <c r="H986">
        <v>25.35</v>
      </c>
      <c r="I986" s="2">
        <v>1</v>
      </c>
      <c r="J986">
        <v>3.62</v>
      </c>
    </row>
    <row r="987" spans="1:10" x14ac:dyDescent="0.3">
      <c r="A987">
        <v>986</v>
      </c>
      <c r="B987" s="2" t="s">
        <v>367</v>
      </c>
      <c r="C987" t="s">
        <v>1460</v>
      </c>
      <c r="D987">
        <v>1</v>
      </c>
      <c r="E987">
        <v>3.86</v>
      </c>
      <c r="F987">
        <v>3.86</v>
      </c>
      <c r="G987">
        <v>29.53</v>
      </c>
      <c r="H987">
        <v>29.53</v>
      </c>
      <c r="I987" s="2">
        <v>1</v>
      </c>
      <c r="J987">
        <v>3.55</v>
      </c>
    </row>
    <row r="988" spans="1:10" x14ac:dyDescent="0.3">
      <c r="A988">
        <v>987</v>
      </c>
      <c r="B988" s="2" t="s">
        <v>368</v>
      </c>
      <c r="C988" t="s">
        <v>1460</v>
      </c>
      <c r="D988">
        <v>1</v>
      </c>
      <c r="E988">
        <v>3.86</v>
      </c>
      <c r="F988">
        <v>3.86</v>
      </c>
      <c r="G988">
        <v>33.53</v>
      </c>
      <c r="H988">
        <v>33.53</v>
      </c>
      <c r="I988" s="2">
        <v>1</v>
      </c>
      <c r="J988">
        <v>3.6</v>
      </c>
    </row>
    <row r="989" spans="1:10" x14ac:dyDescent="0.3">
      <c r="A989">
        <v>988</v>
      </c>
      <c r="B989" s="2" t="s">
        <v>284</v>
      </c>
      <c r="C989" t="s">
        <v>1461</v>
      </c>
      <c r="D989">
        <v>2</v>
      </c>
      <c r="E989">
        <v>3.8</v>
      </c>
      <c r="F989">
        <v>3.8</v>
      </c>
      <c r="G989">
        <v>28.5</v>
      </c>
      <c r="H989">
        <v>14.25</v>
      </c>
      <c r="I989" s="2">
        <v>2</v>
      </c>
      <c r="J989" s="69">
        <v>3.35</v>
      </c>
    </row>
    <row r="990" spans="1:10" x14ac:dyDescent="0.3">
      <c r="A990">
        <v>989</v>
      </c>
      <c r="B990" s="2" t="s">
        <v>1462</v>
      </c>
      <c r="C990" t="s">
        <v>1461</v>
      </c>
      <c r="D990">
        <v>2</v>
      </c>
      <c r="E990">
        <v>3.8</v>
      </c>
      <c r="F990">
        <v>3.8</v>
      </c>
      <c r="G990">
        <v>28.5</v>
      </c>
      <c r="H990">
        <v>14.25</v>
      </c>
      <c r="I990" s="2">
        <v>2</v>
      </c>
      <c r="J990" s="2">
        <v>2.15</v>
      </c>
    </row>
    <row r="991" spans="1:10" x14ac:dyDescent="0.3">
      <c r="A991">
        <v>990</v>
      </c>
      <c r="B991" s="2" t="s">
        <v>1463</v>
      </c>
      <c r="C991" t="s">
        <v>1461</v>
      </c>
      <c r="D991">
        <v>2</v>
      </c>
      <c r="E991">
        <v>3.8</v>
      </c>
      <c r="F991">
        <v>3.8</v>
      </c>
      <c r="G991">
        <v>28.4</v>
      </c>
      <c r="H991">
        <v>14.2</v>
      </c>
      <c r="I991" s="2">
        <v>2</v>
      </c>
      <c r="J991" s="2">
        <v>1.95</v>
      </c>
    </row>
    <row r="992" spans="1:10" x14ac:dyDescent="0.3">
      <c r="A992">
        <v>991</v>
      </c>
      <c r="B992" s="2" t="s">
        <v>1464</v>
      </c>
      <c r="C992" t="s">
        <v>1461</v>
      </c>
      <c r="D992">
        <v>2</v>
      </c>
      <c r="E992">
        <v>3.8</v>
      </c>
      <c r="F992">
        <v>3.8</v>
      </c>
      <c r="G992">
        <v>28.5</v>
      </c>
      <c r="H992">
        <v>14.25</v>
      </c>
      <c r="I992" s="2">
        <v>2</v>
      </c>
      <c r="J992" s="2">
        <v>1.55</v>
      </c>
    </row>
    <row r="993" spans="1:10" x14ac:dyDescent="0.3">
      <c r="A993">
        <v>992</v>
      </c>
      <c r="B993" s="2" t="s">
        <v>1465</v>
      </c>
      <c r="C993" t="s">
        <v>1461</v>
      </c>
      <c r="D993">
        <v>2</v>
      </c>
      <c r="E993">
        <v>3.8</v>
      </c>
      <c r="F993">
        <v>3.8</v>
      </c>
      <c r="G993">
        <v>28.3</v>
      </c>
      <c r="H993">
        <v>14.15</v>
      </c>
      <c r="I993" s="2">
        <v>2</v>
      </c>
      <c r="J993" s="2">
        <v>1.5</v>
      </c>
    </row>
    <row r="994" spans="1:10" x14ac:dyDescent="0.3">
      <c r="A994">
        <v>993</v>
      </c>
      <c r="B994" s="2" t="s">
        <v>1466</v>
      </c>
      <c r="C994" t="s">
        <v>1461</v>
      </c>
      <c r="D994">
        <v>2</v>
      </c>
      <c r="E994">
        <v>3.8</v>
      </c>
      <c r="F994">
        <v>3.8</v>
      </c>
      <c r="G994">
        <v>28.3</v>
      </c>
      <c r="H994">
        <v>14.15</v>
      </c>
      <c r="I994" s="2">
        <v>2</v>
      </c>
      <c r="J994" s="2">
        <v>1.4</v>
      </c>
    </row>
    <row r="995" spans="1:10" x14ac:dyDescent="0.3">
      <c r="A995">
        <v>994</v>
      </c>
      <c r="B995" s="2" t="s">
        <v>1467</v>
      </c>
      <c r="C995" t="s">
        <v>1461</v>
      </c>
      <c r="D995">
        <v>2</v>
      </c>
      <c r="E995">
        <v>3.8</v>
      </c>
      <c r="F995">
        <v>3.8</v>
      </c>
      <c r="G995">
        <v>28.2</v>
      </c>
      <c r="H995">
        <v>14.1</v>
      </c>
      <c r="I995">
        <v>2</v>
      </c>
      <c r="J995" s="2">
        <v>1.35</v>
      </c>
    </row>
    <row r="996" spans="1:10" x14ac:dyDescent="0.3">
      <c r="A996">
        <v>995</v>
      </c>
      <c r="B996" s="96" t="s">
        <v>1468</v>
      </c>
      <c r="C996" t="s">
        <v>1461</v>
      </c>
      <c r="D996">
        <v>2</v>
      </c>
      <c r="E996">
        <v>3.8</v>
      </c>
      <c r="F996">
        <v>3.8</v>
      </c>
      <c r="G996">
        <v>27.3</v>
      </c>
      <c r="H996">
        <v>13.65</v>
      </c>
      <c r="I996">
        <v>2</v>
      </c>
      <c r="J996">
        <v>3.2</v>
      </c>
    </row>
    <row r="997" spans="1:10" x14ac:dyDescent="0.3">
      <c r="A997">
        <v>996</v>
      </c>
      <c r="B997" s="96" t="s">
        <v>1475</v>
      </c>
      <c r="C997" t="s">
        <v>1461</v>
      </c>
      <c r="D997">
        <v>2</v>
      </c>
      <c r="E997">
        <v>3.8</v>
      </c>
      <c r="F997">
        <v>3.8</v>
      </c>
      <c r="G997">
        <v>27.3</v>
      </c>
      <c r="H997">
        <v>13.65</v>
      </c>
      <c r="I997">
        <v>2</v>
      </c>
      <c r="J997">
        <v>2.9</v>
      </c>
    </row>
    <row r="998" spans="1:10" x14ac:dyDescent="0.3">
      <c r="A998">
        <v>997</v>
      </c>
      <c r="B998" s="96" t="s">
        <v>1476</v>
      </c>
      <c r="C998" t="s">
        <v>1461</v>
      </c>
      <c r="D998">
        <v>2</v>
      </c>
      <c r="E998">
        <v>3.8</v>
      </c>
      <c r="F998">
        <v>3.8</v>
      </c>
      <c r="G998">
        <v>27.3</v>
      </c>
      <c r="H998">
        <v>13.65</v>
      </c>
      <c r="I998">
        <v>2</v>
      </c>
      <c r="J998">
        <v>2.65</v>
      </c>
    </row>
    <row r="999" spans="1:10" x14ac:dyDescent="0.3">
      <c r="A999">
        <v>998</v>
      </c>
      <c r="B999" s="96" t="s">
        <v>1477</v>
      </c>
      <c r="C999" t="s">
        <v>1461</v>
      </c>
      <c r="D999">
        <v>2</v>
      </c>
      <c r="E999">
        <v>3.8</v>
      </c>
      <c r="F999">
        <v>3.8</v>
      </c>
      <c r="G999">
        <v>27.3</v>
      </c>
      <c r="H999">
        <v>13.65</v>
      </c>
      <c r="I999">
        <v>2</v>
      </c>
      <c r="J999">
        <v>2.5499999999999998</v>
      </c>
    </row>
    <row r="1000" spans="1:10" x14ac:dyDescent="0.3">
      <c r="A1000">
        <v>999</v>
      </c>
      <c r="B1000" s="96" t="s">
        <v>1478</v>
      </c>
      <c r="C1000" t="s">
        <v>1461</v>
      </c>
      <c r="D1000">
        <v>2</v>
      </c>
      <c r="E1000">
        <v>3.8</v>
      </c>
      <c r="F1000">
        <v>3.8</v>
      </c>
      <c r="G1000">
        <v>27.3</v>
      </c>
      <c r="H1000">
        <v>13.65</v>
      </c>
      <c r="I1000">
        <v>2</v>
      </c>
      <c r="J1000">
        <v>2.4500000000000002</v>
      </c>
    </row>
    <row r="1001" spans="1:10" x14ac:dyDescent="0.3">
      <c r="A1001">
        <v>1000</v>
      </c>
      <c r="B1001" s="96" t="s">
        <v>1479</v>
      </c>
      <c r="C1001" t="s">
        <v>1461</v>
      </c>
      <c r="D1001">
        <v>2</v>
      </c>
      <c r="E1001">
        <v>3.8</v>
      </c>
      <c r="F1001">
        <v>3.8</v>
      </c>
      <c r="G1001">
        <v>27.3</v>
      </c>
      <c r="H1001">
        <v>13.65</v>
      </c>
      <c r="I1001">
        <v>2</v>
      </c>
      <c r="J1001">
        <v>2.2999999999999998</v>
      </c>
    </row>
    <row r="1002" spans="1:10" x14ac:dyDescent="0.3">
      <c r="A1002">
        <v>1001</v>
      </c>
      <c r="B1002" s="96" t="s">
        <v>1469</v>
      </c>
      <c r="C1002" t="s">
        <v>1461</v>
      </c>
      <c r="D1002">
        <v>2</v>
      </c>
      <c r="E1002">
        <v>3.8</v>
      </c>
      <c r="F1002">
        <v>3.8</v>
      </c>
      <c r="G1002">
        <v>27.7</v>
      </c>
      <c r="H1002">
        <v>13.85</v>
      </c>
      <c r="I1002">
        <v>2</v>
      </c>
      <c r="J1002">
        <v>2.15</v>
      </c>
    </row>
    <row r="1003" spans="1:10" x14ac:dyDescent="0.3">
      <c r="A1003">
        <v>1002</v>
      </c>
      <c r="B1003" s="96" t="s">
        <v>1470</v>
      </c>
      <c r="C1003" t="s">
        <v>1461</v>
      </c>
      <c r="D1003">
        <v>2</v>
      </c>
      <c r="E1003">
        <v>3.8</v>
      </c>
      <c r="F1003">
        <v>3.8</v>
      </c>
      <c r="G1003">
        <v>28</v>
      </c>
      <c r="H1003">
        <v>14</v>
      </c>
      <c r="I1003">
        <v>2</v>
      </c>
      <c r="J1003">
        <v>1.95</v>
      </c>
    </row>
    <row r="1004" spans="1:10" x14ac:dyDescent="0.3">
      <c r="A1004">
        <v>1003</v>
      </c>
      <c r="B1004" s="96" t="s">
        <v>1471</v>
      </c>
      <c r="C1004" t="s">
        <v>1461</v>
      </c>
      <c r="D1004">
        <v>2</v>
      </c>
      <c r="E1004">
        <v>3.8</v>
      </c>
      <c r="F1004">
        <v>3.8</v>
      </c>
      <c r="G1004">
        <v>27.8</v>
      </c>
      <c r="H1004">
        <v>13.9</v>
      </c>
      <c r="I1004">
        <v>2</v>
      </c>
      <c r="J1004">
        <v>1.55</v>
      </c>
    </row>
    <row r="1005" spans="1:10" x14ac:dyDescent="0.3">
      <c r="A1005">
        <v>1004</v>
      </c>
      <c r="B1005" s="96" t="s">
        <v>1472</v>
      </c>
      <c r="C1005" t="s">
        <v>1461</v>
      </c>
      <c r="D1005">
        <v>2</v>
      </c>
      <c r="E1005">
        <v>3.8</v>
      </c>
      <c r="F1005">
        <v>3.8</v>
      </c>
      <c r="G1005">
        <v>27.3</v>
      </c>
      <c r="H1005">
        <v>13.65</v>
      </c>
      <c r="I1005">
        <v>2</v>
      </c>
      <c r="J1005">
        <v>1.5</v>
      </c>
    </row>
    <row r="1006" spans="1:10" x14ac:dyDescent="0.3">
      <c r="A1006">
        <v>1005</v>
      </c>
      <c r="B1006" s="96" t="s">
        <v>1473</v>
      </c>
      <c r="C1006" t="s">
        <v>1461</v>
      </c>
      <c r="D1006">
        <v>2</v>
      </c>
      <c r="E1006">
        <v>3.8</v>
      </c>
      <c r="F1006">
        <v>3.8</v>
      </c>
      <c r="G1006">
        <v>27.3</v>
      </c>
      <c r="H1006">
        <v>13.65</v>
      </c>
      <c r="I1006">
        <v>2</v>
      </c>
      <c r="J1006">
        <v>1.4</v>
      </c>
    </row>
    <row r="1007" spans="1:10" x14ac:dyDescent="0.3">
      <c r="A1007">
        <v>1006</v>
      </c>
      <c r="B1007" s="96" t="s">
        <v>1474</v>
      </c>
      <c r="C1007" t="s">
        <v>1461</v>
      </c>
      <c r="D1007">
        <v>2</v>
      </c>
      <c r="E1007">
        <v>3.8</v>
      </c>
      <c r="F1007">
        <v>3.8</v>
      </c>
      <c r="G1007">
        <v>27.5</v>
      </c>
      <c r="H1007">
        <v>13.75</v>
      </c>
      <c r="I1007">
        <v>2</v>
      </c>
      <c r="J1007">
        <v>1.35</v>
      </c>
    </row>
    <row r="1008" spans="1:10" x14ac:dyDescent="0.3">
      <c r="A1008">
        <v>1007</v>
      </c>
      <c r="B1008" s="2" t="s">
        <v>1468</v>
      </c>
      <c r="C1008" t="s">
        <v>1461</v>
      </c>
      <c r="D1008">
        <v>2</v>
      </c>
      <c r="E1008">
        <v>3.8</v>
      </c>
      <c r="F1008">
        <v>3.8</v>
      </c>
      <c r="G1008">
        <v>27.3</v>
      </c>
      <c r="H1008">
        <v>13.65</v>
      </c>
      <c r="I1008">
        <v>2</v>
      </c>
      <c r="J1008">
        <v>3.2</v>
      </c>
    </row>
    <row r="1009" spans="1:10" x14ac:dyDescent="0.3">
      <c r="A1009">
        <v>1008</v>
      </c>
      <c r="B1009" s="2" t="s">
        <v>1475</v>
      </c>
      <c r="C1009" t="s">
        <v>1461</v>
      </c>
      <c r="D1009">
        <v>2</v>
      </c>
      <c r="E1009">
        <v>3.8</v>
      </c>
      <c r="F1009">
        <v>3.8</v>
      </c>
      <c r="G1009">
        <v>27.3</v>
      </c>
      <c r="H1009">
        <v>13.65</v>
      </c>
      <c r="I1009">
        <v>2</v>
      </c>
      <c r="J1009">
        <v>2.9</v>
      </c>
    </row>
    <row r="1010" spans="1:10" x14ac:dyDescent="0.3">
      <c r="A1010">
        <v>1009</v>
      </c>
      <c r="B1010" s="2" t="s">
        <v>1476</v>
      </c>
      <c r="C1010" t="s">
        <v>1461</v>
      </c>
      <c r="D1010">
        <v>2</v>
      </c>
      <c r="E1010">
        <v>3.8</v>
      </c>
      <c r="F1010">
        <v>3.8</v>
      </c>
      <c r="G1010">
        <v>27.3</v>
      </c>
      <c r="H1010">
        <v>13.65</v>
      </c>
      <c r="I1010">
        <v>2</v>
      </c>
      <c r="J1010">
        <v>2.65</v>
      </c>
    </row>
    <row r="1011" spans="1:10" x14ac:dyDescent="0.3">
      <c r="A1011">
        <v>1010</v>
      </c>
      <c r="B1011" s="2" t="s">
        <v>1477</v>
      </c>
      <c r="C1011" t="s">
        <v>1461</v>
      </c>
      <c r="D1011">
        <v>2</v>
      </c>
      <c r="E1011">
        <v>3.8</v>
      </c>
      <c r="F1011">
        <v>3.8</v>
      </c>
      <c r="G1011">
        <v>27.3</v>
      </c>
      <c r="H1011">
        <v>13.65</v>
      </c>
      <c r="I1011">
        <v>2</v>
      </c>
      <c r="J1011">
        <v>2.5499999999999998</v>
      </c>
    </row>
    <row r="1012" spans="1:10" x14ac:dyDescent="0.3">
      <c r="A1012">
        <v>1011</v>
      </c>
      <c r="B1012" s="2" t="s">
        <v>1478</v>
      </c>
      <c r="C1012" t="s">
        <v>1461</v>
      </c>
      <c r="D1012">
        <v>2</v>
      </c>
      <c r="E1012">
        <v>3.8</v>
      </c>
      <c r="F1012">
        <v>3.8</v>
      </c>
      <c r="G1012">
        <v>27.3</v>
      </c>
      <c r="H1012">
        <v>13.65</v>
      </c>
      <c r="I1012">
        <v>2</v>
      </c>
      <c r="J1012">
        <v>2.4500000000000002</v>
      </c>
    </row>
    <row r="1013" spans="1:10" x14ac:dyDescent="0.3">
      <c r="A1013">
        <v>1012</v>
      </c>
      <c r="B1013" s="2" t="s">
        <v>1479</v>
      </c>
      <c r="C1013" t="s">
        <v>1461</v>
      </c>
      <c r="D1013">
        <v>2</v>
      </c>
      <c r="E1013">
        <v>3.8</v>
      </c>
      <c r="F1013">
        <v>3.8</v>
      </c>
      <c r="G1013">
        <v>27.3</v>
      </c>
      <c r="H1013">
        <v>13.65</v>
      </c>
      <c r="I1013">
        <v>2</v>
      </c>
      <c r="J1013">
        <v>2.2999999999999998</v>
      </c>
    </row>
    <row r="1014" spans="1:10" x14ac:dyDescent="0.3">
      <c r="A1014">
        <v>1013</v>
      </c>
      <c r="B1014" s="2" t="s">
        <v>1469</v>
      </c>
      <c r="C1014" t="s">
        <v>1461</v>
      </c>
      <c r="D1014">
        <v>2</v>
      </c>
      <c r="E1014">
        <v>3.8</v>
      </c>
      <c r="F1014">
        <v>3.8</v>
      </c>
      <c r="G1014">
        <v>27.7</v>
      </c>
      <c r="H1014">
        <v>13.85</v>
      </c>
      <c r="I1014">
        <v>2</v>
      </c>
      <c r="J1014">
        <v>2.15</v>
      </c>
    </row>
    <row r="1015" spans="1:10" x14ac:dyDescent="0.3">
      <c r="A1015">
        <v>1014</v>
      </c>
      <c r="B1015" s="2" t="s">
        <v>1470</v>
      </c>
      <c r="C1015" t="s">
        <v>1461</v>
      </c>
      <c r="D1015">
        <v>2</v>
      </c>
      <c r="E1015">
        <v>3.8</v>
      </c>
      <c r="F1015">
        <v>3.8</v>
      </c>
      <c r="G1015">
        <v>28</v>
      </c>
      <c r="H1015">
        <v>14</v>
      </c>
      <c r="I1015">
        <v>2</v>
      </c>
      <c r="J1015">
        <v>1.95</v>
      </c>
    </row>
    <row r="1016" spans="1:10" x14ac:dyDescent="0.3">
      <c r="A1016">
        <v>1015</v>
      </c>
      <c r="B1016" s="2" t="s">
        <v>1471</v>
      </c>
      <c r="C1016" t="s">
        <v>1461</v>
      </c>
      <c r="D1016">
        <v>2</v>
      </c>
      <c r="E1016">
        <v>3.8</v>
      </c>
      <c r="F1016">
        <v>3.8</v>
      </c>
      <c r="G1016">
        <v>27.8</v>
      </c>
      <c r="H1016">
        <v>13.9</v>
      </c>
      <c r="I1016">
        <v>2</v>
      </c>
      <c r="J1016">
        <v>1.55</v>
      </c>
    </row>
    <row r="1017" spans="1:10" x14ac:dyDescent="0.3">
      <c r="A1017">
        <v>1016</v>
      </c>
      <c r="B1017" s="2" t="s">
        <v>1472</v>
      </c>
      <c r="C1017" t="s">
        <v>1461</v>
      </c>
      <c r="D1017">
        <v>2</v>
      </c>
      <c r="E1017">
        <v>3.8</v>
      </c>
      <c r="F1017">
        <v>3.8</v>
      </c>
      <c r="G1017">
        <v>27.3</v>
      </c>
      <c r="H1017">
        <v>13.65</v>
      </c>
      <c r="I1017">
        <v>2</v>
      </c>
      <c r="J1017">
        <v>1.5</v>
      </c>
    </row>
    <row r="1018" spans="1:10" x14ac:dyDescent="0.3">
      <c r="A1018">
        <v>1017</v>
      </c>
      <c r="B1018" s="2" t="s">
        <v>1473</v>
      </c>
      <c r="C1018" t="s">
        <v>1461</v>
      </c>
      <c r="D1018">
        <v>2</v>
      </c>
      <c r="E1018">
        <v>3.8</v>
      </c>
      <c r="F1018">
        <v>3.8</v>
      </c>
      <c r="G1018">
        <v>27.3</v>
      </c>
      <c r="H1018">
        <v>13.65</v>
      </c>
      <c r="I1018">
        <v>2</v>
      </c>
      <c r="J1018">
        <v>1.4</v>
      </c>
    </row>
    <row r="1019" spans="1:10" x14ac:dyDescent="0.3">
      <c r="A1019">
        <v>1018</v>
      </c>
      <c r="B1019" s="2" t="s">
        <v>1474</v>
      </c>
      <c r="C1019" t="s">
        <v>1461</v>
      </c>
      <c r="D1019">
        <v>2</v>
      </c>
      <c r="E1019">
        <v>3.8</v>
      </c>
      <c r="F1019">
        <v>3.8</v>
      </c>
      <c r="G1019">
        <v>27.5</v>
      </c>
      <c r="H1019">
        <v>13.75</v>
      </c>
      <c r="I1019">
        <v>2</v>
      </c>
      <c r="J1019">
        <v>1.35</v>
      </c>
    </row>
    <row r="1020" spans="1:10" x14ac:dyDescent="0.3">
      <c r="A1020">
        <v>1019</v>
      </c>
      <c r="B1020" s="2" t="s">
        <v>1468</v>
      </c>
      <c r="C1020" t="s">
        <v>1461</v>
      </c>
      <c r="D1020">
        <v>2</v>
      </c>
      <c r="E1020">
        <v>3.8</v>
      </c>
      <c r="F1020">
        <v>3.8</v>
      </c>
      <c r="G1020">
        <v>27.3</v>
      </c>
      <c r="H1020">
        <v>13.65</v>
      </c>
      <c r="I1020">
        <v>2</v>
      </c>
      <c r="J1020">
        <v>3.2</v>
      </c>
    </row>
    <row r="1021" spans="1:10" x14ac:dyDescent="0.3">
      <c r="A1021">
        <v>1020</v>
      </c>
      <c r="B1021" s="2" t="s">
        <v>1475</v>
      </c>
      <c r="C1021" t="s">
        <v>1461</v>
      </c>
      <c r="D1021">
        <v>2</v>
      </c>
      <c r="E1021">
        <v>3.8</v>
      </c>
      <c r="F1021">
        <v>3.8</v>
      </c>
      <c r="G1021">
        <v>27.3</v>
      </c>
      <c r="H1021">
        <v>13.65</v>
      </c>
      <c r="I1021">
        <v>2</v>
      </c>
      <c r="J1021">
        <v>2.9</v>
      </c>
    </row>
    <row r="1022" spans="1:10" x14ac:dyDescent="0.3">
      <c r="A1022">
        <v>1021</v>
      </c>
      <c r="B1022" s="2" t="s">
        <v>1476</v>
      </c>
      <c r="C1022" t="s">
        <v>1461</v>
      </c>
      <c r="D1022">
        <v>2</v>
      </c>
      <c r="E1022">
        <v>3.8</v>
      </c>
      <c r="F1022">
        <v>3.8</v>
      </c>
      <c r="G1022">
        <v>27.3</v>
      </c>
      <c r="H1022">
        <v>13.65</v>
      </c>
      <c r="I1022">
        <v>2</v>
      </c>
      <c r="J1022">
        <v>2.65</v>
      </c>
    </row>
    <row r="1023" spans="1:10" x14ac:dyDescent="0.3">
      <c r="A1023">
        <v>1022</v>
      </c>
      <c r="B1023" s="2" t="s">
        <v>1477</v>
      </c>
      <c r="C1023" t="s">
        <v>1461</v>
      </c>
      <c r="D1023">
        <v>2</v>
      </c>
      <c r="E1023">
        <v>3.8</v>
      </c>
      <c r="F1023">
        <v>3.8</v>
      </c>
      <c r="G1023">
        <v>27.3</v>
      </c>
      <c r="H1023">
        <v>13.65</v>
      </c>
      <c r="I1023">
        <v>2</v>
      </c>
      <c r="J1023">
        <v>2.5499999999999998</v>
      </c>
    </row>
    <row r="1024" spans="1:10" x14ac:dyDescent="0.3">
      <c r="A1024">
        <v>1023</v>
      </c>
      <c r="B1024" s="2" t="s">
        <v>1478</v>
      </c>
      <c r="C1024" t="s">
        <v>1461</v>
      </c>
      <c r="D1024">
        <v>2</v>
      </c>
      <c r="E1024">
        <v>3.8</v>
      </c>
      <c r="F1024">
        <v>3.8</v>
      </c>
      <c r="G1024">
        <v>27.3</v>
      </c>
      <c r="H1024">
        <v>13.65</v>
      </c>
      <c r="I1024">
        <v>2</v>
      </c>
      <c r="J1024">
        <v>2.4500000000000002</v>
      </c>
    </row>
    <row r="1025" spans="1:10" x14ac:dyDescent="0.3">
      <c r="A1025">
        <v>1024</v>
      </c>
      <c r="B1025" s="2" t="s">
        <v>1479</v>
      </c>
      <c r="C1025" t="s">
        <v>1461</v>
      </c>
      <c r="D1025">
        <v>2</v>
      </c>
      <c r="E1025">
        <v>3.8</v>
      </c>
      <c r="F1025">
        <v>3.8</v>
      </c>
      <c r="G1025">
        <v>27.3</v>
      </c>
      <c r="H1025">
        <v>13.65</v>
      </c>
      <c r="I1025">
        <v>2</v>
      </c>
      <c r="J1025">
        <v>2.2999999999999998</v>
      </c>
    </row>
    <row r="1026" spans="1:10" x14ac:dyDescent="0.3">
      <c r="A1026">
        <v>1025</v>
      </c>
      <c r="B1026" s="2" t="s">
        <v>1469</v>
      </c>
      <c r="C1026" t="s">
        <v>1461</v>
      </c>
      <c r="D1026">
        <v>2</v>
      </c>
      <c r="E1026">
        <v>3.8</v>
      </c>
      <c r="F1026">
        <v>3.8</v>
      </c>
      <c r="G1026">
        <v>27.7</v>
      </c>
      <c r="H1026">
        <v>13.85</v>
      </c>
      <c r="I1026">
        <v>2</v>
      </c>
      <c r="J1026">
        <v>2.15</v>
      </c>
    </row>
    <row r="1027" spans="1:10" x14ac:dyDescent="0.3">
      <c r="A1027">
        <v>1026</v>
      </c>
      <c r="B1027" s="2" t="s">
        <v>1470</v>
      </c>
      <c r="C1027" t="s">
        <v>1461</v>
      </c>
      <c r="D1027">
        <v>2</v>
      </c>
      <c r="E1027">
        <v>3.8</v>
      </c>
      <c r="F1027">
        <v>3.8</v>
      </c>
      <c r="G1027">
        <v>28</v>
      </c>
      <c r="H1027">
        <v>14</v>
      </c>
      <c r="I1027">
        <v>2</v>
      </c>
      <c r="J1027">
        <v>1.95</v>
      </c>
    </row>
    <row r="1028" spans="1:10" x14ac:dyDescent="0.3">
      <c r="A1028">
        <v>1027</v>
      </c>
      <c r="B1028" s="2" t="s">
        <v>1471</v>
      </c>
      <c r="C1028" t="s">
        <v>1461</v>
      </c>
      <c r="D1028">
        <v>2</v>
      </c>
      <c r="E1028">
        <v>3.8</v>
      </c>
      <c r="F1028">
        <v>3.8</v>
      </c>
      <c r="G1028">
        <v>27.8</v>
      </c>
      <c r="H1028">
        <v>13.9</v>
      </c>
      <c r="I1028">
        <v>2</v>
      </c>
      <c r="J1028">
        <v>1.55</v>
      </c>
    </row>
    <row r="1029" spans="1:10" x14ac:dyDescent="0.3">
      <c r="A1029">
        <v>1028</v>
      </c>
      <c r="B1029" s="2" t="s">
        <v>1472</v>
      </c>
      <c r="C1029" t="s">
        <v>1461</v>
      </c>
      <c r="D1029">
        <v>2</v>
      </c>
      <c r="E1029">
        <v>3.8</v>
      </c>
      <c r="F1029">
        <v>3.8</v>
      </c>
      <c r="G1029">
        <v>27.3</v>
      </c>
      <c r="H1029">
        <v>13.65</v>
      </c>
      <c r="I1029">
        <v>2</v>
      </c>
      <c r="J1029">
        <v>1.5</v>
      </c>
    </row>
    <row r="1030" spans="1:10" x14ac:dyDescent="0.3">
      <c r="A1030">
        <v>1029</v>
      </c>
      <c r="B1030" s="2" t="s">
        <v>1473</v>
      </c>
      <c r="C1030" t="s">
        <v>1461</v>
      </c>
      <c r="D1030">
        <v>2</v>
      </c>
      <c r="E1030">
        <v>3.8</v>
      </c>
      <c r="F1030">
        <v>3.8</v>
      </c>
      <c r="G1030">
        <v>27.3</v>
      </c>
      <c r="H1030">
        <v>13.65</v>
      </c>
      <c r="I1030">
        <v>2</v>
      </c>
      <c r="J1030">
        <v>1.4</v>
      </c>
    </row>
    <row r="1031" spans="1:10" x14ac:dyDescent="0.3">
      <c r="A1031">
        <v>1030</v>
      </c>
      <c r="B1031" s="2" t="s">
        <v>1474</v>
      </c>
      <c r="C1031" t="s">
        <v>1461</v>
      </c>
      <c r="D1031">
        <v>2</v>
      </c>
      <c r="E1031">
        <v>3.8</v>
      </c>
      <c r="F1031">
        <v>3.8</v>
      </c>
      <c r="G1031">
        <v>27.5</v>
      </c>
      <c r="H1031">
        <v>13.75</v>
      </c>
      <c r="I1031">
        <v>2</v>
      </c>
      <c r="J1031">
        <v>1.35</v>
      </c>
    </row>
    <row r="1032" spans="1:10" x14ac:dyDescent="0.3">
      <c r="A1032">
        <v>1031</v>
      </c>
      <c r="B1032" s="2" t="s">
        <v>1468</v>
      </c>
      <c r="C1032" t="s">
        <v>1461</v>
      </c>
      <c r="D1032">
        <v>2</v>
      </c>
      <c r="E1032">
        <v>3.8</v>
      </c>
      <c r="F1032">
        <v>3.8</v>
      </c>
      <c r="G1032">
        <v>27.3</v>
      </c>
      <c r="H1032">
        <v>13.65</v>
      </c>
      <c r="I1032">
        <v>2</v>
      </c>
      <c r="J1032">
        <v>3.2</v>
      </c>
    </row>
    <row r="1033" spans="1:10" x14ac:dyDescent="0.3">
      <c r="A1033">
        <v>1032</v>
      </c>
      <c r="B1033" s="2" t="s">
        <v>1475</v>
      </c>
      <c r="C1033" t="s">
        <v>1461</v>
      </c>
      <c r="D1033">
        <v>2</v>
      </c>
      <c r="E1033">
        <v>3.8</v>
      </c>
      <c r="F1033">
        <v>3.8</v>
      </c>
      <c r="G1033">
        <v>27.3</v>
      </c>
      <c r="H1033">
        <v>13.65</v>
      </c>
      <c r="I1033">
        <v>2</v>
      </c>
      <c r="J1033">
        <v>2.9</v>
      </c>
    </row>
    <row r="1034" spans="1:10" x14ac:dyDescent="0.3">
      <c r="A1034">
        <v>1033</v>
      </c>
      <c r="B1034" s="2" t="s">
        <v>1476</v>
      </c>
      <c r="C1034" t="s">
        <v>1461</v>
      </c>
      <c r="D1034">
        <v>2</v>
      </c>
      <c r="E1034">
        <v>3.8</v>
      </c>
      <c r="F1034">
        <v>3.8</v>
      </c>
      <c r="G1034">
        <v>27.3</v>
      </c>
      <c r="H1034">
        <v>13.65</v>
      </c>
      <c r="I1034">
        <v>2</v>
      </c>
      <c r="J1034">
        <v>2.65</v>
      </c>
    </row>
    <row r="1035" spans="1:10" x14ac:dyDescent="0.3">
      <c r="A1035">
        <v>1034</v>
      </c>
      <c r="B1035" s="2" t="s">
        <v>1477</v>
      </c>
      <c r="C1035" t="s">
        <v>1461</v>
      </c>
      <c r="D1035">
        <v>2</v>
      </c>
      <c r="E1035">
        <v>3.8</v>
      </c>
      <c r="F1035">
        <v>3.8</v>
      </c>
      <c r="G1035">
        <v>27.3</v>
      </c>
      <c r="H1035">
        <v>13.65</v>
      </c>
      <c r="I1035">
        <v>2</v>
      </c>
      <c r="J1035">
        <v>2.5499999999999998</v>
      </c>
    </row>
    <row r="1036" spans="1:10" x14ac:dyDescent="0.3">
      <c r="A1036">
        <v>1035</v>
      </c>
      <c r="B1036" s="2" t="s">
        <v>1478</v>
      </c>
      <c r="C1036" t="s">
        <v>1461</v>
      </c>
      <c r="D1036">
        <v>2</v>
      </c>
      <c r="E1036">
        <v>3.8</v>
      </c>
      <c r="F1036">
        <v>3.8</v>
      </c>
      <c r="G1036">
        <v>27.3</v>
      </c>
      <c r="H1036">
        <v>13.65</v>
      </c>
      <c r="I1036">
        <v>2</v>
      </c>
      <c r="J1036">
        <v>2.4500000000000002</v>
      </c>
    </row>
    <row r="1037" spans="1:10" x14ac:dyDescent="0.3">
      <c r="A1037">
        <v>1036</v>
      </c>
      <c r="B1037" s="2" t="s">
        <v>1479</v>
      </c>
      <c r="C1037" t="s">
        <v>1461</v>
      </c>
      <c r="D1037">
        <v>2</v>
      </c>
      <c r="E1037">
        <v>3.8</v>
      </c>
      <c r="F1037">
        <v>3.8</v>
      </c>
      <c r="G1037">
        <v>27.3</v>
      </c>
      <c r="H1037">
        <v>13.65</v>
      </c>
      <c r="I1037">
        <v>2</v>
      </c>
      <c r="J1037">
        <v>2.2999999999999998</v>
      </c>
    </row>
    <row r="1038" spans="1:10" x14ac:dyDescent="0.3">
      <c r="A1038">
        <v>1037</v>
      </c>
      <c r="B1038" s="2" t="s">
        <v>1469</v>
      </c>
      <c r="C1038" t="s">
        <v>1461</v>
      </c>
      <c r="D1038">
        <v>2</v>
      </c>
      <c r="E1038">
        <v>3.8</v>
      </c>
      <c r="F1038">
        <v>3.8</v>
      </c>
      <c r="G1038">
        <v>27.7</v>
      </c>
      <c r="H1038">
        <v>13.85</v>
      </c>
      <c r="I1038">
        <v>2</v>
      </c>
      <c r="J1038">
        <v>2.15</v>
      </c>
    </row>
    <row r="1039" spans="1:10" x14ac:dyDescent="0.3">
      <c r="A1039">
        <v>1038</v>
      </c>
      <c r="B1039" s="2" t="s">
        <v>1470</v>
      </c>
      <c r="C1039" t="s">
        <v>1461</v>
      </c>
      <c r="D1039">
        <v>2</v>
      </c>
      <c r="E1039">
        <v>3.8</v>
      </c>
      <c r="F1039">
        <v>3.8</v>
      </c>
      <c r="G1039">
        <v>28</v>
      </c>
      <c r="H1039">
        <v>14</v>
      </c>
      <c r="I1039">
        <v>2</v>
      </c>
      <c r="J1039">
        <v>1.95</v>
      </c>
    </row>
    <row r="1040" spans="1:10" x14ac:dyDescent="0.3">
      <c r="A1040">
        <v>1039</v>
      </c>
      <c r="B1040" s="2" t="s">
        <v>1471</v>
      </c>
      <c r="C1040" t="s">
        <v>1461</v>
      </c>
      <c r="D1040">
        <v>2</v>
      </c>
      <c r="E1040">
        <v>3.8</v>
      </c>
      <c r="F1040">
        <v>3.8</v>
      </c>
      <c r="G1040">
        <v>27.8</v>
      </c>
      <c r="H1040">
        <v>13.9</v>
      </c>
      <c r="I1040">
        <v>2</v>
      </c>
      <c r="J1040">
        <v>1.55</v>
      </c>
    </row>
    <row r="1041" spans="1:10" x14ac:dyDescent="0.3">
      <c r="A1041">
        <v>1040</v>
      </c>
      <c r="B1041" s="2" t="s">
        <v>1472</v>
      </c>
      <c r="C1041" t="s">
        <v>1461</v>
      </c>
      <c r="D1041">
        <v>2</v>
      </c>
      <c r="E1041">
        <v>3.8</v>
      </c>
      <c r="F1041">
        <v>3.8</v>
      </c>
      <c r="G1041">
        <v>27.3</v>
      </c>
      <c r="H1041">
        <v>13.65</v>
      </c>
      <c r="I1041">
        <v>2</v>
      </c>
      <c r="J1041">
        <v>1.5</v>
      </c>
    </row>
    <row r="1042" spans="1:10" x14ac:dyDescent="0.3">
      <c r="A1042">
        <v>1041</v>
      </c>
      <c r="B1042" s="2" t="s">
        <v>1473</v>
      </c>
      <c r="C1042" t="s">
        <v>1461</v>
      </c>
      <c r="D1042">
        <v>2</v>
      </c>
      <c r="E1042">
        <v>3.8</v>
      </c>
      <c r="F1042">
        <v>3.8</v>
      </c>
      <c r="G1042">
        <v>27.3</v>
      </c>
      <c r="H1042">
        <v>13.65</v>
      </c>
      <c r="I1042">
        <v>2</v>
      </c>
      <c r="J1042">
        <v>1.4</v>
      </c>
    </row>
    <row r="1043" spans="1:10" x14ac:dyDescent="0.3">
      <c r="A1043">
        <v>1042</v>
      </c>
      <c r="B1043" s="2" t="s">
        <v>1474</v>
      </c>
      <c r="C1043" t="s">
        <v>1461</v>
      </c>
      <c r="D1043">
        <v>2</v>
      </c>
      <c r="E1043">
        <v>3.8</v>
      </c>
      <c r="F1043">
        <v>3.8</v>
      </c>
      <c r="G1043">
        <v>27.5</v>
      </c>
      <c r="H1043">
        <v>13.75</v>
      </c>
      <c r="I1043">
        <v>2</v>
      </c>
      <c r="J1043">
        <v>1.35</v>
      </c>
    </row>
    <row r="1044" spans="1:10" x14ac:dyDescent="0.3">
      <c r="A1044">
        <v>1043</v>
      </c>
      <c r="B1044" s="2" t="s">
        <v>44</v>
      </c>
      <c r="C1044" t="s">
        <v>1480</v>
      </c>
      <c r="J1044" s="2">
        <v>3.51</v>
      </c>
    </row>
    <row r="1045" spans="1:10" x14ac:dyDescent="0.3">
      <c r="A1045">
        <v>1044</v>
      </c>
      <c r="B1045" s="2" t="s">
        <v>1481</v>
      </c>
      <c r="C1045" t="s">
        <v>1480</v>
      </c>
      <c r="D1045">
        <v>1</v>
      </c>
      <c r="E1045" s="2">
        <v>3.859</v>
      </c>
      <c r="F1045" s="2">
        <v>3.859</v>
      </c>
      <c r="G1045">
        <v>16.829999999999998</v>
      </c>
      <c r="H1045">
        <v>16.829999999999998</v>
      </c>
      <c r="I1045">
        <v>1</v>
      </c>
    </row>
    <row r="1046" spans="1:10" x14ac:dyDescent="0.3">
      <c r="A1046">
        <v>1045</v>
      </c>
      <c r="B1046" s="2" t="s">
        <v>1482</v>
      </c>
      <c r="C1046" t="s">
        <v>1480</v>
      </c>
      <c r="D1046" s="2">
        <v>1</v>
      </c>
      <c r="E1046" s="2">
        <v>3.859</v>
      </c>
      <c r="F1046" s="2">
        <v>3.859</v>
      </c>
      <c r="G1046">
        <v>16.829999999999998</v>
      </c>
      <c r="H1046">
        <v>16.829999999999998</v>
      </c>
      <c r="I1046">
        <v>1</v>
      </c>
    </row>
    <row r="1047" spans="1:10" x14ac:dyDescent="0.3">
      <c r="A1047">
        <v>1046</v>
      </c>
      <c r="B1047" s="2" t="s">
        <v>1483</v>
      </c>
      <c r="C1047" t="s">
        <v>1480</v>
      </c>
      <c r="D1047">
        <v>1</v>
      </c>
      <c r="E1047" s="2">
        <v>3.859</v>
      </c>
      <c r="F1047" s="2">
        <v>3.859</v>
      </c>
      <c r="G1047">
        <v>15.06</v>
      </c>
      <c r="H1047">
        <v>15.06</v>
      </c>
      <c r="I1047">
        <v>1</v>
      </c>
    </row>
    <row r="1048" spans="1:10" x14ac:dyDescent="0.3">
      <c r="A1048">
        <v>1047</v>
      </c>
      <c r="B1048" s="2" t="s">
        <v>1484</v>
      </c>
      <c r="C1048" t="s">
        <v>1480</v>
      </c>
      <c r="D1048" s="2">
        <v>1</v>
      </c>
      <c r="E1048" s="2">
        <v>3.859</v>
      </c>
      <c r="F1048" s="2">
        <v>3.859</v>
      </c>
      <c r="G1048">
        <v>15.18</v>
      </c>
      <c r="H1048">
        <v>15.18</v>
      </c>
      <c r="I1048" s="2">
        <v>1</v>
      </c>
    </row>
    <row r="1049" spans="1:10" x14ac:dyDescent="0.3">
      <c r="A1049">
        <v>1048</v>
      </c>
      <c r="B1049" s="2" t="s">
        <v>318</v>
      </c>
      <c r="C1049" t="s">
        <v>1485</v>
      </c>
      <c r="D1049">
        <v>2</v>
      </c>
      <c r="E1049">
        <v>3.72</v>
      </c>
      <c r="F1049">
        <v>3.72</v>
      </c>
      <c r="G1049">
        <v>12.29</v>
      </c>
      <c r="H1049">
        <v>12.29</v>
      </c>
      <c r="I1049" s="2">
        <v>1</v>
      </c>
      <c r="J1049">
        <v>3.4333333333333336</v>
      </c>
    </row>
    <row r="1050" spans="1:10" x14ac:dyDescent="0.3">
      <c r="A1050">
        <v>1049</v>
      </c>
      <c r="B1050" s="2" t="s">
        <v>332</v>
      </c>
      <c r="C1050" t="s">
        <v>1485</v>
      </c>
      <c r="D1050">
        <v>2</v>
      </c>
      <c r="E1050">
        <v>3.69</v>
      </c>
      <c r="F1050">
        <v>3.69</v>
      </c>
      <c r="G1050">
        <v>12.06</v>
      </c>
      <c r="H1050">
        <v>12.06</v>
      </c>
      <c r="I1050" s="2">
        <v>1</v>
      </c>
      <c r="J1050" s="69">
        <v>3.39</v>
      </c>
    </row>
    <row r="1051" spans="1:10" x14ac:dyDescent="0.3">
      <c r="A1051">
        <v>1050</v>
      </c>
      <c r="B1051" s="2" t="s">
        <v>1486</v>
      </c>
      <c r="C1051" t="s">
        <v>1485</v>
      </c>
      <c r="D1051">
        <v>2</v>
      </c>
      <c r="E1051">
        <v>3.74</v>
      </c>
      <c r="F1051">
        <v>3.74</v>
      </c>
      <c r="G1051">
        <v>24.48</v>
      </c>
      <c r="H1051" s="1">
        <v>0</v>
      </c>
      <c r="J1051" s="69">
        <v>3.78</v>
      </c>
    </row>
    <row r="1052" spans="1:10" x14ac:dyDescent="0.3">
      <c r="A1052">
        <v>1051</v>
      </c>
      <c r="B1052" s="2" t="s">
        <v>1487</v>
      </c>
      <c r="C1052" t="s">
        <v>1485</v>
      </c>
      <c r="D1052">
        <v>2</v>
      </c>
      <c r="E1052">
        <v>3.7</v>
      </c>
      <c r="F1052">
        <v>3.7</v>
      </c>
      <c r="G1052">
        <v>23.98</v>
      </c>
      <c r="H1052" s="1">
        <v>0</v>
      </c>
      <c r="J1052" s="69">
        <v>3.65</v>
      </c>
    </row>
    <row r="1053" spans="1:10" x14ac:dyDescent="0.3">
      <c r="A1053">
        <v>1052</v>
      </c>
      <c r="B1053" s="2" t="s">
        <v>46</v>
      </c>
      <c r="C1053" t="s">
        <v>1485</v>
      </c>
      <c r="D1053">
        <v>2</v>
      </c>
      <c r="E1053">
        <v>3.75</v>
      </c>
      <c r="F1053">
        <v>3.75</v>
      </c>
      <c r="G1053">
        <v>21.74</v>
      </c>
      <c r="H1053" s="1">
        <v>0</v>
      </c>
      <c r="J1053" s="69">
        <v>3.78</v>
      </c>
    </row>
    <row r="1054" spans="1:10" x14ac:dyDescent="0.3">
      <c r="A1054">
        <v>1053</v>
      </c>
      <c r="B1054" s="2" t="s">
        <v>194</v>
      </c>
      <c r="C1054" t="s">
        <v>1485</v>
      </c>
      <c r="D1054">
        <v>2</v>
      </c>
      <c r="E1054">
        <v>3.69</v>
      </c>
      <c r="F1054">
        <v>3.69</v>
      </c>
      <c r="G1054">
        <v>21.18</v>
      </c>
      <c r="H1054" s="1">
        <v>0</v>
      </c>
      <c r="J1054" s="69">
        <v>3.65</v>
      </c>
    </row>
    <row r="1055" spans="1:10" x14ac:dyDescent="0.3">
      <c r="A1055">
        <v>1054</v>
      </c>
      <c r="B1055" s="2" t="s">
        <v>1489</v>
      </c>
      <c r="C1055" t="s">
        <v>1488</v>
      </c>
      <c r="D1055" s="1">
        <v>2</v>
      </c>
      <c r="E1055" s="1">
        <v>3.78</v>
      </c>
      <c r="F1055" s="1">
        <v>3.78</v>
      </c>
      <c r="G1055" s="1">
        <v>27.2</v>
      </c>
      <c r="H1055">
        <v>13.6</v>
      </c>
      <c r="I1055" s="1">
        <v>2</v>
      </c>
      <c r="J1055" s="2">
        <v>3.54</v>
      </c>
    </row>
    <row r="1056" spans="1:10" x14ac:dyDescent="0.3">
      <c r="A1056">
        <v>1055</v>
      </c>
      <c r="B1056" s="2" t="s">
        <v>1490</v>
      </c>
      <c r="C1056" t="s">
        <v>1488</v>
      </c>
      <c r="D1056" s="1">
        <v>2</v>
      </c>
      <c r="E1056" s="1">
        <v>3.78</v>
      </c>
      <c r="F1056" s="1">
        <v>3.78</v>
      </c>
      <c r="G1056" s="1">
        <v>27.2</v>
      </c>
      <c r="H1056">
        <v>13.6</v>
      </c>
      <c r="I1056" s="1">
        <v>2</v>
      </c>
    </row>
    <row r="1057" spans="1:10" x14ac:dyDescent="0.3">
      <c r="A1057">
        <v>1056</v>
      </c>
      <c r="B1057" s="2" t="s">
        <v>381</v>
      </c>
      <c r="C1057" t="s">
        <v>1488</v>
      </c>
      <c r="D1057" s="2">
        <v>2</v>
      </c>
      <c r="E1057" s="2">
        <v>3.78</v>
      </c>
      <c r="F1057" s="2">
        <v>3.78</v>
      </c>
      <c r="G1057" s="2">
        <v>27.2</v>
      </c>
      <c r="H1057">
        <v>13.6</v>
      </c>
      <c r="I1057" s="2">
        <v>2</v>
      </c>
      <c r="J1057">
        <v>3.4149999999999991</v>
      </c>
    </row>
    <row r="1058" spans="1:10" x14ac:dyDescent="0.3">
      <c r="A1058">
        <v>1057</v>
      </c>
      <c r="B1058" s="2" t="s">
        <v>8</v>
      </c>
      <c r="C1058" t="s">
        <v>1488</v>
      </c>
      <c r="H1058" s="2">
        <v>0</v>
      </c>
      <c r="J1058" s="69">
        <v>3.2</v>
      </c>
    </row>
    <row r="1059" spans="1:10" x14ac:dyDescent="0.3">
      <c r="A1059">
        <v>1058</v>
      </c>
      <c r="B1059" s="2" t="s">
        <v>1491</v>
      </c>
      <c r="C1059" t="s">
        <v>1513</v>
      </c>
      <c r="H1059" s="2">
        <v>0</v>
      </c>
      <c r="J1059" s="2">
        <v>5.0999999999999996</v>
      </c>
    </row>
    <row r="1060" spans="1:10" x14ac:dyDescent="0.3">
      <c r="A1060">
        <v>1059</v>
      </c>
      <c r="B1060" s="2" t="s">
        <v>1492</v>
      </c>
      <c r="C1060" t="s">
        <v>1513</v>
      </c>
      <c r="D1060" s="9"/>
      <c r="H1060" s="2">
        <v>0</v>
      </c>
      <c r="J1060" s="2">
        <v>5.0999999999999996</v>
      </c>
    </row>
    <row r="1061" spans="1:10" x14ac:dyDescent="0.3">
      <c r="A1061">
        <v>1060</v>
      </c>
      <c r="B1061" s="2" t="s">
        <v>1493</v>
      </c>
      <c r="C1061" t="s">
        <v>1513</v>
      </c>
      <c r="H1061" s="2">
        <v>0</v>
      </c>
      <c r="J1061" s="2">
        <v>5.0999999999999996</v>
      </c>
    </row>
    <row r="1062" spans="1:10" x14ac:dyDescent="0.3">
      <c r="A1062">
        <v>1061</v>
      </c>
      <c r="B1062" s="2" t="s">
        <v>1494</v>
      </c>
      <c r="C1062" t="s">
        <v>1513</v>
      </c>
      <c r="H1062" s="2">
        <v>0</v>
      </c>
      <c r="J1062" s="2">
        <v>5.0999999999999996</v>
      </c>
    </row>
    <row r="1063" spans="1:10" x14ac:dyDescent="0.3">
      <c r="A1063">
        <v>1062</v>
      </c>
      <c r="B1063" s="2" t="s">
        <v>1495</v>
      </c>
      <c r="C1063" t="s">
        <v>1513</v>
      </c>
      <c r="H1063" s="2">
        <v>0</v>
      </c>
      <c r="J1063" s="2">
        <v>5.0999999999999996</v>
      </c>
    </row>
    <row r="1064" spans="1:10" x14ac:dyDescent="0.3">
      <c r="A1064">
        <v>1063</v>
      </c>
      <c r="B1064" s="2" t="s">
        <v>1496</v>
      </c>
      <c r="C1064" t="s">
        <v>1513</v>
      </c>
      <c r="H1064" s="2">
        <v>0</v>
      </c>
      <c r="J1064" s="2">
        <v>5.0999999999999996</v>
      </c>
    </row>
    <row r="1065" spans="1:10" x14ac:dyDescent="0.3">
      <c r="A1065">
        <v>1064</v>
      </c>
      <c r="B1065" s="2" t="s">
        <v>1491</v>
      </c>
      <c r="C1065" t="s">
        <v>1513</v>
      </c>
      <c r="H1065" s="2">
        <v>0</v>
      </c>
      <c r="J1065" s="2">
        <v>5.0999999999999996</v>
      </c>
    </row>
    <row r="1066" spans="1:10" x14ac:dyDescent="0.3">
      <c r="A1066">
        <v>1065</v>
      </c>
      <c r="B1066" s="2" t="s">
        <v>1491</v>
      </c>
      <c r="C1066" t="s">
        <v>1513</v>
      </c>
      <c r="H1066" s="2">
        <v>0</v>
      </c>
      <c r="J1066" s="2">
        <v>5.0999999999999996</v>
      </c>
    </row>
    <row r="1067" spans="1:10" x14ac:dyDescent="0.3">
      <c r="A1067">
        <v>1066</v>
      </c>
      <c r="B1067" s="2" t="s">
        <v>1491</v>
      </c>
      <c r="C1067" t="s">
        <v>1513</v>
      </c>
      <c r="H1067" s="2">
        <v>0</v>
      </c>
      <c r="J1067" s="2">
        <v>5.0999999999999996</v>
      </c>
    </row>
    <row r="1068" spans="1:10" x14ac:dyDescent="0.3">
      <c r="A1068">
        <v>1067</v>
      </c>
      <c r="B1068" s="2" t="s">
        <v>1500</v>
      </c>
      <c r="C1068" t="s">
        <v>1499</v>
      </c>
      <c r="D1068">
        <v>1</v>
      </c>
      <c r="E1068">
        <v>3.8620000000000001</v>
      </c>
      <c r="F1068">
        <v>3.8620000000000001</v>
      </c>
      <c r="G1068">
        <v>10.039999999999999</v>
      </c>
      <c r="H1068">
        <v>10.039999999999999</v>
      </c>
      <c r="I1068">
        <v>1</v>
      </c>
      <c r="J1068">
        <v>3.43</v>
      </c>
    </row>
    <row r="1069" spans="1:10" x14ac:dyDescent="0.3">
      <c r="A1069">
        <v>1068</v>
      </c>
      <c r="B1069" s="2" t="s">
        <v>1501</v>
      </c>
      <c r="C1069" t="s">
        <v>1499</v>
      </c>
      <c r="D1069">
        <v>1</v>
      </c>
      <c r="E1069">
        <v>3.8620000000000001</v>
      </c>
      <c r="F1069">
        <v>3.8620000000000001</v>
      </c>
      <c r="G1069">
        <v>10.220000000000001</v>
      </c>
      <c r="H1069">
        <v>10.220000000000001</v>
      </c>
      <c r="I1069">
        <v>1</v>
      </c>
      <c r="J1069">
        <v>3.58</v>
      </c>
    </row>
    <row r="1070" spans="1:10" x14ac:dyDescent="0.3">
      <c r="A1070">
        <v>1069</v>
      </c>
      <c r="B1070" s="2" t="s">
        <v>1502</v>
      </c>
      <c r="C1070" t="s">
        <v>1499</v>
      </c>
      <c r="D1070">
        <v>1</v>
      </c>
      <c r="E1070">
        <v>3.8620000000000001</v>
      </c>
      <c r="F1070">
        <v>3.8620000000000001</v>
      </c>
      <c r="G1070">
        <v>10.42</v>
      </c>
      <c r="H1070">
        <v>10.42</v>
      </c>
      <c r="I1070">
        <v>1</v>
      </c>
      <c r="J1070">
        <v>3.57</v>
      </c>
    </row>
    <row r="1071" spans="1:10" x14ac:dyDescent="0.3">
      <c r="A1071">
        <v>1070</v>
      </c>
      <c r="B1071" s="2" t="s">
        <v>1497</v>
      </c>
      <c r="C1071" t="s">
        <v>1499</v>
      </c>
      <c r="D1071">
        <v>1</v>
      </c>
      <c r="E1071">
        <v>3.8620000000000001</v>
      </c>
      <c r="F1071">
        <v>3.8620000000000001</v>
      </c>
      <c r="G1071">
        <v>10.93</v>
      </c>
      <c r="H1071">
        <v>10.93</v>
      </c>
      <c r="I1071" s="2">
        <v>1</v>
      </c>
      <c r="J1071">
        <v>3.55</v>
      </c>
    </row>
    <row r="1072" spans="1:10" x14ac:dyDescent="0.3">
      <c r="A1072">
        <v>1071</v>
      </c>
      <c r="B1072" s="2" t="s">
        <v>1498</v>
      </c>
      <c r="C1072" t="s">
        <v>1499</v>
      </c>
      <c r="D1072">
        <v>1</v>
      </c>
      <c r="E1072">
        <v>3.8620000000000001</v>
      </c>
      <c r="F1072">
        <v>3.8620000000000001</v>
      </c>
      <c r="G1072">
        <v>11.09</v>
      </c>
      <c r="H1072">
        <v>11.09</v>
      </c>
      <c r="I1072" s="2">
        <v>1</v>
      </c>
      <c r="J1072">
        <v>3.62</v>
      </c>
    </row>
    <row r="1073" spans="1:10" x14ac:dyDescent="0.3">
      <c r="A1073">
        <v>1072</v>
      </c>
      <c r="B1073" s="2" t="s">
        <v>8</v>
      </c>
      <c r="C1073" t="s">
        <v>1506</v>
      </c>
      <c r="H1073" s="2">
        <v>0</v>
      </c>
      <c r="J1073" s="69">
        <v>3.2</v>
      </c>
    </row>
    <row r="1074" spans="1:10" x14ac:dyDescent="0.3">
      <c r="A1074">
        <v>1073</v>
      </c>
      <c r="B1074" s="2" t="s">
        <v>8</v>
      </c>
      <c r="C1074" t="s">
        <v>1506</v>
      </c>
      <c r="H1074" s="2">
        <v>0</v>
      </c>
      <c r="J1074" s="69">
        <v>3.2</v>
      </c>
    </row>
    <row r="1075" spans="1:10" x14ac:dyDescent="0.3">
      <c r="A1075">
        <v>1074</v>
      </c>
      <c r="B1075" s="2" t="s">
        <v>8</v>
      </c>
      <c r="C1075" t="s">
        <v>1506</v>
      </c>
      <c r="H1075" s="2">
        <v>0</v>
      </c>
      <c r="J1075" s="69">
        <v>3.2</v>
      </c>
    </row>
    <row r="1076" spans="1:10" x14ac:dyDescent="0.3">
      <c r="A1076">
        <v>1075</v>
      </c>
      <c r="B1076" s="2" t="s">
        <v>8</v>
      </c>
      <c r="C1076" t="s">
        <v>1506</v>
      </c>
      <c r="H1076" s="2">
        <v>0</v>
      </c>
      <c r="J1076" s="69">
        <v>3.2</v>
      </c>
    </row>
    <row r="1077" spans="1:10" x14ac:dyDescent="0.3">
      <c r="A1077">
        <v>1076</v>
      </c>
      <c r="B1077" s="2" t="s">
        <v>8</v>
      </c>
      <c r="C1077" t="s">
        <v>1506</v>
      </c>
      <c r="H1077" s="2">
        <v>0</v>
      </c>
      <c r="J1077" s="69">
        <v>3.2</v>
      </c>
    </row>
    <row r="1078" spans="1:10" x14ac:dyDescent="0.3">
      <c r="A1078">
        <v>1077</v>
      </c>
      <c r="B1078" s="2" t="s">
        <v>8</v>
      </c>
      <c r="C1078" t="s">
        <v>1506</v>
      </c>
      <c r="H1078" s="2">
        <v>0</v>
      </c>
      <c r="J1078" s="69">
        <v>3.2</v>
      </c>
    </row>
    <row r="1079" spans="1:10" x14ac:dyDescent="0.3">
      <c r="A1079">
        <v>1078</v>
      </c>
      <c r="B1079" s="2" t="s">
        <v>8</v>
      </c>
      <c r="C1079" t="s">
        <v>1506</v>
      </c>
      <c r="H1079" s="2">
        <v>0</v>
      </c>
      <c r="J1079" s="69">
        <v>3.2</v>
      </c>
    </row>
    <row r="1080" spans="1:10" x14ac:dyDescent="0.3">
      <c r="A1080">
        <v>1079</v>
      </c>
      <c r="B1080" s="2" t="s">
        <v>8</v>
      </c>
      <c r="C1080" t="s">
        <v>1506</v>
      </c>
      <c r="H1080" s="2">
        <v>0</v>
      </c>
      <c r="J1080" s="69">
        <v>3.2</v>
      </c>
    </row>
    <row r="1081" spans="1:10" x14ac:dyDescent="0.3">
      <c r="A1081">
        <v>1080</v>
      </c>
      <c r="B1081" s="2" t="s">
        <v>8</v>
      </c>
      <c r="C1081" t="s">
        <v>1506</v>
      </c>
      <c r="H1081" s="2">
        <v>0</v>
      </c>
      <c r="J1081" s="69">
        <v>3.2</v>
      </c>
    </row>
    <row r="1082" spans="1:10" x14ac:dyDescent="0.3">
      <c r="A1082">
        <v>1081</v>
      </c>
      <c r="B1082" s="2" t="s">
        <v>8</v>
      </c>
      <c r="C1082" t="s">
        <v>1506</v>
      </c>
      <c r="H1082" s="2">
        <v>0</v>
      </c>
      <c r="J1082" s="69">
        <v>3.2</v>
      </c>
    </row>
    <row r="1083" spans="1:10" x14ac:dyDescent="0.3">
      <c r="A1083">
        <v>1082</v>
      </c>
      <c r="B1083" s="2" t="s">
        <v>8</v>
      </c>
      <c r="C1083" t="s">
        <v>1506</v>
      </c>
      <c r="H1083" s="2">
        <v>0</v>
      </c>
      <c r="J1083" s="69">
        <v>3.2</v>
      </c>
    </row>
    <row r="1084" spans="1:10" x14ac:dyDescent="0.3">
      <c r="A1084">
        <v>1083</v>
      </c>
      <c r="B1084" s="2" t="s">
        <v>8</v>
      </c>
      <c r="C1084" t="s">
        <v>1506</v>
      </c>
      <c r="H1084" s="2">
        <v>0</v>
      </c>
      <c r="J1084" s="69">
        <v>3.2</v>
      </c>
    </row>
    <row r="1085" spans="1:10" x14ac:dyDescent="0.3">
      <c r="A1085">
        <v>1084</v>
      </c>
      <c r="B1085" s="2" t="s">
        <v>8</v>
      </c>
      <c r="C1085" t="s">
        <v>1506</v>
      </c>
      <c r="H1085" s="2">
        <v>0</v>
      </c>
      <c r="J1085" s="69">
        <v>3.2</v>
      </c>
    </row>
    <row r="1086" spans="1:10" x14ac:dyDescent="0.3">
      <c r="A1086">
        <v>1085</v>
      </c>
      <c r="B1086" s="2" t="s">
        <v>8</v>
      </c>
      <c r="C1086" t="s">
        <v>1506</v>
      </c>
      <c r="H1086" s="2">
        <v>0</v>
      </c>
      <c r="J1086" s="69">
        <v>3.2</v>
      </c>
    </row>
    <row r="1087" spans="1:10" x14ac:dyDescent="0.3">
      <c r="A1087">
        <v>1086</v>
      </c>
      <c r="B1087" s="2" t="s">
        <v>8</v>
      </c>
      <c r="C1087" t="s">
        <v>1506</v>
      </c>
      <c r="H1087" s="2">
        <v>0</v>
      </c>
      <c r="J1087" s="69">
        <v>3.2</v>
      </c>
    </row>
    <row r="1088" spans="1:10" x14ac:dyDescent="0.3">
      <c r="A1088">
        <v>1087</v>
      </c>
      <c r="B1088" s="2" t="s">
        <v>8</v>
      </c>
      <c r="C1088" t="s">
        <v>1506</v>
      </c>
      <c r="H1088" s="2">
        <v>0</v>
      </c>
      <c r="J1088" s="69">
        <v>3.2</v>
      </c>
    </row>
    <row r="1089" spans="1:10" x14ac:dyDescent="0.3">
      <c r="A1089">
        <v>1088</v>
      </c>
      <c r="B1089" s="2" t="s">
        <v>8</v>
      </c>
      <c r="C1089" t="s">
        <v>1506</v>
      </c>
      <c r="H1089" s="2">
        <v>0</v>
      </c>
      <c r="J1089" s="69">
        <v>3.2</v>
      </c>
    </row>
    <row r="1090" spans="1:10" x14ac:dyDescent="0.3">
      <c r="A1090">
        <v>1089</v>
      </c>
      <c r="B1090" s="2" t="s">
        <v>8</v>
      </c>
      <c r="C1090" t="s">
        <v>1506</v>
      </c>
      <c r="H1090" s="2">
        <v>0</v>
      </c>
      <c r="J1090" s="69">
        <v>3.2</v>
      </c>
    </row>
  </sheetData>
  <sortState ref="A2:J1090">
    <sortCondition ref="A1049"/>
  </sortState>
  <hyperlinks>
    <hyperlink ref="C499" r:id="rId1" tooltip="Persistent link using digital object identifier" display="https://doi.org/10.1016/j.pnsc.2012.03.002"/>
    <hyperlink ref="C500" r:id="rId2" tooltip="Persistent link using digital object identifier" display="https://doi.org/10.1016/j.pnsc.2012.03.00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90"/>
  <sheetViews>
    <sheetView workbookViewId="0">
      <selection activeCell="B1" sqref="B1:D1048576"/>
    </sheetView>
  </sheetViews>
  <sheetFormatPr defaultRowHeight="14.4" x14ac:dyDescent="0.3"/>
  <cols>
    <col min="1" max="1" width="30.109375" customWidth="1"/>
    <col min="2" max="2" width="12.109375" customWidth="1"/>
    <col min="4" max="4" width="15.77734375" customWidth="1"/>
    <col min="5" max="7" width="12.33203125" customWidth="1"/>
  </cols>
  <sheetData>
    <row r="1" spans="1:12" x14ac:dyDescent="0.3">
      <c r="A1" s="106" t="s">
        <v>112</v>
      </c>
      <c r="B1" s="60" t="s">
        <v>522</v>
      </c>
      <c r="C1" s="61" t="s">
        <v>605</v>
      </c>
      <c r="D1" s="62" t="s">
        <v>1146</v>
      </c>
      <c r="E1" s="104" t="s">
        <v>1523</v>
      </c>
      <c r="F1" s="104" t="s">
        <v>1524</v>
      </c>
      <c r="G1" s="104" t="s">
        <v>1525</v>
      </c>
      <c r="H1" s="107" t="s">
        <v>1519</v>
      </c>
      <c r="I1" s="107" t="s">
        <v>1520</v>
      </c>
      <c r="J1" s="107" t="s">
        <v>1521</v>
      </c>
      <c r="K1" s="107" t="s">
        <v>1522</v>
      </c>
    </row>
    <row r="2" spans="1:12" x14ac:dyDescent="0.3">
      <c r="A2" s="2" t="s">
        <v>0</v>
      </c>
      <c r="B2" s="9" t="s">
        <v>523</v>
      </c>
      <c r="C2" t="s">
        <v>606</v>
      </c>
      <c r="H2" t="b">
        <v>1</v>
      </c>
      <c r="I2" t="b">
        <v>0</v>
      </c>
      <c r="J2" t="b">
        <v>0</v>
      </c>
      <c r="K2" t="b">
        <v>0</v>
      </c>
      <c r="L2">
        <v>1</v>
      </c>
    </row>
    <row r="3" spans="1:12" x14ac:dyDescent="0.3">
      <c r="A3" s="2" t="s">
        <v>1</v>
      </c>
      <c r="B3" s="9" t="s">
        <v>524</v>
      </c>
      <c r="C3" t="s">
        <v>607</v>
      </c>
      <c r="H3" t="b">
        <v>1</v>
      </c>
      <c r="I3" t="b">
        <v>0</v>
      </c>
      <c r="J3" t="b">
        <v>0</v>
      </c>
      <c r="K3" t="b">
        <v>0</v>
      </c>
      <c r="L3">
        <v>2</v>
      </c>
    </row>
    <row r="4" spans="1:12" x14ac:dyDescent="0.3">
      <c r="A4" s="2" t="s">
        <v>2</v>
      </c>
      <c r="B4" s="9" t="s">
        <v>525</v>
      </c>
      <c r="C4">
        <v>-1</v>
      </c>
      <c r="H4" t="b">
        <v>1</v>
      </c>
      <c r="I4" t="b">
        <v>0</v>
      </c>
      <c r="J4" t="b">
        <v>0</v>
      </c>
      <c r="K4" t="b">
        <v>0</v>
      </c>
      <c r="L4">
        <v>3</v>
      </c>
    </row>
    <row r="5" spans="1:12" x14ac:dyDescent="0.3">
      <c r="A5" s="2" t="s">
        <v>3</v>
      </c>
      <c r="B5" s="9" t="s">
        <v>526</v>
      </c>
      <c r="C5" t="s">
        <v>608</v>
      </c>
      <c r="H5" t="b">
        <v>1</v>
      </c>
      <c r="I5" t="b">
        <v>1</v>
      </c>
      <c r="J5" t="b">
        <v>0</v>
      </c>
      <c r="K5" t="b">
        <v>0</v>
      </c>
      <c r="L5">
        <v>4</v>
      </c>
    </row>
    <row r="6" spans="1:12" x14ac:dyDescent="0.3">
      <c r="A6" s="2" t="s">
        <v>4</v>
      </c>
      <c r="B6" s="105" t="s">
        <v>527</v>
      </c>
      <c r="C6" t="s">
        <v>609</v>
      </c>
      <c r="H6" t="b">
        <v>1</v>
      </c>
      <c r="I6" t="b">
        <v>1</v>
      </c>
      <c r="J6" t="b">
        <v>0</v>
      </c>
      <c r="K6" t="b">
        <v>0</v>
      </c>
      <c r="L6">
        <v>5</v>
      </c>
    </row>
    <row r="7" spans="1:12" x14ac:dyDescent="0.3">
      <c r="A7" s="2" t="s">
        <v>5</v>
      </c>
      <c r="B7" s="9" t="s">
        <v>528</v>
      </c>
      <c r="C7" t="s">
        <v>610</v>
      </c>
      <c r="H7" t="b">
        <v>1</v>
      </c>
      <c r="I7" t="b">
        <v>1</v>
      </c>
      <c r="J7" t="b">
        <v>0</v>
      </c>
      <c r="K7" t="b">
        <v>0</v>
      </c>
      <c r="L7">
        <v>6</v>
      </c>
    </row>
    <row r="8" spans="1:12" x14ac:dyDescent="0.3">
      <c r="A8" s="2" t="s">
        <v>6</v>
      </c>
      <c r="B8" s="9" t="s">
        <v>529</v>
      </c>
      <c r="C8" t="s">
        <v>611</v>
      </c>
      <c r="H8" t="b">
        <v>1</v>
      </c>
      <c r="I8" t="b">
        <v>1</v>
      </c>
      <c r="J8" t="b">
        <v>0</v>
      </c>
      <c r="K8" t="b">
        <v>0</v>
      </c>
      <c r="L8">
        <v>7</v>
      </c>
    </row>
    <row r="9" spans="1:12" x14ac:dyDescent="0.3">
      <c r="A9" s="2" t="s">
        <v>7</v>
      </c>
      <c r="B9" s="88" t="s">
        <v>527</v>
      </c>
      <c r="C9">
        <v>-1</v>
      </c>
      <c r="E9" t="s">
        <v>1526</v>
      </c>
      <c r="H9" t="b">
        <v>0</v>
      </c>
      <c r="I9" t="b">
        <v>0</v>
      </c>
      <c r="J9" t="b">
        <v>0</v>
      </c>
      <c r="K9" t="b">
        <v>1</v>
      </c>
      <c r="L9">
        <v>8</v>
      </c>
    </row>
    <row r="10" spans="1:12" x14ac:dyDescent="0.3">
      <c r="A10" s="2" t="s">
        <v>455</v>
      </c>
      <c r="B10" s="9">
        <v>-1</v>
      </c>
      <c r="C10">
        <v>-1</v>
      </c>
      <c r="H10" t="b">
        <v>0</v>
      </c>
      <c r="I10" t="b">
        <v>0</v>
      </c>
      <c r="J10" t="b">
        <v>0</v>
      </c>
      <c r="K10" t="b">
        <v>1</v>
      </c>
      <c r="L10">
        <v>9</v>
      </c>
    </row>
    <row r="11" spans="1:12" x14ac:dyDescent="0.3">
      <c r="A11" s="2" t="s">
        <v>8</v>
      </c>
      <c r="B11" s="9" t="s">
        <v>530</v>
      </c>
      <c r="C11" t="s">
        <v>612</v>
      </c>
      <c r="H11" t="b">
        <v>1</v>
      </c>
      <c r="I11" t="b">
        <v>0</v>
      </c>
      <c r="J11" t="b">
        <v>0</v>
      </c>
      <c r="K11" t="b">
        <v>0</v>
      </c>
      <c r="L11">
        <v>10</v>
      </c>
    </row>
    <row r="12" spans="1:12" x14ac:dyDescent="0.3">
      <c r="A12" s="2" t="s">
        <v>0</v>
      </c>
      <c r="B12" s="9" t="s">
        <v>523</v>
      </c>
      <c r="C12" t="s">
        <v>606</v>
      </c>
      <c r="H12" t="b">
        <v>1</v>
      </c>
      <c r="I12" t="b">
        <v>0</v>
      </c>
      <c r="J12" t="b">
        <v>0</v>
      </c>
      <c r="K12" t="b">
        <v>0</v>
      </c>
      <c r="L12">
        <v>11</v>
      </c>
    </row>
    <row r="13" spans="1:12" x14ac:dyDescent="0.3">
      <c r="A13" s="2" t="s">
        <v>1</v>
      </c>
      <c r="B13" s="9" t="s">
        <v>524</v>
      </c>
      <c r="C13" t="s">
        <v>607</v>
      </c>
      <c r="H13" t="b">
        <v>1</v>
      </c>
      <c r="I13" t="b">
        <v>0</v>
      </c>
      <c r="J13" t="b">
        <v>0</v>
      </c>
      <c r="K13" t="b">
        <v>0</v>
      </c>
      <c r="L13">
        <v>12</v>
      </c>
    </row>
    <row r="14" spans="1:12" x14ac:dyDescent="0.3">
      <c r="A14" s="2" t="s">
        <v>2</v>
      </c>
      <c r="B14" s="9" t="s">
        <v>525</v>
      </c>
      <c r="C14">
        <v>-1</v>
      </c>
      <c r="H14" t="b">
        <v>1</v>
      </c>
      <c r="I14" t="b">
        <v>0</v>
      </c>
      <c r="J14" t="b">
        <v>0</v>
      </c>
      <c r="K14" t="b">
        <v>0</v>
      </c>
      <c r="L14">
        <v>13</v>
      </c>
    </row>
    <row r="15" spans="1:12" x14ac:dyDescent="0.3">
      <c r="A15" s="2" t="s">
        <v>3</v>
      </c>
      <c r="B15" s="9" t="s">
        <v>526</v>
      </c>
      <c r="C15" t="s">
        <v>608</v>
      </c>
      <c r="H15" t="b">
        <v>1</v>
      </c>
      <c r="I15" t="b">
        <v>1</v>
      </c>
      <c r="J15" t="b">
        <v>0</v>
      </c>
      <c r="K15" t="b">
        <v>0</v>
      </c>
      <c r="L15">
        <v>14</v>
      </c>
    </row>
    <row r="16" spans="1:12" x14ac:dyDescent="0.3">
      <c r="A16" s="2" t="s">
        <v>4</v>
      </c>
      <c r="B16" s="9" t="s">
        <v>527</v>
      </c>
      <c r="C16" t="s">
        <v>609</v>
      </c>
      <c r="H16" t="b">
        <v>1</v>
      </c>
      <c r="I16" t="b">
        <v>1</v>
      </c>
      <c r="J16" t="b">
        <v>0</v>
      </c>
      <c r="K16" t="b">
        <v>0</v>
      </c>
      <c r="L16">
        <v>15</v>
      </c>
    </row>
    <row r="17" spans="1:12" x14ac:dyDescent="0.3">
      <c r="A17" s="2" t="s">
        <v>5</v>
      </c>
      <c r="B17" s="9" t="s">
        <v>528</v>
      </c>
      <c r="C17" t="s">
        <v>610</v>
      </c>
      <c r="H17" t="b">
        <v>1</v>
      </c>
      <c r="I17" t="b">
        <v>1</v>
      </c>
      <c r="J17" t="b">
        <v>0</v>
      </c>
      <c r="K17" t="b">
        <v>0</v>
      </c>
      <c r="L17">
        <v>16</v>
      </c>
    </row>
    <row r="18" spans="1:12" x14ac:dyDescent="0.3">
      <c r="A18" s="2" t="s">
        <v>6</v>
      </c>
      <c r="B18" s="9" t="s">
        <v>529</v>
      </c>
      <c r="C18" t="s">
        <v>611</v>
      </c>
      <c r="H18" t="b">
        <v>1</v>
      </c>
      <c r="I18" t="b">
        <v>1</v>
      </c>
      <c r="J18" t="b">
        <v>0</v>
      </c>
      <c r="K18" t="b">
        <v>0</v>
      </c>
      <c r="L18">
        <v>17</v>
      </c>
    </row>
    <row r="19" spans="1:12" x14ac:dyDescent="0.3">
      <c r="A19" s="2" t="s">
        <v>7</v>
      </c>
      <c r="B19" s="88" t="s">
        <v>527</v>
      </c>
      <c r="C19">
        <v>-1</v>
      </c>
      <c r="E19" t="s">
        <v>1526</v>
      </c>
      <c r="H19" t="b">
        <v>0</v>
      </c>
      <c r="I19" t="b">
        <v>0</v>
      </c>
      <c r="J19" t="b">
        <v>0</v>
      </c>
      <c r="K19" t="b">
        <v>1</v>
      </c>
      <c r="L19">
        <v>18</v>
      </c>
    </row>
    <row r="20" spans="1:12" x14ac:dyDescent="0.3">
      <c r="A20" s="2" t="s">
        <v>455</v>
      </c>
      <c r="B20" s="9">
        <v>-1</v>
      </c>
      <c r="C20">
        <v>-1</v>
      </c>
      <c r="H20" t="b">
        <v>0</v>
      </c>
      <c r="I20" t="b">
        <v>0</v>
      </c>
      <c r="J20" t="b">
        <v>0</v>
      </c>
      <c r="K20" t="b">
        <v>1</v>
      </c>
      <c r="L20">
        <v>19</v>
      </c>
    </row>
    <row r="21" spans="1:12" x14ac:dyDescent="0.3">
      <c r="A21" s="2" t="s">
        <v>8</v>
      </c>
      <c r="B21" s="9" t="s">
        <v>530</v>
      </c>
      <c r="C21" t="s">
        <v>612</v>
      </c>
      <c r="H21" t="b">
        <v>1</v>
      </c>
      <c r="I21" t="b">
        <v>0</v>
      </c>
      <c r="J21" t="b">
        <v>0</v>
      </c>
      <c r="K21" t="b">
        <v>0</v>
      </c>
      <c r="L21">
        <v>20</v>
      </c>
    </row>
    <row r="22" spans="1:12" x14ac:dyDescent="0.3">
      <c r="A22" s="2" t="s">
        <v>304</v>
      </c>
      <c r="B22" s="88" t="s">
        <v>523</v>
      </c>
      <c r="E22" t="s">
        <v>1527</v>
      </c>
      <c r="H22" t="b">
        <v>0</v>
      </c>
      <c r="I22" t="b">
        <v>0</v>
      </c>
      <c r="J22" t="b">
        <v>0</v>
      </c>
      <c r="K22" t="b">
        <v>1</v>
      </c>
      <c r="L22">
        <v>21</v>
      </c>
    </row>
    <row r="23" spans="1:12" x14ac:dyDescent="0.3">
      <c r="A23" s="2" t="s">
        <v>153</v>
      </c>
      <c r="B23" s="101" t="s">
        <v>578</v>
      </c>
      <c r="H23" t="b">
        <v>0</v>
      </c>
      <c r="I23" t="b">
        <v>0</v>
      </c>
      <c r="J23" t="b">
        <v>0</v>
      </c>
      <c r="K23" t="b">
        <v>1</v>
      </c>
      <c r="L23">
        <v>22</v>
      </c>
    </row>
    <row r="24" spans="1:12" x14ac:dyDescent="0.3">
      <c r="A24" s="2" t="s">
        <v>153</v>
      </c>
      <c r="B24" s="9" t="s">
        <v>578</v>
      </c>
      <c r="H24" t="b">
        <v>0</v>
      </c>
      <c r="I24" t="b">
        <v>0</v>
      </c>
      <c r="J24" t="b">
        <v>0</v>
      </c>
      <c r="K24" t="b">
        <v>1</v>
      </c>
      <c r="L24">
        <v>23</v>
      </c>
    </row>
    <row r="25" spans="1:12" x14ac:dyDescent="0.3">
      <c r="A25" s="2" t="s">
        <v>153</v>
      </c>
      <c r="B25" s="9" t="s">
        <v>578</v>
      </c>
      <c r="H25" t="b">
        <v>0</v>
      </c>
      <c r="I25" t="b">
        <v>0</v>
      </c>
      <c r="J25" t="b">
        <v>0</v>
      </c>
      <c r="K25" t="b">
        <v>1</v>
      </c>
      <c r="L25">
        <v>24</v>
      </c>
    </row>
    <row r="26" spans="1:12" x14ac:dyDescent="0.3">
      <c r="A26" s="2" t="s">
        <v>63</v>
      </c>
      <c r="B26" s="110" t="s">
        <v>587</v>
      </c>
      <c r="C26" s="69">
        <v>1522043</v>
      </c>
      <c r="D26" s="9" t="s">
        <v>1179</v>
      </c>
      <c r="E26" t="s">
        <v>1550</v>
      </c>
      <c r="F26" t="s">
        <v>1550</v>
      </c>
      <c r="H26" t="b">
        <v>0</v>
      </c>
      <c r="I26" t="b">
        <v>0</v>
      </c>
      <c r="J26" t="b">
        <v>0</v>
      </c>
      <c r="K26" t="b">
        <v>1</v>
      </c>
      <c r="L26">
        <v>25</v>
      </c>
    </row>
    <row r="27" spans="1:12" x14ac:dyDescent="0.3">
      <c r="A27" s="2" t="s">
        <v>63</v>
      </c>
      <c r="B27" s="110" t="s">
        <v>587</v>
      </c>
      <c r="C27" s="69">
        <v>1522043</v>
      </c>
      <c r="D27" s="105" t="s">
        <v>1179</v>
      </c>
      <c r="E27" t="s">
        <v>1550</v>
      </c>
      <c r="F27" t="s">
        <v>1550</v>
      </c>
      <c r="H27" t="b">
        <v>0</v>
      </c>
      <c r="I27" t="b">
        <v>0</v>
      </c>
      <c r="J27" t="b">
        <v>0</v>
      </c>
      <c r="K27" t="b">
        <v>1</v>
      </c>
      <c r="L27">
        <v>26</v>
      </c>
    </row>
    <row r="28" spans="1:12" x14ac:dyDescent="0.3">
      <c r="A28" s="2" t="s">
        <v>63</v>
      </c>
      <c r="B28" s="110" t="s">
        <v>587</v>
      </c>
      <c r="C28" s="69">
        <v>1522043</v>
      </c>
      <c r="D28" s="9" t="s">
        <v>1179</v>
      </c>
      <c r="E28" t="s">
        <v>1550</v>
      </c>
      <c r="F28" t="s">
        <v>1550</v>
      </c>
      <c r="H28" t="b">
        <v>0</v>
      </c>
      <c r="I28" t="b">
        <v>0</v>
      </c>
      <c r="J28" t="b">
        <v>0</v>
      </c>
      <c r="K28" t="b">
        <v>1</v>
      </c>
      <c r="L28">
        <v>27</v>
      </c>
    </row>
    <row r="29" spans="1:12" x14ac:dyDescent="0.3">
      <c r="A29" s="2" t="s">
        <v>151</v>
      </c>
      <c r="B29" s="110" t="s">
        <v>587</v>
      </c>
      <c r="C29" s="69">
        <v>1522043</v>
      </c>
      <c r="E29" t="s">
        <v>1552</v>
      </c>
      <c r="F29" t="s">
        <v>1552</v>
      </c>
      <c r="H29" t="b">
        <v>0</v>
      </c>
      <c r="I29" t="b">
        <v>0</v>
      </c>
      <c r="J29" t="b">
        <v>0</v>
      </c>
      <c r="K29" t="b">
        <v>1</v>
      </c>
      <c r="L29">
        <v>28</v>
      </c>
    </row>
    <row r="30" spans="1:12" x14ac:dyDescent="0.3">
      <c r="A30" s="2" t="s">
        <v>1269</v>
      </c>
      <c r="B30" s="9"/>
      <c r="H30" t="b">
        <v>0</v>
      </c>
      <c r="I30" t="b">
        <v>0</v>
      </c>
      <c r="J30" t="b">
        <v>0</v>
      </c>
      <c r="K30" t="b">
        <v>1</v>
      </c>
      <c r="L30">
        <v>29</v>
      </c>
    </row>
    <row r="31" spans="1:12" x14ac:dyDescent="0.3">
      <c r="A31" s="2" t="s">
        <v>304</v>
      </c>
      <c r="B31" s="88" t="s">
        <v>523</v>
      </c>
      <c r="E31" t="s">
        <v>1527</v>
      </c>
      <c r="H31" t="b">
        <v>0</v>
      </c>
      <c r="I31" t="b">
        <v>0</v>
      </c>
      <c r="J31" t="b">
        <v>0</v>
      </c>
      <c r="K31" t="b">
        <v>1</v>
      </c>
      <c r="L31">
        <v>30</v>
      </c>
    </row>
    <row r="32" spans="1:12" x14ac:dyDescent="0.3">
      <c r="A32" s="2" t="s">
        <v>153</v>
      </c>
      <c r="B32" s="9" t="s">
        <v>578</v>
      </c>
      <c r="H32" t="b">
        <v>0</v>
      </c>
      <c r="I32" t="b">
        <v>0</v>
      </c>
      <c r="J32" t="b">
        <v>0</v>
      </c>
      <c r="K32" t="b">
        <v>1</v>
      </c>
      <c r="L32">
        <v>31</v>
      </c>
    </row>
    <row r="33" spans="1:12" x14ac:dyDescent="0.3">
      <c r="A33" s="2" t="s">
        <v>153</v>
      </c>
      <c r="B33" s="9" t="s">
        <v>578</v>
      </c>
      <c r="H33" t="b">
        <v>0</v>
      </c>
      <c r="I33" t="b">
        <v>0</v>
      </c>
      <c r="J33" t="b">
        <v>0</v>
      </c>
      <c r="K33" t="b">
        <v>1</v>
      </c>
      <c r="L33">
        <v>32</v>
      </c>
    </row>
    <row r="34" spans="1:12" x14ac:dyDescent="0.3">
      <c r="A34" s="2" t="s">
        <v>153</v>
      </c>
      <c r="B34" s="9" t="s">
        <v>578</v>
      </c>
      <c r="H34" t="b">
        <v>0</v>
      </c>
      <c r="I34" t="b">
        <v>0</v>
      </c>
      <c r="J34" t="b">
        <v>0</v>
      </c>
      <c r="K34" t="b">
        <v>1</v>
      </c>
      <c r="L34">
        <v>33</v>
      </c>
    </row>
    <row r="35" spans="1:12" x14ac:dyDescent="0.3">
      <c r="A35" s="2" t="s">
        <v>63</v>
      </c>
      <c r="B35" s="110" t="s">
        <v>587</v>
      </c>
      <c r="C35" s="69">
        <v>1522043</v>
      </c>
      <c r="E35" t="s">
        <v>1550</v>
      </c>
      <c r="F35" t="s">
        <v>1550</v>
      </c>
      <c r="H35" t="b">
        <v>0</v>
      </c>
      <c r="I35" t="b">
        <v>0</v>
      </c>
      <c r="J35" t="b">
        <v>0</v>
      </c>
      <c r="K35" t="b">
        <v>1</v>
      </c>
      <c r="L35">
        <v>34</v>
      </c>
    </row>
    <row r="36" spans="1:12" x14ac:dyDescent="0.3">
      <c r="A36" s="2" t="s">
        <v>63</v>
      </c>
      <c r="B36" s="110" t="s">
        <v>587</v>
      </c>
      <c r="C36" s="69">
        <v>1522043</v>
      </c>
      <c r="E36" t="s">
        <v>1550</v>
      </c>
      <c r="F36" t="s">
        <v>1550</v>
      </c>
      <c r="H36" t="b">
        <v>0</v>
      </c>
      <c r="I36" t="b">
        <v>0</v>
      </c>
      <c r="J36" t="b">
        <v>0</v>
      </c>
      <c r="K36" t="b">
        <v>1</v>
      </c>
      <c r="L36">
        <v>35</v>
      </c>
    </row>
    <row r="37" spans="1:12" x14ac:dyDescent="0.3">
      <c r="A37" s="2" t="s">
        <v>63</v>
      </c>
      <c r="B37" s="110" t="s">
        <v>587</v>
      </c>
      <c r="C37" s="69">
        <v>1522043</v>
      </c>
      <c r="E37" t="s">
        <v>1550</v>
      </c>
      <c r="F37" t="s">
        <v>1550</v>
      </c>
      <c r="H37" t="b">
        <v>0</v>
      </c>
      <c r="I37" t="b">
        <v>0</v>
      </c>
      <c r="J37" t="b">
        <v>0</v>
      </c>
      <c r="K37" t="b">
        <v>1</v>
      </c>
      <c r="L37">
        <v>36</v>
      </c>
    </row>
    <row r="38" spans="1:12" x14ac:dyDescent="0.3">
      <c r="A38" s="2" t="s">
        <v>151</v>
      </c>
      <c r="B38" s="110" t="s">
        <v>587</v>
      </c>
      <c r="C38" s="69">
        <v>1522043</v>
      </c>
      <c r="E38" t="s">
        <v>1552</v>
      </c>
      <c r="F38" t="s">
        <v>1552</v>
      </c>
      <c r="H38" t="b">
        <v>0</v>
      </c>
      <c r="I38" t="b">
        <v>0</v>
      </c>
      <c r="J38" t="b">
        <v>0</v>
      </c>
      <c r="K38" t="b">
        <v>1</v>
      </c>
      <c r="L38">
        <v>37</v>
      </c>
    </row>
    <row r="39" spans="1:12" x14ac:dyDescent="0.3">
      <c r="A39" s="2" t="s">
        <v>1269</v>
      </c>
      <c r="B39" s="9"/>
      <c r="H39" t="b">
        <v>0</v>
      </c>
      <c r="I39" t="b">
        <v>0</v>
      </c>
      <c r="J39" t="b">
        <v>0</v>
      </c>
      <c r="K39" t="b">
        <v>1</v>
      </c>
      <c r="L39">
        <v>38</v>
      </c>
    </row>
    <row r="40" spans="1:12" x14ac:dyDescent="0.3">
      <c r="A40" s="2" t="s">
        <v>0</v>
      </c>
      <c r="B40" s="9" t="s">
        <v>523</v>
      </c>
      <c r="C40" t="s">
        <v>606</v>
      </c>
      <c r="H40" t="b">
        <v>1</v>
      </c>
      <c r="I40" t="b">
        <v>0</v>
      </c>
      <c r="J40" t="b">
        <v>0</v>
      </c>
      <c r="K40" t="b">
        <v>0</v>
      </c>
      <c r="L40">
        <v>39</v>
      </c>
    </row>
    <row r="41" spans="1:12" x14ac:dyDescent="0.3">
      <c r="A41" s="2" t="s">
        <v>1272</v>
      </c>
      <c r="B41" s="9" t="s">
        <v>1508</v>
      </c>
      <c r="H41" t="b">
        <v>1</v>
      </c>
      <c r="I41" t="b">
        <v>0</v>
      </c>
      <c r="J41" t="b">
        <v>0</v>
      </c>
      <c r="K41" t="b">
        <v>0</v>
      </c>
      <c r="L41">
        <v>40</v>
      </c>
    </row>
    <row r="42" spans="1:12" x14ac:dyDescent="0.3">
      <c r="A42" s="2" t="s">
        <v>1273</v>
      </c>
      <c r="B42" s="9"/>
      <c r="D42" t="s">
        <v>1274</v>
      </c>
      <c r="H42" t="b">
        <v>0</v>
      </c>
      <c r="I42" t="b">
        <v>0</v>
      </c>
      <c r="J42" t="b">
        <v>1</v>
      </c>
      <c r="K42" t="b">
        <v>0</v>
      </c>
      <c r="L42">
        <v>41</v>
      </c>
    </row>
    <row r="43" spans="1:12" x14ac:dyDescent="0.3">
      <c r="A43" s="2" t="s">
        <v>0</v>
      </c>
      <c r="B43" s="9" t="s">
        <v>523</v>
      </c>
      <c r="C43" t="s">
        <v>606</v>
      </c>
      <c r="H43" t="b">
        <v>1</v>
      </c>
      <c r="I43" t="b">
        <v>0</v>
      </c>
      <c r="J43" t="b">
        <v>0</v>
      </c>
      <c r="K43" t="b">
        <v>0</v>
      </c>
      <c r="L43">
        <v>42</v>
      </c>
    </row>
    <row r="44" spans="1:12" x14ac:dyDescent="0.3">
      <c r="A44" s="2" t="s">
        <v>0</v>
      </c>
      <c r="B44" s="9" t="s">
        <v>523</v>
      </c>
      <c r="C44" t="s">
        <v>606</v>
      </c>
      <c r="H44" t="b">
        <v>1</v>
      </c>
      <c r="I44" t="b">
        <v>0</v>
      </c>
      <c r="J44" t="b">
        <v>0</v>
      </c>
      <c r="K44" t="b">
        <v>0</v>
      </c>
      <c r="L44">
        <v>43</v>
      </c>
    </row>
    <row r="45" spans="1:12" x14ac:dyDescent="0.3">
      <c r="A45" s="2" t="s">
        <v>0</v>
      </c>
      <c r="B45" s="9" t="s">
        <v>523</v>
      </c>
      <c r="C45" t="s">
        <v>606</v>
      </c>
      <c r="H45" t="b">
        <v>1</v>
      </c>
      <c r="I45" t="b">
        <v>0</v>
      </c>
      <c r="J45" t="b">
        <v>0</v>
      </c>
      <c r="K45" t="b">
        <v>0</v>
      </c>
      <c r="L45">
        <v>44</v>
      </c>
    </row>
    <row r="46" spans="1:12" x14ac:dyDescent="0.3">
      <c r="A46" s="2" t="s">
        <v>0</v>
      </c>
      <c r="B46" s="9" t="s">
        <v>523</v>
      </c>
      <c r="C46" t="s">
        <v>606</v>
      </c>
      <c r="H46" t="b">
        <v>1</v>
      </c>
      <c r="I46" t="b">
        <v>0</v>
      </c>
      <c r="J46" t="b">
        <v>0</v>
      </c>
      <c r="K46" t="b">
        <v>0</v>
      </c>
      <c r="L46">
        <v>45</v>
      </c>
    </row>
    <row r="47" spans="1:12" x14ac:dyDescent="0.3">
      <c r="A47" s="2" t="s">
        <v>0</v>
      </c>
      <c r="B47" s="9" t="s">
        <v>523</v>
      </c>
      <c r="C47" t="s">
        <v>606</v>
      </c>
      <c r="H47" t="b">
        <v>1</v>
      </c>
      <c r="I47" t="b">
        <v>0</v>
      </c>
      <c r="J47" t="b">
        <v>0</v>
      </c>
      <c r="K47" t="b">
        <v>0</v>
      </c>
      <c r="L47">
        <v>46</v>
      </c>
    </row>
    <row r="48" spans="1:12" x14ac:dyDescent="0.3">
      <c r="A48" s="2" t="s">
        <v>10</v>
      </c>
      <c r="B48" s="9" t="s">
        <v>531</v>
      </c>
      <c r="C48">
        <v>-1</v>
      </c>
      <c r="H48" t="b">
        <v>1</v>
      </c>
      <c r="I48" t="b">
        <v>0</v>
      </c>
      <c r="J48" t="b">
        <v>0</v>
      </c>
      <c r="K48" t="b">
        <v>0</v>
      </c>
      <c r="L48">
        <v>47</v>
      </c>
    </row>
    <row r="49" spans="1:12" x14ac:dyDescent="0.3">
      <c r="A49" s="2" t="s">
        <v>11</v>
      </c>
      <c r="B49" s="9">
        <v>-1</v>
      </c>
      <c r="C49">
        <v>-1</v>
      </c>
      <c r="D49" s="58" t="s">
        <v>1144</v>
      </c>
      <c r="E49" s="58"/>
      <c r="F49" s="58"/>
      <c r="G49" s="58"/>
      <c r="H49" t="b">
        <v>0</v>
      </c>
      <c r="I49" t="b">
        <v>0</v>
      </c>
      <c r="J49" t="b">
        <v>1</v>
      </c>
      <c r="K49" t="b">
        <v>0</v>
      </c>
      <c r="L49">
        <v>48</v>
      </c>
    </row>
    <row r="50" spans="1:12" x14ac:dyDescent="0.3">
      <c r="A50" s="2" t="s">
        <v>12</v>
      </c>
      <c r="B50" s="9">
        <v>-1</v>
      </c>
      <c r="C50">
        <v>-1</v>
      </c>
      <c r="D50" s="58" t="s">
        <v>1144</v>
      </c>
      <c r="E50" s="58"/>
      <c r="F50" s="58"/>
      <c r="G50" s="58"/>
      <c r="H50" t="b">
        <v>0</v>
      </c>
      <c r="I50" t="b">
        <v>0</v>
      </c>
      <c r="J50" t="b">
        <v>0</v>
      </c>
      <c r="K50" t="b">
        <v>1</v>
      </c>
      <c r="L50">
        <v>49</v>
      </c>
    </row>
    <row r="51" spans="1:12" x14ac:dyDescent="0.3">
      <c r="A51" s="2" t="s">
        <v>13</v>
      </c>
      <c r="B51" s="9">
        <v>-1</v>
      </c>
      <c r="C51">
        <v>-1</v>
      </c>
      <c r="D51" s="58" t="s">
        <v>1144</v>
      </c>
      <c r="E51" s="58"/>
      <c r="F51" s="58"/>
      <c r="G51" s="58"/>
      <c r="H51" t="b">
        <v>0</v>
      </c>
      <c r="I51" t="b">
        <v>0</v>
      </c>
      <c r="J51" t="b">
        <v>0</v>
      </c>
      <c r="K51" t="b">
        <v>1</v>
      </c>
      <c r="L51">
        <v>50</v>
      </c>
    </row>
    <row r="52" spans="1:12" x14ac:dyDescent="0.3">
      <c r="A52" s="2" t="s">
        <v>10</v>
      </c>
      <c r="B52" s="9" t="s">
        <v>531</v>
      </c>
      <c r="C52">
        <v>-1</v>
      </c>
      <c r="H52" t="b">
        <v>1</v>
      </c>
      <c r="I52" t="b">
        <v>0</v>
      </c>
      <c r="J52" t="b">
        <v>0</v>
      </c>
      <c r="K52" t="b">
        <v>0</v>
      </c>
      <c r="L52">
        <v>51</v>
      </c>
    </row>
    <row r="53" spans="1:12" x14ac:dyDescent="0.3">
      <c r="A53" s="2" t="s">
        <v>11</v>
      </c>
      <c r="B53" s="9">
        <v>-1</v>
      </c>
      <c r="C53">
        <v>-1</v>
      </c>
      <c r="D53" s="58" t="s">
        <v>1144</v>
      </c>
      <c r="E53" s="58"/>
      <c r="F53" s="58"/>
      <c r="G53" s="58"/>
      <c r="H53" t="b">
        <v>0</v>
      </c>
      <c r="I53" t="b">
        <v>0</v>
      </c>
      <c r="J53" t="b">
        <v>1</v>
      </c>
      <c r="K53" t="b">
        <v>0</v>
      </c>
      <c r="L53">
        <v>52</v>
      </c>
    </row>
    <row r="54" spans="1:12" x14ac:dyDescent="0.3">
      <c r="A54" s="2" t="s">
        <v>12</v>
      </c>
      <c r="B54" s="9">
        <v>-1</v>
      </c>
      <c r="C54">
        <v>-1</v>
      </c>
      <c r="D54" s="58" t="s">
        <v>1144</v>
      </c>
      <c r="E54" s="58"/>
      <c r="F54" s="58"/>
      <c r="G54" s="58"/>
      <c r="H54" t="b">
        <v>0</v>
      </c>
      <c r="I54" t="b">
        <v>0</v>
      </c>
      <c r="J54" t="b">
        <v>0</v>
      </c>
      <c r="K54" t="b">
        <v>1</v>
      </c>
      <c r="L54">
        <v>53</v>
      </c>
    </row>
    <row r="55" spans="1:12" x14ac:dyDescent="0.3">
      <c r="A55" s="2" t="s">
        <v>13</v>
      </c>
      <c r="B55" s="9">
        <v>-1</v>
      </c>
      <c r="C55">
        <v>-1</v>
      </c>
      <c r="D55" s="58" t="s">
        <v>1144</v>
      </c>
      <c r="E55" s="58"/>
      <c r="F55" s="58"/>
      <c r="G55" s="58"/>
      <c r="H55" t="b">
        <v>0</v>
      </c>
      <c r="I55" t="b">
        <v>0</v>
      </c>
      <c r="J55" t="b">
        <v>0</v>
      </c>
      <c r="K55" t="b">
        <v>1</v>
      </c>
      <c r="L55">
        <v>54</v>
      </c>
    </row>
    <row r="56" spans="1:12" x14ac:dyDescent="0.3">
      <c r="A56" s="2" t="s">
        <v>8</v>
      </c>
      <c r="B56" s="9" t="s">
        <v>530</v>
      </c>
      <c r="C56" t="s">
        <v>612</v>
      </c>
      <c r="H56" t="b">
        <v>1</v>
      </c>
      <c r="I56" t="b">
        <v>0</v>
      </c>
      <c r="J56" t="b">
        <v>0</v>
      </c>
      <c r="K56" t="b">
        <v>0</v>
      </c>
      <c r="L56">
        <v>55</v>
      </c>
    </row>
    <row r="57" spans="1:12" x14ac:dyDescent="0.3">
      <c r="A57" s="5" t="s">
        <v>14</v>
      </c>
      <c r="B57" s="89" t="s">
        <v>532</v>
      </c>
      <c r="C57" s="5" t="s">
        <v>613</v>
      </c>
      <c r="D57" s="5"/>
      <c r="E57" s="5"/>
      <c r="F57" s="5"/>
      <c r="G57" s="5"/>
      <c r="H57" t="b">
        <v>1</v>
      </c>
      <c r="I57" t="b">
        <v>0</v>
      </c>
      <c r="J57" t="b">
        <v>0</v>
      </c>
      <c r="K57" t="b">
        <v>0</v>
      </c>
      <c r="L57">
        <v>56</v>
      </c>
    </row>
    <row r="58" spans="1:12" x14ac:dyDescent="0.3">
      <c r="A58" s="5" t="s">
        <v>15</v>
      </c>
      <c r="B58" s="40" t="s">
        <v>533</v>
      </c>
      <c r="C58" s="5" t="s">
        <v>614</v>
      </c>
      <c r="D58" s="5"/>
      <c r="E58" s="5"/>
      <c r="F58" s="5"/>
      <c r="G58" s="5"/>
      <c r="H58" t="b">
        <v>1</v>
      </c>
      <c r="I58" t="b">
        <v>1</v>
      </c>
      <c r="J58" t="b">
        <v>0</v>
      </c>
      <c r="K58" t="b">
        <v>0</v>
      </c>
      <c r="L58">
        <v>57</v>
      </c>
    </row>
    <row r="59" spans="1:12" x14ac:dyDescent="0.3">
      <c r="A59" s="5" t="s">
        <v>16</v>
      </c>
      <c r="B59" s="40" t="s">
        <v>534</v>
      </c>
      <c r="C59" s="5" t="s">
        <v>615</v>
      </c>
      <c r="D59" s="5"/>
      <c r="E59" s="5"/>
      <c r="F59" s="5"/>
      <c r="G59" s="5"/>
      <c r="H59" t="b">
        <v>1</v>
      </c>
      <c r="I59" t="b">
        <v>1</v>
      </c>
      <c r="J59" t="b">
        <v>0</v>
      </c>
      <c r="K59" t="b">
        <v>0</v>
      </c>
      <c r="L59">
        <v>58</v>
      </c>
    </row>
    <row r="60" spans="1:12" x14ac:dyDescent="0.3">
      <c r="A60" s="2" t="s">
        <v>17</v>
      </c>
      <c r="B60" s="9" t="s">
        <v>535</v>
      </c>
      <c r="C60" t="s">
        <v>616</v>
      </c>
      <c r="H60" t="b">
        <v>1</v>
      </c>
      <c r="I60" t="b">
        <v>1</v>
      </c>
      <c r="J60" t="b">
        <v>0</v>
      </c>
      <c r="K60" t="b">
        <v>0</v>
      </c>
      <c r="L60">
        <v>59</v>
      </c>
    </row>
    <row r="61" spans="1:12" x14ac:dyDescent="0.3">
      <c r="A61" s="2" t="s">
        <v>51</v>
      </c>
      <c r="B61" s="9" t="s">
        <v>536</v>
      </c>
      <c r="C61" t="s">
        <v>617</v>
      </c>
      <c r="H61" t="b">
        <v>1</v>
      </c>
      <c r="I61" t="b">
        <v>1</v>
      </c>
      <c r="J61" t="b">
        <v>0</v>
      </c>
      <c r="K61" t="b">
        <v>0</v>
      </c>
      <c r="L61">
        <v>60</v>
      </c>
    </row>
    <row r="62" spans="1:12" x14ac:dyDescent="0.3">
      <c r="A62" s="2" t="s">
        <v>18</v>
      </c>
      <c r="B62" s="9" t="s">
        <v>537</v>
      </c>
      <c r="C62" t="s">
        <v>618</v>
      </c>
      <c r="H62" t="b">
        <v>1</v>
      </c>
      <c r="I62" t="b">
        <v>0</v>
      </c>
      <c r="J62" t="b">
        <v>0</v>
      </c>
      <c r="K62" t="b">
        <v>0</v>
      </c>
      <c r="L62">
        <v>61</v>
      </c>
    </row>
    <row r="63" spans="1:12" x14ac:dyDescent="0.3">
      <c r="A63" s="2" t="s">
        <v>19</v>
      </c>
      <c r="B63" s="9" t="s">
        <v>538</v>
      </c>
      <c r="C63">
        <v>-1</v>
      </c>
      <c r="H63" t="b">
        <v>1</v>
      </c>
      <c r="I63" t="b">
        <v>0</v>
      </c>
      <c r="J63" t="b">
        <v>0</v>
      </c>
      <c r="K63" t="b">
        <v>0</v>
      </c>
      <c r="L63">
        <v>62</v>
      </c>
    </row>
    <row r="64" spans="1:12" x14ac:dyDescent="0.3">
      <c r="A64" s="2" t="s">
        <v>20</v>
      </c>
      <c r="B64" s="9" t="s">
        <v>539</v>
      </c>
      <c r="C64" t="s">
        <v>619</v>
      </c>
      <c r="H64" t="b">
        <v>1</v>
      </c>
      <c r="I64" t="b">
        <v>1</v>
      </c>
      <c r="J64" t="b">
        <v>0</v>
      </c>
      <c r="K64" t="b">
        <v>0</v>
      </c>
      <c r="L64">
        <v>63</v>
      </c>
    </row>
    <row r="65" spans="1:12" x14ac:dyDescent="0.3">
      <c r="A65" s="2" t="s">
        <v>21</v>
      </c>
      <c r="B65" s="9" t="s">
        <v>540</v>
      </c>
      <c r="C65" t="s">
        <v>620</v>
      </c>
      <c r="H65" t="b">
        <v>1</v>
      </c>
      <c r="I65" t="b">
        <v>1</v>
      </c>
      <c r="J65" t="b">
        <v>0</v>
      </c>
      <c r="K65" t="b">
        <v>0</v>
      </c>
      <c r="L65">
        <v>64</v>
      </c>
    </row>
    <row r="66" spans="1:12" x14ac:dyDescent="0.3">
      <c r="A66" s="2" t="s">
        <v>22</v>
      </c>
      <c r="B66" s="32" t="s">
        <v>541</v>
      </c>
      <c r="C66" t="s">
        <v>621</v>
      </c>
      <c r="D66" t="s">
        <v>1570</v>
      </c>
      <c r="H66" t="b">
        <v>0</v>
      </c>
      <c r="I66" t="b">
        <v>0</v>
      </c>
      <c r="J66" t="b">
        <v>0</v>
      </c>
      <c r="K66" t="b">
        <v>1</v>
      </c>
      <c r="L66">
        <v>65</v>
      </c>
    </row>
    <row r="67" spans="1:12" x14ac:dyDescent="0.3">
      <c r="A67" s="2" t="s">
        <v>23</v>
      </c>
      <c r="B67" s="32" t="s">
        <v>541</v>
      </c>
      <c r="C67" t="s">
        <v>621</v>
      </c>
      <c r="D67" t="s">
        <v>1569</v>
      </c>
      <c r="H67" t="b">
        <v>0</v>
      </c>
      <c r="I67" t="b">
        <v>0</v>
      </c>
      <c r="J67" t="b">
        <v>0</v>
      </c>
      <c r="K67" t="b">
        <v>1</v>
      </c>
      <c r="L67">
        <v>66</v>
      </c>
    </row>
    <row r="68" spans="1:12" x14ac:dyDescent="0.3">
      <c r="A68" s="2" t="s">
        <v>24</v>
      </c>
      <c r="B68" s="32" t="s">
        <v>541</v>
      </c>
      <c r="C68" t="s">
        <v>621</v>
      </c>
      <c r="D68" t="s">
        <v>1568</v>
      </c>
      <c r="H68" t="b">
        <v>0</v>
      </c>
      <c r="I68" t="b">
        <v>0</v>
      </c>
      <c r="J68" t="b">
        <v>0</v>
      </c>
      <c r="K68" t="b">
        <v>1</v>
      </c>
      <c r="L68">
        <v>67</v>
      </c>
    </row>
    <row r="69" spans="1:12" x14ac:dyDescent="0.3">
      <c r="A69" s="2" t="s">
        <v>25</v>
      </c>
      <c r="B69" s="9" t="s">
        <v>541</v>
      </c>
      <c r="C69" t="s">
        <v>621</v>
      </c>
      <c r="H69" t="b">
        <v>1</v>
      </c>
      <c r="I69" t="b">
        <v>1</v>
      </c>
      <c r="J69" t="b">
        <v>0</v>
      </c>
      <c r="K69" t="b">
        <v>0</v>
      </c>
      <c r="L69">
        <v>68</v>
      </c>
    </row>
    <row r="70" spans="1:12" x14ac:dyDescent="0.3">
      <c r="A70" s="2" t="s">
        <v>26</v>
      </c>
      <c r="B70" s="32" t="s">
        <v>541</v>
      </c>
      <c r="C70" t="s">
        <v>621</v>
      </c>
      <c r="D70" t="s">
        <v>1571</v>
      </c>
      <c r="H70" t="b">
        <v>0</v>
      </c>
      <c r="I70" t="b">
        <v>0</v>
      </c>
      <c r="J70" t="b">
        <v>0</v>
      </c>
      <c r="K70" t="b">
        <v>1</v>
      </c>
      <c r="L70">
        <v>69</v>
      </c>
    </row>
    <row r="71" spans="1:12" x14ac:dyDescent="0.3">
      <c r="A71" s="2" t="s">
        <v>10</v>
      </c>
      <c r="B71" s="9" t="s">
        <v>531</v>
      </c>
      <c r="C71">
        <v>-1</v>
      </c>
      <c r="H71" t="b">
        <v>1</v>
      </c>
      <c r="I71" t="b">
        <v>0</v>
      </c>
      <c r="J71" t="b">
        <v>0</v>
      </c>
      <c r="K71" t="b">
        <v>0</v>
      </c>
      <c r="L71">
        <v>70</v>
      </c>
    </row>
    <row r="72" spans="1:12" x14ac:dyDescent="0.3">
      <c r="A72" s="2" t="s">
        <v>11</v>
      </c>
      <c r="B72" s="9">
        <v>-1</v>
      </c>
      <c r="C72">
        <v>-1</v>
      </c>
      <c r="D72" s="9" t="s">
        <v>1144</v>
      </c>
      <c r="E72" s="9"/>
      <c r="F72" s="9"/>
      <c r="G72" s="9"/>
      <c r="H72" t="b">
        <v>0</v>
      </c>
      <c r="I72" t="b">
        <v>0</v>
      </c>
      <c r="J72" t="b">
        <v>1</v>
      </c>
      <c r="K72" t="b">
        <v>0</v>
      </c>
      <c r="L72">
        <v>71</v>
      </c>
    </row>
    <row r="73" spans="1:12" x14ac:dyDescent="0.3">
      <c r="A73" s="2" t="s">
        <v>12</v>
      </c>
      <c r="B73" s="9">
        <v>-1</v>
      </c>
      <c r="C73">
        <v>-1</v>
      </c>
      <c r="D73" s="32" t="s">
        <v>1144</v>
      </c>
      <c r="E73" s="32"/>
      <c r="F73" s="32"/>
      <c r="G73" s="32"/>
      <c r="H73" t="b">
        <v>0</v>
      </c>
      <c r="I73" t="b">
        <v>0</v>
      </c>
      <c r="J73" t="b">
        <v>0</v>
      </c>
      <c r="K73" t="b">
        <v>1</v>
      </c>
      <c r="L73">
        <v>72</v>
      </c>
    </row>
    <row r="74" spans="1:12" x14ac:dyDescent="0.3">
      <c r="A74" s="2" t="s">
        <v>13</v>
      </c>
      <c r="B74" s="9">
        <v>-1</v>
      </c>
      <c r="C74">
        <v>-1</v>
      </c>
      <c r="D74" s="32" t="s">
        <v>1144</v>
      </c>
      <c r="E74" s="32"/>
      <c r="F74" s="32"/>
      <c r="G74" s="32"/>
      <c r="H74" t="b">
        <v>0</v>
      </c>
      <c r="I74" t="b">
        <v>0</v>
      </c>
      <c r="J74" t="b">
        <v>0</v>
      </c>
      <c r="K74" t="b">
        <v>1</v>
      </c>
      <c r="L74">
        <v>73</v>
      </c>
    </row>
    <row r="75" spans="1:12" x14ac:dyDescent="0.3">
      <c r="A75" s="2" t="s">
        <v>1288</v>
      </c>
      <c r="B75" s="9">
        <v>-1</v>
      </c>
      <c r="C75">
        <v>-1</v>
      </c>
      <c r="D75" t="s">
        <v>1291</v>
      </c>
      <c r="H75" t="b">
        <v>0</v>
      </c>
      <c r="I75" t="b">
        <v>0</v>
      </c>
      <c r="J75" t="b">
        <v>1</v>
      </c>
      <c r="K75" t="b">
        <v>0</v>
      </c>
      <c r="L75">
        <v>74</v>
      </c>
    </row>
    <row r="76" spans="1:12" x14ac:dyDescent="0.3">
      <c r="A76" s="2" t="s">
        <v>1289</v>
      </c>
      <c r="B76" s="9">
        <v>-1</v>
      </c>
      <c r="C76">
        <v>-1</v>
      </c>
      <c r="D76" t="s">
        <v>1292</v>
      </c>
      <c r="H76" t="b">
        <v>0</v>
      </c>
      <c r="I76" t="b">
        <v>0</v>
      </c>
      <c r="J76" t="b">
        <v>1</v>
      </c>
      <c r="K76" t="b">
        <v>0</v>
      </c>
      <c r="L76">
        <v>75</v>
      </c>
    </row>
    <row r="77" spans="1:12" x14ac:dyDescent="0.3">
      <c r="A77" s="2" t="s">
        <v>30</v>
      </c>
      <c r="B77" s="9">
        <v>-1</v>
      </c>
      <c r="C77" t="s">
        <v>622</v>
      </c>
      <c r="H77" t="b">
        <v>0</v>
      </c>
      <c r="I77" t="b">
        <v>1</v>
      </c>
      <c r="J77" t="b">
        <v>0</v>
      </c>
      <c r="K77" t="b">
        <v>0</v>
      </c>
      <c r="L77">
        <v>76</v>
      </c>
    </row>
    <row r="78" spans="1:12" x14ac:dyDescent="0.3">
      <c r="A78" s="2" t="s">
        <v>31</v>
      </c>
      <c r="B78" s="9">
        <v>-1</v>
      </c>
      <c r="C78">
        <v>-1</v>
      </c>
      <c r="D78" t="s">
        <v>1148</v>
      </c>
      <c r="H78" t="b">
        <v>0</v>
      </c>
      <c r="I78" t="b">
        <v>0</v>
      </c>
      <c r="J78" t="b">
        <v>1</v>
      </c>
      <c r="K78" t="b">
        <v>0</v>
      </c>
      <c r="L78">
        <v>77</v>
      </c>
    </row>
    <row r="79" spans="1:12" x14ac:dyDescent="0.3">
      <c r="A79" s="2" t="s">
        <v>25</v>
      </c>
      <c r="B79" s="9" t="s">
        <v>541</v>
      </c>
      <c r="C79" t="s">
        <v>621</v>
      </c>
      <c r="H79" t="b">
        <v>1</v>
      </c>
      <c r="I79" t="b">
        <v>1</v>
      </c>
      <c r="J79" t="b">
        <v>0</v>
      </c>
      <c r="K79" t="b">
        <v>0</v>
      </c>
      <c r="L79">
        <v>78</v>
      </c>
    </row>
    <row r="80" spans="1:12" x14ac:dyDescent="0.3">
      <c r="A80" s="2" t="s">
        <v>32</v>
      </c>
      <c r="B80" s="9">
        <v>-1</v>
      </c>
      <c r="C80">
        <v>-1</v>
      </c>
      <c r="D80">
        <v>-1</v>
      </c>
      <c r="H80" t="b">
        <v>0</v>
      </c>
      <c r="I80" t="b">
        <v>0</v>
      </c>
      <c r="J80" t="b">
        <v>0</v>
      </c>
      <c r="K80" t="b">
        <v>1</v>
      </c>
      <c r="L80">
        <v>79</v>
      </c>
    </row>
    <row r="81" spans="1:12" x14ac:dyDescent="0.3">
      <c r="A81" s="5" t="s">
        <v>1507</v>
      </c>
      <c r="B81" s="40">
        <v>-2</v>
      </c>
      <c r="C81" s="5">
        <v>-1</v>
      </c>
      <c r="D81" s="5"/>
      <c r="E81" s="5"/>
      <c r="F81" s="5"/>
      <c r="G81" s="5"/>
      <c r="H81" t="b">
        <v>0</v>
      </c>
      <c r="I81" t="b">
        <v>0</v>
      </c>
      <c r="J81" t="b">
        <v>0</v>
      </c>
      <c r="K81" t="b">
        <v>1</v>
      </c>
      <c r="L81">
        <v>80</v>
      </c>
    </row>
    <row r="82" spans="1:12" x14ac:dyDescent="0.3">
      <c r="A82" s="5" t="s">
        <v>33</v>
      </c>
      <c r="B82" s="40">
        <v>-2</v>
      </c>
      <c r="C82" s="5">
        <v>-1</v>
      </c>
      <c r="D82" s="5"/>
      <c r="E82" s="5"/>
      <c r="F82" s="5"/>
      <c r="G82" s="5"/>
      <c r="H82" t="b">
        <v>0</v>
      </c>
      <c r="I82" t="b">
        <v>0</v>
      </c>
      <c r="J82" t="b">
        <v>0</v>
      </c>
      <c r="K82" t="b">
        <v>1</v>
      </c>
      <c r="L82">
        <v>81</v>
      </c>
    </row>
    <row r="83" spans="1:12" x14ac:dyDescent="0.3">
      <c r="A83" s="2" t="s">
        <v>34</v>
      </c>
      <c r="B83" s="9" t="s">
        <v>542</v>
      </c>
      <c r="C83" t="s">
        <v>623</v>
      </c>
      <c r="H83" t="b">
        <v>1</v>
      </c>
      <c r="I83" t="b">
        <v>1</v>
      </c>
      <c r="J83" t="b">
        <v>0</v>
      </c>
      <c r="K83" t="b">
        <v>0</v>
      </c>
      <c r="L83">
        <v>82</v>
      </c>
    </row>
    <row r="84" spans="1:12" x14ac:dyDescent="0.3">
      <c r="A84" s="2" t="s">
        <v>35</v>
      </c>
      <c r="B84" s="9" t="s">
        <v>543</v>
      </c>
      <c r="C84" t="s">
        <v>624</v>
      </c>
      <c r="H84" t="b">
        <v>1</v>
      </c>
      <c r="I84" t="b">
        <v>0</v>
      </c>
      <c r="J84" t="b">
        <v>0</v>
      </c>
      <c r="K84" t="b">
        <v>0</v>
      </c>
      <c r="L84">
        <v>83</v>
      </c>
    </row>
    <row r="85" spans="1:12" x14ac:dyDescent="0.3">
      <c r="A85" s="2" t="s">
        <v>41</v>
      </c>
      <c r="B85" s="9" t="s">
        <v>547</v>
      </c>
      <c r="C85" t="s">
        <v>628</v>
      </c>
      <c r="H85" t="b">
        <v>1</v>
      </c>
      <c r="I85" t="b">
        <v>1</v>
      </c>
      <c r="J85" t="b">
        <v>0</v>
      </c>
      <c r="K85" t="b">
        <v>0</v>
      </c>
      <c r="L85">
        <v>84</v>
      </c>
    </row>
    <row r="86" spans="1:12" x14ac:dyDescent="0.3">
      <c r="A86" s="2" t="s">
        <v>39</v>
      </c>
      <c r="B86" s="9">
        <v>-1</v>
      </c>
      <c r="C86">
        <v>-1</v>
      </c>
      <c r="D86" t="s">
        <v>1150</v>
      </c>
      <c r="H86" t="b">
        <v>0</v>
      </c>
      <c r="I86" t="b">
        <v>0</v>
      </c>
      <c r="J86" t="b">
        <v>1</v>
      </c>
      <c r="K86" t="b">
        <v>0</v>
      </c>
      <c r="L86">
        <v>85</v>
      </c>
    </row>
    <row r="87" spans="1:12" x14ac:dyDescent="0.3">
      <c r="A87" s="2" t="s">
        <v>42</v>
      </c>
      <c r="B87" s="9">
        <v>-1</v>
      </c>
      <c r="C87">
        <v>-1</v>
      </c>
      <c r="D87" t="s">
        <v>1151</v>
      </c>
      <c r="H87" t="b">
        <v>0</v>
      </c>
      <c r="I87" t="b">
        <v>0</v>
      </c>
      <c r="J87" t="b">
        <v>1</v>
      </c>
      <c r="K87" t="b">
        <v>0</v>
      </c>
      <c r="L87">
        <v>86</v>
      </c>
    </row>
    <row r="88" spans="1:12" x14ac:dyDescent="0.3">
      <c r="A88" s="2" t="s">
        <v>40</v>
      </c>
      <c r="B88" s="9" t="s">
        <v>546</v>
      </c>
      <c r="C88" t="s">
        <v>627</v>
      </c>
      <c r="H88" t="b">
        <v>1</v>
      </c>
      <c r="I88" t="b">
        <v>1</v>
      </c>
      <c r="J88" t="b">
        <v>0</v>
      </c>
      <c r="K88" t="b">
        <v>0</v>
      </c>
      <c r="L88">
        <v>87</v>
      </c>
    </row>
    <row r="89" spans="1:12" x14ac:dyDescent="0.3">
      <c r="A89" s="2" t="s">
        <v>43</v>
      </c>
      <c r="B89" s="9" t="s">
        <v>548</v>
      </c>
      <c r="C89">
        <v>-1</v>
      </c>
      <c r="H89" t="b">
        <v>1</v>
      </c>
      <c r="I89" t="b">
        <v>0</v>
      </c>
      <c r="J89" t="b">
        <v>0</v>
      </c>
      <c r="K89" t="b">
        <v>0</v>
      </c>
      <c r="L89">
        <v>88</v>
      </c>
    </row>
    <row r="90" spans="1:12" x14ac:dyDescent="0.3">
      <c r="A90" s="2" t="s">
        <v>37</v>
      </c>
      <c r="B90" s="9" t="s">
        <v>544</v>
      </c>
      <c r="C90" t="s">
        <v>625</v>
      </c>
      <c r="H90" t="b">
        <v>1</v>
      </c>
      <c r="I90" t="b">
        <v>1</v>
      </c>
      <c r="J90" t="b">
        <v>0</v>
      </c>
      <c r="K90" t="b">
        <v>0</v>
      </c>
      <c r="L90">
        <v>89</v>
      </c>
    </row>
    <row r="91" spans="1:12" x14ac:dyDescent="0.3">
      <c r="A91" s="2" t="s">
        <v>38</v>
      </c>
      <c r="B91" s="9" t="s">
        <v>545</v>
      </c>
      <c r="C91" t="s">
        <v>626</v>
      </c>
      <c r="H91" t="b">
        <v>1</v>
      </c>
      <c r="I91" t="b">
        <v>0</v>
      </c>
      <c r="J91" t="b">
        <v>0</v>
      </c>
      <c r="K91" t="b">
        <v>0</v>
      </c>
      <c r="L91">
        <v>90</v>
      </c>
    </row>
    <row r="92" spans="1:12" x14ac:dyDescent="0.3">
      <c r="A92" s="2" t="s">
        <v>41</v>
      </c>
      <c r="B92" s="9" t="s">
        <v>547</v>
      </c>
      <c r="C92" t="s">
        <v>628</v>
      </c>
      <c r="H92" t="b">
        <v>1</v>
      </c>
      <c r="I92" t="b">
        <v>1</v>
      </c>
      <c r="J92" t="b">
        <v>0</v>
      </c>
      <c r="K92" t="b">
        <v>0</v>
      </c>
      <c r="L92">
        <v>91</v>
      </c>
    </row>
    <row r="93" spans="1:12" x14ac:dyDescent="0.3">
      <c r="A93" s="2" t="s">
        <v>39</v>
      </c>
      <c r="B93" s="9">
        <v>-1</v>
      </c>
      <c r="C93">
        <v>-1</v>
      </c>
      <c r="D93" t="s">
        <v>1150</v>
      </c>
      <c r="H93" t="b">
        <v>0</v>
      </c>
      <c r="I93" t="b">
        <v>0</v>
      </c>
      <c r="J93" t="b">
        <v>1</v>
      </c>
      <c r="K93" t="b">
        <v>0</v>
      </c>
      <c r="L93">
        <v>92</v>
      </c>
    </row>
    <row r="94" spans="1:12" x14ac:dyDescent="0.3">
      <c r="A94" s="2" t="s">
        <v>42</v>
      </c>
      <c r="B94" s="9">
        <v>-1</v>
      </c>
      <c r="C94">
        <v>-1</v>
      </c>
      <c r="D94" t="s">
        <v>1151</v>
      </c>
      <c r="H94" t="b">
        <v>0</v>
      </c>
      <c r="I94" t="b">
        <v>0</v>
      </c>
      <c r="J94" t="b">
        <v>1</v>
      </c>
      <c r="K94" t="b">
        <v>0</v>
      </c>
      <c r="L94">
        <v>93</v>
      </c>
    </row>
    <row r="95" spans="1:12" x14ac:dyDescent="0.3">
      <c r="A95" s="2" t="s">
        <v>39</v>
      </c>
      <c r="B95" s="9" t="s">
        <v>546</v>
      </c>
      <c r="C95" t="s">
        <v>627</v>
      </c>
      <c r="D95" t="s">
        <v>1150</v>
      </c>
      <c r="H95" t="b">
        <v>0</v>
      </c>
      <c r="I95" t="b">
        <v>0</v>
      </c>
      <c r="J95" t="b">
        <v>0</v>
      </c>
      <c r="K95" t="b">
        <v>1</v>
      </c>
      <c r="L95">
        <v>94</v>
      </c>
    </row>
    <row r="96" spans="1:12" x14ac:dyDescent="0.3">
      <c r="A96" s="2" t="s">
        <v>185</v>
      </c>
      <c r="B96" s="9" t="s">
        <v>556</v>
      </c>
      <c r="C96" t="s">
        <v>633</v>
      </c>
      <c r="H96" t="b">
        <v>1</v>
      </c>
      <c r="I96" t="b">
        <v>1</v>
      </c>
      <c r="J96" t="b">
        <v>0</v>
      </c>
      <c r="K96" t="b">
        <v>0</v>
      </c>
      <c r="L96">
        <v>95</v>
      </c>
    </row>
    <row r="97" spans="1:12" x14ac:dyDescent="0.3">
      <c r="A97" s="2" t="s">
        <v>49</v>
      </c>
      <c r="B97" s="9" t="s">
        <v>553</v>
      </c>
      <c r="C97" t="s">
        <v>631</v>
      </c>
      <c r="H97" t="b">
        <v>1</v>
      </c>
      <c r="I97" t="b">
        <v>0</v>
      </c>
      <c r="J97" t="b">
        <v>0</v>
      </c>
      <c r="K97" t="b">
        <v>0</v>
      </c>
      <c r="L97">
        <v>96</v>
      </c>
    </row>
    <row r="98" spans="1:12" x14ac:dyDescent="0.3">
      <c r="A98" s="2" t="s">
        <v>185</v>
      </c>
      <c r="B98" s="9" t="s">
        <v>556</v>
      </c>
      <c r="C98" t="s">
        <v>633</v>
      </c>
      <c r="H98" t="b">
        <v>1</v>
      </c>
      <c r="I98" t="b">
        <v>1</v>
      </c>
      <c r="J98" t="b">
        <v>0</v>
      </c>
      <c r="K98" t="b">
        <v>0</v>
      </c>
      <c r="L98">
        <v>97</v>
      </c>
    </row>
    <row r="99" spans="1:12" x14ac:dyDescent="0.3">
      <c r="A99" s="2" t="s">
        <v>49</v>
      </c>
      <c r="B99" s="9" t="s">
        <v>553</v>
      </c>
      <c r="C99" t="s">
        <v>631</v>
      </c>
      <c r="H99" t="b">
        <v>1</v>
      </c>
      <c r="I99" t="b">
        <v>0</v>
      </c>
      <c r="J99" t="b">
        <v>0</v>
      </c>
      <c r="K99" t="b">
        <v>0</v>
      </c>
      <c r="L99">
        <v>98</v>
      </c>
    </row>
    <row r="100" spans="1:12" x14ac:dyDescent="0.3">
      <c r="A100" s="2" t="s">
        <v>0</v>
      </c>
      <c r="B100" s="9" t="s">
        <v>523</v>
      </c>
      <c r="C100" t="s">
        <v>606</v>
      </c>
      <c r="D100" t="s">
        <v>1153</v>
      </c>
      <c r="H100" t="b">
        <v>0</v>
      </c>
      <c r="I100" t="b">
        <v>0</v>
      </c>
      <c r="J100" t="b">
        <v>0</v>
      </c>
      <c r="K100" t="b">
        <v>1</v>
      </c>
      <c r="L100">
        <v>99</v>
      </c>
    </row>
    <row r="101" spans="1:12" x14ac:dyDescent="0.3">
      <c r="A101" s="2" t="s">
        <v>1299</v>
      </c>
      <c r="B101" s="9"/>
      <c r="D101" s="1" t="s">
        <v>1153</v>
      </c>
      <c r="E101" s="1"/>
      <c r="F101" s="1"/>
      <c r="G101" s="1"/>
      <c r="H101" t="b">
        <v>0</v>
      </c>
      <c r="I101" t="b">
        <v>0</v>
      </c>
      <c r="J101" t="b">
        <v>0</v>
      </c>
      <c r="K101" t="b">
        <v>1</v>
      </c>
      <c r="L101">
        <v>100</v>
      </c>
    </row>
    <row r="102" spans="1:12" x14ac:dyDescent="0.3">
      <c r="A102" s="2" t="s">
        <v>1300</v>
      </c>
      <c r="B102" s="9"/>
      <c r="D102" s="1" t="s">
        <v>1153</v>
      </c>
      <c r="E102" s="1"/>
      <c r="F102" s="1"/>
      <c r="G102" s="1"/>
      <c r="H102" t="b">
        <v>0</v>
      </c>
      <c r="I102" t="b">
        <v>0</v>
      </c>
      <c r="J102" t="b">
        <v>0</v>
      </c>
      <c r="K102" t="b">
        <v>1</v>
      </c>
      <c r="L102">
        <v>101</v>
      </c>
    </row>
    <row r="103" spans="1:12" x14ac:dyDescent="0.3">
      <c r="A103" s="2" t="s">
        <v>1301</v>
      </c>
      <c r="B103" s="9"/>
      <c r="D103" s="1" t="s">
        <v>1153</v>
      </c>
      <c r="E103" s="1"/>
      <c r="F103" s="1"/>
      <c r="G103" s="1"/>
      <c r="H103" t="b">
        <v>0</v>
      </c>
      <c r="I103" t="b">
        <v>0</v>
      </c>
      <c r="J103" t="b">
        <v>0</v>
      </c>
      <c r="K103" t="b">
        <v>1</v>
      </c>
      <c r="L103">
        <v>102</v>
      </c>
    </row>
    <row r="104" spans="1:12" x14ac:dyDescent="0.3">
      <c r="A104" s="2" t="s">
        <v>1302</v>
      </c>
      <c r="B104" s="9" t="s">
        <v>523</v>
      </c>
      <c r="C104" t="s">
        <v>606</v>
      </c>
      <c r="D104" s="1" t="s">
        <v>1153</v>
      </c>
      <c r="E104" s="1" t="s">
        <v>1566</v>
      </c>
      <c r="F104" s="1" t="s">
        <v>1566</v>
      </c>
      <c r="G104" s="1"/>
      <c r="H104" t="b">
        <v>0</v>
      </c>
      <c r="I104" t="b">
        <v>0</v>
      </c>
      <c r="J104" t="b">
        <v>0</v>
      </c>
      <c r="K104" t="b">
        <v>1</v>
      </c>
      <c r="L104">
        <v>103</v>
      </c>
    </row>
    <row r="105" spans="1:12" x14ac:dyDescent="0.3">
      <c r="A105" s="2" t="s">
        <v>59</v>
      </c>
      <c r="B105" s="9">
        <v>-1</v>
      </c>
      <c r="C105">
        <v>-1</v>
      </c>
      <c r="D105" s="1" t="s">
        <v>1153</v>
      </c>
      <c r="E105" s="1"/>
      <c r="F105" s="1"/>
      <c r="G105" s="1"/>
      <c r="H105" t="b">
        <v>0</v>
      </c>
      <c r="I105" t="b">
        <v>0</v>
      </c>
      <c r="J105" t="b">
        <v>1</v>
      </c>
      <c r="K105" t="b">
        <v>0</v>
      </c>
      <c r="L105">
        <v>104</v>
      </c>
    </row>
    <row r="106" spans="1:12" x14ac:dyDescent="0.3">
      <c r="A106" s="2" t="s">
        <v>1296</v>
      </c>
      <c r="B106" s="9"/>
      <c r="D106" s="1" t="s">
        <v>1153</v>
      </c>
      <c r="E106" s="1"/>
      <c r="F106" s="1"/>
      <c r="G106" s="1"/>
      <c r="H106" t="b">
        <v>0</v>
      </c>
      <c r="I106" t="b">
        <v>0</v>
      </c>
      <c r="J106" t="b">
        <v>0</v>
      </c>
      <c r="K106" t="b">
        <v>1</v>
      </c>
      <c r="L106">
        <v>105</v>
      </c>
    </row>
    <row r="107" spans="1:12" x14ac:dyDescent="0.3">
      <c r="A107" s="2" t="s">
        <v>1297</v>
      </c>
      <c r="B107" s="9"/>
      <c r="D107" s="1" t="s">
        <v>1153</v>
      </c>
      <c r="E107" s="1"/>
      <c r="F107" s="1"/>
      <c r="G107" s="1"/>
      <c r="H107" t="b">
        <v>0</v>
      </c>
      <c r="I107" t="b">
        <v>0</v>
      </c>
      <c r="J107" t="b">
        <v>0</v>
      </c>
      <c r="K107" t="b">
        <v>1</v>
      </c>
      <c r="L107">
        <v>106</v>
      </c>
    </row>
    <row r="108" spans="1:12" x14ac:dyDescent="0.3">
      <c r="A108" s="2" t="s">
        <v>1298</v>
      </c>
      <c r="B108" s="9"/>
      <c r="D108" s="1" t="s">
        <v>1153</v>
      </c>
      <c r="E108" s="1"/>
      <c r="F108" s="1"/>
      <c r="G108" s="1"/>
      <c r="H108" t="b">
        <v>0</v>
      </c>
      <c r="I108" t="b">
        <v>0</v>
      </c>
      <c r="J108" t="b">
        <v>0</v>
      </c>
      <c r="K108" t="b">
        <v>1</v>
      </c>
      <c r="L108">
        <v>107</v>
      </c>
    </row>
    <row r="109" spans="1:12" x14ac:dyDescent="0.3">
      <c r="A109" s="2" t="s">
        <v>58</v>
      </c>
      <c r="B109" s="9"/>
      <c r="D109" s="1" t="s">
        <v>1153</v>
      </c>
      <c r="E109" s="1"/>
      <c r="F109" s="1"/>
      <c r="G109" s="1"/>
      <c r="H109" t="b">
        <v>0</v>
      </c>
      <c r="I109" t="b">
        <v>0</v>
      </c>
      <c r="J109" t="b">
        <v>0</v>
      </c>
      <c r="K109" t="b">
        <v>1</v>
      </c>
      <c r="L109">
        <v>108</v>
      </c>
    </row>
    <row r="110" spans="1:12" x14ac:dyDescent="0.3">
      <c r="A110" s="2" t="s">
        <v>1289</v>
      </c>
      <c r="B110" s="9"/>
      <c r="D110" t="s">
        <v>1292</v>
      </c>
      <c r="H110" t="b">
        <v>0</v>
      </c>
      <c r="I110" t="b">
        <v>0</v>
      </c>
      <c r="J110" t="b">
        <v>1</v>
      </c>
      <c r="K110" t="b">
        <v>0</v>
      </c>
      <c r="L110">
        <v>109</v>
      </c>
    </row>
    <row r="111" spans="1:12" x14ac:dyDescent="0.3">
      <c r="A111" s="2" t="s">
        <v>1273</v>
      </c>
      <c r="B111" s="9"/>
      <c r="D111" t="s">
        <v>1274</v>
      </c>
      <c r="H111" t="b">
        <v>0</v>
      </c>
      <c r="I111" t="b">
        <v>0</v>
      </c>
      <c r="J111" t="b">
        <v>1</v>
      </c>
      <c r="K111" t="b">
        <v>0</v>
      </c>
      <c r="L111">
        <v>110</v>
      </c>
    </row>
    <row r="112" spans="1:12" x14ac:dyDescent="0.3">
      <c r="A112" s="2" t="s">
        <v>1303</v>
      </c>
      <c r="B112" s="9"/>
      <c r="D112" s="2" t="s">
        <v>1304</v>
      </c>
      <c r="E112" s="2"/>
      <c r="F112" s="2"/>
      <c r="G112" s="2"/>
      <c r="H112" t="b">
        <v>0</v>
      </c>
      <c r="I112" t="b">
        <v>0</v>
      </c>
      <c r="J112" t="b">
        <v>1</v>
      </c>
      <c r="K112" t="b">
        <v>0</v>
      </c>
      <c r="L112">
        <v>111</v>
      </c>
    </row>
    <row r="113" spans="1:12" x14ac:dyDescent="0.3">
      <c r="A113" s="2" t="s">
        <v>1288</v>
      </c>
      <c r="B113" s="9"/>
      <c r="D113" t="s">
        <v>1291</v>
      </c>
      <c r="H113" t="b">
        <v>0</v>
      </c>
      <c r="I113" t="b">
        <v>0</v>
      </c>
      <c r="J113" t="b">
        <v>1</v>
      </c>
      <c r="K113" t="b">
        <v>0</v>
      </c>
      <c r="L113">
        <v>112</v>
      </c>
    </row>
    <row r="114" spans="1:12" x14ac:dyDescent="0.3">
      <c r="A114" s="2" t="s">
        <v>27</v>
      </c>
      <c r="B114" s="9" t="s">
        <v>563</v>
      </c>
      <c r="C114" t="s">
        <v>641</v>
      </c>
      <c r="D114" s="2"/>
      <c r="E114" s="2"/>
      <c r="F114" s="2"/>
      <c r="G114" s="2"/>
      <c r="H114" t="b">
        <v>1</v>
      </c>
      <c r="I114" t="b">
        <v>1</v>
      </c>
      <c r="J114" t="b">
        <v>0</v>
      </c>
      <c r="K114" t="b">
        <v>0</v>
      </c>
      <c r="L114">
        <v>113</v>
      </c>
    </row>
    <row r="115" spans="1:12" x14ac:dyDescent="0.3">
      <c r="A115" s="2" t="s">
        <v>60</v>
      </c>
      <c r="B115" s="9" t="s">
        <v>558</v>
      </c>
      <c r="C115" t="s">
        <v>635</v>
      </c>
      <c r="H115" t="b">
        <v>1</v>
      </c>
      <c r="I115" t="b">
        <v>0</v>
      </c>
      <c r="J115" t="b">
        <v>0</v>
      </c>
      <c r="K115" t="b">
        <v>0</v>
      </c>
      <c r="L115">
        <v>114</v>
      </c>
    </row>
    <row r="116" spans="1:12" x14ac:dyDescent="0.3">
      <c r="A116" s="2" t="s">
        <v>61</v>
      </c>
      <c r="B116" s="32" t="s">
        <v>558</v>
      </c>
      <c r="C116" s="1" t="s">
        <v>635</v>
      </c>
      <c r="H116" t="b">
        <v>0</v>
      </c>
      <c r="I116" t="b">
        <v>0</v>
      </c>
      <c r="J116" t="b">
        <v>0</v>
      </c>
      <c r="K116" t="b">
        <v>1</v>
      </c>
      <c r="L116">
        <v>115</v>
      </c>
    </row>
    <row r="117" spans="1:12" x14ac:dyDescent="0.3">
      <c r="A117" s="2" t="s">
        <v>883</v>
      </c>
      <c r="B117" s="32" t="s">
        <v>558</v>
      </c>
      <c r="C117" s="1" t="s">
        <v>635</v>
      </c>
      <c r="H117" t="b">
        <v>0</v>
      </c>
      <c r="I117" t="b">
        <v>0</v>
      </c>
      <c r="J117" t="b">
        <v>0</v>
      </c>
      <c r="K117" t="b">
        <v>1</v>
      </c>
      <c r="L117">
        <v>116</v>
      </c>
    </row>
    <row r="118" spans="1:12" x14ac:dyDescent="0.3">
      <c r="A118" s="2" t="s">
        <v>884</v>
      </c>
      <c r="B118" s="32" t="s">
        <v>558</v>
      </c>
      <c r="C118" s="1" t="s">
        <v>635</v>
      </c>
      <c r="H118" t="b">
        <v>0</v>
      </c>
      <c r="I118" t="b">
        <v>0</v>
      </c>
      <c r="J118" t="b">
        <v>0</v>
      </c>
      <c r="K118" t="b">
        <v>1</v>
      </c>
      <c r="L118">
        <v>117</v>
      </c>
    </row>
    <row r="119" spans="1:12" x14ac:dyDescent="0.3">
      <c r="A119" s="2" t="s">
        <v>885</v>
      </c>
      <c r="B119" s="32" t="s">
        <v>558</v>
      </c>
      <c r="C119" s="1" t="s">
        <v>635</v>
      </c>
      <c r="H119" t="b">
        <v>0</v>
      </c>
      <c r="I119" t="b">
        <v>0</v>
      </c>
      <c r="J119" t="b">
        <v>0</v>
      </c>
      <c r="K119" t="b">
        <v>1</v>
      </c>
      <c r="L119">
        <v>118</v>
      </c>
    </row>
    <row r="120" spans="1:12" x14ac:dyDescent="0.3">
      <c r="A120" s="2" t="s">
        <v>886</v>
      </c>
      <c r="B120" s="32" t="s">
        <v>558</v>
      </c>
      <c r="C120" s="1" t="s">
        <v>635</v>
      </c>
      <c r="D120" s="2"/>
      <c r="E120" s="2"/>
      <c r="F120" s="2"/>
      <c r="G120" s="2"/>
      <c r="H120" t="b">
        <v>0</v>
      </c>
      <c r="I120" t="b">
        <v>0</v>
      </c>
      <c r="J120" t="b">
        <v>0</v>
      </c>
      <c r="K120" t="b">
        <v>1</v>
      </c>
      <c r="L120">
        <v>119</v>
      </c>
    </row>
    <row r="121" spans="1:12" x14ac:dyDescent="0.3">
      <c r="A121" s="2" t="s">
        <v>215</v>
      </c>
      <c r="B121" s="9" t="s">
        <v>587</v>
      </c>
      <c r="C121" t="s">
        <v>636</v>
      </c>
      <c r="H121" t="b">
        <v>1</v>
      </c>
      <c r="I121" t="b">
        <v>1</v>
      </c>
      <c r="J121" t="b">
        <v>0</v>
      </c>
      <c r="K121" t="b">
        <v>0</v>
      </c>
      <c r="L121">
        <v>120</v>
      </c>
    </row>
    <row r="122" spans="1:12" x14ac:dyDescent="0.3">
      <c r="A122" s="2" t="s">
        <v>1539</v>
      </c>
      <c r="B122" s="109" t="s">
        <v>683</v>
      </c>
      <c r="C122">
        <v>7221084</v>
      </c>
      <c r="E122" t="s">
        <v>1541</v>
      </c>
      <c r="H122" t="b">
        <v>0</v>
      </c>
      <c r="I122" t="b">
        <v>0</v>
      </c>
      <c r="J122" t="b">
        <v>0</v>
      </c>
      <c r="K122" t="b">
        <v>1</v>
      </c>
      <c r="L122">
        <v>121</v>
      </c>
    </row>
    <row r="123" spans="1:12" x14ac:dyDescent="0.3">
      <c r="A123" s="2" t="s">
        <v>1538</v>
      </c>
      <c r="B123" s="109" t="s">
        <v>683</v>
      </c>
      <c r="E123" t="s">
        <v>1540</v>
      </c>
      <c r="H123" t="b">
        <v>0</v>
      </c>
      <c r="I123" t="b">
        <v>0</v>
      </c>
      <c r="J123" t="b">
        <v>0</v>
      </c>
      <c r="K123" t="b">
        <v>1</v>
      </c>
      <c r="L123">
        <v>122</v>
      </c>
    </row>
    <row r="124" spans="1:12" x14ac:dyDescent="0.3">
      <c r="A124" s="2" t="s">
        <v>1309</v>
      </c>
      <c r="B124" s="9">
        <v>-1</v>
      </c>
      <c r="C124">
        <v>-1</v>
      </c>
      <c r="H124" t="b">
        <v>0</v>
      </c>
      <c r="I124" t="b">
        <v>0</v>
      </c>
      <c r="J124" t="b">
        <v>0</v>
      </c>
      <c r="K124" t="b">
        <v>1</v>
      </c>
      <c r="L124">
        <v>123</v>
      </c>
    </row>
    <row r="125" spans="1:12" x14ac:dyDescent="0.3">
      <c r="A125" s="2" t="s">
        <v>215</v>
      </c>
      <c r="B125" s="9" t="s">
        <v>587</v>
      </c>
      <c r="C125" t="s">
        <v>636</v>
      </c>
      <c r="H125" t="b">
        <v>1</v>
      </c>
      <c r="I125" t="b">
        <v>1</v>
      </c>
      <c r="J125" t="b">
        <v>0</v>
      </c>
      <c r="K125" t="b">
        <v>0</v>
      </c>
      <c r="L125">
        <v>124</v>
      </c>
    </row>
    <row r="126" spans="1:12" x14ac:dyDescent="0.3">
      <c r="A126" s="2" t="s">
        <v>1539</v>
      </c>
      <c r="B126" s="110" t="s">
        <v>683</v>
      </c>
      <c r="C126">
        <v>7221084</v>
      </c>
      <c r="E126" t="s">
        <v>1541</v>
      </c>
      <c r="H126" t="b">
        <v>0</v>
      </c>
      <c r="I126" t="b">
        <v>0</v>
      </c>
      <c r="J126" t="b">
        <v>0</v>
      </c>
      <c r="K126" t="b">
        <v>1</v>
      </c>
      <c r="L126">
        <v>125</v>
      </c>
    </row>
    <row r="127" spans="1:12" x14ac:dyDescent="0.3">
      <c r="A127" s="2" t="s">
        <v>1538</v>
      </c>
      <c r="B127" s="110" t="s">
        <v>683</v>
      </c>
      <c r="C127">
        <v>-1</v>
      </c>
      <c r="E127" t="s">
        <v>1540</v>
      </c>
      <c r="H127" t="b">
        <v>0</v>
      </c>
      <c r="I127" t="b">
        <v>0</v>
      </c>
      <c r="J127" t="b">
        <v>0</v>
      </c>
      <c r="K127" t="b">
        <v>1</v>
      </c>
      <c r="L127">
        <v>126</v>
      </c>
    </row>
    <row r="128" spans="1:12" x14ac:dyDescent="0.3">
      <c r="A128" s="5" t="s">
        <v>65</v>
      </c>
      <c r="B128" s="40" t="s">
        <v>559</v>
      </c>
      <c r="C128" s="5" t="s">
        <v>637</v>
      </c>
      <c r="E128" s="5"/>
      <c r="F128" s="5"/>
      <c r="G128" s="5"/>
      <c r="H128" t="b">
        <v>1</v>
      </c>
      <c r="I128" t="b">
        <v>1</v>
      </c>
      <c r="J128" t="b">
        <v>0</v>
      </c>
      <c r="K128" t="b">
        <v>0</v>
      </c>
      <c r="L128">
        <v>127</v>
      </c>
    </row>
    <row r="129" spans="1:12" x14ac:dyDescent="0.3">
      <c r="A129" s="5" t="s">
        <v>67</v>
      </c>
      <c r="B129" s="40" t="s">
        <v>559</v>
      </c>
      <c r="C129" s="5">
        <v>-1</v>
      </c>
      <c r="D129" s="5"/>
      <c r="E129" s="5"/>
      <c r="F129" s="5"/>
      <c r="G129" s="5"/>
      <c r="H129" t="b">
        <v>0</v>
      </c>
      <c r="I129" t="b">
        <v>0</v>
      </c>
      <c r="J129" t="b">
        <v>0</v>
      </c>
      <c r="K129" t="b">
        <v>1</v>
      </c>
      <c r="L129">
        <v>128</v>
      </c>
    </row>
    <row r="130" spans="1:12" x14ac:dyDescent="0.3">
      <c r="A130" s="5" t="s">
        <v>68</v>
      </c>
      <c r="B130" s="40" t="s">
        <v>559</v>
      </c>
      <c r="C130" s="5">
        <v>-1</v>
      </c>
      <c r="D130" s="5"/>
      <c r="E130" s="5"/>
      <c r="F130" s="5"/>
      <c r="G130" s="5"/>
      <c r="H130" t="b">
        <v>0</v>
      </c>
      <c r="I130" t="b">
        <v>0</v>
      </c>
      <c r="J130" t="b">
        <v>0</v>
      </c>
      <c r="K130" t="b">
        <v>1</v>
      </c>
      <c r="L130">
        <v>129</v>
      </c>
    </row>
    <row r="131" spans="1:12" x14ac:dyDescent="0.3">
      <c r="A131" s="2" t="s">
        <v>71</v>
      </c>
      <c r="B131" s="9" t="s">
        <v>561</v>
      </c>
      <c r="C131" t="s">
        <v>639</v>
      </c>
      <c r="H131" t="b">
        <v>1</v>
      </c>
      <c r="I131" t="b">
        <v>1</v>
      </c>
      <c r="J131" t="b">
        <v>0</v>
      </c>
      <c r="K131" t="b">
        <v>0</v>
      </c>
      <c r="L131">
        <v>130</v>
      </c>
    </row>
    <row r="132" spans="1:12" x14ac:dyDescent="0.3">
      <c r="A132" s="2" t="s">
        <v>72</v>
      </c>
      <c r="B132" s="88" t="s">
        <v>561</v>
      </c>
      <c r="C132" s="1" t="s">
        <v>639</v>
      </c>
      <c r="H132" t="b">
        <v>0</v>
      </c>
      <c r="I132" t="b">
        <v>0</v>
      </c>
      <c r="J132" t="b">
        <v>0</v>
      </c>
      <c r="K132" t="b">
        <v>1</v>
      </c>
      <c r="L132">
        <v>131</v>
      </c>
    </row>
    <row r="133" spans="1:12" x14ac:dyDescent="0.3">
      <c r="A133" s="2" t="s">
        <v>76</v>
      </c>
      <c r="B133" s="88" t="s">
        <v>561</v>
      </c>
      <c r="C133" s="1" t="s">
        <v>639</v>
      </c>
      <c r="H133" t="b">
        <v>0</v>
      </c>
      <c r="I133" t="b">
        <v>0</v>
      </c>
      <c r="J133" t="b">
        <v>0</v>
      </c>
      <c r="K133" t="b">
        <v>1</v>
      </c>
      <c r="L133">
        <v>132</v>
      </c>
    </row>
    <row r="134" spans="1:12" x14ac:dyDescent="0.3">
      <c r="A134" s="2" t="s">
        <v>75</v>
      </c>
      <c r="B134" s="88" t="s">
        <v>561</v>
      </c>
      <c r="C134" s="1" t="s">
        <v>639</v>
      </c>
      <c r="H134" t="b">
        <v>0</v>
      </c>
      <c r="I134" t="b">
        <v>0</v>
      </c>
      <c r="J134" t="b">
        <v>0</v>
      </c>
      <c r="K134" t="b">
        <v>1</v>
      </c>
      <c r="L134">
        <v>133</v>
      </c>
    </row>
    <row r="135" spans="1:12" x14ac:dyDescent="0.3">
      <c r="A135" s="2" t="s">
        <v>74</v>
      </c>
      <c r="B135" s="88" t="s">
        <v>561</v>
      </c>
      <c r="C135" s="1" t="s">
        <v>639</v>
      </c>
      <c r="H135" t="b">
        <v>0</v>
      </c>
      <c r="I135" t="b">
        <v>0</v>
      </c>
      <c r="J135" t="b">
        <v>0</v>
      </c>
      <c r="K135" t="b">
        <v>1</v>
      </c>
      <c r="L135">
        <v>134</v>
      </c>
    </row>
    <row r="136" spans="1:12" x14ac:dyDescent="0.3">
      <c r="A136" s="2" t="s">
        <v>73</v>
      </c>
      <c r="B136" s="88" t="s">
        <v>561</v>
      </c>
      <c r="C136" s="1" t="s">
        <v>639</v>
      </c>
      <c r="D136" t="s">
        <v>1567</v>
      </c>
      <c r="E136" t="s">
        <v>1567</v>
      </c>
      <c r="H136" t="b">
        <v>0</v>
      </c>
      <c r="I136" t="b">
        <v>0</v>
      </c>
      <c r="J136" t="b">
        <v>0</v>
      </c>
      <c r="K136" t="b">
        <v>1</v>
      </c>
      <c r="L136">
        <v>135</v>
      </c>
    </row>
    <row r="137" spans="1:12" x14ac:dyDescent="0.3">
      <c r="A137" s="2" t="s">
        <v>71</v>
      </c>
      <c r="B137" s="9" t="s">
        <v>561</v>
      </c>
      <c r="C137" t="s">
        <v>639</v>
      </c>
      <c r="H137" t="b">
        <v>1</v>
      </c>
      <c r="I137" t="b">
        <v>1</v>
      </c>
      <c r="J137" t="b">
        <v>0</v>
      </c>
      <c r="K137" t="b">
        <v>0</v>
      </c>
      <c r="L137">
        <v>136</v>
      </c>
    </row>
    <row r="138" spans="1:12" x14ac:dyDescent="0.3">
      <c r="A138" s="2" t="s">
        <v>72</v>
      </c>
      <c r="B138" s="88" t="s">
        <v>561</v>
      </c>
      <c r="C138" s="1" t="s">
        <v>639</v>
      </c>
      <c r="H138" t="b">
        <v>0</v>
      </c>
      <c r="I138" t="b">
        <v>0</v>
      </c>
      <c r="J138" t="b">
        <v>0</v>
      </c>
      <c r="K138" t="b">
        <v>1</v>
      </c>
      <c r="L138">
        <v>137</v>
      </c>
    </row>
    <row r="139" spans="1:12" x14ac:dyDescent="0.3">
      <c r="A139" s="2" t="s">
        <v>76</v>
      </c>
      <c r="B139" s="88" t="s">
        <v>561</v>
      </c>
      <c r="C139" s="1" t="s">
        <v>639</v>
      </c>
      <c r="H139" t="b">
        <v>0</v>
      </c>
      <c r="I139" t="b">
        <v>0</v>
      </c>
      <c r="J139" t="b">
        <v>0</v>
      </c>
      <c r="K139" t="b">
        <v>1</v>
      </c>
      <c r="L139">
        <v>138</v>
      </c>
    </row>
    <row r="140" spans="1:12" x14ac:dyDescent="0.3">
      <c r="A140" s="2" t="s">
        <v>75</v>
      </c>
      <c r="B140" s="88" t="s">
        <v>561</v>
      </c>
      <c r="C140" s="1" t="s">
        <v>639</v>
      </c>
      <c r="H140" t="b">
        <v>0</v>
      </c>
      <c r="I140" t="b">
        <v>0</v>
      </c>
      <c r="J140" t="b">
        <v>0</v>
      </c>
      <c r="K140" t="b">
        <v>1</v>
      </c>
      <c r="L140">
        <v>139</v>
      </c>
    </row>
    <row r="141" spans="1:12" x14ac:dyDescent="0.3">
      <c r="A141" s="2" t="s">
        <v>74</v>
      </c>
      <c r="B141" s="88" t="s">
        <v>561</v>
      </c>
      <c r="C141" s="1" t="s">
        <v>639</v>
      </c>
      <c r="H141" t="b">
        <v>0</v>
      </c>
      <c r="I141" t="b">
        <v>0</v>
      </c>
      <c r="J141" t="b">
        <v>0</v>
      </c>
      <c r="K141" t="b">
        <v>1</v>
      </c>
      <c r="L141">
        <v>140</v>
      </c>
    </row>
    <row r="142" spans="1:12" x14ac:dyDescent="0.3">
      <c r="A142" s="2" t="s">
        <v>73</v>
      </c>
      <c r="B142" s="88" t="s">
        <v>561</v>
      </c>
      <c r="C142" s="1" t="s">
        <v>639</v>
      </c>
      <c r="D142" t="s">
        <v>1567</v>
      </c>
      <c r="E142" t="s">
        <v>1567</v>
      </c>
      <c r="H142" t="b">
        <v>0</v>
      </c>
      <c r="I142" t="b">
        <v>0</v>
      </c>
      <c r="J142" t="b">
        <v>0</v>
      </c>
      <c r="K142" t="b">
        <v>1</v>
      </c>
      <c r="L142">
        <v>141</v>
      </c>
    </row>
    <row r="143" spans="1:12" x14ac:dyDescent="0.3">
      <c r="A143" s="2" t="s">
        <v>44</v>
      </c>
      <c r="B143" s="105" t="s">
        <v>549</v>
      </c>
      <c r="C143">
        <v>-1</v>
      </c>
      <c r="D143" t="s">
        <v>1510</v>
      </c>
      <c r="H143" t="b">
        <v>1</v>
      </c>
      <c r="I143" t="b">
        <v>0</v>
      </c>
      <c r="J143" t="b">
        <v>0</v>
      </c>
      <c r="K143" t="b">
        <v>0</v>
      </c>
      <c r="L143">
        <v>142</v>
      </c>
    </row>
    <row r="144" spans="1:12" x14ac:dyDescent="0.3">
      <c r="A144" s="2" t="s">
        <v>79</v>
      </c>
      <c r="B144" s="32" t="s">
        <v>549</v>
      </c>
      <c r="C144">
        <v>-1</v>
      </c>
      <c r="D144" s="1" t="s">
        <v>1510</v>
      </c>
      <c r="E144" s="1"/>
      <c r="F144" s="1"/>
      <c r="G144" s="1"/>
      <c r="H144" t="b">
        <v>0</v>
      </c>
      <c r="I144" t="b">
        <v>0</v>
      </c>
      <c r="J144" t="b">
        <v>0</v>
      </c>
      <c r="K144" t="b">
        <v>1</v>
      </c>
      <c r="L144">
        <v>143</v>
      </c>
    </row>
    <row r="145" spans="1:12" x14ac:dyDescent="0.3">
      <c r="A145" s="2" t="s">
        <v>81</v>
      </c>
      <c r="B145" s="32" t="s">
        <v>549</v>
      </c>
      <c r="C145">
        <v>-1</v>
      </c>
      <c r="D145" s="1" t="s">
        <v>1510</v>
      </c>
      <c r="E145" s="1"/>
      <c r="F145" s="1"/>
      <c r="G145" s="1"/>
      <c r="H145" t="b">
        <v>0</v>
      </c>
      <c r="I145" t="b">
        <v>0</v>
      </c>
      <c r="J145" t="b">
        <v>0</v>
      </c>
      <c r="K145" t="b">
        <v>1</v>
      </c>
      <c r="L145">
        <v>144</v>
      </c>
    </row>
    <row r="146" spans="1:12" x14ac:dyDescent="0.3">
      <c r="A146" s="2" t="s">
        <v>82</v>
      </c>
      <c r="B146" s="32" t="s">
        <v>549</v>
      </c>
      <c r="C146">
        <v>-1</v>
      </c>
      <c r="D146" s="1" t="s">
        <v>1510</v>
      </c>
      <c r="E146" s="1"/>
      <c r="F146" s="1"/>
      <c r="G146" s="1"/>
      <c r="H146" t="b">
        <v>0</v>
      </c>
      <c r="I146" t="b">
        <v>0</v>
      </c>
      <c r="J146" t="b">
        <v>0</v>
      </c>
      <c r="K146" t="b">
        <v>1</v>
      </c>
      <c r="L146">
        <v>145</v>
      </c>
    </row>
    <row r="147" spans="1:12" x14ac:dyDescent="0.3">
      <c r="A147" s="2" t="s">
        <v>83</v>
      </c>
      <c r="B147" s="32" t="s">
        <v>549</v>
      </c>
      <c r="C147">
        <v>-1</v>
      </c>
      <c r="D147" s="1" t="s">
        <v>1510</v>
      </c>
      <c r="E147" s="1"/>
      <c r="F147" s="1"/>
      <c r="G147" s="1"/>
      <c r="H147" t="b">
        <v>0</v>
      </c>
      <c r="I147" t="b">
        <v>0</v>
      </c>
      <c r="J147" t="b">
        <v>0</v>
      </c>
      <c r="K147" t="b">
        <v>1</v>
      </c>
      <c r="L147">
        <v>146</v>
      </c>
    </row>
    <row r="148" spans="1:12" x14ac:dyDescent="0.3">
      <c r="A148" s="5" t="s">
        <v>84</v>
      </c>
      <c r="B148" s="32" t="s">
        <v>549</v>
      </c>
      <c r="C148">
        <v>-1</v>
      </c>
      <c r="D148" s="1" t="s">
        <v>1510</v>
      </c>
      <c r="E148" s="1"/>
      <c r="F148" s="1"/>
      <c r="G148" s="1"/>
      <c r="H148" t="b">
        <v>0</v>
      </c>
      <c r="I148" t="b">
        <v>0</v>
      </c>
      <c r="J148" t="b">
        <v>0</v>
      </c>
      <c r="K148" t="b">
        <v>1</v>
      </c>
      <c r="L148">
        <v>147</v>
      </c>
    </row>
    <row r="149" spans="1:12" x14ac:dyDescent="0.3">
      <c r="A149" s="2" t="s">
        <v>85</v>
      </c>
      <c r="B149" s="32" t="s">
        <v>549</v>
      </c>
      <c r="C149">
        <v>-1</v>
      </c>
      <c r="D149" s="1" t="s">
        <v>1510</v>
      </c>
      <c r="E149" s="1"/>
      <c r="F149" s="1"/>
      <c r="G149" s="1"/>
      <c r="H149" t="b">
        <v>0</v>
      </c>
      <c r="I149" t="b">
        <v>0</v>
      </c>
      <c r="J149" t="b">
        <v>0</v>
      </c>
      <c r="K149" t="b">
        <v>1</v>
      </c>
      <c r="L149">
        <v>148</v>
      </c>
    </row>
    <row r="150" spans="1:12" x14ac:dyDescent="0.3">
      <c r="A150" s="2" t="s">
        <v>86</v>
      </c>
      <c r="B150" s="32" t="s">
        <v>549</v>
      </c>
      <c r="C150">
        <v>-1</v>
      </c>
      <c r="D150" s="1" t="s">
        <v>1510</v>
      </c>
      <c r="E150" s="1"/>
      <c r="F150" s="1"/>
      <c r="G150" s="1"/>
      <c r="H150" t="b">
        <v>0</v>
      </c>
      <c r="I150" t="b">
        <v>0</v>
      </c>
      <c r="J150" t="b">
        <v>0</v>
      </c>
      <c r="K150" t="b">
        <v>1</v>
      </c>
      <c r="L150">
        <v>149</v>
      </c>
    </row>
    <row r="151" spans="1:12" x14ac:dyDescent="0.3">
      <c r="A151" s="2" t="s">
        <v>44</v>
      </c>
      <c r="B151" s="9" t="s">
        <v>549</v>
      </c>
      <c r="C151">
        <v>-1</v>
      </c>
      <c r="D151" t="s">
        <v>1510</v>
      </c>
      <c r="H151" t="b">
        <v>1</v>
      </c>
      <c r="I151" t="b">
        <v>0</v>
      </c>
      <c r="J151" t="b">
        <v>0</v>
      </c>
      <c r="K151" t="b">
        <v>0</v>
      </c>
      <c r="L151">
        <v>150</v>
      </c>
    </row>
    <row r="152" spans="1:12" x14ac:dyDescent="0.3">
      <c r="A152" s="2" t="s">
        <v>79</v>
      </c>
      <c r="B152" s="32" t="s">
        <v>549</v>
      </c>
      <c r="C152">
        <v>-1</v>
      </c>
      <c r="D152" s="1" t="s">
        <v>1510</v>
      </c>
      <c r="E152" s="1"/>
      <c r="F152" s="1"/>
      <c r="G152" s="1"/>
      <c r="H152" t="b">
        <v>0</v>
      </c>
      <c r="I152" t="b">
        <v>0</v>
      </c>
      <c r="J152" t="b">
        <v>0</v>
      </c>
      <c r="K152" t="b">
        <v>1</v>
      </c>
      <c r="L152">
        <v>151</v>
      </c>
    </row>
    <row r="153" spans="1:12" x14ac:dyDescent="0.3">
      <c r="A153" s="2" t="s">
        <v>81</v>
      </c>
      <c r="B153" s="32" t="s">
        <v>549</v>
      </c>
      <c r="C153">
        <v>-1</v>
      </c>
      <c r="D153" s="1" t="s">
        <v>1510</v>
      </c>
      <c r="E153" s="1"/>
      <c r="F153" s="1"/>
      <c r="G153" s="1"/>
      <c r="H153" t="b">
        <v>0</v>
      </c>
      <c r="I153" t="b">
        <v>0</v>
      </c>
      <c r="J153" t="b">
        <v>0</v>
      </c>
      <c r="K153" t="b">
        <v>1</v>
      </c>
      <c r="L153">
        <v>152</v>
      </c>
    </row>
    <row r="154" spans="1:12" x14ac:dyDescent="0.3">
      <c r="A154" s="2" t="s">
        <v>82</v>
      </c>
      <c r="B154" s="32" t="s">
        <v>549</v>
      </c>
      <c r="C154">
        <v>-1</v>
      </c>
      <c r="D154" s="1" t="s">
        <v>1510</v>
      </c>
      <c r="E154" s="1"/>
      <c r="F154" s="1"/>
      <c r="G154" s="1"/>
      <c r="H154" t="b">
        <v>0</v>
      </c>
      <c r="I154" t="b">
        <v>0</v>
      </c>
      <c r="J154" t="b">
        <v>0</v>
      </c>
      <c r="K154" t="b">
        <v>1</v>
      </c>
      <c r="L154">
        <v>153</v>
      </c>
    </row>
    <row r="155" spans="1:12" x14ac:dyDescent="0.3">
      <c r="A155" s="2" t="s">
        <v>83</v>
      </c>
      <c r="B155" s="32" t="s">
        <v>549</v>
      </c>
      <c r="C155">
        <v>-1</v>
      </c>
      <c r="D155" s="1" t="s">
        <v>1510</v>
      </c>
      <c r="E155" s="1"/>
      <c r="F155" s="1"/>
      <c r="G155" s="1"/>
      <c r="H155" t="b">
        <v>0</v>
      </c>
      <c r="I155" t="b">
        <v>0</v>
      </c>
      <c r="J155" t="b">
        <v>0</v>
      </c>
      <c r="K155" t="b">
        <v>1</v>
      </c>
      <c r="L155">
        <v>154</v>
      </c>
    </row>
    <row r="156" spans="1:12" x14ac:dyDescent="0.3">
      <c r="A156" s="5" t="s">
        <v>84</v>
      </c>
      <c r="B156" s="32" t="s">
        <v>549</v>
      </c>
      <c r="C156">
        <v>-1</v>
      </c>
      <c r="D156" s="1" t="s">
        <v>1510</v>
      </c>
      <c r="E156" s="1"/>
      <c r="F156" s="1"/>
      <c r="G156" s="1"/>
      <c r="H156" t="b">
        <v>0</v>
      </c>
      <c r="I156" t="b">
        <v>0</v>
      </c>
      <c r="J156" t="b">
        <v>0</v>
      </c>
      <c r="K156" t="b">
        <v>1</v>
      </c>
      <c r="L156">
        <v>155</v>
      </c>
    </row>
    <row r="157" spans="1:12" x14ac:dyDescent="0.3">
      <c r="A157" s="2" t="s">
        <v>85</v>
      </c>
      <c r="B157" s="32" t="s">
        <v>549</v>
      </c>
      <c r="C157">
        <v>-1</v>
      </c>
      <c r="D157" s="1" t="s">
        <v>1510</v>
      </c>
      <c r="E157" s="1"/>
      <c r="F157" s="1"/>
      <c r="G157" s="1"/>
      <c r="H157" t="b">
        <v>0</v>
      </c>
      <c r="I157" t="b">
        <v>0</v>
      </c>
      <c r="J157" t="b">
        <v>0</v>
      </c>
      <c r="K157" t="b">
        <v>1</v>
      </c>
      <c r="L157">
        <v>156</v>
      </c>
    </row>
    <row r="158" spans="1:12" x14ac:dyDescent="0.3">
      <c r="A158" s="2" t="s">
        <v>86</v>
      </c>
      <c r="B158" s="32" t="s">
        <v>549</v>
      </c>
      <c r="C158">
        <v>-1</v>
      </c>
      <c r="D158" s="1" t="s">
        <v>1510</v>
      </c>
      <c r="E158" s="1"/>
      <c r="F158" s="1"/>
      <c r="G158" s="1"/>
      <c r="H158" t="b">
        <v>0</v>
      </c>
      <c r="I158" t="b">
        <v>0</v>
      </c>
      <c r="J158" t="b">
        <v>0</v>
      </c>
      <c r="K158" t="b">
        <v>1</v>
      </c>
      <c r="L158">
        <v>157</v>
      </c>
    </row>
    <row r="159" spans="1:12" x14ac:dyDescent="0.3">
      <c r="A159" s="2" t="s">
        <v>87</v>
      </c>
      <c r="B159" s="9" t="s">
        <v>564</v>
      </c>
      <c r="C159">
        <v>-1</v>
      </c>
      <c r="D159" t="s">
        <v>1162</v>
      </c>
      <c r="H159" t="b">
        <v>0</v>
      </c>
      <c r="I159" t="b">
        <v>0</v>
      </c>
      <c r="J159" t="b">
        <v>0</v>
      </c>
      <c r="K159" t="b">
        <v>1</v>
      </c>
      <c r="L159">
        <v>158</v>
      </c>
    </row>
    <row r="160" spans="1:12" x14ac:dyDescent="0.3">
      <c r="A160" s="2" t="s">
        <v>88</v>
      </c>
      <c r="B160" s="9" t="s">
        <v>562</v>
      </c>
      <c r="C160" t="s">
        <v>640</v>
      </c>
      <c r="H160" t="b">
        <v>1</v>
      </c>
      <c r="I160" t="b">
        <v>1</v>
      </c>
      <c r="J160" t="b">
        <v>0</v>
      </c>
      <c r="K160" t="b">
        <v>0</v>
      </c>
      <c r="L160">
        <v>159</v>
      </c>
    </row>
    <row r="161" spans="1:12" x14ac:dyDescent="0.3">
      <c r="A161" s="2" t="s">
        <v>856</v>
      </c>
      <c r="B161" s="82" t="s">
        <v>1312</v>
      </c>
      <c r="C161">
        <v>-1</v>
      </c>
      <c r="H161" t="b">
        <v>1</v>
      </c>
      <c r="I161" t="b">
        <v>0</v>
      </c>
      <c r="J161" t="b">
        <v>0</v>
      </c>
      <c r="K161" t="b">
        <v>0</v>
      </c>
      <c r="L161">
        <v>160</v>
      </c>
    </row>
    <row r="162" spans="1:12" x14ac:dyDescent="0.3">
      <c r="A162" s="2" t="s">
        <v>857</v>
      </c>
      <c r="B162" s="83" t="s">
        <v>1312</v>
      </c>
      <c r="C162">
        <v>-1</v>
      </c>
      <c r="H162" t="b">
        <v>0</v>
      </c>
      <c r="I162" t="b">
        <v>0</v>
      </c>
      <c r="J162" t="b">
        <v>0</v>
      </c>
      <c r="K162" t="b">
        <v>1</v>
      </c>
      <c r="L162">
        <v>161</v>
      </c>
    </row>
    <row r="163" spans="1:12" x14ac:dyDescent="0.3">
      <c r="A163" s="2" t="s">
        <v>27</v>
      </c>
      <c r="B163" s="9" t="s">
        <v>563</v>
      </c>
      <c r="C163" t="s">
        <v>641</v>
      </c>
      <c r="H163" t="b">
        <v>1</v>
      </c>
      <c r="I163" t="b">
        <v>1</v>
      </c>
      <c r="J163" t="b">
        <v>0</v>
      </c>
      <c r="K163" t="b">
        <v>0</v>
      </c>
      <c r="L163">
        <v>162</v>
      </c>
    </row>
    <row r="164" spans="1:12" x14ac:dyDescent="0.3">
      <c r="A164" s="2" t="s">
        <v>87</v>
      </c>
      <c r="B164" s="9" t="s">
        <v>564</v>
      </c>
      <c r="C164">
        <v>-1</v>
      </c>
      <c r="D164" t="s">
        <v>1162</v>
      </c>
      <c r="H164" t="b">
        <v>0</v>
      </c>
      <c r="I164" t="b">
        <v>0</v>
      </c>
      <c r="J164" t="b">
        <v>0</v>
      </c>
      <c r="K164" t="b">
        <v>1</v>
      </c>
      <c r="L164">
        <v>163</v>
      </c>
    </row>
    <row r="165" spans="1:12" x14ac:dyDescent="0.3">
      <c r="A165" s="2" t="s">
        <v>856</v>
      </c>
      <c r="B165" s="82" t="s">
        <v>1312</v>
      </c>
      <c r="C165">
        <v>-1</v>
      </c>
      <c r="H165" t="b">
        <v>1</v>
      </c>
      <c r="I165" t="b">
        <v>0</v>
      </c>
      <c r="J165" t="b">
        <v>0</v>
      </c>
      <c r="K165" t="b">
        <v>0</v>
      </c>
      <c r="L165">
        <v>164</v>
      </c>
    </row>
    <row r="166" spans="1:12" x14ac:dyDescent="0.3">
      <c r="A166" s="2" t="s">
        <v>27</v>
      </c>
      <c r="B166" s="9" t="s">
        <v>563</v>
      </c>
      <c r="C166" t="s">
        <v>641</v>
      </c>
      <c r="H166" t="b">
        <v>1</v>
      </c>
      <c r="I166" t="b">
        <v>1</v>
      </c>
      <c r="J166" t="b">
        <v>0</v>
      </c>
      <c r="K166" t="b">
        <v>0</v>
      </c>
      <c r="L166">
        <v>165</v>
      </c>
    </row>
    <row r="167" spans="1:12" x14ac:dyDescent="0.3">
      <c r="A167" s="2" t="s">
        <v>864</v>
      </c>
      <c r="B167" s="9">
        <v>-1</v>
      </c>
      <c r="C167">
        <v>-1</v>
      </c>
      <c r="D167" t="s">
        <v>1212</v>
      </c>
      <c r="H167" t="b">
        <v>0</v>
      </c>
      <c r="I167" t="b">
        <v>0</v>
      </c>
      <c r="J167" t="b">
        <v>0</v>
      </c>
      <c r="K167" t="b">
        <v>1</v>
      </c>
      <c r="L167">
        <v>166</v>
      </c>
    </row>
    <row r="168" spans="1:12" x14ac:dyDescent="0.3">
      <c r="A168" s="2" t="s">
        <v>865</v>
      </c>
      <c r="B168" s="9">
        <v>-1</v>
      </c>
      <c r="C168">
        <v>-1</v>
      </c>
      <c r="D168" s="1" t="s">
        <v>1212</v>
      </c>
      <c r="G168" t="s">
        <v>1527</v>
      </c>
      <c r="H168" t="b">
        <v>0</v>
      </c>
      <c r="I168" t="b">
        <v>0</v>
      </c>
      <c r="J168" t="b">
        <v>0</v>
      </c>
      <c r="K168" t="b">
        <v>1</v>
      </c>
      <c r="L168">
        <v>167</v>
      </c>
    </row>
    <row r="169" spans="1:12" x14ac:dyDescent="0.3">
      <c r="A169" s="2" t="s">
        <v>858</v>
      </c>
      <c r="B169" s="9" t="s">
        <v>860</v>
      </c>
      <c r="C169">
        <v>1540895</v>
      </c>
      <c r="H169" t="b">
        <v>1</v>
      </c>
      <c r="I169" t="b">
        <v>1</v>
      </c>
      <c r="J169" t="b">
        <v>0</v>
      </c>
      <c r="K169" t="b">
        <v>0</v>
      </c>
      <c r="L169">
        <v>168</v>
      </c>
    </row>
    <row r="170" spans="1:12" x14ac:dyDescent="0.3">
      <c r="A170" s="2" t="s">
        <v>87</v>
      </c>
      <c r="B170" s="9" t="s">
        <v>564</v>
      </c>
      <c r="C170">
        <v>-1</v>
      </c>
      <c r="H170" t="b">
        <v>1</v>
      </c>
      <c r="I170" t="b">
        <v>0</v>
      </c>
      <c r="J170" t="b">
        <v>0</v>
      </c>
      <c r="K170" t="b">
        <v>0</v>
      </c>
      <c r="L170">
        <v>169</v>
      </c>
    </row>
    <row r="171" spans="1:12" x14ac:dyDescent="0.3">
      <c r="A171" s="2" t="s">
        <v>27</v>
      </c>
      <c r="B171" s="9" t="s">
        <v>563</v>
      </c>
      <c r="C171" t="s">
        <v>641</v>
      </c>
      <c r="H171" t="b">
        <v>1</v>
      </c>
      <c r="I171" t="b">
        <v>1</v>
      </c>
      <c r="J171" t="b">
        <v>0</v>
      </c>
      <c r="K171" t="b">
        <v>0</v>
      </c>
      <c r="L171">
        <v>170</v>
      </c>
    </row>
    <row r="172" spans="1:12" x14ac:dyDescent="0.3">
      <c r="A172" s="2" t="s">
        <v>864</v>
      </c>
      <c r="B172" s="9">
        <v>-1</v>
      </c>
      <c r="C172">
        <v>-1</v>
      </c>
      <c r="D172" t="s">
        <v>1212</v>
      </c>
      <c r="H172" t="b">
        <v>0</v>
      </c>
      <c r="I172" t="b">
        <v>0</v>
      </c>
      <c r="J172" t="b">
        <v>0</v>
      </c>
      <c r="K172" t="b">
        <v>1</v>
      </c>
      <c r="L172">
        <v>171</v>
      </c>
    </row>
    <row r="173" spans="1:12" x14ac:dyDescent="0.3">
      <c r="A173" s="2" t="s">
        <v>865</v>
      </c>
      <c r="B173" s="9">
        <v>-1</v>
      </c>
      <c r="C173">
        <v>-1</v>
      </c>
      <c r="D173" s="1" t="s">
        <v>1212</v>
      </c>
      <c r="G173" t="s">
        <v>1527</v>
      </c>
      <c r="H173" t="b">
        <v>0</v>
      </c>
      <c r="I173" t="b">
        <v>0</v>
      </c>
      <c r="J173" t="b">
        <v>0</v>
      </c>
      <c r="K173" t="b">
        <v>1</v>
      </c>
      <c r="L173">
        <v>172</v>
      </c>
    </row>
    <row r="174" spans="1:12" x14ac:dyDescent="0.3">
      <c r="A174" s="2" t="s">
        <v>858</v>
      </c>
      <c r="B174" s="9" t="s">
        <v>860</v>
      </c>
      <c r="C174">
        <v>1540895</v>
      </c>
      <c r="H174" t="b">
        <v>1</v>
      </c>
      <c r="I174" t="b">
        <v>1</v>
      </c>
      <c r="J174" t="b">
        <v>0</v>
      </c>
      <c r="K174" t="b">
        <v>0</v>
      </c>
      <c r="L174">
        <v>173</v>
      </c>
    </row>
    <row r="175" spans="1:12" x14ac:dyDescent="0.3">
      <c r="A175" s="2" t="s">
        <v>87</v>
      </c>
      <c r="B175" s="9" t="s">
        <v>564</v>
      </c>
      <c r="C175">
        <v>-1</v>
      </c>
      <c r="H175" t="b">
        <v>1</v>
      </c>
      <c r="I175" t="b">
        <v>0</v>
      </c>
      <c r="J175" t="b">
        <v>0</v>
      </c>
      <c r="K175" t="b">
        <v>0</v>
      </c>
      <c r="L175">
        <v>174</v>
      </c>
    </row>
    <row r="176" spans="1:12" x14ac:dyDescent="0.3">
      <c r="A176" s="2" t="s">
        <v>27</v>
      </c>
      <c r="B176" s="9" t="s">
        <v>563</v>
      </c>
      <c r="C176" t="s">
        <v>641</v>
      </c>
      <c r="H176" t="b">
        <v>1</v>
      </c>
      <c r="I176" t="b">
        <v>1</v>
      </c>
      <c r="J176" t="b">
        <v>0</v>
      </c>
      <c r="K176" t="b">
        <v>0</v>
      </c>
      <c r="L176">
        <v>175</v>
      </c>
    </row>
    <row r="177" spans="1:12" x14ac:dyDescent="0.3">
      <c r="A177" s="2" t="s">
        <v>865</v>
      </c>
      <c r="B177" s="9"/>
      <c r="D177" s="1" t="s">
        <v>1212</v>
      </c>
      <c r="G177" t="s">
        <v>1527</v>
      </c>
      <c r="H177" t="b">
        <v>0</v>
      </c>
      <c r="I177" t="b">
        <v>0</v>
      </c>
      <c r="J177" t="b">
        <v>0</v>
      </c>
      <c r="K177" t="b">
        <v>1</v>
      </c>
      <c r="L177">
        <v>176</v>
      </c>
    </row>
    <row r="178" spans="1:12" x14ac:dyDescent="0.3">
      <c r="A178" s="2" t="s">
        <v>87</v>
      </c>
      <c r="B178" s="9" t="s">
        <v>564</v>
      </c>
      <c r="H178" t="b">
        <v>1</v>
      </c>
      <c r="I178" t="b">
        <v>0</v>
      </c>
      <c r="J178" t="b">
        <v>0</v>
      </c>
      <c r="K178" t="b">
        <v>0</v>
      </c>
      <c r="L178">
        <v>177</v>
      </c>
    </row>
    <row r="179" spans="1:12" x14ac:dyDescent="0.3">
      <c r="A179" s="2" t="s">
        <v>92</v>
      </c>
      <c r="B179" s="9">
        <v>-1</v>
      </c>
      <c r="C179">
        <v>-1</v>
      </c>
      <c r="D179" s="1" t="s">
        <v>1212</v>
      </c>
      <c r="E179" s="1"/>
      <c r="F179" s="1"/>
      <c r="G179" s="1"/>
      <c r="H179" t="b">
        <v>0</v>
      </c>
      <c r="I179" t="b">
        <v>0</v>
      </c>
      <c r="J179" t="b">
        <v>0</v>
      </c>
      <c r="K179" t="b">
        <v>1</v>
      </c>
      <c r="L179">
        <v>178</v>
      </c>
    </row>
    <row r="180" spans="1:12" x14ac:dyDescent="0.3">
      <c r="A180" s="2" t="s">
        <v>92</v>
      </c>
      <c r="B180" s="9">
        <v>-1</v>
      </c>
      <c r="C180">
        <v>-1</v>
      </c>
      <c r="D180" s="1" t="s">
        <v>1212</v>
      </c>
      <c r="E180" s="1"/>
      <c r="F180" s="1"/>
      <c r="G180" s="1"/>
      <c r="H180" t="b">
        <v>0</v>
      </c>
      <c r="I180" t="b">
        <v>0</v>
      </c>
      <c r="J180" t="b">
        <v>0</v>
      </c>
      <c r="K180" t="b">
        <v>1</v>
      </c>
      <c r="L180">
        <v>179</v>
      </c>
    </row>
    <row r="181" spans="1:12" x14ac:dyDescent="0.3">
      <c r="A181" s="2" t="s">
        <v>34</v>
      </c>
      <c r="B181" s="9" t="s">
        <v>542</v>
      </c>
      <c r="C181" t="s">
        <v>623</v>
      </c>
      <c r="H181" t="b">
        <v>1</v>
      </c>
      <c r="I181" t="b">
        <v>1</v>
      </c>
      <c r="J181" t="b">
        <v>0</v>
      </c>
      <c r="K181" t="b">
        <v>0</v>
      </c>
      <c r="L181">
        <v>180</v>
      </c>
    </row>
    <row r="182" spans="1:12" x14ac:dyDescent="0.3">
      <c r="A182" s="2" t="s">
        <v>34</v>
      </c>
      <c r="B182" s="9" t="s">
        <v>542</v>
      </c>
      <c r="C182" t="s">
        <v>623</v>
      </c>
      <c r="H182" t="b">
        <v>1</v>
      </c>
      <c r="I182" t="b">
        <v>1</v>
      </c>
      <c r="J182" t="b">
        <v>0</v>
      </c>
      <c r="K182" t="b">
        <v>0</v>
      </c>
      <c r="L182">
        <v>181</v>
      </c>
    </row>
    <row r="183" spans="1:12" x14ac:dyDescent="0.3">
      <c r="A183" s="2" t="s">
        <v>34</v>
      </c>
      <c r="B183" s="9" t="s">
        <v>542</v>
      </c>
      <c r="C183" t="s">
        <v>623</v>
      </c>
      <c r="H183" t="b">
        <v>1</v>
      </c>
      <c r="I183" t="b">
        <v>1</v>
      </c>
      <c r="J183" t="b">
        <v>0</v>
      </c>
      <c r="K183" t="b">
        <v>0</v>
      </c>
      <c r="L183">
        <v>182</v>
      </c>
    </row>
    <row r="184" spans="1:12" x14ac:dyDescent="0.3">
      <c r="A184" s="2" t="s">
        <v>34</v>
      </c>
      <c r="B184" s="9" t="s">
        <v>542</v>
      </c>
      <c r="C184" t="s">
        <v>623</v>
      </c>
      <c r="H184" t="b">
        <v>1</v>
      </c>
      <c r="I184" t="b">
        <v>1</v>
      </c>
      <c r="J184" t="b">
        <v>0</v>
      </c>
      <c r="K184" t="b">
        <v>0</v>
      </c>
      <c r="L184">
        <v>183</v>
      </c>
    </row>
    <row r="185" spans="1:12" x14ac:dyDescent="0.3">
      <c r="A185" s="2" t="s">
        <v>34</v>
      </c>
      <c r="B185" s="9" t="s">
        <v>542</v>
      </c>
      <c r="C185" t="s">
        <v>623</v>
      </c>
      <c r="H185" t="b">
        <v>1</v>
      </c>
      <c r="I185" t="b">
        <v>1</v>
      </c>
      <c r="J185" t="b">
        <v>0</v>
      </c>
      <c r="K185" t="b">
        <v>0</v>
      </c>
      <c r="L185">
        <v>184</v>
      </c>
    </row>
    <row r="186" spans="1:12" x14ac:dyDescent="0.3">
      <c r="A186" s="2" t="s">
        <v>34</v>
      </c>
      <c r="B186" s="9" t="s">
        <v>542</v>
      </c>
      <c r="C186" t="s">
        <v>623</v>
      </c>
      <c r="H186" t="b">
        <v>1</v>
      </c>
      <c r="I186" t="b">
        <v>1</v>
      </c>
      <c r="J186" t="b">
        <v>0</v>
      </c>
      <c r="K186" t="b">
        <v>0</v>
      </c>
      <c r="L186">
        <v>185</v>
      </c>
    </row>
    <row r="187" spans="1:12" x14ac:dyDescent="0.3">
      <c r="A187" s="2" t="s">
        <v>34</v>
      </c>
      <c r="B187" s="9" t="s">
        <v>542</v>
      </c>
      <c r="C187" t="s">
        <v>623</v>
      </c>
      <c r="H187" t="b">
        <v>1</v>
      </c>
      <c r="I187" t="b">
        <v>1</v>
      </c>
      <c r="J187" t="b">
        <v>0</v>
      </c>
      <c r="K187" t="b">
        <v>0</v>
      </c>
      <c r="L187">
        <v>186</v>
      </c>
    </row>
    <row r="188" spans="1:12" x14ac:dyDescent="0.3">
      <c r="A188" s="2" t="s">
        <v>34</v>
      </c>
      <c r="B188" s="9" t="s">
        <v>542</v>
      </c>
      <c r="C188" t="s">
        <v>623</v>
      </c>
      <c r="H188" t="b">
        <v>1</v>
      </c>
      <c r="I188" t="b">
        <v>1</v>
      </c>
      <c r="J188" t="b">
        <v>0</v>
      </c>
      <c r="K188" t="b">
        <v>0</v>
      </c>
      <c r="L188">
        <v>187</v>
      </c>
    </row>
    <row r="189" spans="1:12" x14ac:dyDescent="0.3">
      <c r="A189" s="2" t="s">
        <v>95</v>
      </c>
      <c r="B189" s="9">
        <v>-1</v>
      </c>
      <c r="C189" t="s">
        <v>642</v>
      </c>
      <c r="H189" t="b">
        <v>0</v>
      </c>
      <c r="I189" t="b">
        <v>0</v>
      </c>
      <c r="J189" t="b">
        <v>0</v>
      </c>
      <c r="K189" t="b">
        <v>1</v>
      </c>
      <c r="L189">
        <v>188</v>
      </c>
    </row>
    <row r="190" spans="1:12" x14ac:dyDescent="0.3">
      <c r="A190" s="2" t="s">
        <v>95</v>
      </c>
      <c r="B190" s="9">
        <v>-1</v>
      </c>
      <c r="C190" t="s">
        <v>642</v>
      </c>
      <c r="H190" t="b">
        <v>0</v>
      </c>
      <c r="I190" t="b">
        <v>0</v>
      </c>
      <c r="J190" t="b">
        <v>0</v>
      </c>
      <c r="K190" t="b">
        <v>1</v>
      </c>
      <c r="L190">
        <v>189</v>
      </c>
    </row>
    <row r="191" spans="1:12" x14ac:dyDescent="0.3">
      <c r="A191" s="2" t="s">
        <v>95</v>
      </c>
      <c r="B191" s="9">
        <v>-1</v>
      </c>
      <c r="C191" t="s">
        <v>642</v>
      </c>
      <c r="H191" t="b">
        <v>0</v>
      </c>
      <c r="I191" t="b">
        <v>0</v>
      </c>
      <c r="J191" t="b">
        <v>0</v>
      </c>
      <c r="K191" t="b">
        <v>1</v>
      </c>
      <c r="L191">
        <v>190</v>
      </c>
    </row>
    <row r="192" spans="1:12" x14ac:dyDescent="0.3">
      <c r="A192" s="2" t="s">
        <v>95</v>
      </c>
      <c r="B192" s="9">
        <v>-1</v>
      </c>
      <c r="C192" t="s">
        <v>642</v>
      </c>
      <c r="H192" t="b">
        <v>0</v>
      </c>
      <c r="I192" t="b">
        <v>0</v>
      </c>
      <c r="J192" t="b">
        <v>0</v>
      </c>
      <c r="K192" t="b">
        <v>1</v>
      </c>
      <c r="L192">
        <v>191</v>
      </c>
    </row>
    <row r="193" spans="1:12" x14ac:dyDescent="0.3">
      <c r="A193" s="2" t="s">
        <v>95</v>
      </c>
      <c r="B193" s="9">
        <v>-1</v>
      </c>
      <c r="C193" t="s">
        <v>642</v>
      </c>
      <c r="H193" t="b">
        <v>0</v>
      </c>
      <c r="I193" t="b">
        <v>0</v>
      </c>
      <c r="J193" t="b">
        <v>0</v>
      </c>
      <c r="K193" t="b">
        <v>1</v>
      </c>
      <c r="L193">
        <v>192</v>
      </c>
    </row>
    <row r="194" spans="1:12" x14ac:dyDescent="0.3">
      <c r="A194" s="2" t="s">
        <v>95</v>
      </c>
      <c r="B194" s="9">
        <v>-1</v>
      </c>
      <c r="C194" t="s">
        <v>642</v>
      </c>
      <c r="H194" t="b">
        <v>0</v>
      </c>
      <c r="I194" t="b">
        <v>0</v>
      </c>
      <c r="J194" t="b">
        <v>0</v>
      </c>
      <c r="K194" t="b">
        <v>1</v>
      </c>
      <c r="L194">
        <v>193</v>
      </c>
    </row>
    <row r="195" spans="1:12" x14ac:dyDescent="0.3">
      <c r="A195" s="2" t="s">
        <v>95</v>
      </c>
      <c r="B195" s="9">
        <v>-1</v>
      </c>
      <c r="C195" t="s">
        <v>642</v>
      </c>
      <c r="H195" t="b">
        <v>0</v>
      </c>
      <c r="I195" t="b">
        <v>0</v>
      </c>
      <c r="J195" t="b">
        <v>0</v>
      </c>
      <c r="K195" t="b">
        <v>1</v>
      </c>
      <c r="L195">
        <v>194</v>
      </c>
    </row>
    <row r="196" spans="1:12" x14ac:dyDescent="0.3">
      <c r="A196" s="2" t="s">
        <v>95</v>
      </c>
      <c r="B196" s="9">
        <v>-1</v>
      </c>
      <c r="C196" t="s">
        <v>642</v>
      </c>
      <c r="H196" t="b">
        <v>0</v>
      </c>
      <c r="I196" t="b">
        <v>0</v>
      </c>
      <c r="J196" t="b">
        <v>0</v>
      </c>
      <c r="K196" t="b">
        <v>1</v>
      </c>
      <c r="L196">
        <v>195</v>
      </c>
    </row>
    <row r="197" spans="1:12" x14ac:dyDescent="0.3">
      <c r="A197" s="2" t="s">
        <v>97</v>
      </c>
      <c r="B197" s="9" t="s">
        <v>565</v>
      </c>
      <c r="C197" t="s">
        <v>643</v>
      </c>
      <c r="H197" t="b">
        <v>1</v>
      </c>
      <c r="I197" t="b">
        <v>1</v>
      </c>
      <c r="J197" t="b">
        <v>0</v>
      </c>
      <c r="K197" t="b">
        <v>0</v>
      </c>
      <c r="L197">
        <v>196</v>
      </c>
    </row>
    <row r="198" spans="1:12" x14ac:dyDescent="0.3">
      <c r="A198" s="2" t="s">
        <v>1213</v>
      </c>
      <c r="B198" s="9">
        <v>-1</v>
      </c>
      <c r="C198">
        <v>-1</v>
      </c>
      <c r="H198" t="b">
        <v>0</v>
      </c>
      <c r="I198" t="b">
        <v>0</v>
      </c>
      <c r="J198" t="b">
        <v>0</v>
      </c>
      <c r="K198" t="b">
        <v>1</v>
      </c>
      <c r="L198">
        <v>197</v>
      </c>
    </row>
    <row r="199" spans="1:12" x14ac:dyDescent="0.3">
      <c r="A199" s="2" t="s">
        <v>1214</v>
      </c>
      <c r="B199" s="9">
        <v>-1</v>
      </c>
      <c r="C199">
        <v>-1</v>
      </c>
      <c r="H199" t="b">
        <v>0</v>
      </c>
      <c r="I199" t="b">
        <v>0</v>
      </c>
      <c r="J199" t="b">
        <v>0</v>
      </c>
      <c r="K199" t="b">
        <v>1</v>
      </c>
      <c r="L199">
        <v>198</v>
      </c>
    </row>
    <row r="200" spans="1:12" x14ac:dyDescent="0.3">
      <c r="A200" s="2" t="s">
        <v>916</v>
      </c>
      <c r="B200" s="9">
        <v>-1</v>
      </c>
      <c r="C200">
        <v>-1</v>
      </c>
      <c r="D200" t="s">
        <v>1217</v>
      </c>
      <c r="H200" t="b">
        <v>0</v>
      </c>
      <c r="I200" t="b">
        <v>0</v>
      </c>
      <c r="J200" t="b">
        <v>0</v>
      </c>
      <c r="K200" t="b">
        <v>1</v>
      </c>
      <c r="L200">
        <v>199</v>
      </c>
    </row>
    <row r="201" spans="1:12" x14ac:dyDescent="0.3">
      <c r="A201" s="2" t="s">
        <v>917</v>
      </c>
      <c r="B201" s="9">
        <v>-1</v>
      </c>
      <c r="C201">
        <v>-1</v>
      </c>
      <c r="D201" s="1" t="s">
        <v>1217</v>
      </c>
      <c r="E201" s="1"/>
      <c r="F201" s="1"/>
      <c r="G201" s="1"/>
      <c r="H201" t="b">
        <v>0</v>
      </c>
      <c r="I201" t="b">
        <v>0</v>
      </c>
      <c r="J201" t="b">
        <v>0</v>
      </c>
      <c r="K201" t="b">
        <v>1</v>
      </c>
      <c r="L201">
        <v>200</v>
      </c>
    </row>
    <row r="202" spans="1:12" x14ac:dyDescent="0.3">
      <c r="A202" s="2" t="s">
        <v>917</v>
      </c>
      <c r="B202" s="9">
        <v>-1</v>
      </c>
      <c r="C202">
        <v>-1</v>
      </c>
      <c r="D202" s="1" t="s">
        <v>1217</v>
      </c>
      <c r="E202" s="1"/>
      <c r="F202" s="1"/>
      <c r="G202" s="1"/>
      <c r="H202" t="b">
        <v>0</v>
      </c>
      <c r="I202" t="b">
        <v>0</v>
      </c>
      <c r="J202" t="b">
        <v>0</v>
      </c>
      <c r="K202" t="b">
        <v>1</v>
      </c>
      <c r="L202">
        <v>201</v>
      </c>
    </row>
    <row r="203" spans="1:12" x14ac:dyDescent="0.3">
      <c r="A203" s="2" t="s">
        <v>8</v>
      </c>
      <c r="B203" s="82" t="s">
        <v>530</v>
      </c>
      <c r="C203" t="s">
        <v>612</v>
      </c>
      <c r="H203" t="b">
        <v>1</v>
      </c>
      <c r="I203" t="b">
        <v>0</v>
      </c>
      <c r="J203" t="b">
        <v>0</v>
      </c>
      <c r="K203" t="b">
        <v>0</v>
      </c>
      <c r="L203">
        <v>202</v>
      </c>
    </row>
    <row r="204" spans="1:12" x14ac:dyDescent="0.3">
      <c r="A204" s="2" t="s">
        <v>8</v>
      </c>
      <c r="B204" s="82" t="s">
        <v>530</v>
      </c>
      <c r="C204" t="s">
        <v>612</v>
      </c>
      <c r="D204" s="58"/>
      <c r="E204" s="58"/>
      <c r="F204" s="58"/>
      <c r="G204" s="58"/>
      <c r="H204" t="b">
        <v>1</v>
      </c>
      <c r="I204" t="b">
        <v>0</v>
      </c>
      <c r="J204" t="b">
        <v>0</v>
      </c>
      <c r="K204" t="b">
        <v>0</v>
      </c>
      <c r="L204">
        <v>203</v>
      </c>
    </row>
    <row r="205" spans="1:12" x14ac:dyDescent="0.3">
      <c r="A205" s="2" t="s">
        <v>104</v>
      </c>
      <c r="B205" s="9" t="s">
        <v>566</v>
      </c>
      <c r="C205" t="s">
        <v>644</v>
      </c>
      <c r="H205" t="b">
        <v>1</v>
      </c>
      <c r="I205" t="b">
        <v>1</v>
      </c>
      <c r="J205" t="b">
        <v>0</v>
      </c>
      <c r="K205" t="b">
        <v>0</v>
      </c>
      <c r="L205">
        <v>204</v>
      </c>
    </row>
    <row r="206" spans="1:12" x14ac:dyDescent="0.3">
      <c r="A206" s="2" t="s">
        <v>69</v>
      </c>
      <c r="B206" s="9" t="s">
        <v>560</v>
      </c>
      <c r="C206" t="s">
        <v>638</v>
      </c>
      <c r="H206" t="b">
        <v>1</v>
      </c>
      <c r="I206" t="b">
        <v>1</v>
      </c>
      <c r="J206" t="b">
        <v>0</v>
      </c>
      <c r="K206" t="b">
        <v>0</v>
      </c>
      <c r="L206">
        <v>205</v>
      </c>
    </row>
    <row r="207" spans="1:12" x14ac:dyDescent="0.3">
      <c r="A207" s="2" t="s">
        <v>105</v>
      </c>
      <c r="B207" s="9">
        <v>-1</v>
      </c>
      <c r="C207">
        <v>-1</v>
      </c>
      <c r="D207" t="s">
        <v>1163</v>
      </c>
      <c r="H207" t="b">
        <v>0</v>
      </c>
      <c r="I207" t="b">
        <v>0</v>
      </c>
      <c r="J207" t="b">
        <v>0</v>
      </c>
      <c r="K207" t="b">
        <v>1</v>
      </c>
      <c r="L207">
        <v>206</v>
      </c>
    </row>
    <row r="208" spans="1:12" x14ac:dyDescent="0.3">
      <c r="A208" s="2" t="s">
        <v>106</v>
      </c>
      <c r="B208" s="9" t="s">
        <v>567</v>
      </c>
      <c r="C208" t="s">
        <v>645</v>
      </c>
      <c r="H208" t="b">
        <v>1</v>
      </c>
      <c r="I208" t="b">
        <v>0</v>
      </c>
      <c r="J208" t="b">
        <v>0</v>
      </c>
      <c r="K208" t="b">
        <v>0</v>
      </c>
      <c r="L208">
        <v>207</v>
      </c>
    </row>
    <row r="209" spans="1:12" x14ac:dyDescent="0.3">
      <c r="A209" s="2" t="s">
        <v>107</v>
      </c>
      <c r="B209" s="9" t="s">
        <v>555</v>
      </c>
      <c r="C209" t="s">
        <v>632</v>
      </c>
      <c r="H209" t="b">
        <v>1</v>
      </c>
      <c r="I209" t="b">
        <v>1</v>
      </c>
      <c r="J209" t="b">
        <v>0</v>
      </c>
      <c r="K209" t="b">
        <v>0</v>
      </c>
      <c r="L209">
        <v>208</v>
      </c>
    </row>
    <row r="210" spans="1:12" x14ac:dyDescent="0.3">
      <c r="A210" s="2" t="s">
        <v>108</v>
      </c>
      <c r="B210" s="9" t="s">
        <v>568</v>
      </c>
      <c r="C210" t="s">
        <v>646</v>
      </c>
      <c r="H210" t="b">
        <v>1</v>
      </c>
      <c r="I210" t="b">
        <v>1</v>
      </c>
      <c r="J210" t="b">
        <v>0</v>
      </c>
      <c r="K210" t="b">
        <v>0</v>
      </c>
      <c r="L210">
        <v>209</v>
      </c>
    </row>
    <row r="211" spans="1:12" x14ac:dyDescent="0.3">
      <c r="A211" s="2" t="s">
        <v>109</v>
      </c>
      <c r="B211" s="9" t="s">
        <v>569</v>
      </c>
      <c r="C211" t="s">
        <v>647</v>
      </c>
      <c r="H211" t="b">
        <v>1</v>
      </c>
      <c r="I211" t="b">
        <v>1</v>
      </c>
      <c r="J211" t="b">
        <v>0</v>
      </c>
      <c r="K211" t="b">
        <v>0</v>
      </c>
      <c r="L211">
        <v>210</v>
      </c>
    </row>
    <row r="212" spans="1:12" x14ac:dyDescent="0.3">
      <c r="A212" s="2" t="s">
        <v>110</v>
      </c>
      <c r="B212" s="9" t="s">
        <v>570</v>
      </c>
      <c r="C212" t="s">
        <v>648</v>
      </c>
      <c r="H212" t="b">
        <v>1</v>
      </c>
      <c r="I212" t="b">
        <v>0</v>
      </c>
      <c r="J212" t="b">
        <v>0</v>
      </c>
      <c r="K212" t="b">
        <v>0</v>
      </c>
      <c r="L212">
        <v>211</v>
      </c>
    </row>
    <row r="213" spans="1:12" x14ac:dyDescent="0.3">
      <c r="A213" s="2" t="s">
        <v>25</v>
      </c>
      <c r="B213" s="9" t="s">
        <v>541</v>
      </c>
      <c r="C213" t="s">
        <v>621</v>
      </c>
      <c r="H213" t="b">
        <v>1</v>
      </c>
      <c r="I213" t="b">
        <v>1</v>
      </c>
      <c r="J213" t="b">
        <v>0</v>
      </c>
      <c r="K213" t="b">
        <v>0</v>
      </c>
      <c r="L213">
        <v>212</v>
      </c>
    </row>
    <row r="214" spans="1:12" x14ac:dyDescent="0.3">
      <c r="A214" s="2" t="s">
        <v>8</v>
      </c>
      <c r="B214" s="9" t="s">
        <v>530</v>
      </c>
      <c r="C214" t="s">
        <v>612</v>
      </c>
      <c r="H214" t="b">
        <v>1</v>
      </c>
      <c r="I214" t="b">
        <v>0</v>
      </c>
      <c r="J214" t="b">
        <v>0</v>
      </c>
      <c r="K214" t="b">
        <v>0</v>
      </c>
      <c r="L214">
        <v>213</v>
      </c>
    </row>
    <row r="215" spans="1:12" x14ac:dyDescent="0.3">
      <c r="A215" s="2" t="s">
        <v>118</v>
      </c>
      <c r="B215" s="9">
        <v>-1</v>
      </c>
      <c r="C215">
        <v>-1</v>
      </c>
      <c r="D215" t="s">
        <v>1218</v>
      </c>
      <c r="H215" t="b">
        <v>0</v>
      </c>
      <c r="I215" t="b">
        <v>0</v>
      </c>
      <c r="J215" t="b">
        <v>0</v>
      </c>
      <c r="K215" t="b">
        <v>1</v>
      </c>
      <c r="L215">
        <v>214</v>
      </c>
    </row>
    <row r="216" spans="1:12" x14ac:dyDescent="0.3">
      <c r="A216" s="2" t="s">
        <v>119</v>
      </c>
      <c r="B216" s="9">
        <v>-1</v>
      </c>
      <c r="C216">
        <v>-1</v>
      </c>
      <c r="D216" s="1" t="s">
        <v>1218</v>
      </c>
      <c r="E216" s="1"/>
      <c r="F216" s="1"/>
      <c r="G216" s="1"/>
      <c r="H216" t="b">
        <v>0</v>
      </c>
      <c r="I216" t="b">
        <v>0</v>
      </c>
      <c r="J216" t="b">
        <v>0</v>
      </c>
      <c r="K216" t="b">
        <v>1</v>
      </c>
      <c r="L216">
        <v>215</v>
      </c>
    </row>
    <row r="217" spans="1:12" x14ac:dyDescent="0.3">
      <c r="A217" s="2" t="s">
        <v>120</v>
      </c>
      <c r="B217" s="9">
        <v>-1</v>
      </c>
      <c r="C217">
        <v>-1</v>
      </c>
      <c r="H217" t="b">
        <v>0</v>
      </c>
      <c r="I217" t="b">
        <v>0</v>
      </c>
      <c r="J217" t="b">
        <v>0</v>
      </c>
      <c r="K217" t="b">
        <v>1</v>
      </c>
      <c r="L217">
        <v>216</v>
      </c>
    </row>
    <row r="218" spans="1:12" x14ac:dyDescent="0.3">
      <c r="A218" s="2" t="s">
        <v>121</v>
      </c>
      <c r="B218" s="35">
        <v>-1</v>
      </c>
      <c r="C218" s="2">
        <v>-1</v>
      </c>
      <c r="H218" t="b">
        <v>0</v>
      </c>
      <c r="I218" t="b">
        <v>0</v>
      </c>
      <c r="J218" t="b">
        <v>0</v>
      </c>
      <c r="K218" t="b">
        <v>1</v>
      </c>
      <c r="L218">
        <v>217</v>
      </c>
    </row>
    <row r="219" spans="1:12" x14ac:dyDescent="0.3">
      <c r="A219" s="2" t="s">
        <v>1185</v>
      </c>
      <c r="B219" s="35" t="s">
        <v>1188</v>
      </c>
      <c r="C219" s="2">
        <v>-1</v>
      </c>
      <c r="D219" t="s">
        <v>1187</v>
      </c>
      <c r="H219" t="b">
        <v>1</v>
      </c>
      <c r="I219" t="b">
        <v>0</v>
      </c>
      <c r="J219" t="b">
        <v>1</v>
      </c>
      <c r="K219" t="b">
        <v>0</v>
      </c>
      <c r="L219">
        <v>218</v>
      </c>
    </row>
    <row r="220" spans="1:12" x14ac:dyDescent="0.3">
      <c r="A220" s="2" t="s">
        <v>123</v>
      </c>
      <c r="B220" s="35">
        <v>-2</v>
      </c>
      <c r="C220" s="2">
        <v>-1</v>
      </c>
      <c r="D220" s="2"/>
      <c r="E220" s="2"/>
      <c r="F220" s="2"/>
      <c r="G220" s="2"/>
      <c r="H220" t="b">
        <v>0</v>
      </c>
      <c r="I220" t="b">
        <v>0</v>
      </c>
      <c r="J220" t="b">
        <v>0</v>
      </c>
      <c r="K220" t="b">
        <v>1</v>
      </c>
      <c r="L220">
        <v>219</v>
      </c>
    </row>
    <row r="221" spans="1:12" x14ac:dyDescent="0.3">
      <c r="A221" s="2" t="s">
        <v>124</v>
      </c>
      <c r="B221" s="35">
        <v>-2</v>
      </c>
      <c r="C221" s="2">
        <v>-1</v>
      </c>
      <c r="D221" s="2"/>
      <c r="E221" s="2"/>
      <c r="F221" s="2"/>
      <c r="G221" s="2"/>
      <c r="H221" t="b">
        <v>0</v>
      </c>
      <c r="I221" t="b">
        <v>0</v>
      </c>
      <c r="J221" t="b">
        <v>0</v>
      </c>
      <c r="K221" t="b">
        <v>1</v>
      </c>
      <c r="L221">
        <v>220</v>
      </c>
    </row>
    <row r="222" spans="1:12" x14ac:dyDescent="0.3">
      <c r="A222" s="2" t="s">
        <v>125</v>
      </c>
      <c r="B222" s="35">
        <v>-2</v>
      </c>
      <c r="C222" s="2">
        <v>-1</v>
      </c>
      <c r="D222" s="2"/>
      <c r="E222" s="2"/>
      <c r="F222" s="2"/>
      <c r="G222" s="2"/>
      <c r="H222" t="b">
        <v>0</v>
      </c>
      <c r="I222" t="b">
        <v>0</v>
      </c>
      <c r="J222" t="b">
        <v>0</v>
      </c>
      <c r="K222" t="b">
        <v>1</v>
      </c>
      <c r="L222">
        <v>221</v>
      </c>
    </row>
    <row r="223" spans="1:12" x14ac:dyDescent="0.3">
      <c r="A223" s="2" t="s">
        <v>120</v>
      </c>
      <c r="B223" s="35">
        <v>-2</v>
      </c>
      <c r="C223" s="2">
        <v>-1</v>
      </c>
      <c r="D223" s="2"/>
      <c r="E223" s="2"/>
      <c r="F223" s="2"/>
      <c r="G223" s="2"/>
      <c r="H223" t="b">
        <v>0</v>
      </c>
      <c r="I223" t="b">
        <v>0</v>
      </c>
      <c r="J223" t="b">
        <v>0</v>
      </c>
      <c r="K223" t="b">
        <v>1</v>
      </c>
      <c r="L223">
        <v>222</v>
      </c>
    </row>
    <row r="224" spans="1:12" x14ac:dyDescent="0.3">
      <c r="A224" s="2" t="s">
        <v>129</v>
      </c>
      <c r="B224" s="9" t="s">
        <v>572</v>
      </c>
      <c r="C224">
        <v>-1</v>
      </c>
      <c r="D224" t="s">
        <v>1316</v>
      </c>
      <c r="H224" t="b">
        <v>1</v>
      </c>
      <c r="I224" t="b">
        <v>0</v>
      </c>
      <c r="J224" t="b">
        <v>1</v>
      </c>
      <c r="K224" t="b">
        <v>0</v>
      </c>
      <c r="L224">
        <v>223</v>
      </c>
    </row>
    <row r="225" spans="1:12" x14ac:dyDescent="0.3">
      <c r="A225" s="2" t="s">
        <v>129</v>
      </c>
      <c r="B225" s="9" t="s">
        <v>572</v>
      </c>
      <c r="C225" t="s">
        <v>650</v>
      </c>
      <c r="H225" t="b">
        <v>1</v>
      </c>
      <c r="I225" t="b">
        <v>1</v>
      </c>
      <c r="J225" t="b">
        <v>0</v>
      </c>
      <c r="K225" t="b">
        <v>0</v>
      </c>
      <c r="L225">
        <v>224</v>
      </c>
    </row>
    <row r="226" spans="1:12" x14ac:dyDescent="0.3">
      <c r="A226" s="2" t="s">
        <v>130</v>
      </c>
      <c r="B226" s="9" t="s">
        <v>573</v>
      </c>
      <c r="C226">
        <v>-1</v>
      </c>
      <c r="H226" t="b">
        <v>1</v>
      </c>
      <c r="I226" t="b">
        <v>0</v>
      </c>
      <c r="J226" t="b">
        <v>0</v>
      </c>
      <c r="K226" t="b">
        <v>0</v>
      </c>
      <c r="L226">
        <v>225</v>
      </c>
    </row>
    <row r="227" spans="1:12" x14ac:dyDescent="0.3">
      <c r="A227" s="2" t="s">
        <v>131</v>
      </c>
      <c r="B227" s="9" t="s">
        <v>574</v>
      </c>
      <c r="C227" t="s">
        <v>651</v>
      </c>
      <c r="H227" t="b">
        <v>1</v>
      </c>
      <c r="I227" t="b">
        <v>1</v>
      </c>
      <c r="J227" t="b">
        <v>0</v>
      </c>
      <c r="K227" t="b">
        <v>0</v>
      </c>
      <c r="L227">
        <v>226</v>
      </c>
    </row>
    <row r="228" spans="1:12" x14ac:dyDescent="0.3">
      <c r="A228" s="2" t="s">
        <v>132</v>
      </c>
      <c r="B228" s="9" t="s">
        <v>575</v>
      </c>
      <c r="C228">
        <v>-1</v>
      </c>
      <c r="H228" t="b">
        <v>1</v>
      </c>
      <c r="I228" t="b">
        <v>0</v>
      </c>
      <c r="J228" t="b">
        <v>0</v>
      </c>
      <c r="K228" t="b">
        <v>0</v>
      </c>
      <c r="L228">
        <v>227</v>
      </c>
    </row>
    <row r="229" spans="1:12" x14ac:dyDescent="0.3">
      <c r="A229" s="2" t="s">
        <v>136</v>
      </c>
      <c r="B229" s="110" t="s">
        <v>576</v>
      </c>
      <c r="C229">
        <v>-1</v>
      </c>
      <c r="D229" t="s">
        <v>1164</v>
      </c>
      <c r="E229" t="s">
        <v>1551</v>
      </c>
      <c r="H229" t="b">
        <v>0</v>
      </c>
      <c r="I229" t="b">
        <v>0</v>
      </c>
      <c r="J229" t="b">
        <v>0</v>
      </c>
      <c r="K229" t="b">
        <v>1</v>
      </c>
      <c r="L229">
        <v>228</v>
      </c>
    </row>
    <row r="230" spans="1:12" x14ac:dyDescent="0.3">
      <c r="A230" s="2" t="s">
        <v>137</v>
      </c>
      <c r="B230" s="9" t="s">
        <v>576</v>
      </c>
      <c r="C230" t="s">
        <v>652</v>
      </c>
      <c r="H230" t="b">
        <v>1</v>
      </c>
      <c r="I230" t="b">
        <v>1</v>
      </c>
      <c r="J230" t="b">
        <v>0</v>
      </c>
      <c r="K230" t="b">
        <v>0</v>
      </c>
      <c r="L230">
        <v>229</v>
      </c>
    </row>
    <row r="231" spans="1:12" x14ac:dyDescent="0.3">
      <c r="A231" s="2" t="s">
        <v>10</v>
      </c>
      <c r="B231" s="9" t="s">
        <v>531</v>
      </c>
      <c r="C231">
        <v>-1</v>
      </c>
      <c r="H231" t="b">
        <v>1</v>
      </c>
      <c r="I231" t="b">
        <v>0</v>
      </c>
      <c r="J231" t="b">
        <v>0</v>
      </c>
      <c r="K231" t="b">
        <v>0</v>
      </c>
      <c r="L231">
        <v>230</v>
      </c>
    </row>
    <row r="232" spans="1:12" x14ac:dyDescent="0.3">
      <c r="A232" s="2" t="s">
        <v>138</v>
      </c>
      <c r="B232" s="110" t="s">
        <v>576</v>
      </c>
      <c r="C232">
        <v>-1</v>
      </c>
      <c r="D232" t="s">
        <v>1183</v>
      </c>
      <c r="E232" t="s">
        <v>1543</v>
      </c>
      <c r="G232" t="s">
        <v>1545</v>
      </c>
      <c r="H232" t="b">
        <v>0</v>
      </c>
      <c r="I232" t="b">
        <v>0</v>
      </c>
      <c r="J232" t="b">
        <v>1</v>
      </c>
      <c r="K232" t="b">
        <v>0</v>
      </c>
      <c r="L232">
        <v>231</v>
      </c>
    </row>
    <row r="233" spans="1:12" x14ac:dyDescent="0.3">
      <c r="A233" s="2" t="s">
        <v>139</v>
      </c>
      <c r="B233" s="88" t="s">
        <v>576</v>
      </c>
      <c r="C233">
        <v>-1</v>
      </c>
      <c r="H233" t="b">
        <v>0</v>
      </c>
      <c r="I233" t="b">
        <v>0</v>
      </c>
      <c r="J233" t="b">
        <v>0</v>
      </c>
      <c r="K233" t="b">
        <v>1</v>
      </c>
      <c r="L233">
        <v>232</v>
      </c>
    </row>
    <row r="234" spans="1:12" x14ac:dyDescent="0.3">
      <c r="A234" s="2" t="s">
        <v>140</v>
      </c>
      <c r="B234" s="88" t="s">
        <v>576</v>
      </c>
      <c r="C234">
        <v>-1</v>
      </c>
      <c r="H234" t="b">
        <v>0</v>
      </c>
      <c r="I234" t="b">
        <v>0</v>
      </c>
      <c r="J234" t="b">
        <v>0</v>
      </c>
      <c r="K234" t="b">
        <v>1</v>
      </c>
      <c r="L234">
        <v>233</v>
      </c>
    </row>
    <row r="235" spans="1:12" x14ac:dyDescent="0.3">
      <c r="A235" s="2" t="s">
        <v>11</v>
      </c>
      <c r="B235" s="88" t="s">
        <v>576</v>
      </c>
      <c r="C235">
        <v>-1</v>
      </c>
      <c r="D235" t="s">
        <v>1144</v>
      </c>
      <c r="H235" t="b">
        <v>0</v>
      </c>
      <c r="I235" t="b">
        <v>0</v>
      </c>
      <c r="J235" t="b">
        <v>1</v>
      </c>
      <c r="K235" t="b">
        <v>0</v>
      </c>
      <c r="L235">
        <v>234</v>
      </c>
    </row>
    <row r="236" spans="1:12" x14ac:dyDescent="0.3">
      <c r="A236" s="2" t="s">
        <v>141</v>
      </c>
      <c r="B236" s="88" t="s">
        <v>576</v>
      </c>
      <c r="C236">
        <v>-1</v>
      </c>
      <c r="D236" t="s">
        <v>1183</v>
      </c>
      <c r="G236" s="1" t="s">
        <v>1546</v>
      </c>
      <c r="H236" t="b">
        <v>0</v>
      </c>
      <c r="I236" t="b">
        <v>0</v>
      </c>
      <c r="J236" t="b">
        <v>0</v>
      </c>
      <c r="K236" t="b">
        <v>1</v>
      </c>
      <c r="L236">
        <v>235</v>
      </c>
    </row>
    <row r="237" spans="1:12" x14ac:dyDescent="0.3">
      <c r="A237" s="2" t="s">
        <v>142</v>
      </c>
      <c r="B237" s="88" t="s">
        <v>576</v>
      </c>
      <c r="C237">
        <v>-1</v>
      </c>
      <c r="H237" t="b">
        <v>0</v>
      </c>
      <c r="I237" t="b">
        <v>0</v>
      </c>
      <c r="J237" t="b">
        <v>0</v>
      </c>
      <c r="K237" t="b">
        <v>1</v>
      </c>
      <c r="L237">
        <v>236</v>
      </c>
    </row>
    <row r="238" spans="1:12" x14ac:dyDescent="0.3">
      <c r="A238" s="2" t="s">
        <v>143</v>
      </c>
      <c r="B238" s="88" t="s">
        <v>576</v>
      </c>
      <c r="C238">
        <v>-1</v>
      </c>
      <c r="H238" t="b">
        <v>0</v>
      </c>
      <c r="I238" t="b">
        <v>0</v>
      </c>
      <c r="J238" t="b">
        <v>0</v>
      </c>
      <c r="K238" t="b">
        <v>1</v>
      </c>
      <c r="L238">
        <v>237</v>
      </c>
    </row>
    <row r="239" spans="1:12" x14ac:dyDescent="0.3">
      <c r="A239" s="2" t="s">
        <v>12</v>
      </c>
      <c r="B239" s="88" t="s">
        <v>576</v>
      </c>
      <c r="C239">
        <v>-1</v>
      </c>
      <c r="H239" t="b">
        <v>0</v>
      </c>
      <c r="I239" t="b">
        <v>0</v>
      </c>
      <c r="J239" t="b">
        <v>0</v>
      </c>
      <c r="K239" t="b">
        <v>1</v>
      </c>
      <c r="L239">
        <v>238</v>
      </c>
    </row>
    <row r="240" spans="1:12" x14ac:dyDescent="0.3">
      <c r="A240" s="2" t="s">
        <v>144</v>
      </c>
      <c r="B240" s="88" t="s">
        <v>576</v>
      </c>
      <c r="C240">
        <v>-1</v>
      </c>
      <c r="D240" t="s">
        <v>1183</v>
      </c>
      <c r="H240" t="b">
        <v>0</v>
      </c>
      <c r="I240" t="b">
        <v>0</v>
      </c>
      <c r="J240" t="b">
        <v>0</v>
      </c>
      <c r="K240" t="b">
        <v>1</v>
      </c>
      <c r="L240">
        <v>239</v>
      </c>
    </row>
    <row r="241" spans="1:12" x14ac:dyDescent="0.3">
      <c r="A241" s="2" t="s">
        <v>145</v>
      </c>
      <c r="B241" s="88" t="s">
        <v>576</v>
      </c>
      <c r="C241">
        <v>-1</v>
      </c>
      <c r="H241" t="b">
        <v>0</v>
      </c>
      <c r="I241" t="b">
        <v>0</v>
      </c>
      <c r="J241" t="b">
        <v>0</v>
      </c>
      <c r="K241" t="b">
        <v>1</v>
      </c>
      <c r="L241">
        <v>240</v>
      </c>
    </row>
    <row r="242" spans="1:12" x14ac:dyDescent="0.3">
      <c r="A242" s="2" t="s">
        <v>146</v>
      </c>
      <c r="B242" s="88" t="s">
        <v>576</v>
      </c>
      <c r="C242">
        <v>-1</v>
      </c>
      <c r="H242" t="b">
        <v>0</v>
      </c>
      <c r="I242" t="b">
        <v>0</v>
      </c>
      <c r="J242" t="b">
        <v>0</v>
      </c>
      <c r="K242" t="b">
        <v>1</v>
      </c>
      <c r="L242">
        <v>241</v>
      </c>
    </row>
    <row r="243" spans="1:12" x14ac:dyDescent="0.3">
      <c r="A243" s="2" t="s">
        <v>13</v>
      </c>
      <c r="B243" s="88" t="s">
        <v>576</v>
      </c>
      <c r="C243">
        <v>-1</v>
      </c>
      <c r="H243" t="b">
        <v>0</v>
      </c>
      <c r="I243" t="b">
        <v>0</v>
      </c>
      <c r="J243" t="b">
        <v>0</v>
      </c>
      <c r="K243" t="b">
        <v>1</v>
      </c>
      <c r="L243">
        <v>242</v>
      </c>
    </row>
    <row r="244" spans="1:12" x14ac:dyDescent="0.3">
      <c r="A244" s="2" t="s">
        <v>147</v>
      </c>
      <c r="B244" s="88" t="s">
        <v>576</v>
      </c>
      <c r="C244">
        <v>-1</v>
      </c>
      <c r="D244" t="s">
        <v>1183</v>
      </c>
      <c r="G244" s="1" t="s">
        <v>1547</v>
      </c>
      <c r="H244" t="b">
        <v>0</v>
      </c>
      <c r="I244" t="b">
        <v>0</v>
      </c>
      <c r="J244" t="b">
        <v>0</v>
      </c>
      <c r="K244" t="b">
        <v>1</v>
      </c>
      <c r="L244">
        <v>243</v>
      </c>
    </row>
    <row r="245" spans="1:12" x14ac:dyDescent="0.3">
      <c r="A245" s="2" t="s">
        <v>136</v>
      </c>
      <c r="B245" s="110" t="s">
        <v>576</v>
      </c>
      <c r="C245">
        <v>-1</v>
      </c>
      <c r="D245" t="s">
        <v>1164</v>
      </c>
      <c r="E245" t="s">
        <v>1551</v>
      </c>
      <c r="H245" t="b">
        <v>0</v>
      </c>
      <c r="I245" t="b">
        <v>0</v>
      </c>
      <c r="J245" t="b">
        <v>0</v>
      </c>
      <c r="K245" t="b">
        <v>1</v>
      </c>
      <c r="L245">
        <v>244</v>
      </c>
    </row>
    <row r="246" spans="1:12" x14ac:dyDescent="0.3">
      <c r="A246" s="2" t="s">
        <v>137</v>
      </c>
      <c r="B246" s="9" t="s">
        <v>576</v>
      </c>
      <c r="C246" t="s">
        <v>652</v>
      </c>
      <c r="D246" s="2"/>
      <c r="E246" s="2"/>
      <c r="F246" s="2"/>
      <c r="G246" s="2"/>
      <c r="H246" t="b">
        <v>1</v>
      </c>
      <c r="I246" t="b">
        <v>1</v>
      </c>
      <c r="J246" t="b">
        <v>0</v>
      </c>
      <c r="K246" t="b">
        <v>0</v>
      </c>
      <c r="L246">
        <v>245</v>
      </c>
    </row>
    <row r="247" spans="1:12" x14ac:dyDescent="0.3">
      <c r="A247" s="2" t="s">
        <v>10</v>
      </c>
      <c r="B247" s="9" t="s">
        <v>531</v>
      </c>
      <c r="C247">
        <v>-1</v>
      </c>
      <c r="H247" t="b">
        <v>1</v>
      </c>
      <c r="I247" t="b">
        <v>0</v>
      </c>
      <c r="J247" t="b">
        <v>0</v>
      </c>
      <c r="K247" t="b">
        <v>0</v>
      </c>
      <c r="L247">
        <v>246</v>
      </c>
    </row>
    <row r="248" spans="1:12" x14ac:dyDescent="0.3">
      <c r="A248" s="2" t="s">
        <v>148</v>
      </c>
      <c r="B248" s="9" t="s">
        <v>577</v>
      </c>
      <c r="C248" t="s">
        <v>653</v>
      </c>
      <c r="H248" t="b">
        <v>1</v>
      </c>
      <c r="I248" t="b">
        <v>1</v>
      </c>
      <c r="J248" t="b">
        <v>0</v>
      </c>
      <c r="K248" t="b">
        <v>0</v>
      </c>
      <c r="L248">
        <v>247</v>
      </c>
    </row>
    <row r="249" spans="1:12" x14ac:dyDescent="0.3">
      <c r="A249" s="2" t="s">
        <v>1317</v>
      </c>
      <c r="B249" s="9"/>
      <c r="H249" t="b">
        <v>0</v>
      </c>
      <c r="I249" t="b">
        <v>0</v>
      </c>
      <c r="J249" t="b">
        <v>0</v>
      </c>
      <c r="K249" t="b">
        <v>1</v>
      </c>
      <c r="L249">
        <v>248</v>
      </c>
    </row>
    <row r="250" spans="1:12" x14ac:dyDescent="0.3">
      <c r="A250" s="2" t="s">
        <v>308</v>
      </c>
      <c r="B250" s="35" t="s">
        <v>601</v>
      </c>
      <c r="C250" s="2" t="s">
        <v>672</v>
      </c>
      <c r="H250" t="b">
        <v>0</v>
      </c>
      <c r="I250" t="b">
        <v>0</v>
      </c>
      <c r="J250" t="b">
        <v>0</v>
      </c>
      <c r="K250" t="b">
        <v>1</v>
      </c>
      <c r="L250">
        <v>249</v>
      </c>
    </row>
    <row r="251" spans="1:12" x14ac:dyDescent="0.3">
      <c r="A251" s="2" t="s">
        <v>203</v>
      </c>
      <c r="B251" s="9" t="s">
        <v>528</v>
      </c>
      <c r="C251" t="s">
        <v>610</v>
      </c>
      <c r="H251" t="b">
        <v>0</v>
      </c>
      <c r="I251" t="b">
        <v>0</v>
      </c>
      <c r="J251" t="b">
        <v>0</v>
      </c>
      <c r="K251" t="b">
        <v>1</v>
      </c>
      <c r="L251">
        <v>250</v>
      </c>
    </row>
    <row r="252" spans="1:12" x14ac:dyDescent="0.3">
      <c r="A252" s="2" t="s">
        <v>215</v>
      </c>
      <c r="B252" s="9" t="s">
        <v>587</v>
      </c>
      <c r="C252" t="s">
        <v>636</v>
      </c>
      <c r="H252" t="b">
        <v>0</v>
      </c>
      <c r="I252" t="b">
        <v>0</v>
      </c>
      <c r="J252" t="b">
        <v>0</v>
      </c>
      <c r="K252" t="b">
        <v>1</v>
      </c>
      <c r="L252">
        <v>251</v>
      </c>
    </row>
    <row r="253" spans="1:12" x14ac:dyDescent="0.3">
      <c r="A253" s="2" t="s">
        <v>148</v>
      </c>
      <c r="B253" s="9" t="s">
        <v>577</v>
      </c>
      <c r="C253" t="s">
        <v>653</v>
      </c>
      <c r="H253" t="b">
        <v>1</v>
      </c>
      <c r="I253" t="b">
        <v>1</v>
      </c>
      <c r="J253" t="b">
        <v>0</v>
      </c>
      <c r="K253" t="b">
        <v>0</v>
      </c>
      <c r="L253">
        <v>252</v>
      </c>
    </row>
    <row r="254" spans="1:12" x14ac:dyDescent="0.3">
      <c r="A254" s="2" t="s">
        <v>1318</v>
      </c>
      <c r="B254" s="9"/>
      <c r="H254" t="b">
        <v>0</v>
      </c>
      <c r="I254" t="b">
        <v>0</v>
      </c>
      <c r="J254" t="b">
        <v>0</v>
      </c>
      <c r="K254" t="b">
        <v>1</v>
      </c>
      <c r="L254">
        <v>253</v>
      </c>
    </row>
    <row r="255" spans="1:12" x14ac:dyDescent="0.3">
      <c r="A255" s="2" t="s">
        <v>1319</v>
      </c>
      <c r="B255" s="9"/>
      <c r="H255" t="b">
        <v>0</v>
      </c>
      <c r="I255" t="b">
        <v>0</v>
      </c>
      <c r="J255" t="b">
        <v>0</v>
      </c>
      <c r="K255" t="b">
        <v>1</v>
      </c>
      <c r="L255">
        <v>254</v>
      </c>
    </row>
    <row r="256" spans="1:12" x14ac:dyDescent="0.3">
      <c r="A256" s="2" t="s">
        <v>1320</v>
      </c>
      <c r="B256" s="9"/>
      <c r="H256" t="b">
        <v>0</v>
      </c>
      <c r="I256" t="b">
        <v>0</v>
      </c>
      <c r="J256" t="b">
        <v>0</v>
      </c>
      <c r="K256" t="b">
        <v>1</v>
      </c>
      <c r="L256">
        <v>255</v>
      </c>
    </row>
    <row r="257" spans="1:12" x14ac:dyDescent="0.3">
      <c r="A257" s="2" t="s">
        <v>1321</v>
      </c>
      <c r="B257" s="9"/>
      <c r="H257" t="b">
        <v>0</v>
      </c>
      <c r="I257" t="b">
        <v>0</v>
      </c>
      <c r="J257" t="b">
        <v>0</v>
      </c>
      <c r="K257" t="b">
        <v>1</v>
      </c>
      <c r="L257">
        <v>256</v>
      </c>
    </row>
    <row r="258" spans="1:12" x14ac:dyDescent="0.3">
      <c r="A258" s="2" t="s">
        <v>1322</v>
      </c>
      <c r="B258" s="9"/>
      <c r="H258" t="b">
        <v>0</v>
      </c>
      <c r="I258" t="b">
        <v>0</v>
      </c>
      <c r="J258" t="b">
        <v>0</v>
      </c>
      <c r="K258" t="b">
        <v>1</v>
      </c>
      <c r="L258">
        <v>257</v>
      </c>
    </row>
    <row r="259" spans="1:12" x14ac:dyDescent="0.3">
      <c r="A259" s="2" t="s">
        <v>1323</v>
      </c>
      <c r="B259" s="9"/>
      <c r="H259" t="b">
        <v>0</v>
      </c>
      <c r="I259" t="b">
        <v>0</v>
      </c>
      <c r="J259" t="b">
        <v>0</v>
      </c>
      <c r="K259" t="b">
        <v>1</v>
      </c>
      <c r="L259">
        <v>258</v>
      </c>
    </row>
    <row r="260" spans="1:12" x14ac:dyDescent="0.3">
      <c r="A260" s="2" t="s">
        <v>1324</v>
      </c>
      <c r="B260" s="9"/>
      <c r="H260" t="b">
        <v>0</v>
      </c>
      <c r="I260" t="b">
        <v>0</v>
      </c>
      <c r="J260" t="b">
        <v>0</v>
      </c>
      <c r="K260" t="b">
        <v>1</v>
      </c>
      <c r="L260">
        <v>259</v>
      </c>
    </row>
    <row r="261" spans="1:12" x14ac:dyDescent="0.3">
      <c r="A261" s="2" t="s">
        <v>1325</v>
      </c>
      <c r="B261" s="9"/>
      <c r="H261" t="b">
        <v>0</v>
      </c>
      <c r="I261" t="b">
        <v>0</v>
      </c>
      <c r="J261" t="b">
        <v>0</v>
      </c>
      <c r="K261" t="b">
        <v>1</v>
      </c>
      <c r="L261">
        <v>260</v>
      </c>
    </row>
    <row r="262" spans="1:12" x14ac:dyDescent="0.3">
      <c r="A262" s="2" t="s">
        <v>1326</v>
      </c>
      <c r="B262" s="9"/>
      <c r="H262" t="b">
        <v>0</v>
      </c>
      <c r="I262" t="b">
        <v>0</v>
      </c>
      <c r="J262" t="b">
        <v>0</v>
      </c>
      <c r="K262" t="b">
        <v>1</v>
      </c>
      <c r="L262">
        <v>261</v>
      </c>
    </row>
    <row r="263" spans="1:12" x14ac:dyDescent="0.3">
      <c r="A263" s="2" t="s">
        <v>1327</v>
      </c>
      <c r="B263" s="9"/>
      <c r="H263" t="b">
        <v>0</v>
      </c>
      <c r="I263" t="b">
        <v>0</v>
      </c>
      <c r="J263" t="b">
        <v>0</v>
      </c>
      <c r="K263" t="b">
        <v>1</v>
      </c>
      <c r="L263">
        <v>262</v>
      </c>
    </row>
    <row r="264" spans="1:12" x14ac:dyDescent="0.3">
      <c r="A264" s="2" t="s">
        <v>1328</v>
      </c>
      <c r="B264" s="9"/>
      <c r="H264" t="b">
        <v>0</v>
      </c>
      <c r="I264" t="b">
        <v>0</v>
      </c>
      <c r="J264" t="b">
        <v>0</v>
      </c>
      <c r="K264" t="b">
        <v>1</v>
      </c>
      <c r="L264">
        <v>263</v>
      </c>
    </row>
    <row r="265" spans="1:12" x14ac:dyDescent="0.3">
      <c r="A265" s="2" t="s">
        <v>63</v>
      </c>
      <c r="B265" s="110" t="s">
        <v>587</v>
      </c>
      <c r="C265" s="69">
        <v>1522043</v>
      </c>
      <c r="D265" t="s">
        <v>1144</v>
      </c>
      <c r="E265" t="s">
        <v>1550</v>
      </c>
      <c r="F265" t="s">
        <v>1550</v>
      </c>
      <c r="H265" t="b">
        <v>0</v>
      </c>
      <c r="I265" t="b">
        <v>0</v>
      </c>
      <c r="J265" t="b">
        <v>0</v>
      </c>
      <c r="K265" t="b">
        <v>1</v>
      </c>
      <c r="L265">
        <v>264</v>
      </c>
    </row>
    <row r="266" spans="1:12" x14ac:dyDescent="0.3">
      <c r="A266" s="2" t="s">
        <v>151</v>
      </c>
      <c r="B266" s="110" t="s">
        <v>587</v>
      </c>
      <c r="C266" s="69">
        <v>1522043</v>
      </c>
      <c r="E266" t="s">
        <v>1552</v>
      </c>
      <c r="F266" t="s">
        <v>1552</v>
      </c>
      <c r="H266" t="b">
        <v>0</v>
      </c>
      <c r="I266" t="b">
        <v>0</v>
      </c>
      <c r="J266" t="b">
        <v>0</v>
      </c>
      <c r="K266" t="b">
        <v>1</v>
      </c>
      <c r="L266">
        <v>265</v>
      </c>
    </row>
    <row r="267" spans="1:12" x14ac:dyDescent="0.3">
      <c r="A267" s="2" t="s">
        <v>153</v>
      </c>
      <c r="B267" s="101" t="s">
        <v>578</v>
      </c>
      <c r="C267">
        <v>-1</v>
      </c>
      <c r="D267" t="s">
        <v>1166</v>
      </c>
      <c r="H267" t="b">
        <v>1</v>
      </c>
      <c r="I267" t="b">
        <v>0</v>
      </c>
      <c r="J267" t="b">
        <v>0</v>
      </c>
      <c r="K267" t="b">
        <v>0</v>
      </c>
      <c r="L267">
        <v>266</v>
      </c>
    </row>
    <row r="268" spans="1:12" x14ac:dyDescent="0.3">
      <c r="A268" s="2" t="s">
        <v>7</v>
      </c>
      <c r="B268" s="9">
        <v>-1</v>
      </c>
      <c r="C268">
        <v>-1</v>
      </c>
      <c r="H268" t="b">
        <v>0</v>
      </c>
      <c r="I268" t="b">
        <v>0</v>
      </c>
      <c r="J268" t="b">
        <v>0</v>
      </c>
      <c r="K268" t="b">
        <v>1</v>
      </c>
      <c r="L268">
        <v>267</v>
      </c>
    </row>
    <row r="269" spans="1:12" x14ac:dyDescent="0.3">
      <c r="A269" s="2" t="s">
        <v>155</v>
      </c>
      <c r="B269" s="9">
        <v>-1</v>
      </c>
      <c r="C269">
        <v>-1</v>
      </c>
      <c r="H269" t="b">
        <v>0</v>
      </c>
      <c r="I269" t="b">
        <v>0</v>
      </c>
      <c r="J269" t="b">
        <v>0</v>
      </c>
      <c r="K269" t="b">
        <v>1</v>
      </c>
      <c r="L269">
        <v>268</v>
      </c>
    </row>
    <row r="270" spans="1:12" x14ac:dyDescent="0.3">
      <c r="A270" s="2" t="s">
        <v>156</v>
      </c>
      <c r="B270" s="9">
        <v>-1</v>
      </c>
      <c r="C270">
        <v>-1</v>
      </c>
      <c r="H270" t="b">
        <v>0</v>
      </c>
      <c r="I270" t="b">
        <v>0</v>
      </c>
      <c r="J270" t="b">
        <v>0</v>
      </c>
      <c r="K270" t="b">
        <v>1</v>
      </c>
      <c r="L270">
        <v>269</v>
      </c>
    </row>
    <row r="271" spans="1:12" x14ac:dyDescent="0.3">
      <c r="A271" s="2" t="s">
        <v>157</v>
      </c>
      <c r="B271" s="9">
        <v>-1</v>
      </c>
      <c r="C271">
        <v>-1</v>
      </c>
      <c r="H271" t="b">
        <v>0</v>
      </c>
      <c r="I271" t="b">
        <v>0</v>
      </c>
      <c r="J271" t="b">
        <v>0</v>
      </c>
      <c r="K271" t="b">
        <v>1</v>
      </c>
      <c r="L271">
        <v>270</v>
      </c>
    </row>
    <row r="272" spans="1:12" x14ac:dyDescent="0.3">
      <c r="A272" s="2" t="s">
        <v>158</v>
      </c>
      <c r="B272" s="9">
        <v>-1</v>
      </c>
      <c r="C272">
        <v>-1</v>
      </c>
      <c r="H272" t="b">
        <v>0</v>
      </c>
      <c r="I272" t="b">
        <v>0</v>
      </c>
      <c r="J272" t="b">
        <v>0</v>
      </c>
      <c r="K272" t="b">
        <v>1</v>
      </c>
      <c r="L272">
        <v>271</v>
      </c>
    </row>
    <row r="273" spans="1:12" x14ac:dyDescent="0.3">
      <c r="A273" s="2" t="s">
        <v>151</v>
      </c>
      <c r="B273" s="110" t="s">
        <v>587</v>
      </c>
      <c r="C273" s="69">
        <v>1522043</v>
      </c>
      <c r="E273" t="s">
        <v>1552</v>
      </c>
      <c r="F273" t="s">
        <v>1552</v>
      </c>
      <c r="H273" t="b">
        <v>0</v>
      </c>
      <c r="I273" t="b">
        <v>0</v>
      </c>
      <c r="J273" t="b">
        <v>0</v>
      </c>
      <c r="K273" t="b">
        <v>1</v>
      </c>
      <c r="L273">
        <v>272</v>
      </c>
    </row>
    <row r="274" spans="1:12" x14ac:dyDescent="0.3">
      <c r="A274" s="2" t="s">
        <v>159</v>
      </c>
      <c r="B274" s="9">
        <v>-1</v>
      </c>
      <c r="C274">
        <v>-1</v>
      </c>
      <c r="H274" t="b">
        <v>0</v>
      </c>
      <c r="I274" t="b">
        <v>0</v>
      </c>
      <c r="J274" t="b">
        <v>0</v>
      </c>
      <c r="K274" t="b">
        <v>1</v>
      </c>
      <c r="L274">
        <v>273</v>
      </c>
    </row>
    <row r="275" spans="1:12" x14ac:dyDescent="0.3">
      <c r="A275" s="2" t="s">
        <v>160</v>
      </c>
      <c r="B275" s="9">
        <v>-1</v>
      </c>
      <c r="C275">
        <v>-1</v>
      </c>
      <c r="H275" t="b">
        <v>0</v>
      </c>
      <c r="I275" t="b">
        <v>0</v>
      </c>
      <c r="J275" t="b">
        <v>0</v>
      </c>
      <c r="K275" t="b">
        <v>1</v>
      </c>
      <c r="L275">
        <v>274</v>
      </c>
    </row>
    <row r="276" spans="1:12" x14ac:dyDescent="0.3">
      <c r="A276" s="2" t="s">
        <v>161</v>
      </c>
      <c r="B276" s="9">
        <v>-1</v>
      </c>
      <c r="C276">
        <v>-1</v>
      </c>
      <c r="H276" t="b">
        <v>0</v>
      </c>
      <c r="I276" t="b">
        <v>0</v>
      </c>
      <c r="J276" t="b">
        <v>0</v>
      </c>
      <c r="K276" t="b">
        <v>1</v>
      </c>
      <c r="L276">
        <v>275</v>
      </c>
    </row>
    <row r="277" spans="1:12" x14ac:dyDescent="0.3">
      <c r="A277" s="2" t="s">
        <v>162</v>
      </c>
      <c r="B277" s="110" t="s">
        <v>587</v>
      </c>
      <c r="C277" s="69">
        <v>1522043</v>
      </c>
      <c r="E277" t="s">
        <v>1565</v>
      </c>
      <c r="F277" t="s">
        <v>1565</v>
      </c>
      <c r="H277" t="b">
        <v>0</v>
      </c>
      <c r="I277" t="b">
        <v>0</v>
      </c>
      <c r="J277" t="b">
        <v>0</v>
      </c>
      <c r="K277" t="b">
        <v>1</v>
      </c>
      <c r="L277">
        <v>276</v>
      </c>
    </row>
    <row r="278" spans="1:12" x14ac:dyDescent="0.3">
      <c r="A278" s="2" t="s">
        <v>151</v>
      </c>
      <c r="B278" s="110" t="s">
        <v>587</v>
      </c>
      <c r="C278" s="69">
        <v>1522043</v>
      </c>
      <c r="E278" t="s">
        <v>1552</v>
      </c>
      <c r="F278" t="s">
        <v>1552</v>
      </c>
      <c r="H278" t="b">
        <v>0</v>
      </c>
      <c r="I278" t="b">
        <v>0</v>
      </c>
      <c r="J278" t="b">
        <v>0</v>
      </c>
      <c r="K278" t="b">
        <v>1</v>
      </c>
      <c r="L278">
        <v>277</v>
      </c>
    </row>
    <row r="279" spans="1:12" x14ac:dyDescent="0.3">
      <c r="A279" s="2" t="s">
        <v>159</v>
      </c>
      <c r="B279" s="9">
        <v>-1</v>
      </c>
      <c r="C279">
        <v>-1</v>
      </c>
      <c r="H279" t="b">
        <v>0</v>
      </c>
      <c r="I279" t="b">
        <v>0</v>
      </c>
      <c r="J279" t="b">
        <v>0</v>
      </c>
      <c r="K279" t="b">
        <v>1</v>
      </c>
      <c r="L279">
        <v>278</v>
      </c>
    </row>
    <row r="280" spans="1:12" x14ac:dyDescent="0.3">
      <c r="A280" s="2" t="s">
        <v>160</v>
      </c>
      <c r="B280" s="9">
        <v>-1</v>
      </c>
      <c r="C280">
        <v>-1</v>
      </c>
      <c r="H280" t="b">
        <v>0</v>
      </c>
      <c r="I280" t="b">
        <v>0</v>
      </c>
      <c r="J280" t="b">
        <v>0</v>
      </c>
      <c r="K280" t="b">
        <v>1</v>
      </c>
      <c r="L280">
        <v>279</v>
      </c>
    </row>
    <row r="281" spans="1:12" x14ac:dyDescent="0.3">
      <c r="A281" s="2" t="s">
        <v>161</v>
      </c>
      <c r="B281" s="9">
        <v>-1</v>
      </c>
      <c r="C281">
        <v>-1</v>
      </c>
      <c r="H281" t="b">
        <v>0</v>
      </c>
      <c r="I281" t="b">
        <v>0</v>
      </c>
      <c r="J281" t="b">
        <v>0</v>
      </c>
      <c r="K281" t="b">
        <v>1</v>
      </c>
      <c r="L281">
        <v>280</v>
      </c>
    </row>
    <row r="282" spans="1:12" x14ac:dyDescent="0.3">
      <c r="A282" s="2" t="s">
        <v>162</v>
      </c>
      <c r="B282" s="110" t="s">
        <v>587</v>
      </c>
      <c r="C282" s="69">
        <v>1522043</v>
      </c>
      <c r="E282" t="s">
        <v>1565</v>
      </c>
      <c r="F282" t="s">
        <v>1565</v>
      </c>
      <c r="H282" t="b">
        <v>0</v>
      </c>
      <c r="I282" t="b">
        <v>0</v>
      </c>
      <c r="J282" t="b">
        <v>0</v>
      </c>
      <c r="K282" t="b">
        <v>1</v>
      </c>
      <c r="L282">
        <v>281</v>
      </c>
    </row>
    <row r="283" spans="1:12" x14ac:dyDescent="0.3">
      <c r="A283" s="2" t="s">
        <v>8</v>
      </c>
      <c r="B283" s="82" t="s">
        <v>530</v>
      </c>
      <c r="C283" t="s">
        <v>612</v>
      </c>
      <c r="H283" t="b">
        <v>1</v>
      </c>
      <c r="I283" t="b">
        <v>0</v>
      </c>
      <c r="J283" t="b">
        <v>0</v>
      </c>
      <c r="K283" t="b">
        <v>0</v>
      </c>
      <c r="L283">
        <v>282</v>
      </c>
    </row>
    <row r="284" spans="1:12" x14ac:dyDescent="0.3">
      <c r="A284" s="2" t="s">
        <v>8</v>
      </c>
      <c r="B284" s="82" t="s">
        <v>530</v>
      </c>
      <c r="C284" t="s">
        <v>612</v>
      </c>
      <c r="H284" t="b">
        <v>1</v>
      </c>
      <c r="I284" t="b">
        <v>0</v>
      </c>
      <c r="J284" t="b">
        <v>0</v>
      </c>
      <c r="K284" t="b">
        <v>0</v>
      </c>
      <c r="L284">
        <v>283</v>
      </c>
    </row>
    <row r="285" spans="1:12" x14ac:dyDescent="0.3">
      <c r="A285" s="2" t="s">
        <v>4</v>
      </c>
      <c r="B285" s="9" t="s">
        <v>527</v>
      </c>
      <c r="C285" t="s">
        <v>609</v>
      </c>
      <c r="H285" t="b">
        <v>1</v>
      </c>
      <c r="I285" t="b">
        <v>1</v>
      </c>
      <c r="J285" t="b">
        <v>0</v>
      </c>
      <c r="K285" t="b">
        <v>0</v>
      </c>
      <c r="L285">
        <v>284</v>
      </c>
    </row>
    <row r="286" spans="1:12" x14ac:dyDescent="0.3">
      <c r="A286" s="2" t="s">
        <v>4</v>
      </c>
      <c r="B286" s="9" t="s">
        <v>527</v>
      </c>
      <c r="C286" t="s">
        <v>609</v>
      </c>
      <c r="H286" t="b">
        <v>1</v>
      </c>
      <c r="I286" t="b">
        <v>1</v>
      </c>
      <c r="J286" t="b">
        <v>0</v>
      </c>
      <c r="K286" t="b">
        <v>0</v>
      </c>
      <c r="L286">
        <v>285</v>
      </c>
    </row>
    <row r="287" spans="1:12" x14ac:dyDescent="0.3">
      <c r="A287" s="2" t="s">
        <v>4</v>
      </c>
      <c r="B287" s="9" t="s">
        <v>527</v>
      </c>
      <c r="C287" t="s">
        <v>609</v>
      </c>
      <c r="H287" t="b">
        <v>1</v>
      </c>
      <c r="I287" t="b">
        <v>1</v>
      </c>
      <c r="J287" t="b">
        <v>0</v>
      </c>
      <c r="K287" t="b">
        <v>0</v>
      </c>
      <c r="L287">
        <v>286</v>
      </c>
    </row>
    <row r="288" spans="1:12" x14ac:dyDescent="0.3">
      <c r="A288" s="2" t="s">
        <v>4</v>
      </c>
      <c r="B288" s="9" t="s">
        <v>527</v>
      </c>
      <c r="C288" t="s">
        <v>609</v>
      </c>
      <c r="H288" t="b">
        <v>1</v>
      </c>
      <c r="I288" t="b">
        <v>1</v>
      </c>
      <c r="J288" t="b">
        <v>0</v>
      </c>
      <c r="K288" t="b">
        <v>0</v>
      </c>
      <c r="L288">
        <v>287</v>
      </c>
    </row>
    <row r="289" spans="1:12" x14ac:dyDescent="0.3">
      <c r="A289" s="2" t="s">
        <v>4</v>
      </c>
      <c r="B289" s="9" t="s">
        <v>527</v>
      </c>
      <c r="C289" t="s">
        <v>609</v>
      </c>
      <c r="H289" t="b">
        <v>1</v>
      </c>
      <c r="I289" t="b">
        <v>1</v>
      </c>
      <c r="J289" t="b">
        <v>0</v>
      </c>
      <c r="K289" t="b">
        <v>0</v>
      </c>
      <c r="L289">
        <v>288</v>
      </c>
    </row>
    <row r="290" spans="1:12" x14ac:dyDescent="0.3">
      <c r="A290" s="2" t="s">
        <v>4</v>
      </c>
      <c r="B290" s="9" t="s">
        <v>527</v>
      </c>
      <c r="C290" t="s">
        <v>609</v>
      </c>
      <c r="H290" t="b">
        <v>1</v>
      </c>
      <c r="I290" t="b">
        <v>1</v>
      </c>
      <c r="J290" t="b">
        <v>0</v>
      </c>
      <c r="K290" t="b">
        <v>0</v>
      </c>
      <c r="L290">
        <v>289</v>
      </c>
    </row>
    <row r="291" spans="1:12" x14ac:dyDescent="0.3">
      <c r="A291" s="2" t="s">
        <v>4</v>
      </c>
      <c r="B291" s="9" t="s">
        <v>527</v>
      </c>
      <c r="C291" t="s">
        <v>609</v>
      </c>
      <c r="H291" t="b">
        <v>1</v>
      </c>
      <c r="I291" t="b">
        <v>1</v>
      </c>
      <c r="J291" t="b">
        <v>0</v>
      </c>
      <c r="K291" t="b">
        <v>0</v>
      </c>
      <c r="L291">
        <v>290</v>
      </c>
    </row>
    <row r="292" spans="1:12" x14ac:dyDescent="0.3">
      <c r="A292" s="2" t="s">
        <v>4</v>
      </c>
      <c r="B292" s="9" t="s">
        <v>527</v>
      </c>
      <c r="C292" t="s">
        <v>609</v>
      </c>
      <c r="H292" t="b">
        <v>1</v>
      </c>
      <c r="I292" t="b">
        <v>1</v>
      </c>
      <c r="J292" t="b">
        <v>0</v>
      </c>
      <c r="K292" t="b">
        <v>0</v>
      </c>
      <c r="L292">
        <v>291</v>
      </c>
    </row>
    <row r="293" spans="1:12" x14ac:dyDescent="0.3">
      <c r="A293" s="2" t="s">
        <v>4</v>
      </c>
      <c r="B293" s="9" t="s">
        <v>527</v>
      </c>
      <c r="C293" t="s">
        <v>609</v>
      </c>
      <c r="H293" t="b">
        <v>1</v>
      </c>
      <c r="I293" t="b">
        <v>1</v>
      </c>
      <c r="J293" t="b">
        <v>0</v>
      </c>
      <c r="K293" t="b">
        <v>0</v>
      </c>
      <c r="L293">
        <v>292</v>
      </c>
    </row>
    <row r="294" spans="1:12" x14ac:dyDescent="0.3">
      <c r="A294" s="2" t="s">
        <v>165</v>
      </c>
      <c r="B294" s="9">
        <v>-1</v>
      </c>
      <c r="C294">
        <v>-1</v>
      </c>
      <c r="H294" t="b">
        <v>0</v>
      </c>
      <c r="I294" t="b">
        <v>0</v>
      </c>
      <c r="J294" t="b">
        <v>0</v>
      </c>
      <c r="K294" t="b">
        <v>1</v>
      </c>
      <c r="L294">
        <v>293</v>
      </c>
    </row>
    <row r="295" spans="1:12" x14ac:dyDescent="0.3">
      <c r="A295" s="2" t="s">
        <v>166</v>
      </c>
      <c r="B295" s="9">
        <v>-1</v>
      </c>
      <c r="C295">
        <v>-1</v>
      </c>
      <c r="H295" t="b">
        <v>0</v>
      </c>
      <c r="I295" t="b">
        <v>0</v>
      </c>
      <c r="J295" t="b">
        <v>0</v>
      </c>
      <c r="K295" t="b">
        <v>1</v>
      </c>
      <c r="L295">
        <v>294</v>
      </c>
    </row>
    <row r="296" spans="1:12" x14ac:dyDescent="0.3">
      <c r="A296" s="5" t="s">
        <v>167</v>
      </c>
      <c r="B296" s="40">
        <v>-2</v>
      </c>
      <c r="C296" s="5">
        <v>-1</v>
      </c>
      <c r="D296" s="5"/>
      <c r="E296" s="5"/>
      <c r="F296" s="5"/>
      <c r="G296" s="5"/>
      <c r="H296" t="b">
        <v>0</v>
      </c>
      <c r="I296" t="b">
        <v>0</v>
      </c>
      <c r="J296" t="b">
        <v>0</v>
      </c>
      <c r="K296" t="b">
        <v>1</v>
      </c>
      <c r="L296">
        <v>295</v>
      </c>
    </row>
    <row r="297" spans="1:12" x14ac:dyDescent="0.3">
      <c r="A297" s="2" t="s">
        <v>165</v>
      </c>
      <c r="B297" s="9">
        <v>-1</v>
      </c>
      <c r="C297">
        <v>-1</v>
      </c>
      <c r="H297" t="b">
        <v>0</v>
      </c>
      <c r="I297" t="b">
        <v>0</v>
      </c>
      <c r="J297" t="b">
        <v>0</v>
      </c>
      <c r="K297" t="b">
        <v>1</v>
      </c>
      <c r="L297">
        <v>296</v>
      </c>
    </row>
    <row r="298" spans="1:12" x14ac:dyDescent="0.3">
      <c r="A298" s="2" t="s">
        <v>166</v>
      </c>
      <c r="B298" s="9">
        <v>-1</v>
      </c>
      <c r="C298">
        <v>-1</v>
      </c>
      <c r="H298" t="b">
        <v>0</v>
      </c>
      <c r="I298" t="b">
        <v>0</v>
      </c>
      <c r="J298" t="b">
        <v>0</v>
      </c>
      <c r="K298" t="b">
        <v>1</v>
      </c>
      <c r="L298">
        <v>297</v>
      </c>
    </row>
    <row r="299" spans="1:12" x14ac:dyDescent="0.3">
      <c r="A299" s="5" t="s">
        <v>167</v>
      </c>
      <c r="B299" s="40">
        <v>-2</v>
      </c>
      <c r="C299" s="5">
        <v>-1</v>
      </c>
      <c r="D299" s="5"/>
      <c r="E299" s="5"/>
      <c r="F299" s="5"/>
      <c r="G299" s="5"/>
      <c r="H299" t="b">
        <v>0</v>
      </c>
      <c r="I299" t="b">
        <v>0</v>
      </c>
      <c r="J299" t="b">
        <v>0</v>
      </c>
      <c r="K299" t="b">
        <v>1</v>
      </c>
      <c r="L299">
        <v>298</v>
      </c>
    </row>
    <row r="300" spans="1:12" x14ac:dyDescent="0.3">
      <c r="A300" s="2" t="s">
        <v>63</v>
      </c>
      <c r="B300" s="108" t="s">
        <v>601</v>
      </c>
      <c r="C300" s="1" t="s">
        <v>672</v>
      </c>
      <c r="H300" t="b">
        <v>0</v>
      </c>
      <c r="I300" t="b">
        <v>0</v>
      </c>
      <c r="J300" t="b">
        <v>0</v>
      </c>
      <c r="K300" t="b">
        <v>1</v>
      </c>
      <c r="L300">
        <v>299</v>
      </c>
    </row>
    <row r="301" spans="1:12" x14ac:dyDescent="0.3">
      <c r="A301" s="2" t="s">
        <v>232</v>
      </c>
      <c r="B301" s="32" t="s">
        <v>601</v>
      </c>
      <c r="C301" s="1" t="s">
        <v>672</v>
      </c>
      <c r="H301" t="b">
        <v>0</v>
      </c>
      <c r="I301" t="b">
        <v>0</v>
      </c>
      <c r="J301" t="b">
        <v>0</v>
      </c>
      <c r="K301" t="b">
        <v>1</v>
      </c>
      <c r="L301">
        <v>300</v>
      </c>
    </row>
    <row r="302" spans="1:12" x14ac:dyDescent="0.3">
      <c r="A302" s="2" t="s">
        <v>1220</v>
      </c>
      <c r="B302" s="32" t="s">
        <v>601</v>
      </c>
      <c r="C302" s="1" t="s">
        <v>672</v>
      </c>
      <c r="H302" t="b">
        <v>0</v>
      </c>
      <c r="I302" t="b">
        <v>0</v>
      </c>
      <c r="J302" t="b">
        <v>0</v>
      </c>
      <c r="K302" t="b">
        <v>1</v>
      </c>
      <c r="L302">
        <v>301</v>
      </c>
    </row>
    <row r="303" spans="1:12" x14ac:dyDescent="0.3">
      <c r="A303" s="2" t="s">
        <v>1221</v>
      </c>
      <c r="B303" s="32" t="s">
        <v>601</v>
      </c>
      <c r="C303" s="1" t="s">
        <v>672</v>
      </c>
      <c r="H303" t="b">
        <v>0</v>
      </c>
      <c r="I303" t="b">
        <v>0</v>
      </c>
      <c r="J303" t="b">
        <v>0</v>
      </c>
      <c r="K303" t="b">
        <v>1</v>
      </c>
      <c r="L303">
        <v>302</v>
      </c>
    </row>
    <row r="304" spans="1:12" x14ac:dyDescent="0.3">
      <c r="A304" s="2" t="s">
        <v>855</v>
      </c>
      <c r="B304" s="32" t="s">
        <v>601</v>
      </c>
      <c r="C304" s="1" t="s">
        <v>672</v>
      </c>
      <c r="H304" t="b">
        <v>0</v>
      </c>
      <c r="I304" t="b">
        <v>0</v>
      </c>
      <c r="J304" t="b">
        <v>0</v>
      </c>
      <c r="K304" t="b">
        <v>1</v>
      </c>
      <c r="L304">
        <v>303</v>
      </c>
    </row>
    <row r="305" spans="1:12" x14ac:dyDescent="0.3">
      <c r="A305" s="2" t="s">
        <v>2</v>
      </c>
      <c r="B305" s="101" t="s">
        <v>525</v>
      </c>
      <c r="C305">
        <v>-1</v>
      </c>
      <c r="H305" t="b">
        <v>1</v>
      </c>
      <c r="I305" t="b">
        <v>0</v>
      </c>
      <c r="J305" t="b">
        <v>0</v>
      </c>
      <c r="K305" t="b">
        <v>0</v>
      </c>
      <c r="L305">
        <v>304</v>
      </c>
    </row>
    <row r="306" spans="1:12" x14ac:dyDescent="0.3">
      <c r="A306" s="2" t="s">
        <v>175</v>
      </c>
      <c r="B306" s="101" t="s">
        <v>579</v>
      </c>
      <c r="C306" t="s">
        <v>654</v>
      </c>
      <c r="H306" t="b">
        <v>1</v>
      </c>
      <c r="I306" t="b">
        <v>1</v>
      </c>
      <c r="J306" t="b">
        <v>0</v>
      </c>
      <c r="K306" t="b">
        <v>0</v>
      </c>
      <c r="L306">
        <v>305</v>
      </c>
    </row>
    <row r="307" spans="1:12" x14ac:dyDescent="0.3">
      <c r="A307" s="2" t="s">
        <v>2</v>
      </c>
      <c r="B307" s="9" t="s">
        <v>525</v>
      </c>
      <c r="C307">
        <v>-1</v>
      </c>
      <c r="H307" t="b">
        <v>1</v>
      </c>
      <c r="I307" t="b">
        <v>0</v>
      </c>
      <c r="J307" t="b">
        <v>0</v>
      </c>
      <c r="K307" t="b">
        <v>0</v>
      </c>
      <c r="L307">
        <v>306</v>
      </c>
    </row>
    <row r="308" spans="1:12" x14ac:dyDescent="0.3">
      <c r="A308" s="2" t="s">
        <v>175</v>
      </c>
      <c r="B308" s="9" t="s">
        <v>579</v>
      </c>
      <c r="C308" t="s">
        <v>654</v>
      </c>
      <c r="H308" t="b">
        <v>1</v>
      </c>
      <c r="I308" t="b">
        <v>1</v>
      </c>
      <c r="J308" t="b">
        <v>0</v>
      </c>
      <c r="K308" t="b">
        <v>0</v>
      </c>
      <c r="L308">
        <v>307</v>
      </c>
    </row>
    <row r="309" spans="1:12" x14ac:dyDescent="0.3">
      <c r="A309" s="2" t="s">
        <v>2</v>
      </c>
      <c r="B309" s="9" t="s">
        <v>525</v>
      </c>
      <c r="C309">
        <v>-1</v>
      </c>
      <c r="H309" t="b">
        <v>1</v>
      </c>
      <c r="I309" t="b">
        <v>0</v>
      </c>
      <c r="J309" t="b">
        <v>0</v>
      </c>
      <c r="K309" t="b">
        <v>0</v>
      </c>
      <c r="L309">
        <v>308</v>
      </c>
    </row>
    <row r="310" spans="1:12" x14ac:dyDescent="0.3">
      <c r="A310" s="2" t="s">
        <v>175</v>
      </c>
      <c r="B310" s="9" t="s">
        <v>579</v>
      </c>
      <c r="C310" t="s">
        <v>654</v>
      </c>
      <c r="H310" t="b">
        <v>1</v>
      </c>
      <c r="I310" t="b">
        <v>1</v>
      </c>
      <c r="J310" t="b">
        <v>0</v>
      </c>
      <c r="K310" t="b">
        <v>0</v>
      </c>
      <c r="L310">
        <v>309</v>
      </c>
    </row>
    <row r="311" spans="1:12" x14ac:dyDescent="0.3">
      <c r="A311" s="2" t="s">
        <v>5</v>
      </c>
      <c r="B311" s="9" t="s">
        <v>528</v>
      </c>
      <c r="C311" t="s">
        <v>610</v>
      </c>
      <c r="H311" t="b">
        <v>1</v>
      </c>
      <c r="I311" t="b">
        <v>1</v>
      </c>
      <c r="J311" t="b">
        <v>0</v>
      </c>
      <c r="K311" t="b">
        <v>0</v>
      </c>
      <c r="L311">
        <v>310</v>
      </c>
    </row>
    <row r="312" spans="1:12" x14ac:dyDescent="0.3">
      <c r="A312" s="5" t="s">
        <v>177</v>
      </c>
      <c r="B312" s="108" t="s">
        <v>528</v>
      </c>
      <c r="C312" s="1" t="s">
        <v>610</v>
      </c>
      <c r="D312" s="5"/>
      <c r="E312" s="5" t="s">
        <v>1528</v>
      </c>
      <c r="F312" s="5" t="s">
        <v>1528</v>
      </c>
      <c r="G312" s="5"/>
      <c r="H312" t="b">
        <v>0</v>
      </c>
      <c r="I312" t="b">
        <v>0</v>
      </c>
      <c r="J312" t="b">
        <v>0</v>
      </c>
      <c r="K312" t="b">
        <v>1</v>
      </c>
      <c r="L312">
        <v>311</v>
      </c>
    </row>
    <row r="313" spans="1:12" x14ac:dyDescent="0.3">
      <c r="A313" s="2" t="s">
        <v>178</v>
      </c>
      <c r="B313" s="9" t="s">
        <v>580</v>
      </c>
      <c r="C313" t="s">
        <v>655</v>
      </c>
      <c r="H313" t="b">
        <v>1</v>
      </c>
      <c r="I313" t="b">
        <v>1</v>
      </c>
      <c r="J313" t="b">
        <v>0</v>
      </c>
      <c r="K313" t="b">
        <v>0</v>
      </c>
      <c r="L313">
        <v>312</v>
      </c>
    </row>
    <row r="314" spans="1:12" x14ac:dyDescent="0.3">
      <c r="A314" s="5" t="s">
        <v>179</v>
      </c>
      <c r="B314" s="32" t="s">
        <v>528</v>
      </c>
      <c r="C314" s="1" t="s">
        <v>610</v>
      </c>
      <c r="D314" s="5"/>
      <c r="E314" s="5" t="s">
        <v>1528</v>
      </c>
      <c r="F314" s="5" t="s">
        <v>1528</v>
      </c>
      <c r="G314" s="5"/>
      <c r="H314" t="b">
        <v>0</v>
      </c>
      <c r="I314" t="b">
        <v>0</v>
      </c>
      <c r="J314" t="b">
        <v>0</v>
      </c>
      <c r="K314" t="b">
        <v>1</v>
      </c>
      <c r="L314">
        <v>313</v>
      </c>
    </row>
    <row r="315" spans="1:12" x14ac:dyDescent="0.3">
      <c r="A315" s="2" t="s">
        <v>180</v>
      </c>
      <c r="B315" s="9">
        <v>-1</v>
      </c>
      <c r="C315">
        <v>-1</v>
      </c>
      <c r="H315" t="b">
        <v>0</v>
      </c>
      <c r="I315" t="b">
        <v>0</v>
      </c>
      <c r="J315" t="b">
        <v>0</v>
      </c>
      <c r="K315" t="b">
        <v>1</v>
      </c>
      <c r="L315">
        <v>314</v>
      </c>
    </row>
    <row r="316" spans="1:12" x14ac:dyDescent="0.3">
      <c r="A316" s="2" t="s">
        <v>181</v>
      </c>
      <c r="B316" s="9" t="s">
        <v>581</v>
      </c>
      <c r="C316" t="s">
        <v>656</v>
      </c>
      <c r="H316" t="b">
        <v>1</v>
      </c>
      <c r="I316" t="b">
        <v>1</v>
      </c>
      <c r="J316" t="b">
        <v>0</v>
      </c>
      <c r="K316" t="b">
        <v>0</v>
      </c>
      <c r="L316">
        <v>315</v>
      </c>
    </row>
    <row r="317" spans="1:12" x14ac:dyDescent="0.3">
      <c r="A317" s="2" t="s">
        <v>2</v>
      </c>
      <c r="B317" s="9" t="s">
        <v>525</v>
      </c>
      <c r="C317">
        <v>-1</v>
      </c>
      <c r="H317" t="b">
        <v>1</v>
      </c>
      <c r="I317" t="b">
        <v>0</v>
      </c>
      <c r="J317" t="b">
        <v>0</v>
      </c>
      <c r="K317" t="b">
        <v>0</v>
      </c>
      <c r="L317">
        <v>316</v>
      </c>
    </row>
    <row r="318" spans="1:12" x14ac:dyDescent="0.3">
      <c r="A318" s="2" t="s">
        <v>175</v>
      </c>
      <c r="B318" s="9" t="s">
        <v>579</v>
      </c>
      <c r="C318" t="s">
        <v>654</v>
      </c>
      <c r="H318" t="b">
        <v>1</v>
      </c>
      <c r="I318" t="b">
        <v>1</v>
      </c>
      <c r="J318" t="b">
        <v>0</v>
      </c>
      <c r="K318" t="b">
        <v>0</v>
      </c>
      <c r="L318">
        <v>317</v>
      </c>
    </row>
    <row r="319" spans="1:12" x14ac:dyDescent="0.3">
      <c r="A319" s="2" t="s">
        <v>5</v>
      </c>
      <c r="B319" s="9" t="s">
        <v>528</v>
      </c>
      <c r="C319" t="s">
        <v>610</v>
      </c>
      <c r="H319" t="b">
        <v>1</v>
      </c>
      <c r="I319" t="b">
        <v>1</v>
      </c>
      <c r="J319" t="b">
        <v>0</v>
      </c>
      <c r="K319" t="b">
        <v>0</v>
      </c>
      <c r="L319">
        <v>318</v>
      </c>
    </row>
    <row r="320" spans="1:12" x14ac:dyDescent="0.3">
      <c r="A320" s="5" t="s">
        <v>177</v>
      </c>
      <c r="B320" s="32" t="s">
        <v>528</v>
      </c>
      <c r="C320" s="1" t="s">
        <v>610</v>
      </c>
      <c r="D320" s="5"/>
      <c r="E320" s="5" t="s">
        <v>1528</v>
      </c>
      <c r="F320" s="5" t="s">
        <v>1528</v>
      </c>
      <c r="G320" s="5"/>
      <c r="H320" t="b">
        <v>0</v>
      </c>
      <c r="I320" t="b">
        <v>0</v>
      </c>
      <c r="J320" t="b">
        <v>0</v>
      </c>
      <c r="K320" t="b">
        <v>1</v>
      </c>
      <c r="L320">
        <v>319</v>
      </c>
    </row>
    <row r="321" spans="1:12" x14ac:dyDescent="0.3">
      <c r="A321" s="2" t="s">
        <v>178</v>
      </c>
      <c r="B321" s="9" t="s">
        <v>580</v>
      </c>
      <c r="C321" t="s">
        <v>655</v>
      </c>
      <c r="H321" t="b">
        <v>1</v>
      </c>
      <c r="I321" t="b">
        <v>1</v>
      </c>
      <c r="J321" t="b">
        <v>0</v>
      </c>
      <c r="K321" t="b">
        <v>0</v>
      </c>
      <c r="L321">
        <v>320</v>
      </c>
    </row>
    <row r="322" spans="1:12" x14ac:dyDescent="0.3">
      <c r="A322" s="5" t="s">
        <v>179</v>
      </c>
      <c r="B322" s="32" t="s">
        <v>528</v>
      </c>
      <c r="C322" s="1" t="s">
        <v>610</v>
      </c>
      <c r="D322" s="5"/>
      <c r="E322" s="5" t="s">
        <v>1528</v>
      </c>
      <c r="F322" s="5" t="s">
        <v>1528</v>
      </c>
      <c r="G322" s="5"/>
      <c r="H322" t="b">
        <v>0</v>
      </c>
      <c r="I322" t="b">
        <v>0</v>
      </c>
      <c r="J322" t="b">
        <v>0</v>
      </c>
      <c r="K322" t="b">
        <v>1</v>
      </c>
      <c r="L322">
        <v>321</v>
      </c>
    </row>
    <row r="323" spans="1:12" x14ac:dyDescent="0.3">
      <c r="A323" s="2" t="s">
        <v>180</v>
      </c>
      <c r="B323" s="9">
        <v>-1</v>
      </c>
      <c r="C323">
        <v>-1</v>
      </c>
      <c r="H323" t="b">
        <v>0</v>
      </c>
      <c r="I323" t="b">
        <v>0</v>
      </c>
      <c r="J323" t="b">
        <v>0</v>
      </c>
      <c r="K323" t="b">
        <v>1</v>
      </c>
      <c r="L323">
        <v>322</v>
      </c>
    </row>
    <row r="324" spans="1:12" x14ac:dyDescent="0.3">
      <c r="A324" s="2" t="s">
        <v>181</v>
      </c>
      <c r="B324" s="9" t="s">
        <v>581</v>
      </c>
      <c r="C324" t="s">
        <v>656</v>
      </c>
      <c r="H324" t="b">
        <v>1</v>
      </c>
      <c r="I324" t="b">
        <v>1</v>
      </c>
      <c r="J324" t="b">
        <v>0</v>
      </c>
      <c r="K324" t="b">
        <v>0</v>
      </c>
      <c r="L324">
        <v>323</v>
      </c>
    </row>
    <row r="325" spans="1:12" x14ac:dyDescent="0.3">
      <c r="A325" s="2" t="s">
        <v>38</v>
      </c>
      <c r="B325" s="9" t="s">
        <v>545</v>
      </c>
      <c r="C325" t="s">
        <v>626</v>
      </c>
      <c r="H325" t="b">
        <v>1</v>
      </c>
      <c r="I325" t="b">
        <v>0</v>
      </c>
      <c r="J325" t="b">
        <v>0</v>
      </c>
      <c r="K325" t="b">
        <v>0</v>
      </c>
      <c r="L325">
        <v>324</v>
      </c>
    </row>
    <row r="326" spans="1:12" x14ac:dyDescent="0.3">
      <c r="A326" s="2" t="s">
        <v>38</v>
      </c>
      <c r="B326" s="9" t="s">
        <v>545</v>
      </c>
      <c r="C326" t="s">
        <v>626</v>
      </c>
      <c r="H326" t="b">
        <v>1</v>
      </c>
      <c r="I326" t="b">
        <v>0</v>
      </c>
      <c r="J326" t="b">
        <v>0</v>
      </c>
      <c r="K326" t="b">
        <v>0</v>
      </c>
      <c r="L326">
        <v>325</v>
      </c>
    </row>
    <row r="327" spans="1:12" x14ac:dyDescent="0.3">
      <c r="A327" s="2" t="s">
        <v>38</v>
      </c>
      <c r="B327" s="9" t="s">
        <v>545</v>
      </c>
      <c r="C327" t="s">
        <v>626</v>
      </c>
      <c r="H327" t="b">
        <v>1</v>
      </c>
      <c r="I327" t="b">
        <v>0</v>
      </c>
      <c r="J327" t="b">
        <v>0</v>
      </c>
      <c r="K327" t="b">
        <v>0</v>
      </c>
      <c r="L327">
        <v>326</v>
      </c>
    </row>
    <row r="328" spans="1:12" x14ac:dyDescent="0.3">
      <c r="A328" s="2" t="s">
        <v>48</v>
      </c>
      <c r="B328" s="9" t="s">
        <v>552</v>
      </c>
      <c r="C328" t="s">
        <v>630</v>
      </c>
      <c r="H328" t="b">
        <v>1</v>
      </c>
      <c r="I328" t="b">
        <v>0</v>
      </c>
      <c r="J328" t="b">
        <v>0</v>
      </c>
      <c r="K328" t="b">
        <v>0</v>
      </c>
      <c r="L328">
        <v>327</v>
      </c>
    </row>
    <row r="329" spans="1:12" x14ac:dyDescent="0.3">
      <c r="A329" s="2" t="s">
        <v>49</v>
      </c>
      <c r="B329" s="9" t="s">
        <v>553</v>
      </c>
      <c r="C329" t="s">
        <v>631</v>
      </c>
      <c r="H329" t="b">
        <v>1</v>
      </c>
      <c r="I329" t="b">
        <v>0</v>
      </c>
      <c r="J329" t="b">
        <v>0</v>
      </c>
      <c r="K329" t="b">
        <v>0</v>
      </c>
      <c r="L329">
        <v>328</v>
      </c>
    </row>
    <row r="330" spans="1:12" x14ac:dyDescent="0.3">
      <c r="A330" s="2" t="s">
        <v>46</v>
      </c>
      <c r="B330" s="9" t="s">
        <v>551</v>
      </c>
      <c r="C330" t="s">
        <v>629</v>
      </c>
      <c r="H330" t="b">
        <v>1</v>
      </c>
      <c r="I330" t="b">
        <v>0</v>
      </c>
      <c r="J330" t="b">
        <v>0</v>
      </c>
      <c r="K330" t="b">
        <v>0</v>
      </c>
      <c r="L330">
        <v>329</v>
      </c>
    </row>
    <row r="331" spans="1:12" x14ac:dyDescent="0.3">
      <c r="A331" s="2" t="s">
        <v>47</v>
      </c>
      <c r="B331" s="9">
        <v>-1</v>
      </c>
      <c r="C331">
        <v>-1</v>
      </c>
      <c r="D331" t="s">
        <v>1152</v>
      </c>
      <c r="H331" t="b">
        <v>0</v>
      </c>
      <c r="I331" t="b">
        <v>0</v>
      </c>
      <c r="J331" t="b">
        <v>1</v>
      </c>
      <c r="K331" t="b">
        <v>0</v>
      </c>
      <c r="L331">
        <v>330</v>
      </c>
    </row>
    <row r="332" spans="1:12" x14ac:dyDescent="0.3">
      <c r="A332" s="2" t="s">
        <v>8</v>
      </c>
      <c r="B332" s="9" t="s">
        <v>530</v>
      </c>
      <c r="C332" t="s">
        <v>612</v>
      </c>
      <c r="H332" t="b">
        <v>1</v>
      </c>
      <c r="I332" t="b">
        <v>0</v>
      </c>
      <c r="J332" t="b">
        <v>0</v>
      </c>
      <c r="K332" t="b">
        <v>0</v>
      </c>
      <c r="L332">
        <v>331</v>
      </c>
    </row>
    <row r="333" spans="1:12" x14ac:dyDescent="0.3">
      <c r="A333" s="2" t="s">
        <v>0</v>
      </c>
      <c r="B333" s="9" t="s">
        <v>523</v>
      </c>
      <c r="C333" t="s">
        <v>606</v>
      </c>
      <c r="H333" t="b">
        <v>1</v>
      </c>
      <c r="I333" t="b">
        <v>0</v>
      </c>
      <c r="J333" t="b">
        <v>0</v>
      </c>
      <c r="K333" t="b">
        <v>0</v>
      </c>
      <c r="L333">
        <v>332</v>
      </c>
    </row>
    <row r="334" spans="1:12" x14ac:dyDescent="0.3">
      <c r="A334" s="5" t="s">
        <v>184</v>
      </c>
      <c r="B334" s="40">
        <v>-2</v>
      </c>
      <c r="C334" s="5">
        <v>-1</v>
      </c>
      <c r="D334" s="5"/>
      <c r="E334" s="5"/>
      <c r="F334" s="5"/>
      <c r="G334" s="5"/>
      <c r="H334" t="b">
        <v>0</v>
      </c>
      <c r="I334" t="b">
        <v>0</v>
      </c>
      <c r="J334" t="b">
        <v>0</v>
      </c>
      <c r="K334" t="b">
        <v>1</v>
      </c>
      <c r="L334">
        <v>333</v>
      </c>
    </row>
    <row r="335" spans="1:12" x14ac:dyDescent="0.3">
      <c r="A335" s="2" t="s">
        <v>185</v>
      </c>
      <c r="B335" s="9" t="s">
        <v>556</v>
      </c>
      <c r="C335" t="s">
        <v>633</v>
      </c>
      <c r="H335" t="b">
        <v>1</v>
      </c>
      <c r="I335" t="b">
        <v>1</v>
      </c>
      <c r="J335" t="b">
        <v>0</v>
      </c>
      <c r="K335" t="b">
        <v>0</v>
      </c>
      <c r="L335">
        <v>334</v>
      </c>
    </row>
    <row r="336" spans="1:12" x14ac:dyDescent="0.3">
      <c r="A336" s="2" t="s">
        <v>1227</v>
      </c>
      <c r="B336" s="32" t="s">
        <v>556</v>
      </c>
      <c r="C336" s="1" t="s">
        <v>633</v>
      </c>
      <c r="H336" t="b">
        <v>0</v>
      </c>
      <c r="I336" t="b">
        <v>0</v>
      </c>
      <c r="J336" t="b">
        <v>0</v>
      </c>
      <c r="K336" t="b">
        <v>1</v>
      </c>
      <c r="L336">
        <v>335</v>
      </c>
    </row>
    <row r="337" spans="1:12" x14ac:dyDescent="0.3">
      <c r="A337" s="2" t="s">
        <v>1228</v>
      </c>
      <c r="B337" s="32" t="s">
        <v>556</v>
      </c>
      <c r="C337" s="1" t="s">
        <v>633</v>
      </c>
      <c r="H337" t="b">
        <v>0</v>
      </c>
      <c r="I337" t="b">
        <v>0</v>
      </c>
      <c r="J337" t="b">
        <v>0</v>
      </c>
      <c r="K337" t="b">
        <v>1</v>
      </c>
      <c r="L337">
        <v>336</v>
      </c>
    </row>
    <row r="338" spans="1:12" x14ac:dyDescent="0.3">
      <c r="A338" s="2" t="s">
        <v>1229</v>
      </c>
      <c r="B338" s="32" t="s">
        <v>556</v>
      </c>
      <c r="C338" s="1" t="s">
        <v>633</v>
      </c>
      <c r="H338" t="b">
        <v>0</v>
      </c>
      <c r="I338" t="b">
        <v>0</v>
      </c>
      <c r="J338" t="b">
        <v>0</v>
      </c>
      <c r="K338" t="b">
        <v>1</v>
      </c>
      <c r="L338">
        <v>337</v>
      </c>
    </row>
    <row r="339" spans="1:12" x14ac:dyDescent="0.3">
      <c r="A339" s="2" t="s">
        <v>1230</v>
      </c>
      <c r="B339" s="32" t="s">
        <v>556</v>
      </c>
      <c r="C339" s="1" t="s">
        <v>633</v>
      </c>
      <c r="H339" t="b">
        <v>0</v>
      </c>
      <c r="I339" t="b">
        <v>0</v>
      </c>
      <c r="J339" t="b">
        <v>0</v>
      </c>
      <c r="K339" t="b">
        <v>1</v>
      </c>
      <c r="L339">
        <v>338</v>
      </c>
    </row>
    <row r="340" spans="1:12" x14ac:dyDescent="0.3">
      <c r="A340" s="2" t="s">
        <v>1231</v>
      </c>
      <c r="B340" s="32" t="s">
        <v>556</v>
      </c>
      <c r="C340" s="1" t="s">
        <v>633</v>
      </c>
      <c r="H340" t="b">
        <v>0</v>
      </c>
      <c r="I340" t="b">
        <v>0</v>
      </c>
      <c r="J340" t="b">
        <v>0</v>
      </c>
      <c r="K340" t="b">
        <v>1</v>
      </c>
      <c r="L340">
        <v>339</v>
      </c>
    </row>
    <row r="341" spans="1:12" x14ac:dyDescent="0.3">
      <c r="A341" s="2" t="s">
        <v>1232</v>
      </c>
      <c r="B341" s="32" t="s">
        <v>556</v>
      </c>
      <c r="C341" s="1" t="s">
        <v>633</v>
      </c>
      <c r="H341" t="b">
        <v>0</v>
      </c>
      <c r="I341" t="b">
        <v>0</v>
      </c>
      <c r="J341" t="b">
        <v>0</v>
      </c>
      <c r="K341" t="b">
        <v>1</v>
      </c>
      <c r="L341">
        <v>340</v>
      </c>
    </row>
    <row r="342" spans="1:12" x14ac:dyDescent="0.3">
      <c r="A342" s="2" t="s">
        <v>1233</v>
      </c>
      <c r="B342" s="32" t="s">
        <v>556</v>
      </c>
      <c r="C342" s="1" t="s">
        <v>633</v>
      </c>
      <c r="H342" t="b">
        <v>0</v>
      </c>
      <c r="I342" t="b">
        <v>0</v>
      </c>
      <c r="J342" t="b">
        <v>0</v>
      </c>
      <c r="K342" t="b">
        <v>1</v>
      </c>
      <c r="L342">
        <v>341</v>
      </c>
    </row>
    <row r="343" spans="1:12" x14ac:dyDescent="0.3">
      <c r="A343" s="2" t="s">
        <v>49</v>
      </c>
      <c r="B343" s="9" t="s">
        <v>553</v>
      </c>
      <c r="C343" t="s">
        <v>631</v>
      </c>
      <c r="H343" t="b">
        <v>1</v>
      </c>
      <c r="I343" t="b">
        <v>0</v>
      </c>
      <c r="J343" t="b">
        <v>0</v>
      </c>
      <c r="K343" t="b">
        <v>0</v>
      </c>
      <c r="L343">
        <v>342</v>
      </c>
    </row>
    <row r="344" spans="1:12" x14ac:dyDescent="0.3">
      <c r="A344" s="2" t="s">
        <v>46</v>
      </c>
      <c r="B344" s="9" t="s">
        <v>551</v>
      </c>
      <c r="C344" t="s">
        <v>629</v>
      </c>
      <c r="H344" t="b">
        <v>1</v>
      </c>
      <c r="I344" t="b">
        <v>0</v>
      </c>
      <c r="J344" t="b">
        <v>0</v>
      </c>
      <c r="K344" t="b">
        <v>0</v>
      </c>
      <c r="L344">
        <v>343</v>
      </c>
    </row>
    <row r="345" spans="1:12" x14ac:dyDescent="0.3">
      <c r="A345" s="2" t="s">
        <v>193</v>
      </c>
      <c r="B345" s="32" t="s">
        <v>551</v>
      </c>
      <c r="C345" s="1" t="s">
        <v>629</v>
      </c>
      <c r="H345" t="b">
        <v>0</v>
      </c>
      <c r="I345" t="b">
        <v>0</v>
      </c>
      <c r="J345" t="b">
        <v>0</v>
      </c>
      <c r="K345" t="b">
        <v>1</v>
      </c>
      <c r="L345">
        <v>344</v>
      </c>
    </row>
    <row r="346" spans="1:12" x14ac:dyDescent="0.3">
      <c r="A346" s="2" t="s">
        <v>194</v>
      </c>
      <c r="B346" s="9" t="s">
        <v>582</v>
      </c>
      <c r="C346" t="s">
        <v>657</v>
      </c>
      <c r="H346" t="b">
        <v>1</v>
      </c>
      <c r="I346" t="b">
        <v>0</v>
      </c>
      <c r="J346" t="b">
        <v>0</v>
      </c>
      <c r="K346" t="b">
        <v>0</v>
      </c>
      <c r="L346">
        <v>345</v>
      </c>
    </row>
    <row r="347" spans="1:12" x14ac:dyDescent="0.3">
      <c r="A347" s="2" t="s">
        <v>195</v>
      </c>
      <c r="B347" s="9" t="s">
        <v>583</v>
      </c>
      <c r="C347">
        <v>-1</v>
      </c>
      <c r="H347" t="b">
        <v>1</v>
      </c>
      <c r="I347" t="b">
        <v>0</v>
      </c>
      <c r="J347" t="b">
        <v>0</v>
      </c>
      <c r="K347" t="b">
        <v>0</v>
      </c>
      <c r="L347">
        <v>346</v>
      </c>
    </row>
    <row r="348" spans="1:12" x14ac:dyDescent="0.3">
      <c r="A348" s="2" t="s">
        <v>196</v>
      </c>
      <c r="B348" s="32" t="s">
        <v>583</v>
      </c>
      <c r="C348">
        <v>-1</v>
      </c>
      <c r="H348" t="b">
        <v>0</v>
      </c>
      <c r="I348" t="b">
        <v>0</v>
      </c>
      <c r="J348" t="b">
        <v>0</v>
      </c>
      <c r="K348" t="b">
        <v>1</v>
      </c>
      <c r="L348">
        <v>347</v>
      </c>
    </row>
    <row r="349" spans="1:12" x14ac:dyDescent="0.3">
      <c r="A349" s="2" t="s">
        <v>46</v>
      </c>
      <c r="B349" s="9" t="s">
        <v>551</v>
      </c>
      <c r="C349" t="s">
        <v>629</v>
      </c>
      <c r="H349" t="b">
        <v>1</v>
      </c>
      <c r="I349" t="b">
        <v>0</v>
      </c>
      <c r="J349" t="b">
        <v>0</v>
      </c>
      <c r="K349" t="b">
        <v>0</v>
      </c>
      <c r="L349">
        <v>348</v>
      </c>
    </row>
    <row r="350" spans="1:12" x14ac:dyDescent="0.3">
      <c r="A350" s="2" t="s">
        <v>193</v>
      </c>
      <c r="B350" s="32" t="s">
        <v>551</v>
      </c>
      <c r="C350" s="1" t="s">
        <v>629</v>
      </c>
      <c r="H350" t="b">
        <v>0</v>
      </c>
      <c r="I350" t="b">
        <v>0</v>
      </c>
      <c r="J350" t="b">
        <v>0</v>
      </c>
      <c r="K350" t="b">
        <v>1</v>
      </c>
      <c r="L350">
        <v>349</v>
      </c>
    </row>
    <row r="351" spans="1:12" x14ac:dyDescent="0.3">
      <c r="A351" s="2" t="s">
        <v>194</v>
      </c>
      <c r="B351" s="9" t="s">
        <v>582</v>
      </c>
      <c r="C351" t="s">
        <v>657</v>
      </c>
      <c r="H351" t="b">
        <v>1</v>
      </c>
      <c r="I351" t="b">
        <v>0</v>
      </c>
      <c r="J351" t="b">
        <v>0</v>
      </c>
      <c r="K351" t="b">
        <v>0</v>
      </c>
      <c r="L351">
        <v>350</v>
      </c>
    </row>
    <row r="352" spans="1:12" x14ac:dyDescent="0.3">
      <c r="A352" s="2" t="s">
        <v>195</v>
      </c>
      <c r="B352" s="9" t="s">
        <v>583</v>
      </c>
      <c r="C352">
        <v>-1</v>
      </c>
      <c r="H352" t="b">
        <v>1</v>
      </c>
      <c r="I352" t="b">
        <v>0</v>
      </c>
      <c r="J352" t="b">
        <v>0</v>
      </c>
      <c r="K352" t="b">
        <v>0</v>
      </c>
      <c r="L352">
        <v>351</v>
      </c>
    </row>
    <row r="353" spans="1:12" x14ac:dyDescent="0.3">
      <c r="A353" s="2" t="s">
        <v>196</v>
      </c>
      <c r="B353" s="32" t="s">
        <v>583</v>
      </c>
      <c r="C353">
        <v>-1</v>
      </c>
      <c r="H353" t="b">
        <v>0</v>
      </c>
      <c r="I353" t="b">
        <v>0</v>
      </c>
      <c r="J353" t="b">
        <v>0</v>
      </c>
      <c r="K353" t="b">
        <v>1</v>
      </c>
      <c r="L353">
        <v>352</v>
      </c>
    </row>
    <row r="354" spans="1:12" x14ac:dyDescent="0.3">
      <c r="A354" s="2" t="s">
        <v>46</v>
      </c>
      <c r="B354" s="9" t="s">
        <v>551</v>
      </c>
      <c r="C354" t="s">
        <v>629</v>
      </c>
      <c r="H354" t="b">
        <v>1</v>
      </c>
      <c r="I354" t="b">
        <v>0</v>
      </c>
      <c r="J354" t="b">
        <v>0</v>
      </c>
      <c r="K354" t="b">
        <v>0</v>
      </c>
      <c r="L354">
        <v>353</v>
      </c>
    </row>
    <row r="355" spans="1:12" x14ac:dyDescent="0.3">
      <c r="A355" s="2" t="s">
        <v>193</v>
      </c>
      <c r="B355" s="32" t="s">
        <v>551</v>
      </c>
      <c r="C355" s="1" t="s">
        <v>629</v>
      </c>
      <c r="H355" t="b">
        <v>0</v>
      </c>
      <c r="I355" t="b">
        <v>0</v>
      </c>
      <c r="J355" t="b">
        <v>0</v>
      </c>
      <c r="K355" t="b">
        <v>1</v>
      </c>
      <c r="L355">
        <v>354</v>
      </c>
    </row>
    <row r="356" spans="1:12" x14ac:dyDescent="0.3">
      <c r="A356" s="2" t="s">
        <v>194</v>
      </c>
      <c r="B356" s="9" t="s">
        <v>582</v>
      </c>
      <c r="C356" t="s">
        <v>657</v>
      </c>
      <c r="H356" t="b">
        <v>1</v>
      </c>
      <c r="I356" t="b">
        <v>0</v>
      </c>
      <c r="J356" t="b">
        <v>0</v>
      </c>
      <c r="K356" t="b">
        <v>0</v>
      </c>
      <c r="L356">
        <v>355</v>
      </c>
    </row>
    <row r="357" spans="1:12" x14ac:dyDescent="0.3">
      <c r="A357" s="2" t="s">
        <v>195</v>
      </c>
      <c r="B357" s="9" t="s">
        <v>583</v>
      </c>
      <c r="C357">
        <v>-1</v>
      </c>
      <c r="H357" t="b">
        <v>1</v>
      </c>
      <c r="I357" t="b">
        <v>0</v>
      </c>
      <c r="J357" t="b">
        <v>0</v>
      </c>
      <c r="K357" t="b">
        <v>0</v>
      </c>
      <c r="L357">
        <v>356</v>
      </c>
    </row>
    <row r="358" spans="1:12" x14ac:dyDescent="0.3">
      <c r="A358" s="2" t="s">
        <v>196</v>
      </c>
      <c r="B358" s="32" t="s">
        <v>583</v>
      </c>
      <c r="C358">
        <v>-1</v>
      </c>
      <c r="H358" t="b">
        <v>0</v>
      </c>
      <c r="I358" t="b">
        <v>0</v>
      </c>
      <c r="J358" t="b">
        <v>0</v>
      </c>
      <c r="K358" t="b">
        <v>1</v>
      </c>
      <c r="L358">
        <v>357</v>
      </c>
    </row>
    <row r="359" spans="1:12" x14ac:dyDescent="0.3">
      <c r="A359" s="2" t="s">
        <v>46</v>
      </c>
      <c r="B359" s="9" t="s">
        <v>551</v>
      </c>
      <c r="C359" t="s">
        <v>629</v>
      </c>
      <c r="H359" t="b">
        <v>1</v>
      </c>
      <c r="I359" t="b">
        <v>0</v>
      </c>
      <c r="J359" t="b">
        <v>0</v>
      </c>
      <c r="K359" t="b">
        <v>0</v>
      </c>
      <c r="L359">
        <v>358</v>
      </c>
    </row>
    <row r="360" spans="1:12" x14ac:dyDescent="0.3">
      <c r="A360" s="2" t="s">
        <v>193</v>
      </c>
      <c r="B360" s="32" t="s">
        <v>551</v>
      </c>
      <c r="C360" s="1" t="s">
        <v>629</v>
      </c>
      <c r="H360" t="b">
        <v>0</v>
      </c>
      <c r="I360" t="b">
        <v>0</v>
      </c>
      <c r="J360" t="b">
        <v>0</v>
      </c>
      <c r="K360" t="b">
        <v>1</v>
      </c>
      <c r="L360">
        <v>359</v>
      </c>
    </row>
    <row r="361" spans="1:12" x14ac:dyDescent="0.3">
      <c r="A361" s="2" t="s">
        <v>194</v>
      </c>
      <c r="B361" s="9" t="s">
        <v>582</v>
      </c>
      <c r="C361" t="s">
        <v>657</v>
      </c>
      <c r="H361" t="b">
        <v>1</v>
      </c>
      <c r="I361" t="b">
        <v>0</v>
      </c>
      <c r="J361" t="b">
        <v>0</v>
      </c>
      <c r="K361" t="b">
        <v>0</v>
      </c>
      <c r="L361">
        <v>360</v>
      </c>
    </row>
    <row r="362" spans="1:12" x14ac:dyDescent="0.3">
      <c r="A362" s="2" t="s">
        <v>195</v>
      </c>
      <c r="B362" s="9" t="s">
        <v>583</v>
      </c>
      <c r="C362">
        <v>-1</v>
      </c>
      <c r="H362" t="b">
        <v>1</v>
      </c>
      <c r="I362" t="b">
        <v>0</v>
      </c>
      <c r="J362" t="b">
        <v>0</v>
      </c>
      <c r="K362" t="b">
        <v>0</v>
      </c>
      <c r="L362">
        <v>361</v>
      </c>
    </row>
    <row r="363" spans="1:12" x14ac:dyDescent="0.3">
      <c r="A363" s="2" t="s">
        <v>196</v>
      </c>
      <c r="B363" s="32" t="s">
        <v>583</v>
      </c>
      <c r="C363">
        <v>-1</v>
      </c>
      <c r="H363" t="b">
        <v>0</v>
      </c>
      <c r="I363" t="b">
        <v>0</v>
      </c>
      <c r="J363" t="b">
        <v>0</v>
      </c>
      <c r="K363" t="b">
        <v>1</v>
      </c>
      <c r="L363">
        <v>362</v>
      </c>
    </row>
    <row r="364" spans="1:12" x14ac:dyDescent="0.3">
      <c r="A364" s="2" t="s">
        <v>46</v>
      </c>
      <c r="B364" s="9" t="s">
        <v>551</v>
      </c>
      <c r="C364" t="s">
        <v>629</v>
      </c>
      <c r="H364" t="b">
        <v>1</v>
      </c>
      <c r="I364" t="b">
        <v>0</v>
      </c>
      <c r="J364" t="b">
        <v>0</v>
      </c>
      <c r="K364" t="b">
        <v>0</v>
      </c>
      <c r="L364">
        <v>363</v>
      </c>
    </row>
    <row r="365" spans="1:12" x14ac:dyDescent="0.3">
      <c r="A365" s="2" t="s">
        <v>193</v>
      </c>
      <c r="B365" s="32" t="s">
        <v>551</v>
      </c>
      <c r="C365" s="1" t="s">
        <v>629</v>
      </c>
      <c r="H365" t="b">
        <v>0</v>
      </c>
      <c r="I365" t="b">
        <v>0</v>
      </c>
      <c r="J365" t="b">
        <v>0</v>
      </c>
      <c r="K365" t="b">
        <v>1</v>
      </c>
      <c r="L365">
        <v>364</v>
      </c>
    </row>
    <row r="366" spans="1:12" x14ac:dyDescent="0.3">
      <c r="A366" s="2" t="s">
        <v>194</v>
      </c>
      <c r="B366" s="9" t="s">
        <v>582</v>
      </c>
      <c r="C366" t="s">
        <v>657</v>
      </c>
      <c r="H366" t="b">
        <v>1</v>
      </c>
      <c r="I366" t="b">
        <v>0</v>
      </c>
      <c r="J366" t="b">
        <v>0</v>
      </c>
      <c r="K366" t="b">
        <v>0</v>
      </c>
      <c r="L366">
        <v>365</v>
      </c>
    </row>
    <row r="367" spans="1:12" x14ac:dyDescent="0.3">
      <c r="A367" s="2" t="s">
        <v>195</v>
      </c>
      <c r="B367" s="9" t="s">
        <v>583</v>
      </c>
      <c r="C367">
        <v>-1</v>
      </c>
      <c r="H367" t="b">
        <v>1</v>
      </c>
      <c r="I367" t="b">
        <v>0</v>
      </c>
      <c r="J367" t="b">
        <v>0</v>
      </c>
      <c r="K367" t="b">
        <v>0</v>
      </c>
      <c r="L367">
        <v>366</v>
      </c>
    </row>
    <row r="368" spans="1:12" x14ac:dyDescent="0.3">
      <c r="A368" s="2" t="s">
        <v>196</v>
      </c>
      <c r="B368" s="32" t="s">
        <v>583</v>
      </c>
      <c r="C368">
        <v>-1</v>
      </c>
      <c r="H368" t="b">
        <v>0</v>
      </c>
      <c r="I368" t="b">
        <v>0</v>
      </c>
      <c r="J368" t="b">
        <v>0</v>
      </c>
      <c r="K368" t="b">
        <v>1</v>
      </c>
      <c r="L368">
        <v>367</v>
      </c>
    </row>
    <row r="369" spans="1:12" x14ac:dyDescent="0.3">
      <c r="A369" s="2" t="s">
        <v>46</v>
      </c>
      <c r="B369" s="9" t="s">
        <v>551</v>
      </c>
      <c r="C369" t="s">
        <v>629</v>
      </c>
      <c r="H369" t="b">
        <v>1</v>
      </c>
      <c r="I369" t="b">
        <v>0</v>
      </c>
      <c r="J369" t="b">
        <v>0</v>
      </c>
      <c r="K369" t="b">
        <v>0</v>
      </c>
      <c r="L369">
        <v>368</v>
      </c>
    </row>
    <row r="370" spans="1:12" x14ac:dyDescent="0.3">
      <c r="A370" s="2" t="s">
        <v>193</v>
      </c>
      <c r="B370" s="32" t="s">
        <v>551</v>
      </c>
      <c r="C370" s="1" t="s">
        <v>629</v>
      </c>
      <c r="H370" t="b">
        <v>0</v>
      </c>
      <c r="I370" t="b">
        <v>0</v>
      </c>
      <c r="J370" t="b">
        <v>0</v>
      </c>
      <c r="K370" t="b">
        <v>1</v>
      </c>
      <c r="L370">
        <v>369</v>
      </c>
    </row>
    <row r="371" spans="1:12" x14ac:dyDescent="0.3">
      <c r="A371" s="2" t="s">
        <v>194</v>
      </c>
      <c r="B371" s="9" t="s">
        <v>582</v>
      </c>
      <c r="C371" t="s">
        <v>657</v>
      </c>
      <c r="H371" t="b">
        <v>1</v>
      </c>
      <c r="I371" t="b">
        <v>0</v>
      </c>
      <c r="J371" t="b">
        <v>0</v>
      </c>
      <c r="K371" t="b">
        <v>0</v>
      </c>
      <c r="L371">
        <v>370</v>
      </c>
    </row>
    <row r="372" spans="1:12" x14ac:dyDescent="0.3">
      <c r="A372" s="2" t="s">
        <v>195</v>
      </c>
      <c r="B372" s="9" t="s">
        <v>583</v>
      </c>
      <c r="C372">
        <v>-1</v>
      </c>
      <c r="H372" t="b">
        <v>1</v>
      </c>
      <c r="I372" t="b">
        <v>0</v>
      </c>
      <c r="J372" t="b">
        <v>0</v>
      </c>
      <c r="K372" t="b">
        <v>0</v>
      </c>
      <c r="L372">
        <v>371</v>
      </c>
    </row>
    <row r="373" spans="1:12" x14ac:dyDescent="0.3">
      <c r="A373" s="2" t="s">
        <v>196</v>
      </c>
      <c r="B373" s="32" t="s">
        <v>583</v>
      </c>
      <c r="C373">
        <v>-1</v>
      </c>
      <c r="H373" t="b">
        <v>0</v>
      </c>
      <c r="I373" t="b">
        <v>0</v>
      </c>
      <c r="J373" t="b">
        <v>0</v>
      </c>
      <c r="K373" t="b">
        <v>1</v>
      </c>
      <c r="L373">
        <v>372</v>
      </c>
    </row>
    <row r="374" spans="1:12" x14ac:dyDescent="0.3">
      <c r="A374" s="2" t="s">
        <v>44</v>
      </c>
      <c r="B374" s="9" t="s">
        <v>549</v>
      </c>
      <c r="C374">
        <v>-1</v>
      </c>
      <c r="D374" t="s">
        <v>1510</v>
      </c>
      <c r="H374" t="b">
        <v>1</v>
      </c>
      <c r="I374" t="b">
        <v>0</v>
      </c>
      <c r="J374" t="b">
        <v>0</v>
      </c>
      <c r="K374" t="b">
        <v>0</v>
      </c>
      <c r="L374">
        <v>373</v>
      </c>
    </row>
    <row r="375" spans="1:12" x14ac:dyDescent="0.3">
      <c r="A375" s="2" t="s">
        <v>1337</v>
      </c>
      <c r="B375" s="32" t="s">
        <v>549</v>
      </c>
      <c r="D375" s="1" t="s">
        <v>1510</v>
      </c>
      <c r="E375" s="1"/>
      <c r="F375" s="1"/>
      <c r="G375" s="1"/>
      <c r="H375" t="b">
        <v>0</v>
      </c>
      <c r="I375" t="b">
        <v>0</v>
      </c>
      <c r="J375" t="b">
        <v>0</v>
      </c>
      <c r="K375" t="b">
        <v>1</v>
      </c>
      <c r="L375">
        <v>374</v>
      </c>
    </row>
    <row r="376" spans="1:12" x14ac:dyDescent="0.3">
      <c r="A376" s="2" t="s">
        <v>1338</v>
      </c>
      <c r="B376" s="32" t="s">
        <v>549</v>
      </c>
      <c r="D376" s="1" t="s">
        <v>1510</v>
      </c>
      <c r="E376" s="1"/>
      <c r="F376" s="1"/>
      <c r="G376" s="1"/>
      <c r="H376" t="b">
        <v>0</v>
      </c>
      <c r="I376" t="b">
        <v>0</v>
      </c>
      <c r="J376" t="b">
        <v>0</v>
      </c>
      <c r="K376" t="b">
        <v>1</v>
      </c>
      <c r="L376">
        <v>375</v>
      </c>
    </row>
    <row r="377" spans="1:12" x14ac:dyDescent="0.3">
      <c r="A377" s="2" t="s">
        <v>1339</v>
      </c>
      <c r="B377" s="32" t="s">
        <v>549</v>
      </c>
      <c r="D377" s="1" t="s">
        <v>1510</v>
      </c>
      <c r="E377" s="1"/>
      <c r="F377" s="1"/>
      <c r="G377" s="1"/>
      <c r="H377" t="b">
        <v>0</v>
      </c>
      <c r="I377" t="b">
        <v>0</v>
      </c>
      <c r="J377" t="b">
        <v>0</v>
      </c>
      <c r="K377" t="b">
        <v>1</v>
      </c>
      <c r="L377">
        <v>376</v>
      </c>
    </row>
    <row r="378" spans="1:12" x14ac:dyDescent="0.3">
      <c r="A378" s="2" t="s">
        <v>1340</v>
      </c>
      <c r="B378" s="32" t="s">
        <v>549</v>
      </c>
      <c r="D378" s="1" t="s">
        <v>1510</v>
      </c>
      <c r="E378" s="1"/>
      <c r="F378" s="1"/>
      <c r="G378" s="1"/>
      <c r="H378" t="b">
        <v>0</v>
      </c>
      <c r="I378" t="b">
        <v>0</v>
      </c>
      <c r="J378" t="b">
        <v>0</v>
      </c>
      <c r="K378" t="b">
        <v>1</v>
      </c>
      <c r="L378">
        <v>377</v>
      </c>
    </row>
    <row r="379" spans="1:12" x14ac:dyDescent="0.3">
      <c r="A379" s="2" t="s">
        <v>1341</v>
      </c>
      <c r="B379" s="32" t="s">
        <v>549</v>
      </c>
      <c r="D379" s="1" t="s">
        <v>1510</v>
      </c>
      <c r="E379" s="1"/>
      <c r="F379" s="1"/>
      <c r="G379" s="1"/>
      <c r="H379" t="b">
        <v>0</v>
      </c>
      <c r="I379" t="b">
        <v>0</v>
      </c>
      <c r="J379" t="b">
        <v>0</v>
      </c>
      <c r="K379" t="b">
        <v>1</v>
      </c>
      <c r="L379">
        <v>378</v>
      </c>
    </row>
    <row r="380" spans="1:12" x14ac:dyDescent="0.3">
      <c r="A380" s="2" t="s">
        <v>44</v>
      </c>
      <c r="B380" s="9" t="s">
        <v>549</v>
      </c>
      <c r="C380">
        <v>-1</v>
      </c>
      <c r="D380" t="s">
        <v>1510</v>
      </c>
      <c r="H380" t="b">
        <v>1</v>
      </c>
      <c r="I380" t="b">
        <v>0</v>
      </c>
      <c r="J380" t="b">
        <v>0</v>
      </c>
      <c r="K380" t="b">
        <v>0</v>
      </c>
      <c r="L380">
        <v>379</v>
      </c>
    </row>
    <row r="381" spans="1:12" x14ac:dyDescent="0.3">
      <c r="A381" s="2" t="s">
        <v>1337</v>
      </c>
      <c r="B381" s="32" t="s">
        <v>549</v>
      </c>
      <c r="D381" s="1" t="s">
        <v>1510</v>
      </c>
      <c r="E381" s="1"/>
      <c r="F381" s="1"/>
      <c r="G381" s="1"/>
      <c r="H381" t="b">
        <v>0</v>
      </c>
      <c r="I381" t="b">
        <v>0</v>
      </c>
      <c r="J381" t="b">
        <v>0</v>
      </c>
      <c r="K381" t="b">
        <v>1</v>
      </c>
      <c r="L381">
        <v>380</v>
      </c>
    </row>
    <row r="382" spans="1:12" x14ac:dyDescent="0.3">
      <c r="A382" s="2" t="s">
        <v>1338</v>
      </c>
      <c r="B382" s="32" t="s">
        <v>549</v>
      </c>
      <c r="D382" s="1" t="s">
        <v>1510</v>
      </c>
      <c r="E382" s="1"/>
      <c r="F382" s="1"/>
      <c r="G382" s="1"/>
      <c r="H382" t="b">
        <v>0</v>
      </c>
      <c r="I382" t="b">
        <v>0</v>
      </c>
      <c r="J382" t="b">
        <v>0</v>
      </c>
      <c r="K382" t="b">
        <v>1</v>
      </c>
      <c r="L382">
        <v>381</v>
      </c>
    </row>
    <row r="383" spans="1:12" x14ac:dyDescent="0.3">
      <c r="A383" s="2" t="s">
        <v>1339</v>
      </c>
      <c r="B383" s="32" t="s">
        <v>549</v>
      </c>
      <c r="D383" s="1" t="s">
        <v>1510</v>
      </c>
      <c r="E383" s="1"/>
      <c r="F383" s="1"/>
      <c r="G383" s="1"/>
      <c r="H383" t="b">
        <v>0</v>
      </c>
      <c r="I383" t="b">
        <v>0</v>
      </c>
      <c r="J383" t="b">
        <v>0</v>
      </c>
      <c r="K383" t="b">
        <v>1</v>
      </c>
      <c r="L383">
        <v>382</v>
      </c>
    </row>
    <row r="384" spans="1:12" x14ac:dyDescent="0.3">
      <c r="A384" s="2" t="s">
        <v>1340</v>
      </c>
      <c r="B384" s="32" t="s">
        <v>549</v>
      </c>
      <c r="D384" s="1" t="s">
        <v>1510</v>
      </c>
      <c r="E384" s="1"/>
      <c r="F384" s="1"/>
      <c r="G384" s="1"/>
      <c r="H384" t="b">
        <v>0</v>
      </c>
      <c r="I384" t="b">
        <v>0</v>
      </c>
      <c r="J384" t="b">
        <v>0</v>
      </c>
      <c r="K384" t="b">
        <v>1</v>
      </c>
      <c r="L384">
        <v>383</v>
      </c>
    </row>
    <row r="385" spans="1:12" x14ac:dyDescent="0.3">
      <c r="A385" s="2" t="s">
        <v>1341</v>
      </c>
      <c r="B385" s="32" t="s">
        <v>549</v>
      </c>
      <c r="D385" s="1" t="s">
        <v>1510</v>
      </c>
      <c r="E385" s="1"/>
      <c r="F385" s="1"/>
      <c r="G385" s="1"/>
      <c r="H385" t="b">
        <v>0</v>
      </c>
      <c r="I385" t="b">
        <v>0</v>
      </c>
      <c r="J385" t="b">
        <v>0</v>
      </c>
      <c r="K385" t="b">
        <v>1</v>
      </c>
      <c r="L385">
        <v>384</v>
      </c>
    </row>
    <row r="386" spans="1:12" x14ac:dyDescent="0.3">
      <c r="A386" s="2" t="s">
        <v>1342</v>
      </c>
      <c r="B386" s="32" t="s">
        <v>549</v>
      </c>
      <c r="C386">
        <v>-1</v>
      </c>
      <c r="D386" s="1" t="s">
        <v>1510</v>
      </c>
      <c r="E386" s="1"/>
      <c r="F386" s="1"/>
      <c r="G386" s="1"/>
      <c r="H386" t="b">
        <v>0</v>
      </c>
      <c r="I386" t="b">
        <v>0</v>
      </c>
      <c r="J386" t="b">
        <v>0</v>
      </c>
      <c r="K386" t="b">
        <v>1</v>
      </c>
      <c r="L386">
        <v>385</v>
      </c>
    </row>
    <row r="387" spans="1:12" x14ac:dyDescent="0.3">
      <c r="A387" s="2" t="s">
        <v>1342</v>
      </c>
      <c r="B387" s="32" t="s">
        <v>549</v>
      </c>
      <c r="C387">
        <v>-1</v>
      </c>
      <c r="D387" s="1" t="s">
        <v>1510</v>
      </c>
      <c r="E387" s="1"/>
      <c r="F387" s="1"/>
      <c r="G387" s="1"/>
      <c r="H387" t="b">
        <v>0</v>
      </c>
      <c r="I387" t="b">
        <v>0</v>
      </c>
      <c r="J387" t="b">
        <v>0</v>
      </c>
      <c r="K387" t="b">
        <v>1</v>
      </c>
      <c r="L387">
        <v>386</v>
      </c>
    </row>
    <row r="388" spans="1:12" x14ac:dyDescent="0.3">
      <c r="A388" s="2" t="s">
        <v>1343</v>
      </c>
      <c r="B388" s="32" t="s">
        <v>523</v>
      </c>
      <c r="C388" s="1" t="s">
        <v>606</v>
      </c>
      <c r="D388" s="1"/>
      <c r="E388" s="1"/>
      <c r="F388" s="1"/>
      <c r="G388" s="1"/>
      <c r="H388" t="b">
        <v>0</v>
      </c>
      <c r="I388" t="b">
        <v>0</v>
      </c>
      <c r="J388" t="b">
        <v>0</v>
      </c>
      <c r="K388" t="b">
        <v>1</v>
      </c>
      <c r="L388">
        <v>387</v>
      </c>
    </row>
    <row r="389" spans="1:12" x14ac:dyDescent="0.3">
      <c r="A389" s="2" t="s">
        <v>44</v>
      </c>
      <c r="B389" s="9" t="s">
        <v>549</v>
      </c>
      <c r="C389" s="1"/>
      <c r="D389" s="1" t="s">
        <v>1510</v>
      </c>
      <c r="E389" s="1"/>
      <c r="F389" s="1"/>
      <c r="G389" s="1"/>
      <c r="H389" t="b">
        <v>1</v>
      </c>
      <c r="I389" t="b">
        <v>0</v>
      </c>
      <c r="J389" t="b">
        <v>0</v>
      </c>
      <c r="K389" t="b">
        <v>0</v>
      </c>
      <c r="L389">
        <v>388</v>
      </c>
    </row>
    <row r="390" spans="1:12" x14ac:dyDescent="0.3">
      <c r="A390" s="2" t="s">
        <v>1344</v>
      </c>
      <c r="B390" s="32" t="s">
        <v>524</v>
      </c>
      <c r="C390" s="1" t="s">
        <v>607</v>
      </c>
      <c r="H390" t="b">
        <v>0</v>
      </c>
      <c r="I390" t="b">
        <v>0</v>
      </c>
      <c r="J390" t="b">
        <v>0</v>
      </c>
      <c r="K390" t="b">
        <v>1</v>
      </c>
      <c r="L390">
        <v>389</v>
      </c>
    </row>
    <row r="391" spans="1:12" x14ac:dyDescent="0.3">
      <c r="A391" s="2" t="s">
        <v>1345</v>
      </c>
      <c r="B391" s="32" t="s">
        <v>584</v>
      </c>
      <c r="C391" s="1" t="s">
        <v>658</v>
      </c>
      <c r="H391" t="b">
        <v>0</v>
      </c>
      <c r="I391" t="b">
        <v>0</v>
      </c>
      <c r="J391" t="b">
        <v>0</v>
      </c>
      <c r="K391" t="b">
        <v>1</v>
      </c>
      <c r="L391">
        <v>390</v>
      </c>
    </row>
    <row r="392" spans="1:12" x14ac:dyDescent="0.3">
      <c r="A392" s="2" t="s">
        <v>203</v>
      </c>
      <c r="B392" s="9" t="s">
        <v>528</v>
      </c>
      <c r="C392" t="s">
        <v>610</v>
      </c>
      <c r="H392" t="b">
        <v>1</v>
      </c>
      <c r="I392" t="b">
        <v>1</v>
      </c>
      <c r="J392" t="b">
        <v>0</v>
      </c>
      <c r="K392" t="b">
        <v>0</v>
      </c>
      <c r="L392">
        <v>391</v>
      </c>
    </row>
    <row r="393" spans="1:12" x14ac:dyDescent="0.3">
      <c r="A393" s="2" t="s">
        <v>28</v>
      </c>
      <c r="B393" s="9" t="s">
        <v>586</v>
      </c>
      <c r="C393" t="s">
        <v>660</v>
      </c>
      <c r="H393" t="b">
        <v>1</v>
      </c>
      <c r="I393" t="b">
        <v>1</v>
      </c>
      <c r="J393" t="b">
        <v>0</v>
      </c>
      <c r="K393" t="b">
        <v>0</v>
      </c>
      <c r="L393">
        <v>392</v>
      </c>
    </row>
    <row r="394" spans="1:12" x14ac:dyDescent="0.3">
      <c r="A394" s="2" t="s">
        <v>1346</v>
      </c>
      <c r="B394" s="32" t="s">
        <v>585</v>
      </c>
      <c r="C394" s="1" t="s">
        <v>659</v>
      </c>
      <c r="H394" t="b">
        <v>0</v>
      </c>
      <c r="I394" t="b">
        <v>0</v>
      </c>
      <c r="J394" t="b">
        <v>0</v>
      </c>
      <c r="K394" t="b">
        <v>1</v>
      </c>
      <c r="L394">
        <v>393</v>
      </c>
    </row>
    <row r="395" spans="1:12" x14ac:dyDescent="0.3">
      <c r="A395" s="2" t="s">
        <v>1347</v>
      </c>
      <c r="B395" s="32" t="s">
        <v>586</v>
      </c>
      <c r="C395" s="1" t="s">
        <v>660</v>
      </c>
      <c r="H395" t="b">
        <v>0</v>
      </c>
      <c r="I395" t="b">
        <v>0</v>
      </c>
      <c r="J395" t="b">
        <v>0</v>
      </c>
      <c r="K395" t="b">
        <v>1</v>
      </c>
      <c r="L395">
        <v>394</v>
      </c>
    </row>
    <row r="396" spans="1:12" x14ac:dyDescent="0.3">
      <c r="A396" s="2" t="s">
        <v>1347</v>
      </c>
      <c r="B396" s="32" t="s">
        <v>586</v>
      </c>
      <c r="C396" s="1" t="s">
        <v>660</v>
      </c>
      <c r="H396" t="b">
        <v>0</v>
      </c>
      <c r="I396" t="b">
        <v>0</v>
      </c>
      <c r="J396" t="b">
        <v>0</v>
      </c>
      <c r="K396" t="b">
        <v>1</v>
      </c>
      <c r="L396">
        <v>395</v>
      </c>
    </row>
    <row r="397" spans="1:12" x14ac:dyDescent="0.3">
      <c r="A397" s="2" t="s">
        <v>153</v>
      </c>
      <c r="B397" s="9" t="s">
        <v>578</v>
      </c>
      <c r="C397">
        <v>-1</v>
      </c>
      <c r="H397" t="b">
        <v>1</v>
      </c>
      <c r="I397" t="b">
        <v>0</v>
      </c>
      <c r="J397" t="b">
        <v>0</v>
      </c>
      <c r="K397" t="b">
        <v>0</v>
      </c>
      <c r="L397">
        <v>396</v>
      </c>
    </row>
    <row r="398" spans="1:12" x14ac:dyDescent="0.3">
      <c r="A398" s="2" t="s">
        <v>1350</v>
      </c>
      <c r="B398" s="32" t="s">
        <v>578</v>
      </c>
      <c r="C398">
        <v>-1</v>
      </c>
      <c r="H398" t="b">
        <v>0</v>
      </c>
      <c r="I398" t="b">
        <v>0</v>
      </c>
      <c r="J398" t="b">
        <v>0</v>
      </c>
      <c r="K398" t="b">
        <v>1</v>
      </c>
      <c r="L398">
        <v>397</v>
      </c>
    </row>
    <row r="399" spans="1:12" x14ac:dyDescent="0.3">
      <c r="A399" s="2" t="s">
        <v>1351</v>
      </c>
      <c r="B399" s="32" t="s">
        <v>578</v>
      </c>
      <c r="C399">
        <v>-1</v>
      </c>
      <c r="H399" t="b">
        <v>0</v>
      </c>
      <c r="I399" t="b">
        <v>0</v>
      </c>
      <c r="J399" t="b">
        <v>0</v>
      </c>
      <c r="K399" t="b">
        <v>1</v>
      </c>
      <c r="L399">
        <v>398</v>
      </c>
    </row>
    <row r="400" spans="1:12" x14ac:dyDescent="0.3">
      <c r="A400" s="2" t="s">
        <v>1352</v>
      </c>
      <c r="B400" s="32" t="s">
        <v>578</v>
      </c>
      <c r="C400">
        <v>-1</v>
      </c>
      <c r="H400" t="b">
        <v>0</v>
      </c>
      <c r="I400" t="b">
        <v>0</v>
      </c>
      <c r="J400" t="b">
        <v>0</v>
      </c>
      <c r="K400" t="b">
        <v>1</v>
      </c>
      <c r="L400">
        <v>399</v>
      </c>
    </row>
    <row r="401" spans="1:12" x14ac:dyDescent="0.3">
      <c r="A401" s="2" t="s">
        <v>1353</v>
      </c>
      <c r="B401" s="32" t="s">
        <v>578</v>
      </c>
      <c r="C401">
        <v>-1</v>
      </c>
      <c r="H401" t="b">
        <v>0</v>
      </c>
      <c r="I401" t="b">
        <v>0</v>
      </c>
      <c r="J401" t="b">
        <v>0</v>
      </c>
      <c r="K401" t="b">
        <v>1</v>
      </c>
      <c r="L401">
        <v>400</v>
      </c>
    </row>
    <row r="402" spans="1:12" x14ac:dyDescent="0.3">
      <c r="A402" s="2" t="s">
        <v>1354</v>
      </c>
      <c r="B402" s="32" t="s">
        <v>578</v>
      </c>
      <c r="C402">
        <v>-1</v>
      </c>
      <c r="H402" t="b">
        <v>0</v>
      </c>
      <c r="I402" t="b">
        <v>0</v>
      </c>
      <c r="J402" t="b">
        <v>0</v>
      </c>
      <c r="K402" t="b">
        <v>1</v>
      </c>
      <c r="L402">
        <v>401</v>
      </c>
    </row>
    <row r="403" spans="1:12" x14ac:dyDescent="0.3">
      <c r="A403" s="2" t="s">
        <v>153</v>
      </c>
      <c r="B403" s="9" t="s">
        <v>578</v>
      </c>
      <c r="C403">
        <v>-1</v>
      </c>
      <c r="H403" t="b">
        <v>1</v>
      </c>
      <c r="I403" t="b">
        <v>0</v>
      </c>
      <c r="J403" t="b">
        <v>0</v>
      </c>
      <c r="K403" t="b">
        <v>0</v>
      </c>
      <c r="L403">
        <v>402</v>
      </c>
    </row>
    <row r="404" spans="1:12" x14ac:dyDescent="0.3">
      <c r="A404" s="2" t="s">
        <v>210</v>
      </c>
      <c r="B404" s="32" t="s">
        <v>578</v>
      </c>
      <c r="C404">
        <v>-1</v>
      </c>
      <c r="H404" t="b">
        <v>0</v>
      </c>
      <c r="I404" t="b">
        <v>0</v>
      </c>
      <c r="J404" t="b">
        <v>0</v>
      </c>
      <c r="K404" t="b">
        <v>1</v>
      </c>
      <c r="L404">
        <v>403</v>
      </c>
    </row>
    <row r="405" spans="1:12" x14ac:dyDescent="0.3">
      <c r="A405" s="2" t="s">
        <v>211</v>
      </c>
      <c r="B405" s="32" t="s">
        <v>578</v>
      </c>
      <c r="C405">
        <v>-1</v>
      </c>
      <c r="H405" t="b">
        <v>0</v>
      </c>
      <c r="I405" t="b">
        <v>0</v>
      </c>
      <c r="J405" t="b">
        <v>0</v>
      </c>
      <c r="K405" t="b">
        <v>1</v>
      </c>
      <c r="L405">
        <v>404</v>
      </c>
    </row>
    <row r="406" spans="1:12" x14ac:dyDescent="0.3">
      <c r="A406" s="2" t="s">
        <v>1355</v>
      </c>
      <c r="B406" s="32" t="s">
        <v>578</v>
      </c>
      <c r="C406">
        <v>-1</v>
      </c>
      <c r="H406" t="b">
        <v>0</v>
      </c>
      <c r="I406" t="b">
        <v>0</v>
      </c>
      <c r="J406" t="b">
        <v>0</v>
      </c>
      <c r="K406" t="b">
        <v>1</v>
      </c>
      <c r="L406">
        <v>405</v>
      </c>
    </row>
    <row r="407" spans="1:12" x14ac:dyDescent="0.3">
      <c r="A407" s="2" t="s">
        <v>212</v>
      </c>
      <c r="B407" s="32" t="s">
        <v>578</v>
      </c>
      <c r="C407">
        <v>-1</v>
      </c>
      <c r="H407" t="b">
        <v>0</v>
      </c>
      <c r="I407" t="b">
        <v>0</v>
      </c>
      <c r="J407" t="b">
        <v>0</v>
      </c>
      <c r="K407" t="b">
        <v>1</v>
      </c>
      <c r="L407">
        <v>406</v>
      </c>
    </row>
    <row r="408" spans="1:12" x14ac:dyDescent="0.3">
      <c r="A408" s="2" t="s">
        <v>153</v>
      </c>
      <c r="B408" s="9" t="s">
        <v>578</v>
      </c>
      <c r="C408">
        <v>-1</v>
      </c>
      <c r="H408" t="b">
        <v>1</v>
      </c>
      <c r="I408" t="b">
        <v>0</v>
      </c>
      <c r="J408" t="b">
        <v>0</v>
      </c>
      <c r="K408" t="b">
        <v>0</v>
      </c>
      <c r="L408">
        <v>407</v>
      </c>
    </row>
    <row r="409" spans="1:12" x14ac:dyDescent="0.3">
      <c r="A409" s="2" t="s">
        <v>210</v>
      </c>
      <c r="B409" s="32" t="s">
        <v>578</v>
      </c>
      <c r="C409">
        <v>-1</v>
      </c>
      <c r="H409" t="b">
        <v>0</v>
      </c>
      <c r="I409" t="b">
        <v>0</v>
      </c>
      <c r="J409" t="b">
        <v>0</v>
      </c>
      <c r="K409" t="b">
        <v>1</v>
      </c>
      <c r="L409">
        <v>408</v>
      </c>
    </row>
    <row r="410" spans="1:12" x14ac:dyDescent="0.3">
      <c r="A410" s="2" t="s">
        <v>211</v>
      </c>
      <c r="B410" s="32" t="s">
        <v>578</v>
      </c>
      <c r="C410">
        <v>-1</v>
      </c>
      <c r="H410" t="b">
        <v>0</v>
      </c>
      <c r="I410" t="b">
        <v>0</v>
      </c>
      <c r="J410" t="b">
        <v>0</v>
      </c>
      <c r="K410" t="b">
        <v>1</v>
      </c>
      <c r="L410">
        <v>409</v>
      </c>
    </row>
    <row r="411" spans="1:12" x14ac:dyDescent="0.3">
      <c r="A411" s="2" t="s">
        <v>1355</v>
      </c>
      <c r="B411" s="32" t="s">
        <v>578</v>
      </c>
      <c r="C411">
        <v>-1</v>
      </c>
      <c r="H411" t="b">
        <v>0</v>
      </c>
      <c r="I411" t="b">
        <v>0</v>
      </c>
      <c r="J411" t="b">
        <v>0</v>
      </c>
      <c r="K411" t="b">
        <v>1</v>
      </c>
      <c r="L411">
        <v>410</v>
      </c>
    </row>
    <row r="412" spans="1:12" x14ac:dyDescent="0.3">
      <c r="A412" s="2" t="s">
        <v>212</v>
      </c>
      <c r="B412" s="32" t="s">
        <v>578</v>
      </c>
      <c r="C412">
        <v>-1</v>
      </c>
      <c r="H412" t="b">
        <v>0</v>
      </c>
      <c r="I412" t="b">
        <v>0</v>
      </c>
      <c r="J412" t="b">
        <v>0</v>
      </c>
      <c r="K412" t="b">
        <v>1</v>
      </c>
      <c r="L412">
        <v>411</v>
      </c>
    </row>
    <row r="413" spans="1:12" x14ac:dyDescent="0.3">
      <c r="A413" s="2" t="s">
        <v>107</v>
      </c>
      <c r="B413" s="9" t="s">
        <v>555</v>
      </c>
      <c r="C413" t="s">
        <v>632</v>
      </c>
      <c r="H413" t="b">
        <v>1</v>
      </c>
      <c r="I413" t="b">
        <v>1</v>
      </c>
      <c r="J413" t="b">
        <v>0</v>
      </c>
      <c r="K413" t="b">
        <v>0</v>
      </c>
      <c r="L413">
        <v>412</v>
      </c>
    </row>
    <row r="414" spans="1:12" x14ac:dyDescent="0.3">
      <c r="A414" s="2" t="s">
        <v>1356</v>
      </c>
      <c r="B414" s="32" t="s">
        <v>555</v>
      </c>
      <c r="C414" s="1" t="s">
        <v>632</v>
      </c>
      <c r="E414" s="69" t="s">
        <v>1537</v>
      </c>
      <c r="H414" t="b">
        <v>0</v>
      </c>
      <c r="I414" t="b">
        <v>0</v>
      </c>
      <c r="J414" t="b">
        <v>0</v>
      </c>
      <c r="K414" t="b">
        <v>1</v>
      </c>
      <c r="L414">
        <v>413</v>
      </c>
    </row>
    <row r="415" spans="1:12" x14ac:dyDescent="0.3">
      <c r="A415" s="2" t="s">
        <v>1357</v>
      </c>
      <c r="B415" s="32" t="s">
        <v>555</v>
      </c>
      <c r="C415" s="1" t="s">
        <v>632</v>
      </c>
      <c r="E415" s="69" t="s">
        <v>1536</v>
      </c>
      <c r="H415" t="b">
        <v>0</v>
      </c>
      <c r="I415" t="b">
        <v>0</v>
      </c>
      <c r="J415" t="b">
        <v>0</v>
      </c>
      <c r="K415" t="b">
        <v>1</v>
      </c>
      <c r="L415">
        <v>414</v>
      </c>
    </row>
    <row r="416" spans="1:12" x14ac:dyDescent="0.3">
      <c r="A416" s="2" t="s">
        <v>1358</v>
      </c>
      <c r="B416" s="32" t="s">
        <v>555</v>
      </c>
      <c r="C416" s="1" t="s">
        <v>632</v>
      </c>
      <c r="E416" s="69" t="s">
        <v>1535</v>
      </c>
      <c r="H416" t="b">
        <v>0</v>
      </c>
      <c r="I416" t="b">
        <v>0</v>
      </c>
      <c r="J416" t="b">
        <v>0</v>
      </c>
      <c r="K416" t="b">
        <v>1</v>
      </c>
      <c r="L416">
        <v>415</v>
      </c>
    </row>
    <row r="417" spans="1:12" x14ac:dyDescent="0.3">
      <c r="A417" s="2" t="s">
        <v>1359</v>
      </c>
      <c r="B417" s="32" t="s">
        <v>555</v>
      </c>
      <c r="C417" s="1" t="s">
        <v>632</v>
      </c>
      <c r="E417" s="69" t="s">
        <v>1534</v>
      </c>
      <c r="H417" t="b">
        <v>0</v>
      </c>
      <c r="I417" t="b">
        <v>0</v>
      </c>
      <c r="J417" t="b">
        <v>0</v>
      </c>
      <c r="K417" t="b">
        <v>1</v>
      </c>
      <c r="L417">
        <v>416</v>
      </c>
    </row>
    <row r="418" spans="1:12" x14ac:dyDescent="0.3">
      <c r="A418" s="2" t="s">
        <v>1360</v>
      </c>
      <c r="B418" s="108" t="s">
        <v>555</v>
      </c>
      <c r="C418" s="1" t="s">
        <v>632</v>
      </c>
      <c r="E418" s="69" t="s">
        <v>1533</v>
      </c>
      <c r="H418" t="b">
        <v>0</v>
      </c>
      <c r="I418" t="b">
        <v>0</v>
      </c>
      <c r="J418" t="b">
        <v>0</v>
      </c>
      <c r="K418" t="b">
        <v>1</v>
      </c>
      <c r="L418">
        <v>417</v>
      </c>
    </row>
    <row r="419" spans="1:12" x14ac:dyDescent="0.3">
      <c r="A419" s="2" t="s">
        <v>1359</v>
      </c>
      <c r="B419" s="32" t="s">
        <v>555</v>
      </c>
      <c r="C419" s="1" t="s">
        <v>632</v>
      </c>
      <c r="E419" s="69" t="s">
        <v>1534</v>
      </c>
      <c r="H419" t="b">
        <v>0</v>
      </c>
      <c r="I419" t="b">
        <v>0</v>
      </c>
      <c r="J419" t="b">
        <v>0</v>
      </c>
      <c r="K419" t="b">
        <v>1</v>
      </c>
      <c r="L419">
        <v>418</v>
      </c>
    </row>
    <row r="420" spans="1:12" x14ac:dyDescent="0.3">
      <c r="A420" s="2" t="s">
        <v>1359</v>
      </c>
      <c r="B420" s="32" t="s">
        <v>555</v>
      </c>
      <c r="C420" s="1" t="s">
        <v>632</v>
      </c>
      <c r="E420" s="69" t="s">
        <v>1534</v>
      </c>
      <c r="H420" t="b">
        <v>0</v>
      </c>
      <c r="I420" t="b">
        <v>0</v>
      </c>
      <c r="J420" t="b">
        <v>0</v>
      </c>
      <c r="K420" t="b">
        <v>1</v>
      </c>
      <c r="L420">
        <v>419</v>
      </c>
    </row>
    <row r="421" spans="1:12" x14ac:dyDescent="0.3">
      <c r="A421" s="2" t="s">
        <v>1359</v>
      </c>
      <c r="B421" s="32" t="s">
        <v>555</v>
      </c>
      <c r="C421" s="1" t="s">
        <v>632</v>
      </c>
      <c r="E421" s="69" t="s">
        <v>1534</v>
      </c>
      <c r="H421" t="b">
        <v>0</v>
      </c>
      <c r="I421" t="b">
        <v>0</v>
      </c>
      <c r="J421" t="b">
        <v>0</v>
      </c>
      <c r="K421" t="b">
        <v>1</v>
      </c>
      <c r="L421">
        <v>420</v>
      </c>
    </row>
    <row r="422" spans="1:12" x14ac:dyDescent="0.3">
      <c r="A422" s="2" t="s">
        <v>1359</v>
      </c>
      <c r="B422" s="32" t="s">
        <v>555</v>
      </c>
      <c r="C422" s="1" t="s">
        <v>632</v>
      </c>
      <c r="E422" s="69" t="s">
        <v>1534</v>
      </c>
      <c r="H422" t="b">
        <v>0</v>
      </c>
      <c r="I422" t="b">
        <v>0</v>
      </c>
      <c r="J422" t="b">
        <v>0</v>
      </c>
      <c r="K422" t="b">
        <v>1</v>
      </c>
      <c r="L422">
        <v>421</v>
      </c>
    </row>
    <row r="423" spans="1:12" x14ac:dyDescent="0.3">
      <c r="A423" s="2" t="s">
        <v>1359</v>
      </c>
      <c r="B423" s="32" t="s">
        <v>555</v>
      </c>
      <c r="C423" s="1" t="s">
        <v>632</v>
      </c>
      <c r="E423" s="69" t="s">
        <v>1534</v>
      </c>
      <c r="H423" t="b">
        <v>0</v>
      </c>
      <c r="I423" t="b">
        <v>0</v>
      </c>
      <c r="J423" t="b">
        <v>0</v>
      </c>
      <c r="K423" t="b">
        <v>1</v>
      </c>
      <c r="L423">
        <v>422</v>
      </c>
    </row>
    <row r="424" spans="1:12" x14ac:dyDescent="0.3">
      <c r="A424" s="2" t="s">
        <v>1359</v>
      </c>
      <c r="B424" s="32" t="s">
        <v>555</v>
      </c>
      <c r="C424" s="1" t="s">
        <v>632</v>
      </c>
      <c r="E424" s="69" t="s">
        <v>1534</v>
      </c>
      <c r="H424" t="b">
        <v>0</v>
      </c>
      <c r="I424" t="b">
        <v>0</v>
      </c>
      <c r="J424" t="b">
        <v>0</v>
      </c>
      <c r="K424" t="b">
        <v>1</v>
      </c>
      <c r="L424">
        <v>423</v>
      </c>
    </row>
    <row r="425" spans="1:12" x14ac:dyDescent="0.3">
      <c r="A425" s="2" t="s">
        <v>215</v>
      </c>
      <c r="B425" s="9" t="s">
        <v>587</v>
      </c>
      <c r="C425" t="s">
        <v>636</v>
      </c>
      <c r="H425" t="b">
        <v>1</v>
      </c>
      <c r="I425" t="b">
        <v>1</v>
      </c>
      <c r="J425" t="b">
        <v>0</v>
      </c>
      <c r="K425" t="b">
        <v>0</v>
      </c>
      <c r="L425">
        <v>424</v>
      </c>
    </row>
    <row r="426" spans="1:12" x14ac:dyDescent="0.3">
      <c r="A426" s="2" t="s">
        <v>1361</v>
      </c>
      <c r="B426" s="32" t="s">
        <v>587</v>
      </c>
      <c r="C426" s="1" t="s">
        <v>636</v>
      </c>
      <c r="H426" t="b">
        <v>0</v>
      </c>
      <c r="I426" t="b">
        <v>0</v>
      </c>
      <c r="J426" t="b">
        <v>0</v>
      </c>
      <c r="K426" t="b">
        <v>1</v>
      </c>
      <c r="L426">
        <v>425</v>
      </c>
    </row>
    <row r="427" spans="1:12" x14ac:dyDescent="0.3">
      <c r="A427" s="2" t="s">
        <v>1362</v>
      </c>
      <c r="B427" s="32" t="s">
        <v>587</v>
      </c>
      <c r="C427" s="1" t="s">
        <v>636</v>
      </c>
      <c r="H427" t="b">
        <v>0</v>
      </c>
      <c r="I427" t="b">
        <v>0</v>
      </c>
      <c r="J427" t="b">
        <v>0</v>
      </c>
      <c r="K427" t="b">
        <v>1</v>
      </c>
      <c r="L427">
        <v>426</v>
      </c>
    </row>
    <row r="428" spans="1:12" x14ac:dyDescent="0.3">
      <c r="A428" s="2" t="s">
        <v>1363</v>
      </c>
      <c r="B428" s="32" t="s">
        <v>587</v>
      </c>
      <c r="C428" s="1" t="s">
        <v>636</v>
      </c>
      <c r="H428" t="b">
        <v>0</v>
      </c>
      <c r="I428" t="b">
        <v>0</v>
      </c>
      <c r="J428" t="b">
        <v>0</v>
      </c>
      <c r="K428" t="b">
        <v>1</v>
      </c>
      <c r="L428">
        <v>427</v>
      </c>
    </row>
    <row r="429" spans="1:12" x14ac:dyDescent="0.3">
      <c r="A429" s="2" t="s">
        <v>217</v>
      </c>
      <c r="B429" s="9">
        <v>-1</v>
      </c>
      <c r="C429">
        <v>-1</v>
      </c>
      <c r="H429" t="b">
        <v>0</v>
      </c>
      <c r="I429" t="b">
        <v>0</v>
      </c>
      <c r="J429" t="b">
        <v>0</v>
      </c>
      <c r="K429" t="b">
        <v>1</v>
      </c>
      <c r="L429">
        <v>428</v>
      </c>
    </row>
    <row r="430" spans="1:12" x14ac:dyDescent="0.3">
      <c r="A430" s="2" t="s">
        <v>1364</v>
      </c>
      <c r="B430" s="9">
        <v>-1</v>
      </c>
      <c r="C430">
        <v>-1</v>
      </c>
      <c r="H430" t="b">
        <v>0</v>
      </c>
      <c r="I430" t="b">
        <v>0</v>
      </c>
      <c r="J430" t="b">
        <v>0</v>
      </c>
      <c r="K430" t="b">
        <v>1</v>
      </c>
      <c r="L430">
        <v>429</v>
      </c>
    </row>
    <row r="431" spans="1:12" x14ac:dyDescent="0.3">
      <c r="A431" s="2" t="s">
        <v>1365</v>
      </c>
      <c r="B431" s="9">
        <v>-1</v>
      </c>
      <c r="C431">
        <v>-1</v>
      </c>
      <c r="H431" t="b">
        <v>0</v>
      </c>
      <c r="I431" t="b">
        <v>0</v>
      </c>
      <c r="J431" t="b">
        <v>0</v>
      </c>
      <c r="K431" t="b">
        <v>1</v>
      </c>
      <c r="L431">
        <v>430</v>
      </c>
    </row>
    <row r="432" spans="1:12" x14ac:dyDescent="0.3">
      <c r="A432" s="2" t="s">
        <v>1366</v>
      </c>
      <c r="B432" s="9">
        <v>-1</v>
      </c>
      <c r="C432">
        <v>-1</v>
      </c>
      <c r="H432" t="b">
        <v>0</v>
      </c>
      <c r="I432" t="b">
        <v>0</v>
      </c>
      <c r="J432" t="b">
        <v>0</v>
      </c>
      <c r="K432" t="b">
        <v>1</v>
      </c>
      <c r="L432">
        <v>431</v>
      </c>
    </row>
    <row r="433" spans="1:12" x14ac:dyDescent="0.3">
      <c r="A433" s="2" t="s">
        <v>1367</v>
      </c>
      <c r="B433" s="9">
        <v>-1</v>
      </c>
      <c r="C433">
        <v>-1</v>
      </c>
      <c r="H433" t="b">
        <v>0</v>
      </c>
      <c r="I433" t="b">
        <v>0</v>
      </c>
      <c r="J433" t="b">
        <v>0</v>
      </c>
      <c r="K433" t="b">
        <v>1</v>
      </c>
      <c r="L433">
        <v>432</v>
      </c>
    </row>
    <row r="434" spans="1:12" x14ac:dyDescent="0.3">
      <c r="A434" s="2" t="s">
        <v>1368</v>
      </c>
      <c r="B434" s="9">
        <v>-1</v>
      </c>
      <c r="C434">
        <v>-1</v>
      </c>
      <c r="H434" t="b">
        <v>0</v>
      </c>
      <c r="I434" t="b">
        <v>0</v>
      </c>
      <c r="J434" t="b">
        <v>0</v>
      </c>
      <c r="K434" t="b">
        <v>1</v>
      </c>
      <c r="L434">
        <v>433</v>
      </c>
    </row>
    <row r="435" spans="1:12" x14ac:dyDescent="0.3">
      <c r="A435" s="2" t="s">
        <v>217</v>
      </c>
      <c r="B435" s="9">
        <v>-1</v>
      </c>
      <c r="C435">
        <v>-1</v>
      </c>
      <c r="H435" t="b">
        <v>0</v>
      </c>
      <c r="I435" t="b">
        <v>0</v>
      </c>
      <c r="J435" t="b">
        <v>0</v>
      </c>
      <c r="K435" t="b">
        <v>1</v>
      </c>
      <c r="L435">
        <v>434</v>
      </c>
    </row>
    <row r="436" spans="1:12" x14ac:dyDescent="0.3">
      <c r="A436" s="2" t="s">
        <v>1364</v>
      </c>
      <c r="B436" s="9">
        <v>-1</v>
      </c>
      <c r="C436">
        <v>-1</v>
      </c>
      <c r="H436" t="b">
        <v>0</v>
      </c>
      <c r="I436" t="b">
        <v>0</v>
      </c>
      <c r="J436" t="b">
        <v>0</v>
      </c>
      <c r="K436" t="b">
        <v>1</v>
      </c>
      <c r="L436">
        <v>435</v>
      </c>
    </row>
    <row r="437" spans="1:12" x14ac:dyDescent="0.3">
      <c r="A437" s="2" t="s">
        <v>1365</v>
      </c>
      <c r="B437" s="9">
        <v>-1</v>
      </c>
      <c r="C437">
        <v>-1</v>
      </c>
      <c r="H437" t="b">
        <v>0</v>
      </c>
      <c r="I437" t="b">
        <v>0</v>
      </c>
      <c r="J437" t="b">
        <v>0</v>
      </c>
      <c r="K437" t="b">
        <v>1</v>
      </c>
      <c r="L437">
        <v>436</v>
      </c>
    </row>
    <row r="438" spans="1:12" x14ac:dyDescent="0.3">
      <c r="A438" s="2" t="s">
        <v>1366</v>
      </c>
      <c r="B438" s="9">
        <v>-1</v>
      </c>
      <c r="C438">
        <v>-1</v>
      </c>
      <c r="H438" t="b">
        <v>0</v>
      </c>
      <c r="I438" t="b">
        <v>0</v>
      </c>
      <c r="J438" t="b">
        <v>0</v>
      </c>
      <c r="K438" t="b">
        <v>1</v>
      </c>
      <c r="L438">
        <v>437</v>
      </c>
    </row>
    <row r="439" spans="1:12" x14ac:dyDescent="0.3">
      <c r="A439" s="2" t="s">
        <v>1367</v>
      </c>
      <c r="B439" s="9">
        <v>-1</v>
      </c>
      <c r="C439">
        <v>-1</v>
      </c>
      <c r="H439" t="b">
        <v>0</v>
      </c>
      <c r="I439" t="b">
        <v>0</v>
      </c>
      <c r="J439" t="b">
        <v>0</v>
      </c>
      <c r="K439" t="b">
        <v>1</v>
      </c>
      <c r="L439">
        <v>438</v>
      </c>
    </row>
    <row r="440" spans="1:12" x14ac:dyDescent="0.3">
      <c r="A440" s="2" t="s">
        <v>1368</v>
      </c>
      <c r="B440" s="9">
        <v>-1</v>
      </c>
      <c r="C440">
        <v>-1</v>
      </c>
      <c r="H440" t="b">
        <v>0</v>
      </c>
      <c r="I440" t="b">
        <v>0</v>
      </c>
      <c r="J440" t="b">
        <v>0</v>
      </c>
      <c r="K440" t="b">
        <v>1</v>
      </c>
      <c r="L440">
        <v>439</v>
      </c>
    </row>
    <row r="441" spans="1:12" x14ac:dyDescent="0.3">
      <c r="A441" s="2" t="s">
        <v>220</v>
      </c>
      <c r="B441" s="9" t="s">
        <v>588</v>
      </c>
      <c r="C441" t="s">
        <v>661</v>
      </c>
      <c r="H441" t="b">
        <v>1</v>
      </c>
      <c r="I441" t="b">
        <v>1</v>
      </c>
      <c r="J441" t="b">
        <v>0</v>
      </c>
      <c r="K441" t="b">
        <v>0</v>
      </c>
      <c r="L441">
        <v>440</v>
      </c>
    </row>
    <row r="442" spans="1:12" x14ac:dyDescent="0.3">
      <c r="A442" s="2" t="s">
        <v>1369</v>
      </c>
      <c r="B442" s="32" t="s">
        <v>588</v>
      </c>
      <c r="C442" s="1" t="s">
        <v>661</v>
      </c>
      <c r="H442" t="b">
        <v>0</v>
      </c>
      <c r="I442" t="b">
        <v>0</v>
      </c>
      <c r="J442" t="b">
        <v>0</v>
      </c>
      <c r="K442" t="b">
        <v>1</v>
      </c>
      <c r="L442">
        <v>441</v>
      </c>
    </row>
    <row r="443" spans="1:12" x14ac:dyDescent="0.3">
      <c r="A443" s="2" t="s">
        <v>220</v>
      </c>
      <c r="B443" s="32" t="s">
        <v>588</v>
      </c>
      <c r="C443" s="1" t="s">
        <v>661</v>
      </c>
      <c r="H443" t="b">
        <v>1</v>
      </c>
      <c r="I443" t="b">
        <v>1</v>
      </c>
      <c r="J443" t="b">
        <v>0</v>
      </c>
      <c r="K443" t="b">
        <v>0</v>
      </c>
      <c r="L443">
        <v>442</v>
      </c>
    </row>
    <row r="444" spans="1:12" x14ac:dyDescent="0.3">
      <c r="A444" s="2" t="s">
        <v>1369</v>
      </c>
      <c r="B444" s="32" t="s">
        <v>588</v>
      </c>
      <c r="C444" s="1" t="s">
        <v>661</v>
      </c>
      <c r="H444" t="b">
        <v>0</v>
      </c>
      <c r="I444" t="b">
        <v>0</v>
      </c>
      <c r="J444" t="b">
        <v>0</v>
      </c>
      <c r="K444" t="b">
        <v>1</v>
      </c>
      <c r="L444">
        <v>443</v>
      </c>
    </row>
    <row r="445" spans="1:12" x14ac:dyDescent="0.3">
      <c r="A445" s="2" t="s">
        <v>221</v>
      </c>
      <c r="B445" s="9" t="s">
        <v>589</v>
      </c>
      <c r="C445">
        <v>-1</v>
      </c>
      <c r="H445" t="b">
        <v>1</v>
      </c>
      <c r="I445" t="b">
        <v>0</v>
      </c>
      <c r="J445" t="b">
        <v>0</v>
      </c>
      <c r="K445" t="b">
        <v>0</v>
      </c>
      <c r="L445">
        <v>444</v>
      </c>
    </row>
    <row r="446" spans="1:12" x14ac:dyDescent="0.3">
      <c r="A446" s="2" t="s">
        <v>1374</v>
      </c>
      <c r="B446" s="32" t="s">
        <v>589</v>
      </c>
      <c r="C446">
        <v>-1</v>
      </c>
      <c r="H446" t="b">
        <v>0</v>
      </c>
      <c r="I446" t="b">
        <v>0</v>
      </c>
      <c r="J446" t="b">
        <v>0</v>
      </c>
      <c r="K446" t="b">
        <v>1</v>
      </c>
      <c r="L446">
        <v>445</v>
      </c>
    </row>
    <row r="447" spans="1:12" x14ac:dyDescent="0.3">
      <c r="A447" s="2" t="s">
        <v>1372</v>
      </c>
      <c r="B447" s="9" t="s">
        <v>588</v>
      </c>
      <c r="C447" t="s">
        <v>661</v>
      </c>
      <c r="H447" t="b">
        <v>0</v>
      </c>
      <c r="I447" t="b">
        <v>0</v>
      </c>
      <c r="J447" t="b">
        <v>0</v>
      </c>
      <c r="K447" t="b">
        <v>1</v>
      </c>
      <c r="L447">
        <v>446</v>
      </c>
    </row>
    <row r="448" spans="1:12" x14ac:dyDescent="0.3">
      <c r="A448" s="2" t="s">
        <v>1373</v>
      </c>
      <c r="B448" s="9" t="s">
        <v>556</v>
      </c>
      <c r="C448" t="s">
        <v>633</v>
      </c>
      <c r="H448" t="b">
        <v>0</v>
      </c>
      <c r="I448" t="b">
        <v>0</v>
      </c>
      <c r="J448" t="b">
        <v>0</v>
      </c>
      <c r="K448" t="b">
        <v>1</v>
      </c>
      <c r="L448">
        <v>447</v>
      </c>
    </row>
    <row r="449" spans="1:12" x14ac:dyDescent="0.3">
      <c r="A449" s="2" t="s">
        <v>1374</v>
      </c>
      <c r="B449" s="32" t="s">
        <v>589</v>
      </c>
      <c r="C449">
        <v>-1</v>
      </c>
      <c r="H449" t="b">
        <v>0</v>
      </c>
      <c r="I449" t="b">
        <v>0</v>
      </c>
      <c r="J449" t="b">
        <v>0</v>
      </c>
      <c r="K449" t="b">
        <v>1</v>
      </c>
      <c r="L449">
        <v>448</v>
      </c>
    </row>
    <row r="450" spans="1:12" x14ac:dyDescent="0.3">
      <c r="A450" s="2" t="s">
        <v>1372</v>
      </c>
      <c r="B450" s="9" t="s">
        <v>588</v>
      </c>
      <c r="C450" t="s">
        <v>661</v>
      </c>
      <c r="H450" t="b">
        <v>0</v>
      </c>
      <c r="I450" t="b">
        <v>0</v>
      </c>
      <c r="J450" t="b">
        <v>0</v>
      </c>
      <c r="K450" t="b">
        <v>1</v>
      </c>
      <c r="L450">
        <v>449</v>
      </c>
    </row>
    <row r="451" spans="1:12" x14ac:dyDescent="0.3">
      <c r="A451" s="2" t="s">
        <v>1373</v>
      </c>
      <c r="B451" s="9" t="s">
        <v>556</v>
      </c>
      <c r="C451" t="s">
        <v>633</v>
      </c>
      <c r="H451" t="b">
        <v>0</v>
      </c>
      <c r="I451" t="b">
        <v>0</v>
      </c>
      <c r="J451" t="b">
        <v>0</v>
      </c>
      <c r="K451" t="b">
        <v>1</v>
      </c>
      <c r="L451">
        <v>450</v>
      </c>
    </row>
    <row r="452" spans="1:12" x14ac:dyDescent="0.3">
      <c r="A452" s="2" t="s">
        <v>1374</v>
      </c>
      <c r="B452" s="32" t="s">
        <v>589</v>
      </c>
      <c r="C452">
        <v>-1</v>
      </c>
      <c r="H452" t="b">
        <v>0</v>
      </c>
      <c r="I452" t="b">
        <v>0</v>
      </c>
      <c r="J452" t="b">
        <v>0</v>
      </c>
      <c r="K452" t="b">
        <v>1</v>
      </c>
      <c r="L452">
        <v>451</v>
      </c>
    </row>
    <row r="453" spans="1:12" x14ac:dyDescent="0.3">
      <c r="A453" s="2" t="s">
        <v>1374</v>
      </c>
      <c r="B453" s="32" t="s">
        <v>589</v>
      </c>
      <c r="C453">
        <v>-1</v>
      </c>
      <c r="H453" t="b">
        <v>0</v>
      </c>
      <c r="I453" t="b">
        <v>0</v>
      </c>
      <c r="J453" t="b">
        <v>0</v>
      </c>
      <c r="K453" t="b">
        <v>1</v>
      </c>
      <c r="L453">
        <v>452</v>
      </c>
    </row>
    <row r="454" spans="1:12" x14ac:dyDescent="0.3">
      <c r="A454" s="2" t="s">
        <v>1374</v>
      </c>
      <c r="B454" s="32" t="s">
        <v>589</v>
      </c>
      <c r="C454">
        <v>-1</v>
      </c>
      <c r="H454" t="b">
        <v>0</v>
      </c>
      <c r="I454" t="b">
        <v>0</v>
      </c>
      <c r="J454" t="b">
        <v>0</v>
      </c>
      <c r="K454" t="b">
        <v>1</v>
      </c>
      <c r="L454">
        <v>453</v>
      </c>
    </row>
    <row r="455" spans="1:12" x14ac:dyDescent="0.3">
      <c r="A455" s="2" t="s">
        <v>1374</v>
      </c>
      <c r="B455" s="32" t="s">
        <v>589</v>
      </c>
      <c r="C455">
        <v>-1</v>
      </c>
      <c r="H455" t="b">
        <v>0</v>
      </c>
      <c r="I455" t="b">
        <v>0</v>
      </c>
      <c r="J455" t="b">
        <v>0</v>
      </c>
      <c r="K455" t="b">
        <v>1</v>
      </c>
      <c r="L455">
        <v>454</v>
      </c>
    </row>
    <row r="456" spans="1:12" x14ac:dyDescent="0.3">
      <c r="A456" s="2" t="s">
        <v>1374</v>
      </c>
      <c r="B456" s="32" t="s">
        <v>589</v>
      </c>
      <c r="C456">
        <v>-1</v>
      </c>
      <c r="H456" t="b">
        <v>0</v>
      </c>
      <c r="I456" t="b">
        <v>0</v>
      </c>
      <c r="J456" t="b">
        <v>0</v>
      </c>
      <c r="K456" t="b">
        <v>1</v>
      </c>
      <c r="L456">
        <v>455</v>
      </c>
    </row>
    <row r="457" spans="1:12" x14ac:dyDescent="0.3">
      <c r="A457" s="2" t="s">
        <v>1374</v>
      </c>
      <c r="B457" s="32" t="s">
        <v>589</v>
      </c>
      <c r="C457">
        <v>-1</v>
      </c>
      <c r="H457" t="b">
        <v>0</v>
      </c>
      <c r="I457" t="b">
        <v>0</v>
      </c>
      <c r="J457" t="b">
        <v>0</v>
      </c>
      <c r="K457" t="b">
        <v>1</v>
      </c>
      <c r="L457">
        <v>456</v>
      </c>
    </row>
    <row r="458" spans="1:12" x14ac:dyDescent="0.3">
      <c r="A458" s="2" t="s">
        <v>185</v>
      </c>
      <c r="B458" s="9" t="s">
        <v>556</v>
      </c>
      <c r="C458" t="s">
        <v>633</v>
      </c>
      <c r="H458" t="b">
        <v>1</v>
      </c>
      <c r="I458" t="b">
        <v>1</v>
      </c>
      <c r="J458" t="b">
        <v>0</v>
      </c>
      <c r="K458" t="b">
        <v>0</v>
      </c>
      <c r="L458">
        <v>457</v>
      </c>
    </row>
    <row r="459" spans="1:12" x14ac:dyDescent="0.3">
      <c r="A459" s="2" t="s">
        <v>1373</v>
      </c>
      <c r="B459" s="32" t="s">
        <v>556</v>
      </c>
      <c r="C459" s="1" t="s">
        <v>633</v>
      </c>
      <c r="H459" t="b">
        <v>0</v>
      </c>
      <c r="I459" t="b">
        <v>0</v>
      </c>
      <c r="J459" t="b">
        <v>0</v>
      </c>
      <c r="K459" t="b">
        <v>1</v>
      </c>
      <c r="L459">
        <v>458</v>
      </c>
    </row>
    <row r="460" spans="1:12" x14ac:dyDescent="0.3">
      <c r="A460" s="2" t="s">
        <v>1376</v>
      </c>
      <c r="B460" s="9"/>
      <c r="D460" t="s">
        <v>1380</v>
      </c>
      <c r="H460" t="b">
        <v>0</v>
      </c>
      <c r="I460" t="b">
        <v>0</v>
      </c>
      <c r="J460" t="b">
        <v>1</v>
      </c>
      <c r="K460" t="b">
        <v>0</v>
      </c>
      <c r="L460">
        <v>459</v>
      </c>
    </row>
    <row r="461" spans="1:12" x14ac:dyDescent="0.3">
      <c r="A461" s="2" t="s">
        <v>34</v>
      </c>
      <c r="B461" s="9" t="s">
        <v>542</v>
      </c>
      <c r="C461" t="s">
        <v>623</v>
      </c>
      <c r="H461" t="b">
        <v>1</v>
      </c>
      <c r="I461" t="b">
        <v>1</v>
      </c>
      <c r="J461" t="b">
        <v>0</v>
      </c>
      <c r="K461" t="b">
        <v>0</v>
      </c>
      <c r="L461">
        <v>460</v>
      </c>
    </row>
    <row r="462" spans="1:12" x14ac:dyDescent="0.3">
      <c r="A462" s="2" t="s">
        <v>49</v>
      </c>
      <c r="B462" s="9" t="s">
        <v>553</v>
      </c>
      <c r="C462" t="s">
        <v>631</v>
      </c>
      <c r="D462" t="s">
        <v>1378</v>
      </c>
      <c r="H462" t="b">
        <v>0</v>
      </c>
      <c r="I462" t="b">
        <v>0</v>
      </c>
      <c r="J462" t="b">
        <v>1</v>
      </c>
      <c r="K462" t="b">
        <v>0</v>
      </c>
      <c r="L462">
        <v>461</v>
      </c>
    </row>
    <row r="463" spans="1:12" x14ac:dyDescent="0.3">
      <c r="A463" s="2" t="s">
        <v>185</v>
      </c>
      <c r="B463" s="9" t="s">
        <v>556</v>
      </c>
      <c r="C463" t="s">
        <v>633</v>
      </c>
      <c r="D463" t="s">
        <v>1379</v>
      </c>
      <c r="H463" t="b">
        <v>0</v>
      </c>
      <c r="I463" t="b">
        <v>0</v>
      </c>
      <c r="J463" t="b">
        <v>1</v>
      </c>
      <c r="K463" t="b">
        <v>0</v>
      </c>
      <c r="L463">
        <v>462</v>
      </c>
    </row>
    <row r="464" spans="1:12" x14ac:dyDescent="0.3">
      <c r="A464" s="2" t="s">
        <v>46</v>
      </c>
      <c r="B464" s="9" t="s">
        <v>551</v>
      </c>
      <c r="C464" t="s">
        <v>629</v>
      </c>
      <c r="H464" t="b">
        <v>1</v>
      </c>
      <c r="I464" t="b">
        <v>0</v>
      </c>
      <c r="J464" t="b">
        <v>0</v>
      </c>
      <c r="K464" t="b">
        <v>0</v>
      </c>
      <c r="L464">
        <v>463</v>
      </c>
    </row>
    <row r="465" spans="1:12" x14ac:dyDescent="0.3">
      <c r="A465" s="2" t="s">
        <v>1377</v>
      </c>
      <c r="B465" s="9"/>
      <c r="D465" t="s">
        <v>1381</v>
      </c>
      <c r="H465" t="b">
        <v>0</v>
      </c>
      <c r="I465" t="b">
        <v>0</v>
      </c>
      <c r="J465" t="b">
        <v>1</v>
      </c>
      <c r="K465" t="b">
        <v>0</v>
      </c>
      <c r="L465">
        <v>464</v>
      </c>
    </row>
    <row r="466" spans="1:12" x14ac:dyDescent="0.3">
      <c r="A466" s="2" t="s">
        <v>46</v>
      </c>
      <c r="B466" s="9" t="s">
        <v>551</v>
      </c>
      <c r="C466" t="s">
        <v>629</v>
      </c>
      <c r="H466" t="b">
        <v>1</v>
      </c>
      <c r="I466" t="b">
        <v>0</v>
      </c>
      <c r="J466" t="b">
        <v>0</v>
      </c>
      <c r="K466" t="b">
        <v>0</v>
      </c>
      <c r="L466">
        <v>465</v>
      </c>
    </row>
    <row r="467" spans="1:12" x14ac:dyDescent="0.3">
      <c r="A467" s="2" t="s">
        <v>1382</v>
      </c>
      <c r="B467" s="32" t="s">
        <v>551</v>
      </c>
      <c r="C467" s="1" t="s">
        <v>629</v>
      </c>
      <c r="H467" t="b">
        <v>0</v>
      </c>
      <c r="I467" t="b">
        <v>0</v>
      </c>
      <c r="J467" t="b">
        <v>0</v>
      </c>
      <c r="K467" t="b">
        <v>1</v>
      </c>
      <c r="L467">
        <v>466</v>
      </c>
    </row>
    <row r="468" spans="1:12" x14ac:dyDescent="0.3">
      <c r="A468" s="2" t="s">
        <v>1383</v>
      </c>
      <c r="B468" s="32" t="s">
        <v>551</v>
      </c>
      <c r="C468" s="1" t="s">
        <v>629</v>
      </c>
      <c r="H468" t="b">
        <v>0</v>
      </c>
      <c r="I468" t="b">
        <v>0</v>
      </c>
      <c r="J468" t="b">
        <v>0</v>
      </c>
      <c r="K468" t="b">
        <v>1</v>
      </c>
      <c r="L468">
        <v>467</v>
      </c>
    </row>
    <row r="469" spans="1:12" x14ac:dyDescent="0.3">
      <c r="A469" s="2" t="s">
        <v>1384</v>
      </c>
      <c r="B469" s="32" t="s">
        <v>551</v>
      </c>
      <c r="C469" s="1" t="s">
        <v>629</v>
      </c>
      <c r="H469" t="b">
        <v>0</v>
      </c>
      <c r="I469" t="b">
        <v>0</v>
      </c>
      <c r="J469" t="b">
        <v>0</v>
      </c>
      <c r="K469" t="b">
        <v>1</v>
      </c>
      <c r="L469">
        <v>468</v>
      </c>
    </row>
    <row r="470" spans="1:12" x14ac:dyDescent="0.3">
      <c r="A470" s="2" t="s">
        <v>1385</v>
      </c>
      <c r="B470" s="32" t="s">
        <v>551</v>
      </c>
      <c r="C470" s="1" t="s">
        <v>629</v>
      </c>
      <c r="H470" t="b">
        <v>0</v>
      </c>
      <c r="I470" t="b">
        <v>0</v>
      </c>
      <c r="J470" t="b">
        <v>0</v>
      </c>
      <c r="K470" t="b">
        <v>1</v>
      </c>
      <c r="L470">
        <v>469</v>
      </c>
    </row>
    <row r="471" spans="1:12" x14ac:dyDescent="0.3">
      <c r="A471" s="2" t="s">
        <v>46</v>
      </c>
      <c r="B471" s="9" t="s">
        <v>551</v>
      </c>
      <c r="C471" t="s">
        <v>629</v>
      </c>
      <c r="H471" t="b">
        <v>1</v>
      </c>
      <c r="I471" t="b">
        <v>0</v>
      </c>
      <c r="J471" t="b">
        <v>0</v>
      </c>
      <c r="K471" t="b">
        <v>0</v>
      </c>
      <c r="L471">
        <v>470</v>
      </c>
    </row>
    <row r="472" spans="1:12" x14ac:dyDescent="0.3">
      <c r="A472" s="2" t="s">
        <v>1382</v>
      </c>
      <c r="B472" s="32" t="s">
        <v>551</v>
      </c>
      <c r="C472" s="1" t="s">
        <v>629</v>
      </c>
      <c r="H472" t="b">
        <v>0</v>
      </c>
      <c r="I472" t="b">
        <v>0</v>
      </c>
      <c r="J472" t="b">
        <v>0</v>
      </c>
      <c r="K472" t="b">
        <v>1</v>
      </c>
      <c r="L472">
        <v>471</v>
      </c>
    </row>
    <row r="473" spans="1:12" x14ac:dyDescent="0.3">
      <c r="A473" s="2" t="s">
        <v>1384</v>
      </c>
      <c r="B473" s="32" t="s">
        <v>551</v>
      </c>
      <c r="C473" s="1" t="s">
        <v>629</v>
      </c>
      <c r="H473" t="b">
        <v>0</v>
      </c>
      <c r="I473" t="b">
        <v>0</v>
      </c>
      <c r="J473" t="b">
        <v>0</v>
      </c>
      <c r="K473" t="b">
        <v>1</v>
      </c>
      <c r="L473">
        <v>472</v>
      </c>
    </row>
    <row r="474" spans="1:12" x14ac:dyDescent="0.3">
      <c r="A474" s="2" t="s">
        <v>46</v>
      </c>
      <c r="B474" s="9" t="s">
        <v>551</v>
      </c>
      <c r="C474" t="s">
        <v>629</v>
      </c>
      <c r="H474" t="b">
        <v>1</v>
      </c>
      <c r="I474" t="b">
        <v>0</v>
      </c>
      <c r="J474" t="b">
        <v>0</v>
      </c>
      <c r="K474" t="b">
        <v>0</v>
      </c>
      <c r="L474">
        <v>473</v>
      </c>
    </row>
    <row r="475" spans="1:12" x14ac:dyDescent="0.3">
      <c r="A475" s="2" t="s">
        <v>1382</v>
      </c>
      <c r="B475" s="32" t="s">
        <v>551</v>
      </c>
      <c r="C475" s="1" t="s">
        <v>629</v>
      </c>
      <c r="H475" t="b">
        <v>0</v>
      </c>
      <c r="I475" t="b">
        <v>0</v>
      </c>
      <c r="J475" t="b">
        <v>0</v>
      </c>
      <c r="K475" t="b">
        <v>1</v>
      </c>
      <c r="L475">
        <v>474</v>
      </c>
    </row>
    <row r="476" spans="1:12" x14ac:dyDescent="0.3">
      <c r="A476" s="2" t="s">
        <v>1383</v>
      </c>
      <c r="B476" s="32" t="s">
        <v>551</v>
      </c>
      <c r="C476" s="1" t="s">
        <v>629</v>
      </c>
      <c r="H476" t="b">
        <v>0</v>
      </c>
      <c r="I476" t="b">
        <v>0</v>
      </c>
      <c r="J476" t="b">
        <v>0</v>
      </c>
      <c r="K476" t="b">
        <v>1</v>
      </c>
      <c r="L476">
        <v>475</v>
      </c>
    </row>
    <row r="477" spans="1:12" x14ac:dyDescent="0.3">
      <c r="A477" s="2" t="s">
        <v>1384</v>
      </c>
      <c r="B477" s="32" t="s">
        <v>551</v>
      </c>
      <c r="C477" s="1" t="s">
        <v>629</v>
      </c>
      <c r="H477" t="b">
        <v>0</v>
      </c>
      <c r="I477" t="b">
        <v>0</v>
      </c>
      <c r="J477" t="b">
        <v>0</v>
      </c>
      <c r="K477" t="b">
        <v>1</v>
      </c>
      <c r="L477">
        <v>476</v>
      </c>
    </row>
    <row r="478" spans="1:12" x14ac:dyDescent="0.3">
      <c r="A478" s="2" t="s">
        <v>1385</v>
      </c>
      <c r="B478" s="32" t="s">
        <v>551</v>
      </c>
      <c r="C478" s="1" t="s">
        <v>629</v>
      </c>
      <c r="H478" t="b">
        <v>0</v>
      </c>
      <c r="I478" t="b">
        <v>0</v>
      </c>
      <c r="J478" t="b">
        <v>0</v>
      </c>
      <c r="K478" t="b">
        <v>1</v>
      </c>
      <c r="L478">
        <v>477</v>
      </c>
    </row>
    <row r="479" spans="1:12" x14ac:dyDescent="0.3">
      <c r="A479" s="2" t="s">
        <v>46</v>
      </c>
      <c r="B479" s="9" t="s">
        <v>551</v>
      </c>
      <c r="C479" t="s">
        <v>629</v>
      </c>
      <c r="H479" t="b">
        <v>1</v>
      </c>
      <c r="I479" t="b">
        <v>0</v>
      </c>
      <c r="J479" t="b">
        <v>0</v>
      </c>
      <c r="K479" t="b">
        <v>0</v>
      </c>
      <c r="L479">
        <v>478</v>
      </c>
    </row>
    <row r="480" spans="1:12" x14ac:dyDescent="0.3">
      <c r="A480" s="2" t="s">
        <v>1382</v>
      </c>
      <c r="B480" s="32" t="s">
        <v>551</v>
      </c>
      <c r="C480" s="1" t="s">
        <v>629</v>
      </c>
      <c r="H480" t="b">
        <v>0</v>
      </c>
      <c r="I480" t="b">
        <v>0</v>
      </c>
      <c r="J480" t="b">
        <v>0</v>
      </c>
      <c r="K480" t="b">
        <v>1</v>
      </c>
      <c r="L480">
        <v>479</v>
      </c>
    </row>
    <row r="481" spans="1:12" x14ac:dyDescent="0.3">
      <c r="A481" s="2" t="s">
        <v>1384</v>
      </c>
      <c r="B481" s="32" t="s">
        <v>551</v>
      </c>
      <c r="C481" s="1" t="s">
        <v>629</v>
      </c>
      <c r="H481" t="b">
        <v>0</v>
      </c>
      <c r="I481" t="b">
        <v>0</v>
      </c>
      <c r="J481" t="b">
        <v>0</v>
      </c>
      <c r="K481" t="b">
        <v>1</v>
      </c>
      <c r="L481">
        <v>480</v>
      </c>
    </row>
    <row r="482" spans="1:12" x14ac:dyDescent="0.3">
      <c r="A482" s="2" t="s">
        <v>49</v>
      </c>
      <c r="B482" s="9" t="s">
        <v>553</v>
      </c>
      <c r="C482" t="s">
        <v>631</v>
      </c>
      <c r="H482" t="b">
        <v>1</v>
      </c>
      <c r="I482" t="b">
        <v>0</v>
      </c>
      <c r="J482" t="b">
        <v>0</v>
      </c>
      <c r="K482" t="b">
        <v>0</v>
      </c>
      <c r="L482">
        <v>481</v>
      </c>
    </row>
    <row r="483" spans="1:12" x14ac:dyDescent="0.3">
      <c r="A483" s="2" t="s">
        <v>1387</v>
      </c>
      <c r="B483" s="32" t="s">
        <v>553</v>
      </c>
      <c r="C483" s="1" t="s">
        <v>631</v>
      </c>
      <c r="H483" t="b">
        <v>0</v>
      </c>
      <c r="I483" t="b">
        <v>0</v>
      </c>
      <c r="J483" t="b">
        <v>0</v>
      </c>
      <c r="K483" t="b">
        <v>1</v>
      </c>
      <c r="L483">
        <v>482</v>
      </c>
    </row>
    <row r="484" spans="1:12" x14ac:dyDescent="0.3">
      <c r="A484" s="2" t="s">
        <v>1388</v>
      </c>
      <c r="B484" s="32" t="s">
        <v>553</v>
      </c>
      <c r="C484" s="1" t="s">
        <v>631</v>
      </c>
      <c r="H484" t="b">
        <v>0</v>
      </c>
      <c r="I484" t="b">
        <v>0</v>
      </c>
      <c r="J484" t="b">
        <v>0</v>
      </c>
      <c r="K484" t="b">
        <v>1</v>
      </c>
      <c r="L484">
        <v>483</v>
      </c>
    </row>
    <row r="485" spans="1:12" x14ac:dyDescent="0.3">
      <c r="A485" s="2" t="s">
        <v>1389</v>
      </c>
      <c r="B485" s="32" t="s">
        <v>553</v>
      </c>
      <c r="C485" s="1" t="s">
        <v>631</v>
      </c>
      <c r="H485" t="b">
        <v>0</v>
      </c>
      <c r="I485" t="b">
        <v>0</v>
      </c>
      <c r="J485" t="b">
        <v>0</v>
      </c>
      <c r="K485" t="b">
        <v>1</v>
      </c>
      <c r="L485">
        <v>484</v>
      </c>
    </row>
    <row r="486" spans="1:12" x14ac:dyDescent="0.3">
      <c r="A486" s="2" t="s">
        <v>1390</v>
      </c>
      <c r="B486" s="32" t="s">
        <v>553</v>
      </c>
      <c r="C486" s="1" t="s">
        <v>631</v>
      </c>
      <c r="H486" t="b">
        <v>0</v>
      </c>
      <c r="I486" t="b">
        <v>0</v>
      </c>
      <c r="J486" t="b">
        <v>0</v>
      </c>
      <c r="K486" t="b">
        <v>1</v>
      </c>
      <c r="L486">
        <v>485</v>
      </c>
    </row>
    <row r="487" spans="1:12" x14ac:dyDescent="0.3">
      <c r="A487" s="2" t="s">
        <v>1391</v>
      </c>
      <c r="B487" s="32" t="s">
        <v>553</v>
      </c>
      <c r="C487" s="1" t="s">
        <v>631</v>
      </c>
      <c r="H487" t="b">
        <v>0</v>
      </c>
      <c r="I487" t="b">
        <v>0</v>
      </c>
      <c r="J487" t="b">
        <v>0</v>
      </c>
      <c r="K487" t="b">
        <v>1</v>
      </c>
      <c r="L487">
        <v>486</v>
      </c>
    </row>
    <row r="488" spans="1:12" x14ac:dyDescent="0.3">
      <c r="A488" s="2" t="s">
        <v>1392</v>
      </c>
      <c r="B488" s="32" t="s">
        <v>553</v>
      </c>
      <c r="C488" s="1" t="s">
        <v>631</v>
      </c>
      <c r="H488" t="b">
        <v>0</v>
      </c>
      <c r="I488" t="b">
        <v>0</v>
      </c>
      <c r="J488" t="b">
        <v>0</v>
      </c>
      <c r="K488" t="b">
        <v>1</v>
      </c>
      <c r="L488">
        <v>487</v>
      </c>
    </row>
    <row r="489" spans="1:12" x14ac:dyDescent="0.3">
      <c r="A489" s="2" t="s">
        <v>1392</v>
      </c>
      <c r="B489" s="32" t="s">
        <v>553</v>
      </c>
      <c r="C489" s="1" t="s">
        <v>631</v>
      </c>
      <c r="H489" t="b">
        <v>0</v>
      </c>
      <c r="I489" t="b">
        <v>0</v>
      </c>
      <c r="J489" t="b">
        <v>0</v>
      </c>
      <c r="K489" t="b">
        <v>1</v>
      </c>
      <c r="L489">
        <v>488</v>
      </c>
    </row>
    <row r="490" spans="1:12" x14ac:dyDescent="0.3">
      <c r="A490" s="2" t="s">
        <v>46</v>
      </c>
      <c r="B490" s="12" t="s">
        <v>551</v>
      </c>
      <c r="C490" t="s">
        <v>629</v>
      </c>
      <c r="H490" t="b">
        <v>1</v>
      </c>
      <c r="I490" t="b">
        <v>0</v>
      </c>
      <c r="J490" t="b">
        <v>0</v>
      </c>
      <c r="K490" t="b">
        <v>0</v>
      </c>
      <c r="L490">
        <v>489</v>
      </c>
    </row>
    <row r="491" spans="1:12" x14ac:dyDescent="0.3">
      <c r="A491" s="2" t="s">
        <v>1394</v>
      </c>
      <c r="B491" s="99" t="s">
        <v>551</v>
      </c>
      <c r="C491" s="1" t="s">
        <v>629</v>
      </c>
      <c r="H491" t="b">
        <v>0</v>
      </c>
      <c r="I491" t="b">
        <v>0</v>
      </c>
      <c r="J491" t="b">
        <v>0</v>
      </c>
      <c r="K491" t="b">
        <v>1</v>
      </c>
      <c r="L491">
        <v>490</v>
      </c>
    </row>
    <row r="492" spans="1:12" x14ac:dyDescent="0.3">
      <c r="A492" s="2" t="s">
        <v>1394</v>
      </c>
      <c r="B492" s="99" t="s">
        <v>551</v>
      </c>
      <c r="C492" s="1" t="s">
        <v>629</v>
      </c>
      <c r="H492" t="b">
        <v>0</v>
      </c>
      <c r="I492" t="b">
        <v>0</v>
      </c>
      <c r="J492" t="b">
        <v>0</v>
      </c>
      <c r="K492" t="b">
        <v>1</v>
      </c>
      <c r="L492">
        <v>491</v>
      </c>
    </row>
    <row r="493" spans="1:12" x14ac:dyDescent="0.3">
      <c r="A493" s="2" t="s">
        <v>1394</v>
      </c>
      <c r="B493" s="99" t="s">
        <v>551</v>
      </c>
      <c r="C493" s="1" t="s">
        <v>629</v>
      </c>
      <c r="H493" t="b">
        <v>0</v>
      </c>
      <c r="I493" t="b">
        <v>0</v>
      </c>
      <c r="J493" t="b">
        <v>0</v>
      </c>
      <c r="K493" t="b">
        <v>1</v>
      </c>
      <c r="L493">
        <v>492</v>
      </c>
    </row>
    <row r="494" spans="1:12" x14ac:dyDescent="0.3">
      <c r="A494" s="2" t="s">
        <v>1394</v>
      </c>
      <c r="B494" s="99" t="s">
        <v>551</v>
      </c>
      <c r="C494" s="1" t="s">
        <v>629</v>
      </c>
      <c r="H494" t="b">
        <v>0</v>
      </c>
      <c r="I494" t="b">
        <v>0</v>
      </c>
      <c r="J494" t="b">
        <v>0</v>
      </c>
      <c r="K494" t="b">
        <v>1</v>
      </c>
      <c r="L494">
        <v>493</v>
      </c>
    </row>
    <row r="495" spans="1:12" x14ac:dyDescent="0.3">
      <c r="A495" s="2" t="s">
        <v>1394</v>
      </c>
      <c r="B495" s="99" t="s">
        <v>551</v>
      </c>
      <c r="C495" s="1" t="s">
        <v>629</v>
      </c>
      <c r="H495" t="b">
        <v>0</v>
      </c>
      <c r="I495" t="b">
        <v>0</v>
      </c>
      <c r="J495" t="b">
        <v>0</v>
      </c>
      <c r="K495" t="b">
        <v>1</v>
      </c>
      <c r="L495">
        <v>494</v>
      </c>
    </row>
    <row r="496" spans="1:12" x14ac:dyDescent="0.3">
      <c r="A496" s="2" t="s">
        <v>1394</v>
      </c>
      <c r="B496" s="99" t="s">
        <v>551</v>
      </c>
      <c r="C496" s="1" t="s">
        <v>629</v>
      </c>
      <c r="H496" t="b">
        <v>0</v>
      </c>
      <c r="I496" t="b">
        <v>0</v>
      </c>
      <c r="J496" t="b">
        <v>0</v>
      </c>
      <c r="K496" t="b">
        <v>1</v>
      </c>
      <c r="L496">
        <v>495</v>
      </c>
    </row>
    <row r="497" spans="1:12" x14ac:dyDescent="0.3">
      <c r="A497" s="2" t="s">
        <v>1395</v>
      </c>
      <c r="B497" s="99" t="s">
        <v>551</v>
      </c>
      <c r="C497" s="1" t="s">
        <v>629</v>
      </c>
      <c r="H497" t="b">
        <v>0</v>
      </c>
      <c r="I497" t="b">
        <v>0</v>
      </c>
      <c r="J497" t="b">
        <v>0</v>
      </c>
      <c r="K497" t="b">
        <v>1</v>
      </c>
      <c r="L497">
        <v>496</v>
      </c>
    </row>
    <row r="498" spans="1:12" x14ac:dyDescent="0.3">
      <c r="A498" s="2" t="s">
        <v>1396</v>
      </c>
      <c r="B498" s="99" t="s">
        <v>551</v>
      </c>
      <c r="C498" s="1" t="s">
        <v>629</v>
      </c>
      <c r="H498" t="b">
        <v>0</v>
      </c>
      <c r="I498" t="b">
        <v>0</v>
      </c>
      <c r="J498" t="b">
        <v>0</v>
      </c>
      <c r="K498" t="b">
        <v>1</v>
      </c>
      <c r="L498">
        <v>497</v>
      </c>
    </row>
    <row r="499" spans="1:12" x14ac:dyDescent="0.3">
      <c r="A499" s="2" t="s">
        <v>44</v>
      </c>
      <c r="B499" s="12" t="s">
        <v>549</v>
      </c>
      <c r="C499">
        <v>-1</v>
      </c>
      <c r="D499" t="s">
        <v>1510</v>
      </c>
      <c r="H499" t="b">
        <v>1</v>
      </c>
      <c r="I499" t="b">
        <v>0</v>
      </c>
      <c r="J499" t="b">
        <v>0</v>
      </c>
      <c r="K499" t="b">
        <v>0</v>
      </c>
      <c r="L499">
        <v>498</v>
      </c>
    </row>
    <row r="500" spans="1:12" x14ac:dyDescent="0.3">
      <c r="A500" s="2" t="s">
        <v>1397</v>
      </c>
      <c r="B500" s="99" t="s">
        <v>549</v>
      </c>
      <c r="C500" s="1">
        <v>-1</v>
      </c>
      <c r="D500" s="1" t="s">
        <v>1510</v>
      </c>
      <c r="E500" s="1"/>
      <c r="F500" s="1"/>
      <c r="G500" s="1"/>
      <c r="H500" t="b">
        <v>0</v>
      </c>
      <c r="I500" t="b">
        <v>0</v>
      </c>
      <c r="J500" t="b">
        <v>0</v>
      </c>
      <c r="K500" t="b">
        <v>1</v>
      </c>
      <c r="L500">
        <v>499</v>
      </c>
    </row>
    <row r="501" spans="1:12" x14ac:dyDescent="0.3">
      <c r="A501" s="2" t="s">
        <v>8</v>
      </c>
      <c r="B501" s="9" t="s">
        <v>530</v>
      </c>
      <c r="C501" t="s">
        <v>612</v>
      </c>
      <c r="H501" t="b">
        <v>1</v>
      </c>
      <c r="I501" t="b">
        <v>0</v>
      </c>
      <c r="J501" t="b">
        <v>0</v>
      </c>
      <c r="K501" t="b">
        <v>0</v>
      </c>
      <c r="L501">
        <v>500</v>
      </c>
    </row>
    <row r="502" spans="1:12" x14ac:dyDescent="0.3">
      <c r="A502" s="2" t="s">
        <v>153</v>
      </c>
      <c r="B502" s="9" t="s">
        <v>578</v>
      </c>
      <c r="C502">
        <v>-1</v>
      </c>
      <c r="H502" t="b">
        <v>1</v>
      </c>
      <c r="I502" t="b">
        <v>0</v>
      </c>
      <c r="J502" t="b">
        <v>0</v>
      </c>
      <c r="K502" t="b">
        <v>0</v>
      </c>
      <c r="L502">
        <v>501</v>
      </c>
    </row>
    <row r="503" spans="1:12" x14ac:dyDescent="0.3">
      <c r="A503" s="2" t="s">
        <v>153</v>
      </c>
      <c r="B503" s="9" t="s">
        <v>578</v>
      </c>
      <c r="C503">
        <v>-1</v>
      </c>
      <c r="H503" t="b">
        <v>1</v>
      </c>
      <c r="I503" t="b">
        <v>0</v>
      </c>
      <c r="J503" t="b">
        <v>0</v>
      </c>
      <c r="K503" t="b">
        <v>0</v>
      </c>
      <c r="L503">
        <v>502</v>
      </c>
    </row>
    <row r="504" spans="1:12" x14ac:dyDescent="0.3">
      <c r="A504" s="2" t="s">
        <v>1400</v>
      </c>
      <c r="B504" s="32" t="s">
        <v>578</v>
      </c>
      <c r="C504">
        <v>-1</v>
      </c>
      <c r="H504" t="b">
        <v>0</v>
      </c>
      <c r="I504" t="b">
        <v>0</v>
      </c>
      <c r="J504" t="b">
        <v>0</v>
      </c>
      <c r="K504" t="b">
        <v>1</v>
      </c>
      <c r="L504">
        <v>503</v>
      </c>
    </row>
    <row r="505" spans="1:12" x14ac:dyDescent="0.3">
      <c r="A505" s="2" t="s">
        <v>1401</v>
      </c>
      <c r="B505" s="32" t="s">
        <v>578</v>
      </c>
      <c r="C505">
        <v>-1</v>
      </c>
      <c r="H505" t="b">
        <v>0</v>
      </c>
      <c r="I505" t="b">
        <v>0</v>
      </c>
      <c r="J505" t="b">
        <v>0</v>
      </c>
      <c r="K505" t="b">
        <v>1</v>
      </c>
      <c r="L505">
        <v>504</v>
      </c>
    </row>
    <row r="506" spans="1:12" x14ac:dyDescent="0.3">
      <c r="A506" s="2" t="s">
        <v>63</v>
      </c>
      <c r="B506" s="110" t="s">
        <v>587</v>
      </c>
      <c r="C506" s="69">
        <v>1522043</v>
      </c>
      <c r="E506" t="s">
        <v>1550</v>
      </c>
      <c r="F506" t="s">
        <v>1550</v>
      </c>
      <c r="H506" t="b">
        <v>0</v>
      </c>
      <c r="I506" t="b">
        <v>0</v>
      </c>
      <c r="J506" t="b">
        <v>0</v>
      </c>
      <c r="K506" t="b">
        <v>1</v>
      </c>
      <c r="L506">
        <v>505</v>
      </c>
    </row>
    <row r="507" spans="1:12" x14ac:dyDescent="0.3">
      <c r="A507" s="2" t="s">
        <v>1404</v>
      </c>
      <c r="B507" s="9">
        <v>-1</v>
      </c>
      <c r="C507">
        <v>-1</v>
      </c>
      <c r="H507" t="b">
        <v>0</v>
      </c>
      <c r="I507" t="b">
        <v>0</v>
      </c>
      <c r="J507" t="b">
        <v>0</v>
      </c>
      <c r="K507" t="b">
        <v>1</v>
      </c>
      <c r="L507">
        <v>506</v>
      </c>
    </row>
    <row r="508" spans="1:12" x14ac:dyDescent="0.3">
      <c r="A508" s="2" t="s">
        <v>1405</v>
      </c>
      <c r="B508" s="9">
        <v>-1</v>
      </c>
      <c r="C508">
        <v>-1</v>
      </c>
      <c r="H508" t="b">
        <v>0</v>
      </c>
      <c r="I508" t="b">
        <v>0</v>
      </c>
      <c r="J508" t="b">
        <v>0</v>
      </c>
      <c r="K508" t="b">
        <v>1</v>
      </c>
      <c r="L508">
        <v>507</v>
      </c>
    </row>
    <row r="509" spans="1:12" x14ac:dyDescent="0.3">
      <c r="A509" s="2" t="s">
        <v>232</v>
      </c>
      <c r="B509" s="9">
        <v>-1</v>
      </c>
      <c r="C509">
        <v>-1</v>
      </c>
      <c r="H509" t="b">
        <v>0</v>
      </c>
      <c r="I509" t="b">
        <v>0</v>
      </c>
      <c r="J509" t="b">
        <v>0</v>
      </c>
      <c r="K509" t="b">
        <v>1</v>
      </c>
      <c r="L509">
        <v>508</v>
      </c>
    </row>
    <row r="510" spans="1:12" x14ac:dyDescent="0.3">
      <c r="A510" s="2" t="s">
        <v>46</v>
      </c>
      <c r="B510" s="9" t="s">
        <v>551</v>
      </c>
      <c r="C510" t="s">
        <v>629</v>
      </c>
      <c r="H510" t="b">
        <v>1</v>
      </c>
      <c r="I510" t="b">
        <v>0</v>
      </c>
      <c r="J510" t="b">
        <v>0</v>
      </c>
      <c r="K510" t="b">
        <v>0</v>
      </c>
      <c r="L510">
        <v>509</v>
      </c>
    </row>
    <row r="511" spans="1:12" x14ac:dyDescent="0.3">
      <c r="A511" s="2" t="s">
        <v>46</v>
      </c>
      <c r="B511" s="9" t="s">
        <v>551</v>
      </c>
      <c r="C511" t="s">
        <v>629</v>
      </c>
      <c r="H511" t="b">
        <v>1</v>
      </c>
      <c r="I511" t="b">
        <v>0</v>
      </c>
      <c r="J511" t="b">
        <v>0</v>
      </c>
      <c r="K511" t="b">
        <v>0</v>
      </c>
      <c r="L511">
        <v>510</v>
      </c>
    </row>
    <row r="512" spans="1:12" x14ac:dyDescent="0.3">
      <c r="A512" s="2" t="s">
        <v>46</v>
      </c>
      <c r="B512" s="9" t="s">
        <v>551</v>
      </c>
      <c r="C512" t="s">
        <v>629</v>
      </c>
      <c r="H512" t="b">
        <v>1</v>
      </c>
      <c r="I512" t="b">
        <v>0</v>
      </c>
      <c r="J512" t="b">
        <v>0</v>
      </c>
      <c r="K512" t="b">
        <v>0</v>
      </c>
      <c r="L512">
        <v>511</v>
      </c>
    </row>
    <row r="513" spans="1:12" x14ac:dyDescent="0.3">
      <c r="A513" s="2" t="s">
        <v>46</v>
      </c>
      <c r="B513" s="9" t="s">
        <v>551</v>
      </c>
      <c r="C513" t="s">
        <v>629</v>
      </c>
      <c r="H513" t="b">
        <v>1</v>
      </c>
      <c r="I513" t="b">
        <v>0</v>
      </c>
      <c r="J513" t="b">
        <v>0</v>
      </c>
      <c r="K513" t="b">
        <v>0</v>
      </c>
      <c r="L513">
        <v>512</v>
      </c>
    </row>
    <row r="514" spans="1:12" x14ac:dyDescent="0.3">
      <c r="A514" s="2" t="s">
        <v>46</v>
      </c>
      <c r="B514" s="9" t="s">
        <v>551</v>
      </c>
      <c r="C514" t="s">
        <v>629</v>
      </c>
      <c r="H514" t="b">
        <v>1</v>
      </c>
      <c r="I514" t="b">
        <v>0</v>
      </c>
      <c r="J514" t="b">
        <v>0</v>
      </c>
      <c r="K514" t="b">
        <v>0</v>
      </c>
      <c r="L514">
        <v>513</v>
      </c>
    </row>
    <row r="515" spans="1:12" x14ac:dyDescent="0.3">
      <c r="A515" s="2" t="s">
        <v>46</v>
      </c>
      <c r="B515" s="9" t="s">
        <v>551</v>
      </c>
      <c r="C515" t="s">
        <v>629</v>
      </c>
      <c r="H515" t="b">
        <v>1</v>
      </c>
      <c r="I515" t="b">
        <v>0</v>
      </c>
      <c r="J515" t="b">
        <v>0</v>
      </c>
      <c r="K515" t="b">
        <v>0</v>
      </c>
      <c r="L515">
        <v>514</v>
      </c>
    </row>
    <row r="516" spans="1:12" x14ac:dyDescent="0.3">
      <c r="A516" s="2" t="s">
        <v>46</v>
      </c>
      <c r="B516" s="9" t="s">
        <v>551</v>
      </c>
      <c r="C516" t="s">
        <v>629</v>
      </c>
      <c r="H516" t="b">
        <v>1</v>
      </c>
      <c r="I516" t="b">
        <v>0</v>
      </c>
      <c r="J516" t="b">
        <v>0</v>
      </c>
      <c r="K516" t="b">
        <v>0</v>
      </c>
      <c r="L516">
        <v>515</v>
      </c>
    </row>
    <row r="517" spans="1:12" x14ac:dyDescent="0.3">
      <c r="A517" s="2" t="s">
        <v>46</v>
      </c>
      <c r="B517" s="9" t="s">
        <v>551</v>
      </c>
      <c r="C517" t="s">
        <v>629</v>
      </c>
      <c r="H517" t="b">
        <v>1</v>
      </c>
      <c r="I517" t="b">
        <v>0</v>
      </c>
      <c r="J517" t="b">
        <v>0</v>
      </c>
      <c r="K517" t="b">
        <v>0</v>
      </c>
      <c r="L517">
        <v>516</v>
      </c>
    </row>
    <row r="518" spans="1:12" x14ac:dyDescent="0.3">
      <c r="A518" s="2" t="s">
        <v>46</v>
      </c>
      <c r="B518" s="9" t="s">
        <v>551</v>
      </c>
      <c r="C518" t="s">
        <v>629</v>
      </c>
      <c r="H518" t="b">
        <v>1</v>
      </c>
      <c r="I518" t="b">
        <v>0</v>
      </c>
      <c r="J518" t="b">
        <v>0</v>
      </c>
      <c r="K518" t="b">
        <v>0</v>
      </c>
      <c r="L518">
        <v>517</v>
      </c>
    </row>
    <row r="519" spans="1:12" x14ac:dyDescent="0.3">
      <c r="A519" s="2" t="s">
        <v>46</v>
      </c>
      <c r="B519" s="9" t="s">
        <v>551</v>
      </c>
      <c r="C519" t="s">
        <v>629</v>
      </c>
      <c r="H519" t="b">
        <v>1</v>
      </c>
      <c r="I519" t="b">
        <v>0</v>
      </c>
      <c r="J519" t="b">
        <v>0</v>
      </c>
      <c r="K519" t="b">
        <v>0</v>
      </c>
      <c r="L519">
        <v>518</v>
      </c>
    </row>
    <row r="520" spans="1:12" x14ac:dyDescent="0.3">
      <c r="A520" s="2" t="s">
        <v>46</v>
      </c>
      <c r="B520" s="9" t="s">
        <v>551</v>
      </c>
      <c r="C520" t="s">
        <v>629</v>
      </c>
      <c r="H520" t="b">
        <v>1</v>
      </c>
      <c r="I520" t="b">
        <v>0</v>
      </c>
      <c r="J520" t="b">
        <v>0</v>
      </c>
      <c r="K520" t="b">
        <v>0</v>
      </c>
      <c r="L520">
        <v>519</v>
      </c>
    </row>
    <row r="521" spans="1:12" x14ac:dyDescent="0.3">
      <c r="A521" s="2" t="s">
        <v>46</v>
      </c>
      <c r="B521" s="9" t="s">
        <v>551</v>
      </c>
      <c r="C521" t="s">
        <v>629</v>
      </c>
      <c r="H521" t="b">
        <v>1</v>
      </c>
      <c r="I521" t="b">
        <v>0</v>
      </c>
      <c r="J521" t="b">
        <v>0</v>
      </c>
      <c r="K521" t="b">
        <v>0</v>
      </c>
      <c r="L521">
        <v>520</v>
      </c>
    </row>
    <row r="522" spans="1:12" x14ac:dyDescent="0.3">
      <c r="A522" s="2" t="s">
        <v>46</v>
      </c>
      <c r="B522" s="9" t="s">
        <v>551</v>
      </c>
      <c r="C522" t="s">
        <v>629</v>
      </c>
      <c r="H522" t="b">
        <v>1</v>
      </c>
      <c r="I522" t="b">
        <v>0</v>
      </c>
      <c r="J522" t="b">
        <v>0</v>
      </c>
      <c r="K522" t="b">
        <v>0</v>
      </c>
      <c r="L522">
        <v>521</v>
      </c>
    </row>
    <row r="523" spans="1:12" x14ac:dyDescent="0.3">
      <c r="A523" s="2" t="s">
        <v>46</v>
      </c>
      <c r="B523" s="9" t="s">
        <v>551</v>
      </c>
      <c r="C523" t="s">
        <v>629</v>
      </c>
      <c r="H523" t="b">
        <v>1</v>
      </c>
      <c r="I523" t="b">
        <v>0</v>
      </c>
      <c r="J523" t="b">
        <v>0</v>
      </c>
      <c r="K523" t="b">
        <v>0</v>
      </c>
      <c r="L523">
        <v>522</v>
      </c>
    </row>
    <row r="524" spans="1:12" x14ac:dyDescent="0.3">
      <c r="A524" s="2" t="s">
        <v>46</v>
      </c>
      <c r="B524" s="9" t="s">
        <v>551</v>
      </c>
      <c r="C524" t="s">
        <v>629</v>
      </c>
      <c r="H524" t="b">
        <v>1</v>
      </c>
      <c r="I524" t="b">
        <v>0</v>
      </c>
      <c r="J524" t="b">
        <v>0</v>
      </c>
      <c r="K524" t="b">
        <v>0</v>
      </c>
      <c r="L524">
        <v>523</v>
      </c>
    </row>
    <row r="525" spans="1:12" x14ac:dyDescent="0.3">
      <c r="A525" s="2" t="s">
        <v>19</v>
      </c>
      <c r="B525" s="35">
        <v>-2</v>
      </c>
      <c r="C525" s="2" t="s">
        <v>1167</v>
      </c>
      <c r="D525" s="2"/>
      <c r="E525" s="2"/>
      <c r="F525" s="2"/>
      <c r="G525" s="2"/>
      <c r="H525" t="b">
        <v>0</v>
      </c>
      <c r="I525" t="b">
        <v>1</v>
      </c>
      <c r="J525" t="b">
        <v>0</v>
      </c>
      <c r="K525" t="b">
        <v>0</v>
      </c>
      <c r="L525">
        <v>524</v>
      </c>
    </row>
    <row r="526" spans="1:12" x14ac:dyDescent="0.3">
      <c r="A526" s="2" t="s">
        <v>20</v>
      </c>
      <c r="B526" s="35">
        <v>-2</v>
      </c>
      <c r="C526" s="2" t="s">
        <v>1168</v>
      </c>
      <c r="D526" s="2"/>
      <c r="E526" s="2"/>
      <c r="F526" s="2"/>
      <c r="G526" s="2"/>
      <c r="H526" t="b">
        <v>0</v>
      </c>
      <c r="I526" t="b">
        <v>0</v>
      </c>
      <c r="J526" t="b">
        <v>0</v>
      </c>
      <c r="K526" t="b">
        <v>1</v>
      </c>
      <c r="L526">
        <v>525</v>
      </c>
    </row>
    <row r="527" spans="1:12" x14ac:dyDescent="0.3">
      <c r="A527" s="2" t="s">
        <v>21</v>
      </c>
      <c r="B527" s="35"/>
      <c r="C527" s="2"/>
      <c r="D527" s="2" t="s">
        <v>1169</v>
      </c>
      <c r="E527" s="2"/>
      <c r="F527" s="2"/>
      <c r="G527" s="2"/>
      <c r="H527" t="b">
        <v>0</v>
      </c>
      <c r="I527" t="b">
        <v>0</v>
      </c>
      <c r="J527" t="b">
        <v>0</v>
      </c>
      <c r="K527" t="b">
        <v>1</v>
      </c>
      <c r="L527">
        <v>526</v>
      </c>
    </row>
    <row r="528" spans="1:12" x14ac:dyDescent="0.3">
      <c r="A528" s="2" t="s">
        <v>19</v>
      </c>
      <c r="B528" s="35">
        <v>-2</v>
      </c>
      <c r="C528" s="2" t="s">
        <v>1167</v>
      </c>
      <c r="D528" s="2"/>
      <c r="E528" s="2"/>
      <c r="F528" s="2"/>
      <c r="G528" s="2"/>
      <c r="H528" t="b">
        <v>0</v>
      </c>
      <c r="I528" t="b">
        <v>1</v>
      </c>
      <c r="J528" t="b">
        <v>0</v>
      </c>
      <c r="K528" t="b">
        <v>0</v>
      </c>
      <c r="L528">
        <v>527</v>
      </c>
    </row>
    <row r="529" spans="1:12" x14ac:dyDescent="0.3">
      <c r="A529" s="2" t="s">
        <v>20</v>
      </c>
      <c r="B529" s="35">
        <v>-2</v>
      </c>
      <c r="C529" s="2" t="s">
        <v>1168</v>
      </c>
      <c r="D529" s="2"/>
      <c r="E529" s="2"/>
      <c r="F529" s="2"/>
      <c r="G529" s="2"/>
      <c r="H529" t="b">
        <v>0</v>
      </c>
      <c r="I529" t="b">
        <v>0</v>
      </c>
      <c r="J529" t="b">
        <v>0</v>
      </c>
      <c r="K529" t="b">
        <v>1</v>
      </c>
      <c r="L529">
        <v>528</v>
      </c>
    </row>
    <row r="530" spans="1:12" x14ac:dyDescent="0.3">
      <c r="A530" s="2" t="s">
        <v>21</v>
      </c>
      <c r="B530" s="35"/>
      <c r="C530" s="2"/>
      <c r="D530" s="2" t="s">
        <v>1169</v>
      </c>
      <c r="E530" s="2"/>
      <c r="F530" s="2"/>
      <c r="G530" s="2"/>
      <c r="H530" t="b">
        <v>0</v>
      </c>
      <c r="I530" t="b">
        <v>0</v>
      </c>
      <c r="J530" t="b">
        <v>0</v>
      </c>
      <c r="K530" t="b">
        <v>1</v>
      </c>
      <c r="L530">
        <v>529</v>
      </c>
    </row>
    <row r="531" spans="1:12" x14ac:dyDescent="0.3">
      <c r="A531" s="2" t="s">
        <v>19</v>
      </c>
      <c r="B531" s="9">
        <v>-1</v>
      </c>
      <c r="C531" t="s">
        <v>1167</v>
      </c>
      <c r="H531" t="b">
        <v>0</v>
      </c>
      <c r="I531" t="b">
        <v>1</v>
      </c>
      <c r="J531" t="b">
        <v>0</v>
      </c>
      <c r="K531" t="b">
        <v>0</v>
      </c>
      <c r="L531">
        <v>530</v>
      </c>
    </row>
    <row r="532" spans="1:12" x14ac:dyDescent="0.3">
      <c r="A532" s="2" t="s">
        <v>20</v>
      </c>
      <c r="B532" s="9">
        <v>-1</v>
      </c>
      <c r="C532" t="s">
        <v>1168</v>
      </c>
      <c r="H532" t="b">
        <v>0</v>
      </c>
      <c r="I532" t="b">
        <v>0</v>
      </c>
      <c r="J532" t="b">
        <v>0</v>
      </c>
      <c r="K532" t="b">
        <v>1</v>
      </c>
      <c r="L532">
        <v>531</v>
      </c>
    </row>
    <row r="533" spans="1:12" x14ac:dyDescent="0.3">
      <c r="A533" s="2" t="s">
        <v>21</v>
      </c>
      <c r="B533" s="9"/>
      <c r="D533" t="s">
        <v>1169</v>
      </c>
      <c r="H533" t="b">
        <v>0</v>
      </c>
      <c r="I533" t="b">
        <v>0</v>
      </c>
      <c r="J533" t="b">
        <v>0</v>
      </c>
      <c r="K533" t="b">
        <v>1</v>
      </c>
      <c r="L533">
        <v>532</v>
      </c>
    </row>
    <row r="534" spans="1:12" x14ac:dyDescent="0.3">
      <c r="A534" s="2" t="s">
        <v>236</v>
      </c>
      <c r="B534" s="9" t="s">
        <v>586</v>
      </c>
      <c r="C534" t="s">
        <v>662</v>
      </c>
      <c r="H534" t="b">
        <v>1</v>
      </c>
      <c r="I534" t="b">
        <v>0</v>
      </c>
      <c r="J534" t="b">
        <v>0</v>
      </c>
      <c r="K534" t="b">
        <v>0</v>
      </c>
      <c r="L534">
        <v>533</v>
      </c>
    </row>
    <row r="535" spans="1:12" x14ac:dyDescent="0.3">
      <c r="A535" s="2" t="s">
        <v>237</v>
      </c>
      <c r="B535" s="9" t="s">
        <v>563</v>
      </c>
      <c r="C535">
        <v>-1</v>
      </c>
      <c r="H535" t="b">
        <v>1</v>
      </c>
      <c r="I535" t="b">
        <v>0</v>
      </c>
      <c r="J535" t="b">
        <v>0</v>
      </c>
      <c r="K535" t="b">
        <v>0</v>
      </c>
      <c r="L535">
        <v>534</v>
      </c>
    </row>
    <row r="536" spans="1:12" x14ac:dyDescent="0.3">
      <c r="A536" s="2" t="s">
        <v>239</v>
      </c>
      <c r="B536" s="9" t="s">
        <v>590</v>
      </c>
      <c r="C536" t="s">
        <v>663</v>
      </c>
      <c r="H536" t="b">
        <v>1</v>
      </c>
      <c r="I536" t="b">
        <v>0</v>
      </c>
      <c r="J536" t="b">
        <v>0</v>
      </c>
      <c r="K536" t="b">
        <v>0</v>
      </c>
      <c r="L536">
        <v>535</v>
      </c>
    </row>
    <row r="537" spans="1:12" x14ac:dyDescent="0.3">
      <c r="A537" s="2" t="s">
        <v>239</v>
      </c>
      <c r="B537" s="9" t="s">
        <v>590</v>
      </c>
      <c r="C537" t="s">
        <v>663</v>
      </c>
      <c r="H537" t="b">
        <v>1</v>
      </c>
      <c r="I537" t="b">
        <v>0</v>
      </c>
      <c r="J537" t="b">
        <v>0</v>
      </c>
      <c r="K537" t="b">
        <v>0</v>
      </c>
      <c r="L537">
        <v>536</v>
      </c>
    </row>
    <row r="538" spans="1:12" x14ac:dyDescent="0.3">
      <c r="A538" s="2" t="s">
        <v>239</v>
      </c>
      <c r="B538" s="9" t="s">
        <v>590</v>
      </c>
      <c r="C538" t="s">
        <v>663</v>
      </c>
      <c r="H538" t="b">
        <v>1</v>
      </c>
      <c r="I538" t="b">
        <v>0</v>
      </c>
      <c r="J538" t="b">
        <v>0</v>
      </c>
      <c r="K538" t="b">
        <v>0</v>
      </c>
      <c r="L538">
        <v>537</v>
      </c>
    </row>
    <row r="539" spans="1:12" x14ac:dyDescent="0.3">
      <c r="A539" s="2" t="s">
        <v>239</v>
      </c>
      <c r="B539" s="9" t="s">
        <v>590</v>
      </c>
      <c r="C539" t="s">
        <v>663</v>
      </c>
      <c r="H539" t="b">
        <v>1</v>
      </c>
      <c r="I539" t="b">
        <v>0</v>
      </c>
      <c r="J539" t="b">
        <v>0</v>
      </c>
      <c r="K539" t="b">
        <v>0</v>
      </c>
      <c r="L539">
        <v>538</v>
      </c>
    </row>
    <row r="540" spans="1:12" x14ac:dyDescent="0.3">
      <c r="A540" s="2" t="s">
        <v>239</v>
      </c>
      <c r="B540" s="9" t="s">
        <v>590</v>
      </c>
      <c r="C540" t="s">
        <v>663</v>
      </c>
      <c r="H540" t="b">
        <v>1</v>
      </c>
      <c r="I540" t="b">
        <v>0</v>
      </c>
      <c r="J540" t="b">
        <v>0</v>
      </c>
      <c r="K540" t="b">
        <v>0</v>
      </c>
      <c r="L540">
        <v>539</v>
      </c>
    </row>
    <row r="541" spans="1:12" x14ac:dyDescent="0.3">
      <c r="A541" s="2" t="s">
        <v>48</v>
      </c>
      <c r="B541" s="9" t="s">
        <v>552</v>
      </c>
      <c r="C541" t="s">
        <v>630</v>
      </c>
      <c r="H541" t="b">
        <v>1</v>
      </c>
      <c r="I541" t="b">
        <v>0</v>
      </c>
      <c r="J541" t="b">
        <v>0</v>
      </c>
      <c r="K541" t="b">
        <v>0</v>
      </c>
      <c r="L541">
        <v>540</v>
      </c>
    </row>
    <row r="542" spans="1:12" x14ac:dyDescent="0.3">
      <c r="A542" s="2" t="s">
        <v>46</v>
      </c>
      <c r="B542" s="9" t="s">
        <v>551</v>
      </c>
      <c r="C542" t="s">
        <v>629</v>
      </c>
      <c r="H542" t="b">
        <v>1</v>
      </c>
      <c r="I542" t="b">
        <v>0</v>
      </c>
      <c r="J542" t="b">
        <v>0</v>
      </c>
      <c r="K542" t="b">
        <v>0</v>
      </c>
      <c r="L542">
        <v>541</v>
      </c>
    </row>
    <row r="543" spans="1:12" x14ac:dyDescent="0.3">
      <c r="A543" s="2" t="s">
        <v>46</v>
      </c>
      <c r="B543" s="9" t="s">
        <v>551</v>
      </c>
      <c r="C543" t="s">
        <v>629</v>
      </c>
      <c r="H543" t="b">
        <v>1</v>
      </c>
      <c r="I543" t="b">
        <v>0</v>
      </c>
      <c r="J543" t="b">
        <v>0</v>
      </c>
      <c r="K543" t="b">
        <v>0</v>
      </c>
      <c r="L543">
        <v>542</v>
      </c>
    </row>
    <row r="544" spans="1:12" x14ac:dyDescent="0.3">
      <c r="A544" s="2" t="s">
        <v>246</v>
      </c>
      <c r="B544" s="9" t="s">
        <v>592</v>
      </c>
      <c r="C544" t="s">
        <v>666</v>
      </c>
      <c r="D544" t="s">
        <v>1173</v>
      </c>
      <c r="H544" t="b">
        <v>1</v>
      </c>
      <c r="I544" t="b">
        <v>0</v>
      </c>
      <c r="J544" t="b">
        <v>1</v>
      </c>
      <c r="K544" t="b">
        <v>0</v>
      </c>
      <c r="L544">
        <v>543</v>
      </c>
    </row>
    <row r="545" spans="1:12" x14ac:dyDescent="0.3">
      <c r="A545" s="2" t="s">
        <v>247</v>
      </c>
      <c r="B545" s="40">
        <v>-2</v>
      </c>
      <c r="C545" s="5">
        <v>-1</v>
      </c>
      <c r="D545" s="2"/>
      <c r="E545" s="2"/>
      <c r="F545" s="2"/>
      <c r="G545" s="2"/>
      <c r="H545" t="b">
        <v>0</v>
      </c>
      <c r="I545" t="b">
        <v>0</v>
      </c>
      <c r="J545" t="b">
        <v>0</v>
      </c>
      <c r="K545" t="b">
        <v>1</v>
      </c>
      <c r="L545">
        <v>544</v>
      </c>
    </row>
    <row r="546" spans="1:12" x14ac:dyDescent="0.3">
      <c r="A546" s="2" t="s">
        <v>1410</v>
      </c>
      <c r="B546" s="40">
        <v>-2</v>
      </c>
      <c r="C546" s="5">
        <v>-1</v>
      </c>
      <c r="D546" s="2"/>
      <c r="E546" s="2"/>
      <c r="F546" s="2"/>
      <c r="G546" s="2"/>
      <c r="H546" t="b">
        <v>0</v>
      </c>
      <c r="I546" t="b">
        <v>0</v>
      </c>
      <c r="J546" t="b">
        <v>0</v>
      </c>
      <c r="K546" t="b">
        <v>1</v>
      </c>
      <c r="L546">
        <v>545</v>
      </c>
    </row>
    <row r="547" spans="1:12" x14ac:dyDescent="0.3">
      <c r="A547" s="2" t="s">
        <v>252</v>
      </c>
      <c r="B547" s="40">
        <v>-2</v>
      </c>
      <c r="C547" s="5">
        <v>-1</v>
      </c>
      <c r="D547" s="2"/>
      <c r="E547" s="2"/>
      <c r="F547" s="2"/>
      <c r="G547" s="2"/>
      <c r="H547" t="b">
        <v>0</v>
      </c>
      <c r="I547" t="b">
        <v>0</v>
      </c>
      <c r="J547" t="b">
        <v>0</v>
      </c>
      <c r="K547" t="b">
        <v>1</v>
      </c>
      <c r="L547">
        <v>546</v>
      </c>
    </row>
    <row r="548" spans="1:12" x14ac:dyDescent="0.3">
      <c r="A548" s="2" t="s">
        <v>1411</v>
      </c>
      <c r="B548" s="40">
        <v>-2</v>
      </c>
      <c r="C548" s="5">
        <v>-1</v>
      </c>
      <c r="D548" s="2"/>
      <c r="E548" s="2"/>
      <c r="F548" s="2"/>
      <c r="G548" s="2"/>
      <c r="H548" t="b">
        <v>0</v>
      </c>
      <c r="I548" t="b">
        <v>0</v>
      </c>
      <c r="J548" t="b">
        <v>0</v>
      </c>
      <c r="K548" t="b">
        <v>1</v>
      </c>
      <c r="L548">
        <v>547</v>
      </c>
    </row>
    <row r="549" spans="1:12" x14ac:dyDescent="0.3">
      <c r="A549" s="2" t="s">
        <v>251</v>
      </c>
      <c r="B549" s="40">
        <v>-2</v>
      </c>
      <c r="C549" s="5">
        <v>-1</v>
      </c>
      <c r="D549" s="2"/>
      <c r="E549" s="2"/>
      <c r="F549" s="2"/>
      <c r="G549" s="2"/>
      <c r="H549" t="b">
        <v>0</v>
      </c>
      <c r="I549" t="b">
        <v>0</v>
      </c>
      <c r="J549" t="b">
        <v>0</v>
      </c>
      <c r="K549" t="b">
        <v>1</v>
      </c>
      <c r="L549">
        <v>548</v>
      </c>
    </row>
    <row r="550" spans="1:12" x14ac:dyDescent="0.3">
      <c r="A550" s="2" t="s">
        <v>1412</v>
      </c>
      <c r="B550" s="40">
        <v>-2</v>
      </c>
      <c r="C550" s="5">
        <v>-1</v>
      </c>
      <c r="D550" s="2"/>
      <c r="E550" s="2"/>
      <c r="F550" s="2"/>
      <c r="G550" s="2"/>
      <c r="H550" t="b">
        <v>0</v>
      </c>
      <c r="I550" t="b">
        <v>0</v>
      </c>
      <c r="J550" t="b">
        <v>0</v>
      </c>
      <c r="K550" t="b">
        <v>1</v>
      </c>
      <c r="L550">
        <v>549</v>
      </c>
    </row>
    <row r="551" spans="1:12" x14ac:dyDescent="0.3">
      <c r="A551" s="2" t="s">
        <v>1413</v>
      </c>
      <c r="B551" s="40">
        <v>-2</v>
      </c>
      <c r="C551" s="5">
        <v>-1</v>
      </c>
      <c r="D551" s="2"/>
      <c r="E551" s="2"/>
      <c r="F551" s="2"/>
      <c r="G551" s="2"/>
      <c r="H551" t="b">
        <v>0</v>
      </c>
      <c r="I551" t="b">
        <v>0</v>
      </c>
      <c r="J551" t="b">
        <v>0</v>
      </c>
      <c r="K551" t="b">
        <v>1</v>
      </c>
      <c r="L551">
        <v>550</v>
      </c>
    </row>
    <row r="552" spans="1:12" x14ac:dyDescent="0.3">
      <c r="A552" s="2" t="s">
        <v>1414</v>
      </c>
      <c r="B552" s="40">
        <v>-2</v>
      </c>
      <c r="C552" s="5">
        <v>-1</v>
      </c>
      <c r="D552" s="2"/>
      <c r="E552" s="2"/>
      <c r="F552" s="2"/>
      <c r="G552" s="2"/>
      <c r="H552" t="b">
        <v>0</v>
      </c>
      <c r="I552" t="b">
        <v>0</v>
      </c>
      <c r="J552" t="b">
        <v>0</v>
      </c>
      <c r="K552" t="b">
        <v>1</v>
      </c>
      <c r="L552">
        <v>551</v>
      </c>
    </row>
    <row r="553" spans="1:12" x14ac:dyDescent="0.3">
      <c r="A553" s="2" t="s">
        <v>249</v>
      </c>
      <c r="B553" s="40">
        <v>-2</v>
      </c>
      <c r="C553" s="5">
        <v>-1</v>
      </c>
      <c r="D553" s="2"/>
      <c r="E553" s="2"/>
      <c r="F553" s="2"/>
      <c r="G553" s="2"/>
      <c r="H553" t="b">
        <v>0</v>
      </c>
      <c r="I553" t="b">
        <v>0</v>
      </c>
      <c r="J553" t="b">
        <v>0</v>
      </c>
      <c r="K553" t="b">
        <v>1</v>
      </c>
      <c r="L553">
        <v>552</v>
      </c>
    </row>
    <row r="554" spans="1:12" x14ac:dyDescent="0.3">
      <c r="A554" s="2" t="s">
        <v>248</v>
      </c>
      <c r="B554" s="9" t="s">
        <v>593</v>
      </c>
      <c r="C554" t="s">
        <v>667</v>
      </c>
      <c r="D554" t="s">
        <v>1172</v>
      </c>
      <c r="H554" t="b">
        <v>1</v>
      </c>
      <c r="I554" t="b">
        <v>0</v>
      </c>
      <c r="J554" t="b">
        <v>0</v>
      </c>
      <c r="K554" t="b">
        <v>0</v>
      </c>
      <c r="L554">
        <v>553</v>
      </c>
    </row>
    <row r="555" spans="1:12" x14ac:dyDescent="0.3">
      <c r="A555" s="2" t="s">
        <v>15</v>
      </c>
      <c r="B555" s="9" t="s">
        <v>533</v>
      </c>
      <c r="C555" t="s">
        <v>614</v>
      </c>
      <c r="H555" t="b">
        <v>1</v>
      </c>
      <c r="I555" t="b">
        <v>1</v>
      </c>
      <c r="J555" t="b">
        <v>0</v>
      </c>
      <c r="K555" t="b">
        <v>0</v>
      </c>
      <c r="L555">
        <v>554</v>
      </c>
    </row>
    <row r="556" spans="1:12" x14ac:dyDescent="0.3">
      <c r="A556" s="2" t="s">
        <v>185</v>
      </c>
      <c r="B556" s="9" t="s">
        <v>556</v>
      </c>
      <c r="C556" t="s">
        <v>633</v>
      </c>
      <c r="H556" t="b">
        <v>1</v>
      </c>
      <c r="I556" t="b">
        <v>1</v>
      </c>
      <c r="J556" t="b">
        <v>0</v>
      </c>
      <c r="K556" t="b">
        <v>0</v>
      </c>
      <c r="L556">
        <v>555</v>
      </c>
    </row>
    <row r="557" spans="1:12" x14ac:dyDescent="0.3">
      <c r="A557" s="2" t="s">
        <v>254</v>
      </c>
      <c r="B557" s="9" t="s">
        <v>594</v>
      </c>
      <c r="C557">
        <v>-1</v>
      </c>
      <c r="H557" t="b">
        <v>1</v>
      </c>
      <c r="I557" t="b">
        <v>0</v>
      </c>
      <c r="J557" t="b">
        <v>0</v>
      </c>
      <c r="K557" t="b">
        <v>0</v>
      </c>
      <c r="L557">
        <v>556</v>
      </c>
    </row>
    <row r="558" spans="1:12" x14ac:dyDescent="0.3">
      <c r="A558" s="2" t="s">
        <v>221</v>
      </c>
      <c r="B558" s="9" t="s">
        <v>589</v>
      </c>
      <c r="C558">
        <v>-1</v>
      </c>
      <c r="H558" t="b">
        <v>1</v>
      </c>
      <c r="I558" t="b">
        <v>0</v>
      </c>
      <c r="J558" t="b">
        <v>0</v>
      </c>
      <c r="K558" t="b">
        <v>0</v>
      </c>
      <c r="L558">
        <v>557</v>
      </c>
    </row>
    <row r="559" spans="1:12" x14ac:dyDescent="0.3">
      <c r="A559" s="2" t="s">
        <v>0</v>
      </c>
      <c r="B559" s="9" t="s">
        <v>523</v>
      </c>
      <c r="C559" t="s">
        <v>606</v>
      </c>
      <c r="H559" t="b">
        <v>1</v>
      </c>
      <c r="I559" t="b">
        <v>0</v>
      </c>
      <c r="J559" t="b">
        <v>0</v>
      </c>
      <c r="K559" t="b">
        <v>0</v>
      </c>
      <c r="L559">
        <v>558</v>
      </c>
    </row>
    <row r="560" spans="1:12" x14ac:dyDescent="0.3">
      <c r="A560" s="2" t="s">
        <v>0</v>
      </c>
      <c r="B560" s="9" t="s">
        <v>523</v>
      </c>
      <c r="C560" t="s">
        <v>606</v>
      </c>
      <c r="H560" t="b">
        <v>1</v>
      </c>
      <c r="I560" t="b">
        <v>0</v>
      </c>
      <c r="J560" t="b">
        <v>0</v>
      </c>
      <c r="K560" t="b">
        <v>0</v>
      </c>
      <c r="L560">
        <v>559</v>
      </c>
    </row>
    <row r="561" spans="1:12" x14ac:dyDescent="0.3">
      <c r="A561" s="2" t="s">
        <v>0</v>
      </c>
      <c r="B561" s="9" t="s">
        <v>523</v>
      </c>
      <c r="C561" t="s">
        <v>606</v>
      </c>
      <c r="H561" t="b">
        <v>1</v>
      </c>
      <c r="I561" t="b">
        <v>0</v>
      </c>
      <c r="J561" t="b">
        <v>0</v>
      </c>
      <c r="K561" t="b">
        <v>0</v>
      </c>
      <c r="L561">
        <v>560</v>
      </c>
    </row>
    <row r="562" spans="1:12" x14ac:dyDescent="0.3">
      <c r="A562" s="2" t="s">
        <v>0</v>
      </c>
      <c r="B562" s="9" t="s">
        <v>523</v>
      </c>
      <c r="C562" t="s">
        <v>606</v>
      </c>
      <c r="H562" t="b">
        <v>1</v>
      </c>
      <c r="I562" t="b">
        <v>0</v>
      </c>
      <c r="J562" t="b">
        <v>0</v>
      </c>
      <c r="K562" t="b">
        <v>0</v>
      </c>
      <c r="L562">
        <v>561</v>
      </c>
    </row>
    <row r="563" spans="1:12" x14ac:dyDescent="0.3">
      <c r="A563" s="2" t="s">
        <v>0</v>
      </c>
      <c r="B563" s="9" t="s">
        <v>523</v>
      </c>
      <c r="C563" t="s">
        <v>606</v>
      </c>
      <c r="H563" t="b">
        <v>1</v>
      </c>
      <c r="I563" t="b">
        <v>0</v>
      </c>
      <c r="J563" t="b">
        <v>0</v>
      </c>
      <c r="K563" t="b">
        <v>0</v>
      </c>
      <c r="L563">
        <v>562</v>
      </c>
    </row>
    <row r="564" spans="1:12" x14ac:dyDescent="0.3">
      <c r="A564" s="2" t="s">
        <v>0</v>
      </c>
      <c r="B564" s="9" t="s">
        <v>523</v>
      </c>
      <c r="C564" t="s">
        <v>606</v>
      </c>
      <c r="H564" t="b">
        <v>1</v>
      </c>
      <c r="I564" t="b">
        <v>0</v>
      </c>
      <c r="J564" t="b">
        <v>0</v>
      </c>
      <c r="K564" t="b">
        <v>0</v>
      </c>
      <c r="L564">
        <v>563</v>
      </c>
    </row>
    <row r="565" spans="1:12" x14ac:dyDescent="0.3">
      <c r="A565" s="2" t="s">
        <v>0</v>
      </c>
      <c r="B565" s="9" t="s">
        <v>523</v>
      </c>
      <c r="C565" t="s">
        <v>606</v>
      </c>
      <c r="H565" t="b">
        <v>1</v>
      </c>
      <c r="I565" t="b">
        <v>0</v>
      </c>
      <c r="J565" t="b">
        <v>0</v>
      </c>
      <c r="K565" t="b">
        <v>0</v>
      </c>
      <c r="L565">
        <v>564</v>
      </c>
    </row>
    <row r="566" spans="1:12" x14ac:dyDescent="0.3">
      <c r="A566" s="2" t="s">
        <v>0</v>
      </c>
      <c r="B566" s="9" t="s">
        <v>523</v>
      </c>
      <c r="C566" t="s">
        <v>606</v>
      </c>
      <c r="H566" t="b">
        <v>1</v>
      </c>
      <c r="I566" t="b">
        <v>0</v>
      </c>
      <c r="J566" t="b">
        <v>0</v>
      </c>
      <c r="K566" t="b">
        <v>0</v>
      </c>
      <c r="L566">
        <v>565</v>
      </c>
    </row>
    <row r="567" spans="1:12" x14ac:dyDescent="0.3">
      <c r="A567" s="2" t="s">
        <v>0</v>
      </c>
      <c r="B567" s="9" t="s">
        <v>523</v>
      </c>
      <c r="C567" t="s">
        <v>606</v>
      </c>
      <c r="H567" t="b">
        <v>1</v>
      </c>
      <c r="I567" t="b">
        <v>0</v>
      </c>
      <c r="J567" t="b">
        <v>0</v>
      </c>
      <c r="K567" t="b">
        <v>0</v>
      </c>
      <c r="L567">
        <v>566</v>
      </c>
    </row>
    <row r="568" spans="1:12" x14ac:dyDescent="0.3">
      <c r="A568" s="2" t="s">
        <v>0</v>
      </c>
      <c r="B568" s="9" t="s">
        <v>523</v>
      </c>
      <c r="C568" t="s">
        <v>606</v>
      </c>
      <c r="H568" t="b">
        <v>1</v>
      </c>
      <c r="I568" t="b">
        <v>0</v>
      </c>
      <c r="J568" t="b">
        <v>0</v>
      </c>
      <c r="K568" t="b">
        <v>0</v>
      </c>
      <c r="L568">
        <v>567</v>
      </c>
    </row>
    <row r="569" spans="1:12" x14ac:dyDescent="0.3">
      <c r="A569" s="2" t="s">
        <v>0</v>
      </c>
      <c r="B569" s="9" t="s">
        <v>523</v>
      </c>
      <c r="C569" t="s">
        <v>606</v>
      </c>
      <c r="H569" t="b">
        <v>1</v>
      </c>
      <c r="I569" t="b">
        <v>0</v>
      </c>
      <c r="J569" t="b">
        <v>0</v>
      </c>
      <c r="K569" t="b">
        <v>0</v>
      </c>
      <c r="L569">
        <v>568</v>
      </c>
    </row>
    <row r="570" spans="1:12" x14ac:dyDescent="0.3">
      <c r="A570" s="2" t="s">
        <v>0</v>
      </c>
      <c r="B570" s="9" t="s">
        <v>523</v>
      </c>
      <c r="C570" t="s">
        <v>606</v>
      </c>
      <c r="H570" t="b">
        <v>1</v>
      </c>
      <c r="I570" t="b">
        <v>0</v>
      </c>
      <c r="J570" t="b">
        <v>0</v>
      </c>
      <c r="K570" t="b">
        <v>0</v>
      </c>
      <c r="L570">
        <v>569</v>
      </c>
    </row>
    <row r="571" spans="1:12" x14ac:dyDescent="0.3">
      <c r="A571" s="2" t="s">
        <v>0</v>
      </c>
      <c r="B571" s="9" t="s">
        <v>523</v>
      </c>
      <c r="C571" t="s">
        <v>606</v>
      </c>
      <c r="H571" t="b">
        <v>1</v>
      </c>
      <c r="I571" t="b">
        <v>0</v>
      </c>
      <c r="J571" t="b">
        <v>0</v>
      </c>
      <c r="K571" t="b">
        <v>0</v>
      </c>
      <c r="L571">
        <v>570</v>
      </c>
    </row>
    <row r="572" spans="1:12" x14ac:dyDescent="0.3">
      <c r="A572" s="2" t="s">
        <v>0</v>
      </c>
      <c r="B572" s="9" t="s">
        <v>523</v>
      </c>
      <c r="C572" t="s">
        <v>606</v>
      </c>
      <c r="H572" t="b">
        <v>1</v>
      </c>
      <c r="I572" t="b">
        <v>0</v>
      </c>
      <c r="J572" t="b">
        <v>0</v>
      </c>
      <c r="K572" t="b">
        <v>0</v>
      </c>
      <c r="L572">
        <v>571</v>
      </c>
    </row>
    <row r="573" spans="1:12" x14ac:dyDescent="0.3">
      <c r="A573" s="2" t="s">
        <v>0</v>
      </c>
      <c r="B573" s="9" t="s">
        <v>523</v>
      </c>
      <c r="C573" t="s">
        <v>606</v>
      </c>
      <c r="H573" t="b">
        <v>1</v>
      </c>
      <c r="I573" t="b">
        <v>0</v>
      </c>
      <c r="J573" t="b">
        <v>0</v>
      </c>
      <c r="K573" t="b">
        <v>0</v>
      </c>
      <c r="L573">
        <v>572</v>
      </c>
    </row>
    <row r="574" spans="1:12" x14ac:dyDescent="0.3">
      <c r="A574" s="2" t="s">
        <v>0</v>
      </c>
      <c r="B574" s="9" t="s">
        <v>523</v>
      </c>
      <c r="C574" t="s">
        <v>606</v>
      </c>
      <c r="H574" t="b">
        <v>1</v>
      </c>
      <c r="I574" t="b">
        <v>0</v>
      </c>
      <c r="J574" t="b">
        <v>0</v>
      </c>
      <c r="K574" t="b">
        <v>0</v>
      </c>
      <c r="L574">
        <v>573</v>
      </c>
    </row>
    <row r="575" spans="1:12" x14ac:dyDescent="0.3">
      <c r="A575" s="2" t="s">
        <v>0</v>
      </c>
      <c r="B575" s="9" t="s">
        <v>523</v>
      </c>
      <c r="C575" t="s">
        <v>606</v>
      </c>
      <c r="H575" t="b">
        <v>1</v>
      </c>
      <c r="I575" t="b">
        <v>0</v>
      </c>
      <c r="J575" t="b">
        <v>0</v>
      </c>
      <c r="K575" t="b">
        <v>0</v>
      </c>
      <c r="L575">
        <v>574</v>
      </c>
    </row>
    <row r="576" spans="1:12" x14ac:dyDescent="0.3">
      <c r="A576" s="2" t="s">
        <v>0</v>
      </c>
      <c r="B576" s="9" t="s">
        <v>523</v>
      </c>
      <c r="C576" t="s">
        <v>606</v>
      </c>
      <c r="H576" t="b">
        <v>1</v>
      </c>
      <c r="I576" t="b">
        <v>0</v>
      </c>
      <c r="J576" t="b">
        <v>0</v>
      </c>
      <c r="K576" t="b">
        <v>0</v>
      </c>
      <c r="L576">
        <v>575</v>
      </c>
    </row>
    <row r="577" spans="1:12" x14ac:dyDescent="0.3">
      <c r="A577" s="2" t="s">
        <v>1416</v>
      </c>
      <c r="B577" s="32" t="s">
        <v>587</v>
      </c>
      <c r="C577" s="1" t="s">
        <v>636</v>
      </c>
      <c r="H577" t="b">
        <v>0</v>
      </c>
      <c r="I577" t="b">
        <v>0</v>
      </c>
      <c r="J577" t="b">
        <v>0</v>
      </c>
      <c r="K577" t="b">
        <v>1</v>
      </c>
      <c r="L577">
        <v>576</v>
      </c>
    </row>
    <row r="578" spans="1:12" x14ac:dyDescent="0.3">
      <c r="A578" s="2" t="s">
        <v>1416</v>
      </c>
      <c r="B578" s="32" t="s">
        <v>587</v>
      </c>
      <c r="C578" s="1" t="s">
        <v>636</v>
      </c>
      <c r="H578" t="b">
        <v>0</v>
      </c>
      <c r="I578" t="b">
        <v>0</v>
      </c>
      <c r="J578" t="b">
        <v>0</v>
      </c>
      <c r="K578" t="b">
        <v>1</v>
      </c>
      <c r="L578">
        <v>577</v>
      </c>
    </row>
    <row r="579" spans="1:12" x14ac:dyDescent="0.3">
      <c r="A579" s="2" t="s">
        <v>1416</v>
      </c>
      <c r="B579" s="32" t="s">
        <v>587</v>
      </c>
      <c r="C579" s="1" t="s">
        <v>636</v>
      </c>
      <c r="H579" t="b">
        <v>0</v>
      </c>
      <c r="I579" t="b">
        <v>0</v>
      </c>
      <c r="J579" t="b">
        <v>0</v>
      </c>
      <c r="K579" t="b">
        <v>1</v>
      </c>
      <c r="L579">
        <v>578</v>
      </c>
    </row>
    <row r="580" spans="1:12" x14ac:dyDescent="0.3">
      <c r="A580" s="2" t="s">
        <v>1416</v>
      </c>
      <c r="B580" s="32" t="s">
        <v>587</v>
      </c>
      <c r="C580" s="1" t="s">
        <v>636</v>
      </c>
      <c r="H580" t="b">
        <v>0</v>
      </c>
      <c r="I580" t="b">
        <v>0</v>
      </c>
      <c r="J580" t="b">
        <v>0</v>
      </c>
      <c r="K580" t="b">
        <v>1</v>
      </c>
      <c r="L580">
        <v>579</v>
      </c>
    </row>
    <row r="581" spans="1:12" x14ac:dyDescent="0.3">
      <c r="A581" s="2" t="s">
        <v>1416</v>
      </c>
      <c r="B581" s="32" t="s">
        <v>587</v>
      </c>
      <c r="C581" s="1" t="s">
        <v>636</v>
      </c>
      <c r="H581" t="b">
        <v>0</v>
      </c>
      <c r="I581" t="b">
        <v>0</v>
      </c>
      <c r="J581" t="b">
        <v>0</v>
      </c>
      <c r="K581" t="b">
        <v>1</v>
      </c>
      <c r="L581">
        <v>580</v>
      </c>
    </row>
    <row r="582" spans="1:12" x14ac:dyDescent="0.3">
      <c r="A582" s="2" t="s">
        <v>1416</v>
      </c>
      <c r="B582" s="32" t="s">
        <v>587</v>
      </c>
      <c r="C582" s="1" t="s">
        <v>636</v>
      </c>
      <c r="H582" t="b">
        <v>0</v>
      </c>
      <c r="I582" t="b">
        <v>0</v>
      </c>
      <c r="J582" t="b">
        <v>0</v>
      </c>
      <c r="K582" t="b">
        <v>1</v>
      </c>
      <c r="L582">
        <v>581</v>
      </c>
    </row>
    <row r="583" spans="1:12" x14ac:dyDescent="0.3">
      <c r="A583" s="2" t="s">
        <v>1416</v>
      </c>
      <c r="B583" s="32" t="s">
        <v>587</v>
      </c>
      <c r="C583" s="1" t="s">
        <v>636</v>
      </c>
      <c r="H583" t="b">
        <v>0</v>
      </c>
      <c r="I583" t="b">
        <v>0</v>
      </c>
      <c r="J583" t="b">
        <v>0</v>
      </c>
      <c r="K583" t="b">
        <v>1</v>
      </c>
      <c r="L583">
        <v>582</v>
      </c>
    </row>
    <row r="584" spans="1:12" x14ac:dyDescent="0.3">
      <c r="A584" s="2" t="s">
        <v>1416</v>
      </c>
      <c r="B584" s="32" t="s">
        <v>587</v>
      </c>
      <c r="C584" s="1" t="s">
        <v>636</v>
      </c>
      <c r="H584" t="b">
        <v>0</v>
      </c>
      <c r="I584" t="b">
        <v>0</v>
      </c>
      <c r="J584" t="b">
        <v>0</v>
      </c>
      <c r="K584" t="b">
        <v>1</v>
      </c>
      <c r="L584">
        <v>583</v>
      </c>
    </row>
    <row r="585" spans="1:12" x14ac:dyDescent="0.3">
      <c r="A585" s="2" t="s">
        <v>259</v>
      </c>
      <c r="B585" s="32" t="s">
        <v>587</v>
      </c>
      <c r="C585" s="1" t="s">
        <v>636</v>
      </c>
      <c r="H585" t="b">
        <v>0</v>
      </c>
      <c r="I585" t="b">
        <v>0</v>
      </c>
      <c r="J585" t="b">
        <v>0</v>
      </c>
      <c r="K585" t="b">
        <v>1</v>
      </c>
      <c r="L585">
        <v>584</v>
      </c>
    </row>
    <row r="586" spans="1:12" x14ac:dyDescent="0.3">
      <c r="A586" s="2" t="s">
        <v>1416</v>
      </c>
      <c r="B586" s="32" t="s">
        <v>587</v>
      </c>
      <c r="C586" s="1" t="s">
        <v>636</v>
      </c>
      <c r="H586" t="b">
        <v>0</v>
      </c>
      <c r="I586" t="b">
        <v>0</v>
      </c>
      <c r="J586" t="b">
        <v>0</v>
      </c>
      <c r="K586" t="b">
        <v>1</v>
      </c>
      <c r="L586">
        <v>585</v>
      </c>
    </row>
    <row r="587" spans="1:12" x14ac:dyDescent="0.3">
      <c r="A587" s="2" t="s">
        <v>1416</v>
      </c>
      <c r="B587" s="32" t="s">
        <v>587</v>
      </c>
      <c r="C587" s="1" t="s">
        <v>636</v>
      </c>
      <c r="H587" t="b">
        <v>0</v>
      </c>
      <c r="I587" t="b">
        <v>0</v>
      </c>
      <c r="J587" t="b">
        <v>0</v>
      </c>
      <c r="K587" t="b">
        <v>1</v>
      </c>
      <c r="L587">
        <v>586</v>
      </c>
    </row>
    <row r="588" spans="1:12" x14ac:dyDescent="0.3">
      <c r="A588" s="2" t="s">
        <v>259</v>
      </c>
      <c r="B588" s="32" t="s">
        <v>587</v>
      </c>
      <c r="C588" s="1" t="s">
        <v>636</v>
      </c>
      <c r="H588" t="b">
        <v>0</v>
      </c>
      <c r="I588" t="b">
        <v>0</v>
      </c>
      <c r="J588" t="b">
        <v>0</v>
      </c>
      <c r="K588" t="b">
        <v>1</v>
      </c>
      <c r="L588">
        <v>587</v>
      </c>
    </row>
    <row r="589" spans="1:12" x14ac:dyDescent="0.3">
      <c r="A589" s="2" t="s">
        <v>1416</v>
      </c>
      <c r="B589" s="32" t="s">
        <v>587</v>
      </c>
      <c r="C589" s="1" t="s">
        <v>636</v>
      </c>
      <c r="H589" t="b">
        <v>0</v>
      </c>
      <c r="I589" t="b">
        <v>0</v>
      </c>
      <c r="J589" t="b">
        <v>0</v>
      </c>
      <c r="K589" t="b">
        <v>1</v>
      </c>
      <c r="L589">
        <v>588</v>
      </c>
    </row>
    <row r="590" spans="1:12" x14ac:dyDescent="0.3">
      <c r="A590" s="2" t="s">
        <v>1416</v>
      </c>
      <c r="B590" s="32" t="s">
        <v>587</v>
      </c>
      <c r="C590" s="1" t="s">
        <v>636</v>
      </c>
      <c r="H590" t="b">
        <v>0</v>
      </c>
      <c r="I590" t="b">
        <v>0</v>
      </c>
      <c r="J590" t="b">
        <v>0</v>
      </c>
      <c r="K590" t="b">
        <v>1</v>
      </c>
      <c r="L590">
        <v>589</v>
      </c>
    </row>
    <row r="591" spans="1:12" x14ac:dyDescent="0.3">
      <c r="A591" s="2" t="s">
        <v>4</v>
      </c>
      <c r="B591" s="9" t="s">
        <v>527</v>
      </c>
      <c r="C591" t="s">
        <v>609</v>
      </c>
      <c r="H591" t="b">
        <v>1</v>
      </c>
      <c r="I591" t="b">
        <v>1</v>
      </c>
      <c r="J591" t="b">
        <v>0</v>
      </c>
      <c r="K591" t="b">
        <v>0</v>
      </c>
      <c r="L591">
        <v>590</v>
      </c>
    </row>
    <row r="592" spans="1:12" x14ac:dyDescent="0.3">
      <c r="A592" s="2" t="s">
        <v>4</v>
      </c>
      <c r="B592" s="9" t="s">
        <v>527</v>
      </c>
      <c r="C592" t="s">
        <v>609</v>
      </c>
      <c r="H592" t="b">
        <v>1</v>
      </c>
      <c r="I592" t="b">
        <v>1</v>
      </c>
      <c r="J592" t="b">
        <v>0</v>
      </c>
      <c r="K592" t="b">
        <v>0</v>
      </c>
      <c r="L592">
        <v>591</v>
      </c>
    </row>
    <row r="593" spans="1:12" x14ac:dyDescent="0.3">
      <c r="A593" s="2" t="s">
        <v>38</v>
      </c>
      <c r="B593" s="9" t="s">
        <v>545</v>
      </c>
      <c r="C593" t="s">
        <v>626</v>
      </c>
      <c r="H593" t="b">
        <v>1</v>
      </c>
      <c r="I593" t="b">
        <v>0</v>
      </c>
      <c r="J593" t="b">
        <v>0</v>
      </c>
      <c r="K593" t="b">
        <v>0</v>
      </c>
      <c r="L593">
        <v>592</v>
      </c>
    </row>
    <row r="594" spans="1:12" x14ac:dyDescent="0.3">
      <c r="A594" s="2" t="s">
        <v>38</v>
      </c>
      <c r="B594" s="9" t="s">
        <v>545</v>
      </c>
      <c r="C594" t="s">
        <v>626</v>
      </c>
      <c r="H594" t="b">
        <v>1</v>
      </c>
      <c r="I594" t="b">
        <v>0</v>
      </c>
      <c r="J594" t="b">
        <v>0</v>
      </c>
      <c r="K594" t="b">
        <v>0</v>
      </c>
      <c r="L594">
        <v>593</v>
      </c>
    </row>
    <row r="595" spans="1:12" x14ac:dyDescent="0.3">
      <c r="A595" s="2" t="s">
        <v>38</v>
      </c>
      <c r="B595" s="9" t="s">
        <v>545</v>
      </c>
      <c r="C595" t="s">
        <v>626</v>
      </c>
      <c r="H595" t="b">
        <v>1</v>
      </c>
      <c r="I595" t="b">
        <v>0</v>
      </c>
      <c r="J595" t="b">
        <v>0</v>
      </c>
      <c r="K595" t="b">
        <v>0</v>
      </c>
      <c r="L595">
        <v>594</v>
      </c>
    </row>
    <row r="596" spans="1:12" x14ac:dyDescent="0.3">
      <c r="A596" s="2" t="s">
        <v>38</v>
      </c>
      <c r="B596" s="9" t="s">
        <v>545</v>
      </c>
      <c r="C596" t="s">
        <v>626</v>
      </c>
      <c r="H596" t="b">
        <v>1</v>
      </c>
      <c r="I596" t="b">
        <v>0</v>
      </c>
      <c r="J596" t="b">
        <v>0</v>
      </c>
      <c r="K596" t="b">
        <v>0</v>
      </c>
      <c r="L596">
        <v>595</v>
      </c>
    </row>
    <row r="597" spans="1:12" x14ac:dyDescent="0.3">
      <c r="A597" s="2" t="s">
        <v>38</v>
      </c>
      <c r="B597" s="9" t="s">
        <v>545</v>
      </c>
      <c r="C597" t="s">
        <v>626</v>
      </c>
      <c r="H597" t="b">
        <v>1</v>
      </c>
      <c r="I597" t="b">
        <v>0</v>
      </c>
      <c r="J597" t="b">
        <v>0</v>
      </c>
      <c r="K597" t="b">
        <v>0</v>
      </c>
      <c r="L597">
        <v>596</v>
      </c>
    </row>
    <row r="598" spans="1:12" x14ac:dyDescent="0.3">
      <c r="A598" s="2" t="s">
        <v>4</v>
      </c>
      <c r="B598" s="9" t="s">
        <v>527</v>
      </c>
      <c r="C598" t="s">
        <v>609</v>
      </c>
      <c r="H598" t="b">
        <v>1</v>
      </c>
      <c r="I598" t="b">
        <v>1</v>
      </c>
      <c r="J598" t="b">
        <v>0</v>
      </c>
      <c r="K598" t="b">
        <v>0</v>
      </c>
      <c r="L598">
        <v>597</v>
      </c>
    </row>
    <row r="599" spans="1:12" x14ac:dyDescent="0.3">
      <c r="A599" s="2" t="s">
        <v>63</v>
      </c>
      <c r="B599" s="9" t="s">
        <v>527</v>
      </c>
      <c r="C599" t="s">
        <v>609</v>
      </c>
      <c r="H599" t="b">
        <v>0</v>
      </c>
      <c r="I599" t="b">
        <v>0</v>
      </c>
      <c r="J599" t="b">
        <v>0</v>
      </c>
      <c r="K599" t="b">
        <v>1</v>
      </c>
      <c r="L599">
        <v>598</v>
      </c>
    </row>
    <row r="600" spans="1:12" x14ac:dyDescent="0.3">
      <c r="A600" s="2" t="s">
        <v>63</v>
      </c>
      <c r="B600" s="9" t="s">
        <v>527</v>
      </c>
      <c r="C600" t="s">
        <v>609</v>
      </c>
      <c r="H600" t="b">
        <v>0</v>
      </c>
      <c r="I600" t="b">
        <v>0</v>
      </c>
      <c r="J600" t="b">
        <v>0</v>
      </c>
      <c r="K600" t="b">
        <v>1</v>
      </c>
      <c r="L600">
        <v>599</v>
      </c>
    </row>
    <row r="601" spans="1:12" x14ac:dyDescent="0.3">
      <c r="A601" s="1" t="s">
        <v>889</v>
      </c>
      <c r="B601" s="32"/>
      <c r="C601" s="1"/>
      <c r="D601" s="1" t="s">
        <v>1174</v>
      </c>
      <c r="E601" s="1"/>
      <c r="F601" s="1"/>
      <c r="G601" s="1"/>
      <c r="H601" t="b">
        <v>0</v>
      </c>
      <c r="I601" t="b">
        <v>0</v>
      </c>
      <c r="J601" t="b">
        <v>0</v>
      </c>
      <c r="K601" t="b">
        <v>1</v>
      </c>
      <c r="L601">
        <v>600</v>
      </c>
    </row>
    <row r="602" spans="1:12" x14ac:dyDescent="0.3">
      <c r="A602" s="1" t="s">
        <v>1427</v>
      </c>
      <c r="B602" s="32"/>
      <c r="C602" s="1"/>
      <c r="D602" s="1" t="s">
        <v>1174</v>
      </c>
      <c r="E602" s="1"/>
      <c r="F602" s="1"/>
      <c r="G602" s="1"/>
      <c r="H602" t="b">
        <v>0</v>
      </c>
      <c r="I602" t="b">
        <v>0</v>
      </c>
      <c r="J602" t="b">
        <v>0</v>
      </c>
      <c r="K602" t="b">
        <v>1</v>
      </c>
      <c r="L602">
        <v>601</v>
      </c>
    </row>
    <row r="603" spans="1:12" x14ac:dyDescent="0.3">
      <c r="A603" s="2" t="s">
        <v>1429</v>
      </c>
      <c r="B603" s="32" t="s">
        <v>527</v>
      </c>
      <c r="C603" s="1" t="s">
        <v>609</v>
      </c>
      <c r="H603" t="b">
        <v>0</v>
      </c>
      <c r="I603" t="b">
        <v>0</v>
      </c>
      <c r="J603" t="b">
        <v>0</v>
      </c>
      <c r="K603" t="b">
        <v>1</v>
      </c>
      <c r="L603">
        <v>602</v>
      </c>
    </row>
    <row r="604" spans="1:12" x14ac:dyDescent="0.3">
      <c r="A604" s="2" t="s">
        <v>1430</v>
      </c>
      <c r="B604" s="32" t="s">
        <v>527</v>
      </c>
      <c r="C604" s="1" t="s">
        <v>609</v>
      </c>
      <c r="H604" t="b">
        <v>0</v>
      </c>
      <c r="I604" t="b">
        <v>0</v>
      </c>
      <c r="J604" t="b">
        <v>0</v>
      </c>
      <c r="K604" t="b">
        <v>1</v>
      </c>
      <c r="L604">
        <v>603</v>
      </c>
    </row>
    <row r="605" spans="1:12" x14ac:dyDescent="0.3">
      <c r="A605" s="2" t="s">
        <v>63</v>
      </c>
      <c r="B605" s="32" t="s">
        <v>527</v>
      </c>
      <c r="C605" s="1" t="s">
        <v>609</v>
      </c>
      <c r="H605" t="b">
        <v>0</v>
      </c>
      <c r="I605" t="b">
        <v>0</v>
      </c>
      <c r="J605" t="b">
        <v>0</v>
      </c>
      <c r="K605" t="b">
        <v>1</v>
      </c>
      <c r="L605">
        <v>604</v>
      </c>
    </row>
    <row r="606" spans="1:12" x14ac:dyDescent="0.3">
      <c r="A606" s="2" t="s">
        <v>63</v>
      </c>
      <c r="B606" s="32" t="s">
        <v>527</v>
      </c>
      <c r="C606" s="1" t="s">
        <v>609</v>
      </c>
      <c r="H606" t="b">
        <v>0</v>
      </c>
      <c r="I606" t="b">
        <v>0</v>
      </c>
      <c r="J606" t="b">
        <v>0</v>
      </c>
      <c r="K606" t="b">
        <v>1</v>
      </c>
      <c r="L606">
        <v>605</v>
      </c>
    </row>
    <row r="607" spans="1:12" x14ac:dyDescent="0.3">
      <c r="A607" s="2" t="s">
        <v>1431</v>
      </c>
      <c r="B607" s="100" t="s">
        <v>527</v>
      </c>
      <c r="C607" s="1" t="s">
        <v>609</v>
      </c>
      <c r="H607" t="b">
        <v>0</v>
      </c>
      <c r="I607" t="b">
        <v>0</v>
      </c>
      <c r="J607" t="b">
        <v>0</v>
      </c>
      <c r="K607" t="b">
        <v>1</v>
      </c>
      <c r="L607">
        <v>606</v>
      </c>
    </row>
    <row r="608" spans="1:12" x14ac:dyDescent="0.3">
      <c r="A608" s="2" t="s">
        <v>1432</v>
      </c>
      <c r="B608" s="32" t="s">
        <v>527</v>
      </c>
      <c r="C608" s="1" t="s">
        <v>609</v>
      </c>
      <c r="H608" t="b">
        <v>0</v>
      </c>
      <c r="I608" t="b">
        <v>0</v>
      </c>
      <c r="J608" t="b">
        <v>0</v>
      </c>
      <c r="K608" t="b">
        <v>1</v>
      </c>
      <c r="L608">
        <v>607</v>
      </c>
    </row>
    <row r="609" spans="1:12" x14ac:dyDescent="0.3">
      <c r="A609" s="2" t="s">
        <v>1433</v>
      </c>
      <c r="B609" s="32" t="s">
        <v>527</v>
      </c>
      <c r="C609" s="1" t="s">
        <v>609</v>
      </c>
      <c r="H609" t="b">
        <v>0</v>
      </c>
      <c r="I609" t="b">
        <v>0</v>
      </c>
      <c r="J609" t="b">
        <v>0</v>
      </c>
      <c r="K609" t="b">
        <v>1</v>
      </c>
      <c r="L609">
        <v>608</v>
      </c>
    </row>
    <row r="610" spans="1:12" x14ac:dyDescent="0.3">
      <c r="A610" s="2" t="s">
        <v>1434</v>
      </c>
      <c r="B610" s="32" t="s">
        <v>527</v>
      </c>
      <c r="C610" s="1" t="s">
        <v>609</v>
      </c>
      <c r="H610" t="b">
        <v>0</v>
      </c>
      <c r="I610" t="b">
        <v>0</v>
      </c>
      <c r="J610" t="b">
        <v>0</v>
      </c>
      <c r="K610" t="b">
        <v>1</v>
      </c>
      <c r="L610">
        <v>609</v>
      </c>
    </row>
    <row r="611" spans="1:12" x14ac:dyDescent="0.3">
      <c r="A611" s="2" t="s">
        <v>63</v>
      </c>
      <c r="B611" s="32" t="s">
        <v>527</v>
      </c>
      <c r="C611" s="1" t="s">
        <v>609</v>
      </c>
      <c r="H611" t="b">
        <v>0</v>
      </c>
      <c r="I611" t="b">
        <v>0</v>
      </c>
      <c r="J611" t="b">
        <v>0</v>
      </c>
      <c r="K611" t="b">
        <v>1</v>
      </c>
      <c r="L611">
        <v>610</v>
      </c>
    </row>
    <row r="612" spans="1:12" x14ac:dyDescent="0.3">
      <c r="A612" s="2" t="s">
        <v>266</v>
      </c>
      <c r="B612" s="111" t="s">
        <v>596</v>
      </c>
      <c r="C612" s="2">
        <v>1526807</v>
      </c>
      <c r="H612" t="b">
        <v>1</v>
      </c>
      <c r="I612" t="b">
        <v>1</v>
      </c>
      <c r="J612" t="b">
        <v>0</v>
      </c>
      <c r="K612" t="b">
        <v>0</v>
      </c>
      <c r="L612">
        <v>611</v>
      </c>
    </row>
    <row r="613" spans="1:12" x14ac:dyDescent="0.3">
      <c r="A613" s="2" t="s">
        <v>266</v>
      </c>
      <c r="B613" s="35" t="s">
        <v>596</v>
      </c>
      <c r="C613" s="2" t="s">
        <v>669</v>
      </c>
      <c r="H613" t="b">
        <v>1</v>
      </c>
      <c r="I613" t="b">
        <v>1</v>
      </c>
      <c r="J613" t="b">
        <v>0</v>
      </c>
      <c r="K613" t="b">
        <v>0</v>
      </c>
      <c r="L613">
        <v>612</v>
      </c>
    </row>
    <row r="614" spans="1:12" x14ac:dyDescent="0.3">
      <c r="A614" s="2" t="s">
        <v>266</v>
      </c>
      <c r="B614" s="35" t="s">
        <v>596</v>
      </c>
      <c r="C614" s="2" t="s">
        <v>669</v>
      </c>
      <c r="H614" t="b">
        <v>1</v>
      </c>
      <c r="I614" t="b">
        <v>1</v>
      </c>
      <c r="J614" t="b">
        <v>0</v>
      </c>
      <c r="K614" t="b">
        <v>0</v>
      </c>
      <c r="L614">
        <v>613</v>
      </c>
    </row>
    <row r="615" spans="1:12" x14ac:dyDescent="0.3">
      <c r="A615" s="2" t="s">
        <v>266</v>
      </c>
      <c r="B615" s="35" t="s">
        <v>596</v>
      </c>
      <c r="C615" s="2" t="s">
        <v>669</v>
      </c>
      <c r="H615" t="b">
        <v>1</v>
      </c>
      <c r="I615" t="b">
        <v>1</v>
      </c>
      <c r="J615" t="b">
        <v>0</v>
      </c>
      <c r="K615" t="b">
        <v>0</v>
      </c>
      <c r="L615">
        <v>614</v>
      </c>
    </row>
    <row r="616" spans="1:12" x14ac:dyDescent="0.3">
      <c r="A616" s="2" t="s">
        <v>268</v>
      </c>
      <c r="B616" s="9">
        <v>-1</v>
      </c>
      <c r="C616">
        <v>-1</v>
      </c>
      <c r="H616" t="b">
        <v>0</v>
      </c>
      <c r="I616" t="b">
        <v>0</v>
      </c>
      <c r="J616" t="b">
        <v>0</v>
      </c>
      <c r="K616" t="b">
        <v>1</v>
      </c>
      <c r="L616">
        <v>615</v>
      </c>
    </row>
    <row r="617" spans="1:12" x14ac:dyDescent="0.3">
      <c r="A617" s="2" t="s">
        <v>1564</v>
      </c>
      <c r="B617" s="9">
        <v>-1</v>
      </c>
      <c r="C617">
        <v>-1</v>
      </c>
      <c r="H617" t="b">
        <v>0</v>
      </c>
      <c r="I617" t="b">
        <v>0</v>
      </c>
      <c r="J617" t="b">
        <v>0</v>
      </c>
      <c r="K617" t="b">
        <v>1</v>
      </c>
      <c r="L617">
        <v>616</v>
      </c>
    </row>
    <row r="618" spans="1:12" x14ac:dyDescent="0.3">
      <c r="A618" s="2" t="s">
        <v>1559</v>
      </c>
      <c r="B618" s="9">
        <v>-1</v>
      </c>
      <c r="C618">
        <v>-1</v>
      </c>
      <c r="H618" t="b">
        <v>0</v>
      </c>
      <c r="I618" t="b">
        <v>0</v>
      </c>
      <c r="J618" t="b">
        <v>0</v>
      </c>
      <c r="K618" t="b">
        <v>1</v>
      </c>
      <c r="L618">
        <v>617</v>
      </c>
    </row>
    <row r="619" spans="1:12" x14ac:dyDescent="0.3">
      <c r="A619" s="2" t="s">
        <v>1555</v>
      </c>
      <c r="B619" s="9">
        <v>-1</v>
      </c>
      <c r="C619">
        <v>-1</v>
      </c>
      <c r="H619" t="b">
        <v>0</v>
      </c>
      <c r="I619" t="b">
        <v>0</v>
      </c>
      <c r="J619" t="b">
        <v>0</v>
      </c>
      <c r="K619" t="b">
        <v>1</v>
      </c>
      <c r="L619">
        <v>618</v>
      </c>
    </row>
    <row r="620" spans="1:12" x14ac:dyDescent="0.3">
      <c r="A620" s="2" t="s">
        <v>1562</v>
      </c>
      <c r="B620" s="9">
        <v>-1</v>
      </c>
      <c r="C620">
        <v>-1</v>
      </c>
      <c r="H620" t="b">
        <v>0</v>
      </c>
      <c r="I620" t="b">
        <v>0</v>
      </c>
      <c r="J620" t="b">
        <v>0</v>
      </c>
      <c r="K620" t="b">
        <v>1</v>
      </c>
      <c r="L620">
        <v>619</v>
      </c>
    </row>
    <row r="621" spans="1:12" x14ac:dyDescent="0.3">
      <c r="A621" s="2" t="s">
        <v>1553</v>
      </c>
      <c r="B621" s="9">
        <v>-1</v>
      </c>
      <c r="C621">
        <v>-1</v>
      </c>
      <c r="H621" t="b">
        <v>0</v>
      </c>
      <c r="I621" t="b">
        <v>0</v>
      </c>
      <c r="J621" t="b">
        <v>0</v>
      </c>
      <c r="K621" t="b">
        <v>1</v>
      </c>
      <c r="L621">
        <v>620</v>
      </c>
    </row>
    <row r="622" spans="1:12" x14ac:dyDescent="0.3">
      <c r="A622" s="2" t="s">
        <v>1557</v>
      </c>
      <c r="B622" s="9">
        <v>-1</v>
      </c>
      <c r="C622">
        <v>-1</v>
      </c>
      <c r="H622" t="b">
        <v>0</v>
      </c>
      <c r="I622" t="b">
        <v>0</v>
      </c>
      <c r="J622" t="b">
        <v>0</v>
      </c>
      <c r="K622" t="b">
        <v>1</v>
      </c>
      <c r="L622">
        <v>621</v>
      </c>
    </row>
    <row r="623" spans="1:12" x14ac:dyDescent="0.3">
      <c r="A623" s="2" t="s">
        <v>1561</v>
      </c>
      <c r="B623" s="9">
        <v>-1</v>
      </c>
      <c r="C623">
        <v>-1</v>
      </c>
      <c r="H623" t="b">
        <v>0</v>
      </c>
      <c r="I623" t="b">
        <v>0</v>
      </c>
      <c r="J623" t="b">
        <v>0</v>
      </c>
      <c r="K623" t="b">
        <v>1</v>
      </c>
      <c r="L623">
        <v>622</v>
      </c>
    </row>
    <row r="624" spans="1:12" x14ac:dyDescent="0.3">
      <c r="A624" s="2" t="s">
        <v>1560</v>
      </c>
      <c r="B624" s="9">
        <v>-1</v>
      </c>
      <c r="C624">
        <v>-1</v>
      </c>
      <c r="H624" t="b">
        <v>0</v>
      </c>
      <c r="I624" t="b">
        <v>0</v>
      </c>
      <c r="J624" t="b">
        <v>0</v>
      </c>
      <c r="K624" t="b">
        <v>1</v>
      </c>
      <c r="L624">
        <v>623</v>
      </c>
    </row>
    <row r="625" spans="1:12" x14ac:dyDescent="0.3">
      <c r="A625" s="2" t="s">
        <v>1556</v>
      </c>
      <c r="B625" s="9">
        <v>-1</v>
      </c>
      <c r="C625">
        <v>-1</v>
      </c>
      <c r="H625" t="b">
        <v>0</v>
      </c>
      <c r="I625" t="b">
        <v>0</v>
      </c>
      <c r="J625" t="b">
        <v>0</v>
      </c>
      <c r="K625" t="b">
        <v>1</v>
      </c>
      <c r="L625">
        <v>624</v>
      </c>
    </row>
    <row r="626" spans="1:12" x14ac:dyDescent="0.3">
      <c r="A626" s="2" t="s">
        <v>1563</v>
      </c>
      <c r="B626" s="9">
        <v>-1</v>
      </c>
      <c r="C626">
        <v>-1</v>
      </c>
      <c r="H626" t="b">
        <v>0</v>
      </c>
      <c r="I626" t="b">
        <v>0</v>
      </c>
      <c r="J626" t="b">
        <v>0</v>
      </c>
      <c r="K626" t="b">
        <v>1</v>
      </c>
      <c r="L626">
        <v>625</v>
      </c>
    </row>
    <row r="627" spans="1:12" x14ac:dyDescent="0.3">
      <c r="A627" s="2" t="s">
        <v>1554</v>
      </c>
      <c r="B627" s="9">
        <v>-1</v>
      </c>
      <c r="C627">
        <v>-1</v>
      </c>
      <c r="H627" t="b">
        <v>0</v>
      </c>
      <c r="I627" t="b">
        <v>0</v>
      </c>
      <c r="J627" t="b">
        <v>0</v>
      </c>
      <c r="K627" t="b">
        <v>1</v>
      </c>
      <c r="L627">
        <v>626</v>
      </c>
    </row>
    <row r="628" spans="1:12" x14ac:dyDescent="0.3">
      <c r="A628" s="2" t="s">
        <v>1558</v>
      </c>
      <c r="B628" s="9">
        <v>-1</v>
      </c>
      <c r="C628">
        <v>-1</v>
      </c>
      <c r="H628" t="b">
        <v>0</v>
      </c>
      <c r="I628" t="b">
        <v>0</v>
      </c>
      <c r="J628" t="b">
        <v>0</v>
      </c>
      <c r="K628" t="b">
        <v>1</v>
      </c>
      <c r="L628">
        <v>627</v>
      </c>
    </row>
    <row r="629" spans="1:12" x14ac:dyDescent="0.3">
      <c r="A629" s="2" t="s">
        <v>282</v>
      </c>
      <c r="B629" s="93" t="s">
        <v>597</v>
      </c>
      <c r="C629">
        <v>-1</v>
      </c>
      <c r="H629" t="b">
        <v>1</v>
      </c>
      <c r="I629" t="b">
        <v>0</v>
      </c>
      <c r="J629" t="b">
        <v>0</v>
      </c>
      <c r="K629" t="b">
        <v>0</v>
      </c>
      <c r="L629">
        <v>628</v>
      </c>
    </row>
    <row r="630" spans="1:12" x14ac:dyDescent="0.3">
      <c r="A630" s="2" t="s">
        <v>284</v>
      </c>
      <c r="B630" s="9" t="s">
        <v>598</v>
      </c>
      <c r="C630" t="s">
        <v>670</v>
      </c>
      <c r="D630" t="s">
        <v>1511</v>
      </c>
      <c r="H630" t="b">
        <v>1</v>
      </c>
      <c r="I630" t="b">
        <v>1</v>
      </c>
      <c r="J630" t="b">
        <v>0</v>
      </c>
      <c r="K630" t="b">
        <v>0</v>
      </c>
      <c r="L630">
        <v>629</v>
      </c>
    </row>
    <row r="631" spans="1:12" x14ac:dyDescent="0.3">
      <c r="A631" s="2" t="s">
        <v>44</v>
      </c>
      <c r="B631" s="9" t="s">
        <v>549</v>
      </c>
      <c r="C631">
        <v>-1</v>
      </c>
      <c r="D631" t="s">
        <v>1510</v>
      </c>
      <c r="H631" t="b">
        <v>1</v>
      </c>
      <c r="I631" t="b">
        <v>0</v>
      </c>
      <c r="J631" t="b">
        <v>0</v>
      </c>
      <c r="K631" t="b">
        <v>0</v>
      </c>
      <c r="L631">
        <v>630</v>
      </c>
    </row>
    <row r="632" spans="1:12" x14ac:dyDescent="0.3">
      <c r="A632" s="5" t="s">
        <v>285</v>
      </c>
      <c r="B632" s="40">
        <v>-2</v>
      </c>
      <c r="C632" s="5">
        <v>-1</v>
      </c>
      <c r="D632" s="5"/>
      <c r="E632" s="5"/>
      <c r="F632" s="5"/>
      <c r="G632" s="5"/>
      <c r="H632" t="b">
        <v>0</v>
      </c>
      <c r="I632" t="b">
        <v>0</v>
      </c>
      <c r="J632" t="b">
        <v>0</v>
      </c>
      <c r="K632" t="b">
        <v>1</v>
      </c>
      <c r="L632">
        <v>631</v>
      </c>
    </row>
    <row r="633" spans="1:12" x14ac:dyDescent="0.3">
      <c r="A633" s="2" t="s">
        <v>286</v>
      </c>
      <c r="B633" s="9" t="s">
        <v>599</v>
      </c>
      <c r="C633">
        <v>-1</v>
      </c>
      <c r="H633" t="b">
        <v>1</v>
      </c>
      <c r="I633" t="b">
        <v>0</v>
      </c>
      <c r="J633" t="b">
        <v>0</v>
      </c>
      <c r="K633" t="b">
        <v>0</v>
      </c>
      <c r="L633">
        <v>632</v>
      </c>
    </row>
    <row r="634" spans="1:12" x14ac:dyDescent="0.3">
      <c r="A634" s="2" t="s">
        <v>287</v>
      </c>
      <c r="B634" s="93" t="s">
        <v>600</v>
      </c>
      <c r="C634" t="s">
        <v>671</v>
      </c>
      <c r="H634" t="b">
        <v>1</v>
      </c>
      <c r="I634" t="b">
        <v>1</v>
      </c>
      <c r="J634" t="b">
        <v>0</v>
      </c>
      <c r="K634" t="b">
        <v>0</v>
      </c>
      <c r="L634">
        <v>633</v>
      </c>
    </row>
    <row r="635" spans="1:12" x14ac:dyDescent="0.3">
      <c r="A635" s="2" t="s">
        <v>4</v>
      </c>
      <c r="B635" s="9" t="s">
        <v>527</v>
      </c>
      <c r="C635" t="s">
        <v>609</v>
      </c>
      <c r="H635" t="b">
        <v>1</v>
      </c>
      <c r="I635" t="b">
        <v>1</v>
      </c>
      <c r="J635" t="b">
        <v>0</v>
      </c>
      <c r="K635" t="b">
        <v>0</v>
      </c>
      <c r="L635">
        <v>634</v>
      </c>
    </row>
    <row r="636" spans="1:12" x14ac:dyDescent="0.3">
      <c r="A636" s="2" t="s">
        <v>1436</v>
      </c>
      <c r="B636" s="32" t="s">
        <v>527</v>
      </c>
      <c r="C636" s="1" t="s">
        <v>609</v>
      </c>
      <c r="H636" t="b">
        <v>0</v>
      </c>
      <c r="I636" t="b">
        <v>0</v>
      </c>
      <c r="J636" t="b">
        <v>0</v>
      </c>
      <c r="K636" t="b">
        <v>1</v>
      </c>
      <c r="L636">
        <v>635</v>
      </c>
    </row>
    <row r="637" spans="1:12" x14ac:dyDescent="0.3">
      <c r="A637" s="2" t="s">
        <v>1437</v>
      </c>
      <c r="B637" s="32" t="s">
        <v>527</v>
      </c>
      <c r="C637" s="1" t="s">
        <v>609</v>
      </c>
      <c r="H637" t="b">
        <v>0</v>
      </c>
      <c r="I637" t="b">
        <v>0</v>
      </c>
      <c r="J637" t="b">
        <v>0</v>
      </c>
      <c r="K637" t="b">
        <v>1</v>
      </c>
      <c r="L637">
        <v>636</v>
      </c>
    </row>
    <row r="638" spans="1:12" x14ac:dyDescent="0.3">
      <c r="A638" s="2" t="s">
        <v>1436</v>
      </c>
      <c r="B638" s="32" t="s">
        <v>527</v>
      </c>
      <c r="C638" s="1" t="s">
        <v>609</v>
      </c>
      <c r="H638" t="b">
        <v>0</v>
      </c>
      <c r="I638" t="b">
        <v>0</v>
      </c>
      <c r="J638" t="b">
        <v>0</v>
      </c>
      <c r="K638" t="b">
        <v>1</v>
      </c>
      <c r="L638">
        <v>637</v>
      </c>
    </row>
    <row r="639" spans="1:12" x14ac:dyDescent="0.3">
      <c r="A639" s="2" t="s">
        <v>1437</v>
      </c>
      <c r="B639" s="32" t="s">
        <v>527</v>
      </c>
      <c r="C639" s="1" t="s">
        <v>609</v>
      </c>
      <c r="H639" t="b">
        <v>0</v>
      </c>
      <c r="I639" t="b">
        <v>0</v>
      </c>
      <c r="J639" t="b">
        <v>0</v>
      </c>
      <c r="K639" t="b">
        <v>1</v>
      </c>
      <c r="L639">
        <v>638</v>
      </c>
    </row>
    <row r="640" spans="1:12" x14ac:dyDescent="0.3">
      <c r="A640" s="2" t="s">
        <v>1438</v>
      </c>
      <c r="B640" s="32" t="s">
        <v>531</v>
      </c>
      <c r="C640">
        <v>-1</v>
      </c>
      <c r="H640" t="b">
        <v>0</v>
      </c>
      <c r="I640" t="b">
        <v>0</v>
      </c>
      <c r="J640" t="b">
        <v>0</v>
      </c>
      <c r="K640" t="b">
        <v>1</v>
      </c>
      <c r="L640">
        <v>639</v>
      </c>
    </row>
    <row r="641" spans="1:12" x14ac:dyDescent="0.3">
      <c r="A641" s="2" t="s">
        <v>1438</v>
      </c>
      <c r="B641" s="32" t="s">
        <v>531</v>
      </c>
      <c r="C641">
        <v>-1</v>
      </c>
      <c r="H641" t="b">
        <v>0</v>
      </c>
      <c r="I641" t="b">
        <v>0</v>
      </c>
      <c r="J641" t="b">
        <v>0</v>
      </c>
      <c r="K641" t="b">
        <v>1</v>
      </c>
      <c r="L641">
        <v>640</v>
      </c>
    </row>
    <row r="642" spans="1:12" x14ac:dyDescent="0.3">
      <c r="A642" s="2" t="s">
        <v>1438</v>
      </c>
      <c r="B642" s="32" t="s">
        <v>531</v>
      </c>
      <c r="C642">
        <v>-1</v>
      </c>
      <c r="H642" t="b">
        <v>0</v>
      </c>
      <c r="I642" t="b">
        <v>0</v>
      </c>
      <c r="J642" t="b">
        <v>0</v>
      </c>
      <c r="K642" t="b">
        <v>1</v>
      </c>
      <c r="L642">
        <v>641</v>
      </c>
    </row>
    <row r="643" spans="1:12" x14ac:dyDescent="0.3">
      <c r="A643" s="2" t="s">
        <v>1438</v>
      </c>
      <c r="B643" s="32" t="s">
        <v>531</v>
      </c>
      <c r="C643">
        <v>-1</v>
      </c>
      <c r="H643" t="b">
        <v>0</v>
      </c>
      <c r="I643" t="b">
        <v>0</v>
      </c>
      <c r="J643" t="b">
        <v>0</v>
      </c>
      <c r="K643" t="b">
        <v>1</v>
      </c>
      <c r="L643">
        <v>642</v>
      </c>
    </row>
    <row r="644" spans="1:12" x14ac:dyDescent="0.3">
      <c r="A644" s="2" t="s">
        <v>1438</v>
      </c>
      <c r="B644" s="32" t="s">
        <v>531</v>
      </c>
      <c r="C644">
        <v>-1</v>
      </c>
      <c r="H644" t="b">
        <v>0</v>
      </c>
      <c r="I644" t="b">
        <v>0</v>
      </c>
      <c r="J644" t="b">
        <v>0</v>
      </c>
      <c r="K644" t="b">
        <v>1</v>
      </c>
      <c r="L644">
        <v>643</v>
      </c>
    </row>
    <row r="645" spans="1:12" x14ac:dyDescent="0.3">
      <c r="A645" s="2" t="s">
        <v>1438</v>
      </c>
      <c r="B645" s="32" t="s">
        <v>531</v>
      </c>
      <c r="C645">
        <v>-1</v>
      </c>
      <c r="H645" t="b">
        <v>0</v>
      </c>
      <c r="I645" t="b">
        <v>0</v>
      </c>
      <c r="J645" t="b">
        <v>0</v>
      </c>
      <c r="K645" t="b">
        <v>1</v>
      </c>
      <c r="L645">
        <v>644</v>
      </c>
    </row>
    <row r="646" spans="1:12" x14ac:dyDescent="0.3">
      <c r="A646" s="2" t="s">
        <v>1438</v>
      </c>
      <c r="B646" s="32" t="s">
        <v>531</v>
      </c>
      <c r="C646">
        <v>-1</v>
      </c>
      <c r="H646" t="b">
        <v>0</v>
      </c>
      <c r="I646" t="b">
        <v>0</v>
      </c>
      <c r="J646" t="b">
        <v>0</v>
      </c>
      <c r="K646" t="b">
        <v>1</v>
      </c>
      <c r="L646">
        <v>645</v>
      </c>
    </row>
    <row r="647" spans="1:12" x14ac:dyDescent="0.3">
      <c r="A647" s="2" t="s">
        <v>1438</v>
      </c>
      <c r="B647" s="32" t="s">
        <v>531</v>
      </c>
      <c r="C647">
        <v>-1</v>
      </c>
      <c r="H647" t="b">
        <v>0</v>
      </c>
      <c r="I647" t="b">
        <v>0</v>
      </c>
      <c r="J647" t="b">
        <v>0</v>
      </c>
      <c r="K647" t="b">
        <v>1</v>
      </c>
      <c r="L647">
        <v>646</v>
      </c>
    </row>
    <row r="648" spans="1:12" x14ac:dyDescent="0.3">
      <c r="A648" s="2" t="s">
        <v>1438</v>
      </c>
      <c r="B648" s="32" t="s">
        <v>531</v>
      </c>
      <c r="C648">
        <v>-1</v>
      </c>
      <c r="H648" t="b">
        <v>0</v>
      </c>
      <c r="I648" t="b">
        <v>0</v>
      </c>
      <c r="J648" t="b">
        <v>0</v>
      </c>
      <c r="K648" t="b">
        <v>1</v>
      </c>
      <c r="L648">
        <v>647</v>
      </c>
    </row>
    <row r="649" spans="1:12" x14ac:dyDescent="0.3">
      <c r="A649" s="2" t="s">
        <v>1438</v>
      </c>
      <c r="B649" s="32" t="s">
        <v>531</v>
      </c>
      <c r="C649">
        <v>-1</v>
      </c>
      <c r="H649" t="b">
        <v>0</v>
      </c>
      <c r="I649" t="b">
        <v>0</v>
      </c>
      <c r="J649" t="b">
        <v>0</v>
      </c>
      <c r="K649" t="b">
        <v>1</v>
      </c>
      <c r="L649">
        <v>648</v>
      </c>
    </row>
    <row r="650" spans="1:12" x14ac:dyDescent="0.3">
      <c r="A650" s="2" t="s">
        <v>1438</v>
      </c>
      <c r="B650" s="32" t="s">
        <v>531</v>
      </c>
      <c r="C650">
        <v>-1</v>
      </c>
      <c r="H650" t="b">
        <v>0</v>
      </c>
      <c r="I650" t="b">
        <v>0</v>
      </c>
      <c r="J650" t="b">
        <v>0</v>
      </c>
      <c r="K650" t="b">
        <v>1</v>
      </c>
      <c r="L650">
        <v>649</v>
      </c>
    </row>
    <row r="651" spans="1:12" x14ac:dyDescent="0.3">
      <c r="A651" s="2" t="s">
        <v>1438</v>
      </c>
      <c r="B651" s="32" t="s">
        <v>531</v>
      </c>
      <c r="C651">
        <v>-1</v>
      </c>
      <c r="H651" t="b">
        <v>0</v>
      </c>
      <c r="I651" t="b">
        <v>0</v>
      </c>
      <c r="J651" t="b">
        <v>0</v>
      </c>
      <c r="K651" t="b">
        <v>1</v>
      </c>
      <c r="L651">
        <v>650</v>
      </c>
    </row>
    <row r="652" spans="1:12" x14ac:dyDescent="0.3">
      <c r="A652" s="2" t="s">
        <v>4</v>
      </c>
      <c r="B652" s="70" t="s">
        <v>527</v>
      </c>
      <c r="C652" t="s">
        <v>609</v>
      </c>
      <c r="H652" t="b">
        <v>1</v>
      </c>
      <c r="I652" t="b">
        <v>0</v>
      </c>
      <c r="J652" t="b">
        <v>0</v>
      </c>
      <c r="K652" t="b">
        <v>0</v>
      </c>
      <c r="L652">
        <v>651</v>
      </c>
    </row>
    <row r="653" spans="1:12" x14ac:dyDescent="0.3">
      <c r="A653" s="42" t="s">
        <v>991</v>
      </c>
      <c r="B653" s="9">
        <v>-1</v>
      </c>
      <c r="C653">
        <v>-1</v>
      </c>
      <c r="H653" t="b">
        <v>0</v>
      </c>
      <c r="I653" t="b">
        <v>0</v>
      </c>
      <c r="J653" t="b">
        <v>0</v>
      </c>
      <c r="K653" t="b">
        <v>1</v>
      </c>
      <c r="L653">
        <v>652</v>
      </c>
    </row>
    <row r="654" spans="1:12" x14ac:dyDescent="0.3">
      <c r="A654" s="5" t="s">
        <v>992</v>
      </c>
      <c r="B654" s="40">
        <v>-2</v>
      </c>
      <c r="C654" s="5">
        <v>-1</v>
      </c>
      <c r="D654" s="5"/>
      <c r="E654" s="5"/>
      <c r="F654" s="5"/>
      <c r="G654" s="5"/>
      <c r="H654" t="b">
        <v>0</v>
      </c>
      <c r="I654" t="b">
        <v>0</v>
      </c>
      <c r="J654" t="b">
        <v>0</v>
      </c>
      <c r="K654" t="b">
        <v>1</v>
      </c>
      <c r="L654">
        <v>653</v>
      </c>
    </row>
    <row r="655" spans="1:12" x14ac:dyDescent="0.3">
      <c r="A655" s="5" t="s">
        <v>993</v>
      </c>
      <c r="B655" s="40">
        <v>-2</v>
      </c>
      <c r="C655" s="5">
        <v>-1</v>
      </c>
      <c r="D655" s="5"/>
      <c r="E655" s="5"/>
      <c r="F655" s="5"/>
      <c r="G655" s="5"/>
      <c r="H655" t="b">
        <v>0</v>
      </c>
      <c r="I655" t="b">
        <v>0</v>
      </c>
      <c r="J655" t="b">
        <v>0</v>
      </c>
      <c r="K655" t="b">
        <v>1</v>
      </c>
      <c r="L655">
        <v>654</v>
      </c>
    </row>
    <row r="656" spans="1:12" x14ac:dyDescent="0.3">
      <c r="A656" s="44" t="s">
        <v>63</v>
      </c>
      <c r="B656" s="9">
        <v>-1</v>
      </c>
      <c r="C656">
        <v>-1</v>
      </c>
      <c r="D656" t="s">
        <v>1179</v>
      </c>
      <c r="H656" t="b">
        <v>0</v>
      </c>
      <c r="I656" t="b">
        <v>0</v>
      </c>
      <c r="J656" t="b">
        <v>0</v>
      </c>
      <c r="K656" t="b">
        <v>1</v>
      </c>
      <c r="L656">
        <v>655</v>
      </c>
    </row>
    <row r="657" spans="1:12" x14ac:dyDescent="0.3">
      <c r="A657" s="2" t="s">
        <v>296</v>
      </c>
      <c r="B657" s="9">
        <v>-1</v>
      </c>
      <c r="C657">
        <v>-1</v>
      </c>
      <c r="H657" t="b">
        <v>0</v>
      </c>
      <c r="I657" t="b">
        <v>0</v>
      </c>
      <c r="J657" t="b">
        <v>0</v>
      </c>
      <c r="K657" t="b">
        <v>1</v>
      </c>
      <c r="L657">
        <v>656</v>
      </c>
    </row>
    <row r="658" spans="1:12" x14ac:dyDescent="0.3">
      <c r="A658" s="2" t="s">
        <v>297</v>
      </c>
      <c r="B658" s="9">
        <v>-1</v>
      </c>
      <c r="C658">
        <v>-1</v>
      </c>
      <c r="H658" t="b">
        <v>0</v>
      </c>
      <c r="I658" t="b">
        <v>0</v>
      </c>
      <c r="J658" t="b">
        <v>0</v>
      </c>
      <c r="K658" t="b">
        <v>1</v>
      </c>
      <c r="L658">
        <v>657</v>
      </c>
    </row>
    <row r="659" spans="1:12" x14ac:dyDescent="0.3">
      <c r="A659" s="2" t="s">
        <v>298</v>
      </c>
      <c r="B659" s="9">
        <v>-1</v>
      </c>
      <c r="C659">
        <v>-1</v>
      </c>
      <c r="H659" t="b">
        <v>0</v>
      </c>
      <c r="I659" t="b">
        <v>0</v>
      </c>
      <c r="J659" t="b">
        <v>0</v>
      </c>
      <c r="K659" t="b">
        <v>1</v>
      </c>
      <c r="L659">
        <v>658</v>
      </c>
    </row>
    <row r="660" spans="1:12" x14ac:dyDescent="0.3">
      <c r="A660" s="2" t="s">
        <v>151</v>
      </c>
      <c r="B660" s="110" t="s">
        <v>587</v>
      </c>
      <c r="C660" s="69">
        <v>1522043</v>
      </c>
      <c r="E660" t="s">
        <v>1552</v>
      </c>
      <c r="F660" t="s">
        <v>1552</v>
      </c>
      <c r="H660" t="b">
        <v>0</v>
      </c>
      <c r="I660" t="b">
        <v>0</v>
      </c>
      <c r="J660" t="b">
        <v>0</v>
      </c>
      <c r="K660" t="b">
        <v>1</v>
      </c>
      <c r="L660">
        <v>659</v>
      </c>
    </row>
    <row r="661" spans="1:12" x14ac:dyDescent="0.3">
      <c r="A661" s="2" t="s">
        <v>299</v>
      </c>
      <c r="B661" s="9">
        <v>-1</v>
      </c>
      <c r="C661">
        <v>-1</v>
      </c>
      <c r="H661" t="b">
        <v>0</v>
      </c>
      <c r="I661" t="b">
        <v>0</v>
      </c>
      <c r="J661" t="b">
        <v>0</v>
      </c>
      <c r="K661" t="b">
        <v>1</v>
      </c>
      <c r="L661">
        <v>660</v>
      </c>
    </row>
    <row r="662" spans="1:12" x14ac:dyDescent="0.3">
      <c r="A662" s="2" t="s">
        <v>300</v>
      </c>
      <c r="B662" s="9">
        <v>-1</v>
      </c>
      <c r="C662">
        <v>-1</v>
      </c>
      <c r="H662" t="b">
        <v>0</v>
      </c>
      <c r="I662" t="b">
        <v>0</v>
      </c>
      <c r="J662" t="b">
        <v>0</v>
      </c>
      <c r="K662" t="b">
        <v>1</v>
      </c>
      <c r="L662">
        <v>661</v>
      </c>
    </row>
    <row r="663" spans="1:12" x14ac:dyDescent="0.3">
      <c r="A663" s="2" t="s">
        <v>301</v>
      </c>
      <c r="B663" s="9">
        <v>-1</v>
      </c>
      <c r="C663">
        <v>-1</v>
      </c>
      <c r="H663" t="b">
        <v>0</v>
      </c>
      <c r="I663" t="b">
        <v>0</v>
      </c>
      <c r="J663" t="b">
        <v>0</v>
      </c>
      <c r="K663" t="b">
        <v>1</v>
      </c>
      <c r="L663">
        <v>662</v>
      </c>
    </row>
    <row r="664" spans="1:12" x14ac:dyDescent="0.3">
      <c r="A664" s="2" t="s">
        <v>4</v>
      </c>
      <c r="B664" s="9" t="s">
        <v>527</v>
      </c>
      <c r="C664" t="s">
        <v>609</v>
      </c>
      <c r="H664" t="b">
        <v>1</v>
      </c>
      <c r="I664" t="b">
        <v>1</v>
      </c>
      <c r="J664" t="b">
        <v>0</v>
      </c>
      <c r="K664" t="b">
        <v>0</v>
      </c>
      <c r="L664">
        <v>663</v>
      </c>
    </row>
    <row r="665" spans="1:12" x14ac:dyDescent="0.3">
      <c r="A665" s="2" t="s">
        <v>303</v>
      </c>
      <c r="B665" s="32" t="s">
        <v>527</v>
      </c>
      <c r="C665" s="1" t="s">
        <v>609</v>
      </c>
      <c r="H665" t="b">
        <v>0</v>
      </c>
      <c r="I665" t="b">
        <v>0</v>
      </c>
      <c r="J665" t="b">
        <v>0</v>
      </c>
      <c r="K665" t="b">
        <v>1</v>
      </c>
      <c r="L665">
        <v>664</v>
      </c>
    </row>
    <row r="666" spans="1:12" x14ac:dyDescent="0.3">
      <c r="A666" s="2" t="s">
        <v>7</v>
      </c>
      <c r="B666" s="32" t="s">
        <v>527</v>
      </c>
      <c r="C666" s="1" t="s">
        <v>609</v>
      </c>
      <c r="H666" t="b">
        <v>0</v>
      </c>
      <c r="I666" t="b">
        <v>0</v>
      </c>
      <c r="J666" t="b">
        <v>0</v>
      </c>
      <c r="K666" t="b">
        <v>1</v>
      </c>
      <c r="L666">
        <v>665</v>
      </c>
    </row>
    <row r="667" spans="1:12" x14ac:dyDescent="0.3">
      <c r="A667" s="2" t="s">
        <v>63</v>
      </c>
      <c r="B667" s="9">
        <v>-1</v>
      </c>
      <c r="C667">
        <v>-1</v>
      </c>
      <c r="D667" t="s">
        <v>1179</v>
      </c>
      <c r="H667" t="b">
        <v>0</v>
      </c>
      <c r="I667" t="b">
        <v>0</v>
      </c>
      <c r="J667" t="b">
        <v>0</v>
      </c>
      <c r="K667" t="b">
        <v>1</v>
      </c>
      <c r="L667">
        <v>666</v>
      </c>
    </row>
    <row r="668" spans="1:12" x14ac:dyDescent="0.3">
      <c r="A668" s="2" t="s">
        <v>304</v>
      </c>
      <c r="B668" s="88" t="s">
        <v>523</v>
      </c>
      <c r="E668" t="s">
        <v>1527</v>
      </c>
      <c r="F668" s="2"/>
      <c r="G668" s="2"/>
      <c r="H668" t="b">
        <v>0</v>
      </c>
      <c r="I668" t="b">
        <v>0</v>
      </c>
      <c r="J668" t="b">
        <v>0</v>
      </c>
      <c r="K668" t="b">
        <v>1</v>
      </c>
      <c r="L668">
        <v>667</v>
      </c>
    </row>
    <row r="669" spans="1:12" x14ac:dyDescent="0.3">
      <c r="A669" s="2" t="s">
        <v>299</v>
      </c>
      <c r="B669" s="35">
        <v>-1</v>
      </c>
      <c r="C669" s="2">
        <v>-1</v>
      </c>
      <c r="D669" s="2"/>
      <c r="E669" s="2"/>
      <c r="F669" s="2"/>
      <c r="G669" s="2"/>
      <c r="H669" t="b">
        <v>0</v>
      </c>
      <c r="I669" t="b">
        <v>0</v>
      </c>
      <c r="J669" t="b">
        <v>0</v>
      </c>
      <c r="K669" t="b">
        <v>1</v>
      </c>
      <c r="L669">
        <v>668</v>
      </c>
    </row>
    <row r="670" spans="1:12" x14ac:dyDescent="0.3">
      <c r="A670" s="2" t="s">
        <v>301</v>
      </c>
      <c r="B670" s="35">
        <v>-1</v>
      </c>
      <c r="C670" s="2">
        <v>-1</v>
      </c>
      <c r="D670" s="2"/>
      <c r="E670" s="2"/>
      <c r="F670" s="2"/>
      <c r="G670" s="2"/>
      <c r="H670" t="b">
        <v>0</v>
      </c>
      <c r="I670" t="b">
        <v>0</v>
      </c>
      <c r="J670" t="b">
        <v>0</v>
      </c>
      <c r="K670" t="b">
        <v>1</v>
      </c>
      <c r="L670">
        <v>669</v>
      </c>
    </row>
    <row r="671" spans="1:12" x14ac:dyDescent="0.3">
      <c r="A671" s="2" t="s">
        <v>46</v>
      </c>
      <c r="B671" s="35" t="s">
        <v>551</v>
      </c>
      <c r="C671" s="2" t="s">
        <v>629</v>
      </c>
      <c r="D671" s="2"/>
      <c r="E671" s="2"/>
      <c r="F671" s="2"/>
      <c r="G671" s="2"/>
      <c r="H671" t="b">
        <v>1</v>
      </c>
      <c r="I671" t="b">
        <v>0</v>
      </c>
      <c r="J671" t="b">
        <v>0</v>
      </c>
      <c r="K671" t="b">
        <v>0</v>
      </c>
      <c r="L671">
        <v>670</v>
      </c>
    </row>
    <row r="672" spans="1:12" x14ac:dyDescent="0.3">
      <c r="A672" s="2" t="s">
        <v>891</v>
      </c>
      <c r="B672" s="35" t="s">
        <v>551</v>
      </c>
      <c r="C672" s="2" t="s">
        <v>629</v>
      </c>
      <c r="D672" s="2"/>
      <c r="E672" s="2"/>
      <c r="F672" s="2"/>
      <c r="G672" s="2"/>
      <c r="H672" t="b">
        <v>0</v>
      </c>
      <c r="I672" t="b">
        <v>0</v>
      </c>
      <c r="J672" t="b">
        <v>0</v>
      </c>
      <c r="K672" t="b">
        <v>1</v>
      </c>
      <c r="L672">
        <v>671</v>
      </c>
    </row>
    <row r="673" spans="1:12" x14ac:dyDescent="0.3">
      <c r="A673" s="2" t="s">
        <v>308</v>
      </c>
      <c r="B673" s="35" t="s">
        <v>601</v>
      </c>
      <c r="C673" s="2" t="s">
        <v>672</v>
      </c>
      <c r="D673" s="2"/>
      <c r="E673" s="2"/>
      <c r="F673" s="2"/>
      <c r="G673" s="2"/>
      <c r="H673" t="b">
        <v>1</v>
      </c>
      <c r="I673" t="b">
        <v>1</v>
      </c>
      <c r="J673" t="b">
        <v>0</v>
      </c>
      <c r="K673" t="b">
        <v>0</v>
      </c>
      <c r="L673">
        <v>672</v>
      </c>
    </row>
    <row r="674" spans="1:12" x14ac:dyDescent="0.3">
      <c r="A674" s="2" t="s">
        <v>63</v>
      </c>
      <c r="B674" s="110" t="s">
        <v>587</v>
      </c>
      <c r="C674" s="69">
        <v>1522043</v>
      </c>
      <c r="E674" t="s">
        <v>1550</v>
      </c>
      <c r="F674" t="s">
        <v>1550</v>
      </c>
      <c r="G674" s="2"/>
      <c r="H674" t="b">
        <v>0</v>
      </c>
      <c r="I674" t="b">
        <v>0</v>
      </c>
      <c r="J674" t="b">
        <v>0</v>
      </c>
      <c r="K674" t="b">
        <v>1</v>
      </c>
      <c r="L674">
        <v>673</v>
      </c>
    </row>
    <row r="675" spans="1:12" x14ac:dyDescent="0.3">
      <c r="A675" s="2" t="s">
        <v>1440</v>
      </c>
      <c r="B675" s="35">
        <v>-1</v>
      </c>
      <c r="C675" s="2">
        <v>-1</v>
      </c>
      <c r="D675" s="2"/>
      <c r="E675" s="2"/>
      <c r="F675" s="2"/>
      <c r="G675" s="2"/>
      <c r="H675" t="b">
        <v>0</v>
      </c>
      <c r="I675" t="b">
        <v>0</v>
      </c>
      <c r="J675" t="b">
        <v>0</v>
      </c>
      <c r="K675" t="b">
        <v>1</v>
      </c>
      <c r="L675">
        <v>674</v>
      </c>
    </row>
    <row r="676" spans="1:12" x14ac:dyDescent="0.3">
      <c r="A676" s="2" t="s">
        <v>311</v>
      </c>
      <c r="B676" s="32" t="s">
        <v>596</v>
      </c>
      <c r="C676" s="1" t="s">
        <v>669</v>
      </c>
      <c r="E676" t="s">
        <v>1542</v>
      </c>
      <c r="H676" t="b">
        <v>0</v>
      </c>
      <c r="I676" t="b">
        <v>0</v>
      </c>
      <c r="J676" t="b">
        <v>0</v>
      </c>
      <c r="K676" t="b">
        <v>1</v>
      </c>
      <c r="L676">
        <v>675</v>
      </c>
    </row>
    <row r="677" spans="1:12" x14ac:dyDescent="0.3">
      <c r="A677" s="2" t="s">
        <v>313</v>
      </c>
      <c r="B677" s="9" t="s">
        <v>549</v>
      </c>
      <c r="C677">
        <v>-1</v>
      </c>
      <c r="D677" t="s">
        <v>1510</v>
      </c>
      <c r="H677" t="b">
        <v>1</v>
      </c>
      <c r="I677" t="b">
        <v>0</v>
      </c>
      <c r="J677" t="b">
        <v>0</v>
      </c>
      <c r="K677" t="b">
        <v>0</v>
      </c>
      <c r="L677">
        <v>676</v>
      </c>
    </row>
    <row r="678" spans="1:12" x14ac:dyDescent="0.3">
      <c r="A678" s="2" t="s">
        <v>1444</v>
      </c>
      <c r="B678" s="32" t="s">
        <v>549</v>
      </c>
      <c r="C678">
        <v>-1</v>
      </c>
      <c r="D678" s="1" t="s">
        <v>1510</v>
      </c>
      <c r="E678" s="1"/>
      <c r="F678" s="1"/>
      <c r="G678" s="1"/>
      <c r="H678" t="b">
        <v>0</v>
      </c>
      <c r="I678" t="b">
        <v>0</v>
      </c>
      <c r="J678" t="b">
        <v>0</v>
      </c>
      <c r="K678" t="b">
        <v>1</v>
      </c>
      <c r="L678">
        <v>677</v>
      </c>
    </row>
    <row r="679" spans="1:12" x14ac:dyDescent="0.3">
      <c r="A679" s="2" t="s">
        <v>1445</v>
      </c>
      <c r="B679" s="32" t="s">
        <v>549</v>
      </c>
      <c r="C679">
        <v>-1</v>
      </c>
      <c r="D679" s="1" t="s">
        <v>1510</v>
      </c>
      <c r="E679" s="1"/>
      <c r="F679" s="1"/>
      <c r="G679" s="1"/>
      <c r="H679" t="b">
        <v>0</v>
      </c>
      <c r="I679" t="b">
        <v>0</v>
      </c>
      <c r="J679" t="b">
        <v>0</v>
      </c>
      <c r="K679" t="b">
        <v>1</v>
      </c>
      <c r="L679">
        <v>678</v>
      </c>
    </row>
    <row r="680" spans="1:12" x14ac:dyDescent="0.3">
      <c r="A680" s="2" t="s">
        <v>1446</v>
      </c>
      <c r="B680" s="32" t="s">
        <v>549</v>
      </c>
      <c r="C680">
        <v>-1</v>
      </c>
      <c r="D680" s="1" t="s">
        <v>1510</v>
      </c>
      <c r="E680" s="1"/>
      <c r="F680" s="1"/>
      <c r="G680" s="1"/>
      <c r="H680" t="b">
        <v>0</v>
      </c>
      <c r="I680" t="b">
        <v>0</v>
      </c>
      <c r="J680" t="b">
        <v>0</v>
      </c>
      <c r="K680" t="b">
        <v>1</v>
      </c>
      <c r="L680">
        <v>679</v>
      </c>
    </row>
    <row r="681" spans="1:12" x14ac:dyDescent="0.3">
      <c r="A681" s="2" t="s">
        <v>1447</v>
      </c>
      <c r="B681" s="32" t="s">
        <v>549</v>
      </c>
      <c r="C681">
        <v>-1</v>
      </c>
      <c r="D681" s="1" t="s">
        <v>1510</v>
      </c>
      <c r="E681" s="1"/>
      <c r="F681" s="1"/>
      <c r="G681" s="1"/>
      <c r="H681" t="b">
        <v>0</v>
      </c>
      <c r="I681" t="b">
        <v>0</v>
      </c>
      <c r="J681" t="b">
        <v>0</v>
      </c>
      <c r="K681" t="b">
        <v>1</v>
      </c>
      <c r="L681">
        <v>680</v>
      </c>
    </row>
    <row r="682" spans="1:12" x14ac:dyDescent="0.3">
      <c r="A682" s="2" t="s">
        <v>1448</v>
      </c>
      <c r="B682" s="32" t="s">
        <v>549</v>
      </c>
      <c r="C682">
        <v>-1</v>
      </c>
      <c r="D682" s="1" t="s">
        <v>1510</v>
      </c>
      <c r="E682" s="1"/>
      <c r="F682" s="1"/>
      <c r="G682" s="1"/>
      <c r="H682" t="b">
        <v>0</v>
      </c>
      <c r="I682" t="b">
        <v>0</v>
      </c>
      <c r="J682" t="b">
        <v>0</v>
      </c>
      <c r="K682" t="b">
        <v>1</v>
      </c>
      <c r="L682">
        <v>681</v>
      </c>
    </row>
    <row r="683" spans="1:12" x14ac:dyDescent="0.3">
      <c r="A683" s="2" t="s">
        <v>1449</v>
      </c>
      <c r="B683" s="32" t="s">
        <v>549</v>
      </c>
      <c r="C683">
        <v>-1</v>
      </c>
      <c r="D683" s="1" t="s">
        <v>1510</v>
      </c>
      <c r="E683" s="1"/>
      <c r="F683" s="1"/>
      <c r="G683" s="1"/>
      <c r="H683" t="b">
        <v>0</v>
      </c>
      <c r="I683" t="b">
        <v>0</v>
      </c>
      <c r="J683" t="b">
        <v>0</v>
      </c>
      <c r="K683" t="b">
        <v>1</v>
      </c>
      <c r="L683">
        <v>682</v>
      </c>
    </row>
    <row r="684" spans="1:12" x14ac:dyDescent="0.3">
      <c r="A684" s="2" t="s">
        <v>1445</v>
      </c>
      <c r="B684" s="32" t="s">
        <v>549</v>
      </c>
      <c r="C684">
        <v>-1</v>
      </c>
      <c r="D684" s="1" t="s">
        <v>1510</v>
      </c>
      <c r="E684" s="1"/>
      <c r="F684" s="1"/>
      <c r="G684" s="1"/>
      <c r="H684" t="b">
        <v>0</v>
      </c>
      <c r="I684" t="b">
        <v>0</v>
      </c>
      <c r="J684" t="b">
        <v>0</v>
      </c>
      <c r="K684" t="b">
        <v>1</v>
      </c>
      <c r="L684">
        <v>683</v>
      </c>
    </row>
    <row r="685" spans="1:12" x14ac:dyDescent="0.3">
      <c r="A685" s="2" t="s">
        <v>1445</v>
      </c>
      <c r="B685" s="32" t="s">
        <v>549</v>
      </c>
      <c r="C685">
        <v>-1</v>
      </c>
      <c r="D685" s="1" t="s">
        <v>1510</v>
      </c>
      <c r="E685" s="1"/>
      <c r="F685" s="1"/>
      <c r="G685" s="1"/>
      <c r="H685" t="b">
        <v>0</v>
      </c>
      <c r="I685" t="b">
        <v>0</v>
      </c>
      <c r="J685" t="b">
        <v>0</v>
      </c>
      <c r="K685" t="b">
        <v>1</v>
      </c>
      <c r="L685">
        <v>684</v>
      </c>
    </row>
    <row r="686" spans="1:12" x14ac:dyDescent="0.3">
      <c r="A686" s="2" t="s">
        <v>1445</v>
      </c>
      <c r="B686" s="32" t="s">
        <v>549</v>
      </c>
      <c r="C686">
        <v>-1</v>
      </c>
      <c r="D686" s="1" t="s">
        <v>1510</v>
      </c>
      <c r="E686" s="1"/>
      <c r="F686" s="1"/>
      <c r="G686" s="1"/>
      <c r="H686" t="b">
        <v>0</v>
      </c>
      <c r="I686" t="b">
        <v>0</v>
      </c>
      <c r="J686" t="b">
        <v>0</v>
      </c>
      <c r="K686" t="b">
        <v>1</v>
      </c>
      <c r="L686">
        <v>685</v>
      </c>
    </row>
    <row r="687" spans="1:12" x14ac:dyDescent="0.3">
      <c r="A687" s="2" t="s">
        <v>1445</v>
      </c>
      <c r="B687" s="32" t="s">
        <v>549</v>
      </c>
      <c r="C687">
        <v>-1</v>
      </c>
      <c r="D687" s="1" t="s">
        <v>1510</v>
      </c>
      <c r="E687" s="1"/>
      <c r="F687" s="1"/>
      <c r="G687" s="1"/>
      <c r="H687" t="b">
        <v>0</v>
      </c>
      <c r="I687" t="b">
        <v>0</v>
      </c>
      <c r="J687" t="b">
        <v>0</v>
      </c>
      <c r="K687" t="b">
        <v>1</v>
      </c>
      <c r="L687">
        <v>686</v>
      </c>
    </row>
    <row r="688" spans="1:12" x14ac:dyDescent="0.3">
      <c r="A688" s="2" t="s">
        <v>69</v>
      </c>
      <c r="B688" s="9" t="s">
        <v>560</v>
      </c>
      <c r="C688" t="s">
        <v>638</v>
      </c>
      <c r="H688" t="b">
        <v>1</v>
      </c>
      <c r="I688" t="b">
        <v>1</v>
      </c>
      <c r="J688" t="b">
        <v>0</v>
      </c>
      <c r="K688" t="b">
        <v>0</v>
      </c>
      <c r="L688">
        <v>687</v>
      </c>
    </row>
    <row r="689" spans="1:12" x14ac:dyDescent="0.3">
      <c r="A689" s="2" t="s">
        <v>316</v>
      </c>
      <c r="B689" s="9">
        <v>-1</v>
      </c>
      <c r="C689">
        <v>-1</v>
      </c>
      <c r="H689" t="b">
        <v>0</v>
      </c>
      <c r="I689" t="b">
        <v>0</v>
      </c>
      <c r="J689" t="b">
        <v>0</v>
      </c>
      <c r="K689" t="b">
        <v>1</v>
      </c>
      <c r="L689">
        <v>688</v>
      </c>
    </row>
    <row r="690" spans="1:12" x14ac:dyDescent="0.3">
      <c r="A690" s="2" t="s">
        <v>318</v>
      </c>
      <c r="B690" s="9" t="s">
        <v>561</v>
      </c>
      <c r="C690">
        <v>-1</v>
      </c>
      <c r="E690" t="s">
        <v>1527</v>
      </c>
      <c r="H690" t="b">
        <v>0</v>
      </c>
      <c r="I690" t="b">
        <v>0</v>
      </c>
      <c r="J690" t="b">
        <v>0</v>
      </c>
      <c r="K690" t="b">
        <v>1</v>
      </c>
      <c r="L690">
        <v>689</v>
      </c>
    </row>
    <row r="691" spans="1:12" x14ac:dyDescent="0.3">
      <c r="A691" s="2" t="s">
        <v>320</v>
      </c>
      <c r="B691" s="9">
        <v>-1</v>
      </c>
      <c r="C691">
        <v>-1</v>
      </c>
      <c r="H691" t="b">
        <v>0</v>
      </c>
      <c r="I691" t="b">
        <v>0</v>
      </c>
      <c r="J691" t="b">
        <v>0</v>
      </c>
      <c r="K691" t="b">
        <v>1</v>
      </c>
      <c r="L691">
        <v>690</v>
      </c>
    </row>
    <row r="692" spans="1:12" x14ac:dyDescent="0.3">
      <c r="A692" s="2" t="s">
        <v>321</v>
      </c>
      <c r="B692" s="9">
        <v>-1</v>
      </c>
      <c r="C692">
        <v>-1</v>
      </c>
      <c r="H692" t="b">
        <v>0</v>
      </c>
      <c r="I692" t="b">
        <v>0</v>
      </c>
      <c r="J692" t="b">
        <v>0</v>
      </c>
      <c r="K692" t="b">
        <v>1</v>
      </c>
      <c r="L692">
        <v>691</v>
      </c>
    </row>
    <row r="693" spans="1:12" x14ac:dyDescent="0.3">
      <c r="A693" s="2" t="s">
        <v>322</v>
      </c>
      <c r="B693" s="9">
        <v>-1</v>
      </c>
      <c r="C693">
        <v>-1</v>
      </c>
      <c r="H693" t="b">
        <v>0</v>
      </c>
      <c r="I693" t="b">
        <v>0</v>
      </c>
      <c r="J693" t="b">
        <v>0</v>
      </c>
      <c r="K693" t="b">
        <v>1</v>
      </c>
      <c r="L693">
        <v>692</v>
      </c>
    </row>
    <row r="694" spans="1:12" x14ac:dyDescent="0.3">
      <c r="A694" s="2" t="s">
        <v>323</v>
      </c>
      <c r="B694" s="9">
        <v>-1</v>
      </c>
      <c r="C694">
        <v>-1</v>
      </c>
      <c r="H694" t="b">
        <v>0</v>
      </c>
      <c r="I694" t="b">
        <v>0</v>
      </c>
      <c r="J694" t="b">
        <v>0</v>
      </c>
      <c r="K694" t="b">
        <v>1</v>
      </c>
      <c r="L694">
        <v>693</v>
      </c>
    </row>
    <row r="695" spans="1:12" x14ac:dyDescent="0.3">
      <c r="A695" s="2" t="s">
        <v>324</v>
      </c>
      <c r="B695" s="9">
        <v>-1</v>
      </c>
      <c r="C695">
        <v>-1</v>
      </c>
      <c r="H695" t="b">
        <v>0</v>
      </c>
      <c r="I695" t="b">
        <v>0</v>
      </c>
      <c r="J695" t="b">
        <v>0</v>
      </c>
      <c r="K695" t="b">
        <v>1</v>
      </c>
      <c r="L695">
        <v>694</v>
      </c>
    </row>
    <row r="696" spans="1:12" x14ac:dyDescent="0.3">
      <c r="A696" s="2" t="s">
        <v>325</v>
      </c>
      <c r="B696" s="9">
        <v>-1</v>
      </c>
      <c r="C696">
        <v>-1</v>
      </c>
      <c r="H696" t="b">
        <v>0</v>
      </c>
      <c r="I696" t="b">
        <v>0</v>
      </c>
      <c r="J696" t="b">
        <v>0</v>
      </c>
      <c r="K696" t="b">
        <v>1</v>
      </c>
      <c r="L696">
        <v>695</v>
      </c>
    </row>
    <row r="697" spans="1:12" x14ac:dyDescent="0.3">
      <c r="A697" s="2" t="s">
        <v>326</v>
      </c>
      <c r="B697" s="9">
        <v>-1</v>
      </c>
      <c r="C697">
        <v>-1</v>
      </c>
      <c r="H697" t="b">
        <v>0</v>
      </c>
      <c r="I697" t="b">
        <v>0</v>
      </c>
      <c r="J697" t="b">
        <v>0</v>
      </c>
      <c r="K697" t="b">
        <v>1</v>
      </c>
      <c r="L697">
        <v>696</v>
      </c>
    </row>
    <row r="698" spans="1:12" x14ac:dyDescent="0.3">
      <c r="A698" s="2" t="s">
        <v>327</v>
      </c>
      <c r="B698" s="9">
        <v>-1</v>
      </c>
      <c r="C698">
        <v>-1</v>
      </c>
      <c r="H698" t="b">
        <v>0</v>
      </c>
      <c r="I698" t="b">
        <v>0</v>
      </c>
      <c r="J698" t="b">
        <v>0</v>
      </c>
      <c r="K698" t="b">
        <v>1</v>
      </c>
      <c r="L698">
        <v>697</v>
      </c>
    </row>
    <row r="699" spans="1:12" x14ac:dyDescent="0.3">
      <c r="A699" s="2" t="s">
        <v>328</v>
      </c>
      <c r="B699" s="9">
        <v>-1</v>
      </c>
      <c r="C699">
        <v>-1</v>
      </c>
      <c r="H699" t="b">
        <v>0</v>
      </c>
      <c r="I699" t="b">
        <v>0</v>
      </c>
      <c r="J699" t="b">
        <v>0</v>
      </c>
      <c r="K699" t="b">
        <v>1</v>
      </c>
      <c r="L699">
        <v>698</v>
      </c>
    </row>
    <row r="700" spans="1:12" x14ac:dyDescent="0.3">
      <c r="A700" s="2" t="s">
        <v>329</v>
      </c>
      <c r="B700" s="9">
        <v>-1</v>
      </c>
      <c r="C700">
        <v>-1</v>
      </c>
      <c r="H700" t="b">
        <v>0</v>
      </c>
      <c r="I700" t="b">
        <v>0</v>
      </c>
      <c r="J700" t="b">
        <v>0</v>
      </c>
      <c r="K700" t="b">
        <v>1</v>
      </c>
      <c r="L700">
        <v>699</v>
      </c>
    </row>
    <row r="701" spans="1:12" x14ac:dyDescent="0.3">
      <c r="A701" s="2" t="s">
        <v>330</v>
      </c>
      <c r="B701" s="9">
        <v>-1</v>
      </c>
      <c r="C701">
        <v>-1</v>
      </c>
      <c r="H701" t="b">
        <v>0</v>
      </c>
      <c r="I701" t="b">
        <v>0</v>
      </c>
      <c r="J701" t="b">
        <v>0</v>
      </c>
      <c r="K701" t="b">
        <v>1</v>
      </c>
      <c r="L701">
        <v>700</v>
      </c>
    </row>
    <row r="702" spans="1:12" x14ac:dyDescent="0.3">
      <c r="A702" s="2" t="s">
        <v>1453</v>
      </c>
      <c r="B702" s="9">
        <v>-1</v>
      </c>
      <c r="C702">
        <v>-1</v>
      </c>
      <c r="H702" t="b">
        <v>0</v>
      </c>
      <c r="I702" t="b">
        <v>0</v>
      </c>
      <c r="J702" t="b">
        <v>0</v>
      </c>
      <c r="K702" t="b">
        <v>1</v>
      </c>
      <c r="L702">
        <v>701</v>
      </c>
    </row>
    <row r="703" spans="1:12" x14ac:dyDescent="0.3">
      <c r="A703" s="2" t="s">
        <v>332</v>
      </c>
      <c r="B703" t="s">
        <v>561</v>
      </c>
      <c r="C703">
        <v>-1</v>
      </c>
      <c r="D703" t="s">
        <v>1510</v>
      </c>
      <c r="E703" t="s">
        <v>1549</v>
      </c>
      <c r="H703" t="b">
        <v>0</v>
      </c>
      <c r="I703" t="b">
        <v>0</v>
      </c>
      <c r="J703" t="b">
        <v>0</v>
      </c>
      <c r="K703" t="b">
        <v>1</v>
      </c>
      <c r="L703">
        <v>702</v>
      </c>
    </row>
    <row r="704" spans="1:12" x14ac:dyDescent="0.3">
      <c r="A704" s="2" t="s">
        <v>333</v>
      </c>
      <c r="B704" s="9">
        <v>-1</v>
      </c>
      <c r="C704">
        <v>-1</v>
      </c>
      <c r="H704" t="b">
        <v>0</v>
      </c>
      <c r="I704" t="b">
        <v>0</v>
      </c>
      <c r="J704" t="b">
        <v>0</v>
      </c>
      <c r="K704" t="b">
        <v>1</v>
      </c>
      <c r="L704">
        <v>703</v>
      </c>
    </row>
    <row r="705" spans="1:12" x14ac:dyDescent="0.3">
      <c r="A705" s="2" t="s">
        <v>334</v>
      </c>
      <c r="B705" s="9">
        <v>-1</v>
      </c>
      <c r="C705">
        <v>-1</v>
      </c>
      <c r="H705" t="b">
        <v>0</v>
      </c>
      <c r="I705" t="b">
        <v>0</v>
      </c>
      <c r="J705" t="b">
        <v>0</v>
      </c>
      <c r="K705" t="b">
        <v>1</v>
      </c>
      <c r="L705">
        <v>704</v>
      </c>
    </row>
    <row r="706" spans="1:12" x14ac:dyDescent="0.3">
      <c r="A706" s="2" t="s">
        <v>335</v>
      </c>
      <c r="B706" s="9">
        <v>-1</v>
      </c>
      <c r="C706">
        <v>-1</v>
      </c>
      <c r="H706" t="b">
        <v>0</v>
      </c>
      <c r="I706" t="b">
        <v>0</v>
      </c>
      <c r="J706" t="b">
        <v>0</v>
      </c>
      <c r="K706" t="b">
        <v>1</v>
      </c>
      <c r="L706">
        <v>705</v>
      </c>
    </row>
    <row r="707" spans="1:12" x14ac:dyDescent="0.3">
      <c r="A707" s="2" t="s">
        <v>336</v>
      </c>
      <c r="B707" s="9">
        <v>-1</v>
      </c>
      <c r="C707">
        <v>-1</v>
      </c>
      <c r="H707" t="b">
        <v>0</v>
      </c>
      <c r="I707" t="b">
        <v>0</v>
      </c>
      <c r="J707" t="b">
        <v>0</v>
      </c>
      <c r="K707" t="b">
        <v>1</v>
      </c>
      <c r="L707">
        <v>706</v>
      </c>
    </row>
    <row r="708" spans="1:12" x14ac:dyDescent="0.3">
      <c r="A708" s="2" t="s">
        <v>337</v>
      </c>
      <c r="B708" s="9">
        <v>-1</v>
      </c>
      <c r="C708">
        <v>-1</v>
      </c>
      <c r="H708" t="b">
        <v>0</v>
      </c>
      <c r="I708" t="b">
        <v>0</v>
      </c>
      <c r="J708" t="b">
        <v>0</v>
      </c>
      <c r="K708" t="b">
        <v>1</v>
      </c>
      <c r="L708">
        <v>707</v>
      </c>
    </row>
    <row r="709" spans="1:12" x14ac:dyDescent="0.3">
      <c r="A709" s="2" t="s">
        <v>338</v>
      </c>
      <c r="B709" s="9">
        <v>-1</v>
      </c>
      <c r="C709">
        <v>-1</v>
      </c>
      <c r="H709" t="b">
        <v>0</v>
      </c>
      <c r="I709" t="b">
        <v>0</v>
      </c>
      <c r="J709" t="b">
        <v>0</v>
      </c>
      <c r="K709" t="b">
        <v>1</v>
      </c>
      <c r="L709">
        <v>708</v>
      </c>
    </row>
    <row r="710" spans="1:12" x14ac:dyDescent="0.3">
      <c r="A710" s="2" t="s">
        <v>339</v>
      </c>
      <c r="B710" s="9">
        <v>-1</v>
      </c>
      <c r="C710">
        <v>-1</v>
      </c>
      <c r="H710" t="b">
        <v>0</v>
      </c>
      <c r="I710" t="b">
        <v>0</v>
      </c>
      <c r="J710" t="b">
        <v>0</v>
      </c>
      <c r="K710" t="b">
        <v>1</v>
      </c>
      <c r="L710">
        <v>709</v>
      </c>
    </row>
    <row r="711" spans="1:12" x14ac:dyDescent="0.3">
      <c r="A711" s="2" t="s">
        <v>340</v>
      </c>
      <c r="B711" s="9">
        <v>-1</v>
      </c>
      <c r="C711">
        <v>-1</v>
      </c>
      <c r="H711" t="b">
        <v>0</v>
      </c>
      <c r="I711" t="b">
        <v>0</v>
      </c>
      <c r="J711" t="b">
        <v>0</v>
      </c>
      <c r="K711" t="b">
        <v>1</v>
      </c>
      <c r="L711">
        <v>710</v>
      </c>
    </row>
    <row r="712" spans="1:12" x14ac:dyDescent="0.3">
      <c r="A712" s="2" t="s">
        <v>341</v>
      </c>
      <c r="B712" s="9">
        <v>-1</v>
      </c>
      <c r="C712">
        <v>-1</v>
      </c>
      <c r="H712" t="b">
        <v>0</v>
      </c>
      <c r="I712" t="b">
        <v>0</v>
      </c>
      <c r="J712" t="b">
        <v>0</v>
      </c>
      <c r="K712" t="b">
        <v>1</v>
      </c>
      <c r="L712">
        <v>711</v>
      </c>
    </row>
    <row r="713" spans="1:12" x14ac:dyDescent="0.3">
      <c r="A713" s="2" t="s">
        <v>342</v>
      </c>
      <c r="B713" s="9">
        <v>-1</v>
      </c>
      <c r="C713">
        <v>-1</v>
      </c>
      <c r="H713" t="b">
        <v>0</v>
      </c>
      <c r="I713" t="b">
        <v>0</v>
      </c>
      <c r="J713" t="b">
        <v>0</v>
      </c>
      <c r="K713" t="b">
        <v>1</v>
      </c>
      <c r="L713">
        <v>712</v>
      </c>
    </row>
    <row r="714" spans="1:12" x14ac:dyDescent="0.3">
      <c r="A714" s="2" t="s">
        <v>343</v>
      </c>
      <c r="B714" s="9">
        <v>-1</v>
      </c>
      <c r="C714">
        <v>-1</v>
      </c>
      <c r="H714" t="b">
        <v>0</v>
      </c>
      <c r="I714" t="b">
        <v>0</v>
      </c>
      <c r="J714" t="b">
        <v>0</v>
      </c>
      <c r="K714" t="b">
        <v>1</v>
      </c>
      <c r="L714">
        <v>713</v>
      </c>
    </row>
    <row r="715" spans="1:12" x14ac:dyDescent="0.3">
      <c r="A715" s="2" t="s">
        <v>344</v>
      </c>
      <c r="B715" s="9">
        <v>-1</v>
      </c>
      <c r="C715">
        <v>-1</v>
      </c>
      <c r="H715" t="b">
        <v>0</v>
      </c>
      <c r="I715" t="b">
        <v>0</v>
      </c>
      <c r="J715" t="b">
        <v>0</v>
      </c>
      <c r="K715" t="b">
        <v>1</v>
      </c>
      <c r="L715">
        <v>714</v>
      </c>
    </row>
    <row r="716" spans="1:12" x14ac:dyDescent="0.3">
      <c r="A716" s="2" t="s">
        <v>318</v>
      </c>
      <c r="B716" s="9" t="s">
        <v>561</v>
      </c>
      <c r="C716">
        <v>-1</v>
      </c>
      <c r="E716" t="s">
        <v>1527</v>
      </c>
      <c r="H716" t="b">
        <v>0</v>
      </c>
      <c r="I716" t="b">
        <v>0</v>
      </c>
      <c r="J716" t="b">
        <v>0</v>
      </c>
      <c r="K716" t="b">
        <v>1</v>
      </c>
      <c r="L716">
        <v>715</v>
      </c>
    </row>
    <row r="717" spans="1:12" x14ac:dyDescent="0.3">
      <c r="A717" s="2" t="s">
        <v>320</v>
      </c>
      <c r="B717" s="9">
        <v>-1</v>
      </c>
      <c r="C717">
        <v>-1</v>
      </c>
      <c r="H717" t="b">
        <v>0</v>
      </c>
      <c r="I717" t="b">
        <v>0</v>
      </c>
      <c r="J717" t="b">
        <v>0</v>
      </c>
      <c r="K717" t="b">
        <v>1</v>
      </c>
      <c r="L717">
        <v>716</v>
      </c>
    </row>
    <row r="718" spans="1:12" x14ac:dyDescent="0.3">
      <c r="A718" s="2" t="s">
        <v>321</v>
      </c>
      <c r="B718" s="9">
        <v>-1</v>
      </c>
      <c r="C718">
        <v>-1</v>
      </c>
      <c r="H718" t="b">
        <v>0</v>
      </c>
      <c r="I718" t="b">
        <v>0</v>
      </c>
      <c r="J718" t="b">
        <v>0</v>
      </c>
      <c r="K718" t="b">
        <v>1</v>
      </c>
      <c r="L718">
        <v>717</v>
      </c>
    </row>
    <row r="719" spans="1:12" x14ac:dyDescent="0.3">
      <c r="A719" s="2" t="s">
        <v>322</v>
      </c>
      <c r="B719" s="9">
        <v>-1</v>
      </c>
      <c r="C719">
        <v>-1</v>
      </c>
      <c r="H719" t="b">
        <v>0</v>
      </c>
      <c r="I719" t="b">
        <v>0</v>
      </c>
      <c r="J719" t="b">
        <v>0</v>
      </c>
      <c r="K719" t="b">
        <v>1</v>
      </c>
      <c r="L719">
        <v>718</v>
      </c>
    </row>
    <row r="720" spans="1:12" x14ac:dyDescent="0.3">
      <c r="A720" s="2" t="s">
        <v>323</v>
      </c>
      <c r="B720" s="9">
        <v>-1</v>
      </c>
      <c r="C720">
        <v>-1</v>
      </c>
      <c r="H720" t="b">
        <v>0</v>
      </c>
      <c r="I720" t="b">
        <v>0</v>
      </c>
      <c r="J720" t="b">
        <v>0</v>
      </c>
      <c r="K720" t="b">
        <v>1</v>
      </c>
      <c r="L720">
        <v>719</v>
      </c>
    </row>
    <row r="721" spans="1:12" x14ac:dyDescent="0.3">
      <c r="A721" s="2" t="s">
        <v>324</v>
      </c>
      <c r="B721" s="9">
        <v>-1</v>
      </c>
      <c r="C721">
        <v>-1</v>
      </c>
      <c r="H721" t="b">
        <v>0</v>
      </c>
      <c r="I721" t="b">
        <v>0</v>
      </c>
      <c r="J721" t="b">
        <v>0</v>
      </c>
      <c r="K721" t="b">
        <v>1</v>
      </c>
      <c r="L721">
        <v>720</v>
      </c>
    </row>
    <row r="722" spans="1:12" x14ac:dyDescent="0.3">
      <c r="A722" s="2" t="s">
        <v>325</v>
      </c>
      <c r="B722" s="9">
        <v>-1</v>
      </c>
      <c r="C722">
        <v>-1</v>
      </c>
      <c r="H722" t="b">
        <v>0</v>
      </c>
      <c r="I722" t="b">
        <v>0</v>
      </c>
      <c r="J722" t="b">
        <v>0</v>
      </c>
      <c r="K722" t="b">
        <v>1</v>
      </c>
      <c r="L722">
        <v>721</v>
      </c>
    </row>
    <row r="723" spans="1:12" x14ac:dyDescent="0.3">
      <c r="A723" s="2" t="s">
        <v>326</v>
      </c>
      <c r="B723" s="9">
        <v>-1</v>
      </c>
      <c r="C723">
        <v>-1</v>
      </c>
      <c r="H723" t="b">
        <v>0</v>
      </c>
      <c r="I723" t="b">
        <v>0</v>
      </c>
      <c r="J723" t="b">
        <v>0</v>
      </c>
      <c r="K723" t="b">
        <v>1</v>
      </c>
      <c r="L723">
        <v>722</v>
      </c>
    </row>
    <row r="724" spans="1:12" x14ac:dyDescent="0.3">
      <c r="A724" s="2" t="s">
        <v>327</v>
      </c>
      <c r="B724" s="9">
        <v>-1</v>
      </c>
      <c r="C724">
        <v>-1</v>
      </c>
      <c r="H724" t="b">
        <v>0</v>
      </c>
      <c r="I724" t="b">
        <v>0</v>
      </c>
      <c r="J724" t="b">
        <v>0</v>
      </c>
      <c r="K724" t="b">
        <v>1</v>
      </c>
      <c r="L724">
        <v>723</v>
      </c>
    </row>
    <row r="725" spans="1:12" x14ac:dyDescent="0.3">
      <c r="A725" s="2" t="s">
        <v>328</v>
      </c>
      <c r="B725" s="9">
        <v>-1</v>
      </c>
      <c r="C725">
        <v>-1</v>
      </c>
      <c r="H725" t="b">
        <v>0</v>
      </c>
      <c r="I725" t="b">
        <v>0</v>
      </c>
      <c r="J725" t="b">
        <v>0</v>
      </c>
      <c r="K725" t="b">
        <v>1</v>
      </c>
      <c r="L725">
        <v>724</v>
      </c>
    </row>
    <row r="726" spans="1:12" x14ac:dyDescent="0.3">
      <c r="A726" s="2" t="s">
        <v>329</v>
      </c>
      <c r="B726" s="9">
        <v>-1</v>
      </c>
      <c r="C726">
        <v>-1</v>
      </c>
      <c r="H726" t="b">
        <v>0</v>
      </c>
      <c r="I726" t="b">
        <v>0</v>
      </c>
      <c r="J726" t="b">
        <v>0</v>
      </c>
      <c r="K726" t="b">
        <v>1</v>
      </c>
      <c r="L726">
        <v>725</v>
      </c>
    </row>
    <row r="727" spans="1:12" x14ac:dyDescent="0.3">
      <c r="A727" s="2" t="s">
        <v>330</v>
      </c>
      <c r="B727" s="9">
        <v>-1</v>
      </c>
      <c r="C727">
        <v>-1</v>
      </c>
      <c r="H727" t="b">
        <v>0</v>
      </c>
      <c r="I727" t="b">
        <v>0</v>
      </c>
      <c r="J727" t="b">
        <v>0</v>
      </c>
      <c r="K727" t="b">
        <v>1</v>
      </c>
      <c r="L727">
        <v>726</v>
      </c>
    </row>
    <row r="728" spans="1:12" x14ac:dyDescent="0.3">
      <c r="A728" s="2" t="s">
        <v>1453</v>
      </c>
      <c r="B728" s="9">
        <v>-1</v>
      </c>
      <c r="C728">
        <v>-1</v>
      </c>
      <c r="H728" t="b">
        <v>0</v>
      </c>
      <c r="I728" t="b">
        <v>0</v>
      </c>
      <c r="J728" t="b">
        <v>0</v>
      </c>
      <c r="K728" t="b">
        <v>1</v>
      </c>
      <c r="L728">
        <v>727</v>
      </c>
    </row>
    <row r="729" spans="1:12" x14ac:dyDescent="0.3">
      <c r="A729" s="2" t="s">
        <v>332</v>
      </c>
      <c r="B729" t="s">
        <v>561</v>
      </c>
      <c r="C729">
        <v>-1</v>
      </c>
      <c r="D729" t="s">
        <v>1510</v>
      </c>
      <c r="E729" t="s">
        <v>1549</v>
      </c>
      <c r="H729" t="b">
        <v>0</v>
      </c>
      <c r="I729" t="b">
        <v>0</v>
      </c>
      <c r="J729" t="b">
        <v>0</v>
      </c>
      <c r="K729" t="b">
        <v>1</v>
      </c>
      <c r="L729">
        <v>728</v>
      </c>
    </row>
    <row r="730" spans="1:12" x14ac:dyDescent="0.3">
      <c r="A730" s="2" t="s">
        <v>333</v>
      </c>
      <c r="B730" s="9">
        <v>-1</v>
      </c>
      <c r="C730">
        <v>-1</v>
      </c>
      <c r="H730" t="b">
        <v>0</v>
      </c>
      <c r="I730" t="b">
        <v>0</v>
      </c>
      <c r="J730" t="b">
        <v>0</v>
      </c>
      <c r="K730" t="b">
        <v>1</v>
      </c>
      <c r="L730">
        <v>729</v>
      </c>
    </row>
    <row r="731" spans="1:12" x14ac:dyDescent="0.3">
      <c r="A731" s="2" t="s">
        <v>334</v>
      </c>
      <c r="B731" s="9">
        <v>-1</v>
      </c>
      <c r="C731">
        <v>-1</v>
      </c>
      <c r="H731" t="b">
        <v>0</v>
      </c>
      <c r="I731" t="b">
        <v>0</v>
      </c>
      <c r="J731" t="b">
        <v>0</v>
      </c>
      <c r="K731" t="b">
        <v>1</v>
      </c>
      <c r="L731">
        <v>730</v>
      </c>
    </row>
    <row r="732" spans="1:12" x14ac:dyDescent="0.3">
      <c r="A732" s="2" t="s">
        <v>335</v>
      </c>
      <c r="B732" s="9">
        <v>-1</v>
      </c>
      <c r="C732">
        <v>-1</v>
      </c>
      <c r="H732" t="b">
        <v>0</v>
      </c>
      <c r="I732" t="b">
        <v>0</v>
      </c>
      <c r="J732" t="b">
        <v>0</v>
      </c>
      <c r="K732" t="b">
        <v>1</v>
      </c>
      <c r="L732">
        <v>731</v>
      </c>
    </row>
    <row r="733" spans="1:12" x14ac:dyDescent="0.3">
      <c r="A733" s="2" t="s">
        <v>336</v>
      </c>
      <c r="B733" s="9">
        <v>-1</v>
      </c>
      <c r="C733">
        <v>-1</v>
      </c>
      <c r="H733" t="b">
        <v>0</v>
      </c>
      <c r="I733" t="b">
        <v>0</v>
      </c>
      <c r="J733" t="b">
        <v>0</v>
      </c>
      <c r="K733" t="b">
        <v>1</v>
      </c>
      <c r="L733">
        <v>732</v>
      </c>
    </row>
    <row r="734" spans="1:12" x14ac:dyDescent="0.3">
      <c r="A734" s="2" t="s">
        <v>337</v>
      </c>
      <c r="B734" s="9">
        <v>-1</v>
      </c>
      <c r="C734">
        <v>-1</v>
      </c>
      <c r="H734" t="b">
        <v>0</v>
      </c>
      <c r="I734" t="b">
        <v>0</v>
      </c>
      <c r="J734" t="b">
        <v>0</v>
      </c>
      <c r="K734" t="b">
        <v>1</v>
      </c>
      <c r="L734">
        <v>733</v>
      </c>
    </row>
    <row r="735" spans="1:12" x14ac:dyDescent="0.3">
      <c r="A735" s="2" t="s">
        <v>338</v>
      </c>
      <c r="B735" s="9">
        <v>-1</v>
      </c>
      <c r="C735">
        <v>-1</v>
      </c>
      <c r="H735" t="b">
        <v>0</v>
      </c>
      <c r="I735" t="b">
        <v>0</v>
      </c>
      <c r="J735" t="b">
        <v>0</v>
      </c>
      <c r="K735" t="b">
        <v>1</v>
      </c>
      <c r="L735">
        <v>734</v>
      </c>
    </row>
    <row r="736" spans="1:12" x14ac:dyDescent="0.3">
      <c r="A736" s="2" t="s">
        <v>339</v>
      </c>
      <c r="B736" s="9">
        <v>-1</v>
      </c>
      <c r="C736">
        <v>-1</v>
      </c>
      <c r="H736" t="b">
        <v>0</v>
      </c>
      <c r="I736" t="b">
        <v>0</v>
      </c>
      <c r="J736" t="b">
        <v>0</v>
      </c>
      <c r="K736" t="b">
        <v>1</v>
      </c>
      <c r="L736">
        <v>735</v>
      </c>
    </row>
    <row r="737" spans="1:12" x14ac:dyDescent="0.3">
      <c r="A737" s="2" t="s">
        <v>340</v>
      </c>
      <c r="B737" s="9">
        <v>-1</v>
      </c>
      <c r="C737">
        <v>-1</v>
      </c>
      <c r="H737" t="b">
        <v>0</v>
      </c>
      <c r="I737" t="b">
        <v>0</v>
      </c>
      <c r="J737" t="b">
        <v>0</v>
      </c>
      <c r="K737" t="b">
        <v>1</v>
      </c>
      <c r="L737">
        <v>736</v>
      </c>
    </row>
    <row r="738" spans="1:12" x14ac:dyDescent="0.3">
      <c r="A738" s="2" t="s">
        <v>341</v>
      </c>
      <c r="B738" s="9">
        <v>-1</v>
      </c>
      <c r="C738">
        <v>-1</v>
      </c>
      <c r="H738" t="b">
        <v>0</v>
      </c>
      <c r="I738" t="b">
        <v>0</v>
      </c>
      <c r="J738" t="b">
        <v>0</v>
      </c>
      <c r="K738" t="b">
        <v>1</v>
      </c>
      <c r="L738">
        <v>737</v>
      </c>
    </row>
    <row r="739" spans="1:12" x14ac:dyDescent="0.3">
      <c r="A739" s="2" t="s">
        <v>342</v>
      </c>
      <c r="B739" s="9">
        <v>-1</v>
      </c>
      <c r="C739">
        <v>-1</v>
      </c>
      <c r="H739" t="b">
        <v>0</v>
      </c>
      <c r="I739" t="b">
        <v>0</v>
      </c>
      <c r="J739" t="b">
        <v>0</v>
      </c>
      <c r="K739" t="b">
        <v>1</v>
      </c>
      <c r="L739">
        <v>738</v>
      </c>
    </row>
    <row r="740" spans="1:12" x14ac:dyDescent="0.3">
      <c r="A740" s="2" t="s">
        <v>343</v>
      </c>
      <c r="B740" s="9">
        <v>-1</v>
      </c>
      <c r="C740">
        <v>-1</v>
      </c>
      <c r="H740" t="b">
        <v>0</v>
      </c>
      <c r="I740" t="b">
        <v>0</v>
      </c>
      <c r="J740" t="b">
        <v>0</v>
      </c>
      <c r="K740" t="b">
        <v>1</v>
      </c>
      <c r="L740">
        <v>739</v>
      </c>
    </row>
    <row r="741" spans="1:12" x14ac:dyDescent="0.3">
      <c r="A741" s="2" t="s">
        <v>344</v>
      </c>
      <c r="B741" s="9">
        <v>-1</v>
      </c>
      <c r="C741">
        <v>-1</v>
      </c>
      <c r="H741" t="b">
        <v>0</v>
      </c>
      <c r="I741" t="b">
        <v>0</v>
      </c>
      <c r="J741" t="b">
        <v>0</v>
      </c>
      <c r="K741" t="b">
        <v>1</v>
      </c>
      <c r="L741">
        <v>740</v>
      </c>
    </row>
    <row r="742" spans="1:12" x14ac:dyDescent="0.3">
      <c r="A742" s="2" t="s">
        <v>151</v>
      </c>
      <c r="B742" s="110" t="s">
        <v>587</v>
      </c>
      <c r="C742" s="69">
        <v>1522043</v>
      </c>
      <c r="E742" t="s">
        <v>1552</v>
      </c>
      <c r="F742" t="s">
        <v>1552</v>
      </c>
      <c r="H742" t="b">
        <v>0</v>
      </c>
      <c r="I742" t="b">
        <v>0</v>
      </c>
      <c r="J742" t="b">
        <v>0</v>
      </c>
      <c r="K742" t="b">
        <v>1</v>
      </c>
      <c r="L742">
        <v>741</v>
      </c>
    </row>
    <row r="743" spans="1:12" x14ac:dyDescent="0.3">
      <c r="A743" s="2" t="s">
        <v>63</v>
      </c>
      <c r="B743" s="110" t="s">
        <v>587</v>
      </c>
      <c r="C743" s="69">
        <v>1522043</v>
      </c>
      <c r="E743" t="s">
        <v>1550</v>
      </c>
      <c r="F743" t="s">
        <v>1550</v>
      </c>
      <c r="H743" t="b">
        <v>0</v>
      </c>
      <c r="I743" t="b">
        <v>0</v>
      </c>
      <c r="J743" t="b">
        <v>0</v>
      </c>
      <c r="K743" t="b">
        <v>1</v>
      </c>
      <c r="L743">
        <v>742</v>
      </c>
    </row>
    <row r="744" spans="1:12" x14ac:dyDescent="0.3">
      <c r="A744" s="2" t="s">
        <v>151</v>
      </c>
      <c r="B744" s="110" t="s">
        <v>587</v>
      </c>
      <c r="C744" s="69">
        <v>1522043</v>
      </c>
      <c r="E744" t="s">
        <v>1552</v>
      </c>
      <c r="F744" t="s">
        <v>1552</v>
      </c>
      <c r="H744" t="b">
        <v>0</v>
      </c>
      <c r="I744" t="b">
        <v>0</v>
      </c>
      <c r="J744" t="b">
        <v>0</v>
      </c>
      <c r="K744" t="b">
        <v>1</v>
      </c>
      <c r="L744">
        <v>743</v>
      </c>
    </row>
    <row r="745" spans="1:12" x14ac:dyDescent="0.3">
      <c r="A745" s="2" t="s">
        <v>63</v>
      </c>
      <c r="B745" s="110" t="s">
        <v>587</v>
      </c>
      <c r="C745" s="69">
        <v>1522043</v>
      </c>
      <c r="E745" t="s">
        <v>1550</v>
      </c>
      <c r="F745" t="s">
        <v>1550</v>
      </c>
      <c r="H745" t="b">
        <v>0</v>
      </c>
      <c r="I745" t="b">
        <v>0</v>
      </c>
      <c r="J745" t="b">
        <v>0</v>
      </c>
      <c r="K745" t="b">
        <v>1</v>
      </c>
      <c r="L745">
        <v>744</v>
      </c>
    </row>
    <row r="746" spans="1:12" x14ac:dyDescent="0.3">
      <c r="A746" s="2" t="s">
        <v>151</v>
      </c>
      <c r="B746" s="110" t="s">
        <v>587</v>
      </c>
      <c r="C746" s="69">
        <v>1522043</v>
      </c>
      <c r="E746" t="s">
        <v>1552</v>
      </c>
      <c r="F746" t="s">
        <v>1552</v>
      </c>
      <c r="H746" t="b">
        <v>0</v>
      </c>
      <c r="I746" t="b">
        <v>0</v>
      </c>
      <c r="J746" t="b">
        <v>0</v>
      </c>
      <c r="K746" t="b">
        <v>1</v>
      </c>
      <c r="L746">
        <v>745</v>
      </c>
    </row>
    <row r="747" spans="1:12" x14ac:dyDescent="0.3">
      <c r="A747" s="2" t="s">
        <v>63</v>
      </c>
      <c r="B747" s="110" t="s">
        <v>587</v>
      </c>
      <c r="C747" s="69">
        <v>1522043</v>
      </c>
      <c r="E747" t="s">
        <v>1550</v>
      </c>
      <c r="F747" t="s">
        <v>1550</v>
      </c>
      <c r="H747" t="b">
        <v>0</v>
      </c>
      <c r="I747" t="b">
        <v>0</v>
      </c>
      <c r="J747" t="b">
        <v>0</v>
      </c>
      <c r="K747" t="b">
        <v>1</v>
      </c>
      <c r="L747">
        <v>746</v>
      </c>
    </row>
    <row r="748" spans="1:12" x14ac:dyDescent="0.3">
      <c r="A748" s="2" t="s">
        <v>151</v>
      </c>
      <c r="B748" s="110" t="s">
        <v>587</v>
      </c>
      <c r="C748" s="69">
        <v>1522043</v>
      </c>
      <c r="E748" t="s">
        <v>1552</v>
      </c>
      <c r="F748" t="s">
        <v>1552</v>
      </c>
      <c r="H748" t="b">
        <v>0</v>
      </c>
      <c r="I748" t="b">
        <v>0</v>
      </c>
      <c r="J748" t="b">
        <v>0</v>
      </c>
      <c r="K748" t="b">
        <v>1</v>
      </c>
      <c r="L748">
        <v>747</v>
      </c>
    </row>
    <row r="749" spans="1:12" x14ac:dyDescent="0.3">
      <c r="A749" s="2" t="s">
        <v>63</v>
      </c>
      <c r="B749" s="110" t="s">
        <v>587</v>
      </c>
      <c r="C749" s="69">
        <v>1522043</v>
      </c>
      <c r="E749" t="s">
        <v>1550</v>
      </c>
      <c r="F749" t="s">
        <v>1550</v>
      </c>
      <c r="H749" t="b">
        <v>0</v>
      </c>
      <c r="I749" t="b">
        <v>0</v>
      </c>
      <c r="J749" t="b">
        <v>0</v>
      </c>
      <c r="K749" t="b">
        <v>1</v>
      </c>
      <c r="L749">
        <v>748</v>
      </c>
    </row>
    <row r="750" spans="1:12" x14ac:dyDescent="0.3">
      <c r="A750" s="2" t="s">
        <v>151</v>
      </c>
      <c r="B750" s="110" t="s">
        <v>587</v>
      </c>
      <c r="C750" s="69">
        <v>1522043</v>
      </c>
      <c r="E750" t="s">
        <v>1552</v>
      </c>
      <c r="F750" t="s">
        <v>1552</v>
      </c>
      <c r="H750" t="b">
        <v>0</v>
      </c>
      <c r="I750" t="b">
        <v>0</v>
      </c>
      <c r="J750" t="b">
        <v>0</v>
      </c>
      <c r="K750" t="b">
        <v>1</v>
      </c>
      <c r="L750">
        <v>749</v>
      </c>
    </row>
    <row r="751" spans="1:12" x14ac:dyDescent="0.3">
      <c r="A751" s="2" t="s">
        <v>63</v>
      </c>
      <c r="B751" s="110" t="s">
        <v>587</v>
      </c>
      <c r="C751" s="69">
        <v>1522043</v>
      </c>
      <c r="E751" t="s">
        <v>1550</v>
      </c>
      <c r="F751" t="s">
        <v>1550</v>
      </c>
      <c r="H751" t="b">
        <v>0</v>
      </c>
      <c r="I751" t="b">
        <v>0</v>
      </c>
      <c r="J751" t="b">
        <v>0</v>
      </c>
      <c r="K751" t="b">
        <v>1</v>
      </c>
      <c r="L751">
        <v>750</v>
      </c>
    </row>
    <row r="752" spans="1:12" x14ac:dyDescent="0.3">
      <c r="A752" s="2" t="s">
        <v>151</v>
      </c>
      <c r="B752" s="110" t="s">
        <v>587</v>
      </c>
      <c r="C752" s="69">
        <v>1522043</v>
      </c>
      <c r="E752" t="s">
        <v>1552</v>
      </c>
      <c r="F752" t="s">
        <v>1552</v>
      </c>
      <c r="H752" t="b">
        <v>0</v>
      </c>
      <c r="I752" t="b">
        <v>0</v>
      </c>
      <c r="J752" t="b">
        <v>0</v>
      </c>
      <c r="K752" t="b">
        <v>1</v>
      </c>
      <c r="L752">
        <v>751</v>
      </c>
    </row>
    <row r="753" spans="1:12" x14ac:dyDescent="0.3">
      <c r="A753" s="2" t="s">
        <v>63</v>
      </c>
      <c r="B753" s="110" t="s">
        <v>587</v>
      </c>
      <c r="C753" s="69">
        <v>1522043</v>
      </c>
      <c r="E753" t="s">
        <v>1550</v>
      </c>
      <c r="F753" t="s">
        <v>1550</v>
      </c>
      <c r="H753" t="b">
        <v>0</v>
      </c>
      <c r="I753" t="b">
        <v>0</v>
      </c>
      <c r="J753" t="b">
        <v>0</v>
      </c>
      <c r="K753" t="b">
        <v>1</v>
      </c>
      <c r="L753">
        <v>752</v>
      </c>
    </row>
    <row r="754" spans="1:12" x14ac:dyDescent="0.3">
      <c r="A754" s="2" t="s">
        <v>151</v>
      </c>
      <c r="B754" s="110" t="s">
        <v>587</v>
      </c>
      <c r="C754" s="69">
        <v>1522043</v>
      </c>
      <c r="E754" t="s">
        <v>1552</v>
      </c>
      <c r="F754" t="s">
        <v>1552</v>
      </c>
      <c r="H754" t="b">
        <v>0</v>
      </c>
      <c r="I754" t="b">
        <v>0</v>
      </c>
      <c r="J754" t="b">
        <v>0</v>
      </c>
      <c r="K754" t="b">
        <v>1</v>
      </c>
      <c r="L754">
        <v>753</v>
      </c>
    </row>
    <row r="755" spans="1:12" x14ac:dyDescent="0.3">
      <c r="A755" s="2" t="s">
        <v>63</v>
      </c>
      <c r="B755" s="110" t="s">
        <v>587</v>
      </c>
      <c r="C755" s="69">
        <v>1522043</v>
      </c>
      <c r="E755" t="s">
        <v>1550</v>
      </c>
      <c r="F755" t="s">
        <v>1550</v>
      </c>
      <c r="H755" t="b">
        <v>0</v>
      </c>
      <c r="I755" t="b">
        <v>0</v>
      </c>
      <c r="J755" t="b">
        <v>0</v>
      </c>
      <c r="K755" t="b">
        <v>1</v>
      </c>
      <c r="L755">
        <v>754</v>
      </c>
    </row>
    <row r="756" spans="1:12" x14ac:dyDescent="0.3">
      <c r="A756" s="2" t="s">
        <v>151</v>
      </c>
      <c r="B756" s="110" t="s">
        <v>587</v>
      </c>
      <c r="C756" s="69">
        <v>1522043</v>
      </c>
      <c r="E756" t="s">
        <v>1552</v>
      </c>
      <c r="F756" t="s">
        <v>1552</v>
      </c>
      <c r="H756" t="b">
        <v>0</v>
      </c>
      <c r="I756" t="b">
        <v>0</v>
      </c>
      <c r="J756" t="b">
        <v>0</v>
      </c>
      <c r="K756" t="b">
        <v>1</v>
      </c>
      <c r="L756">
        <v>755</v>
      </c>
    </row>
    <row r="757" spans="1:12" x14ac:dyDescent="0.3">
      <c r="A757" s="2" t="s">
        <v>63</v>
      </c>
      <c r="B757" s="110" t="s">
        <v>587</v>
      </c>
      <c r="C757" s="69">
        <v>1522043</v>
      </c>
      <c r="E757" t="s">
        <v>1550</v>
      </c>
      <c r="F757" t="s">
        <v>1550</v>
      </c>
      <c r="H757" t="b">
        <v>0</v>
      </c>
      <c r="I757" t="b">
        <v>0</v>
      </c>
      <c r="J757" t="b">
        <v>0</v>
      </c>
      <c r="K757" t="b">
        <v>1</v>
      </c>
      <c r="L757">
        <v>756</v>
      </c>
    </row>
    <row r="758" spans="1:12" x14ac:dyDescent="0.3">
      <c r="A758" s="2" t="s">
        <v>4</v>
      </c>
      <c r="B758" s="9" t="s">
        <v>527</v>
      </c>
      <c r="C758" t="s">
        <v>609</v>
      </c>
      <c r="H758" t="b">
        <v>1</v>
      </c>
      <c r="I758" t="b">
        <v>1</v>
      </c>
      <c r="J758" t="b">
        <v>0</v>
      </c>
      <c r="K758" t="b">
        <v>0</v>
      </c>
      <c r="L758">
        <v>757</v>
      </c>
    </row>
    <row r="759" spans="1:12" x14ac:dyDescent="0.3">
      <c r="A759" s="2" t="s">
        <v>63</v>
      </c>
      <c r="B759" s="110" t="s">
        <v>587</v>
      </c>
      <c r="C759" s="69">
        <v>1522043</v>
      </c>
      <c r="E759" t="s">
        <v>1550</v>
      </c>
      <c r="F759" t="s">
        <v>1550</v>
      </c>
      <c r="H759" t="b">
        <v>0</v>
      </c>
      <c r="I759" t="b">
        <v>0</v>
      </c>
      <c r="J759" t="b">
        <v>0</v>
      </c>
      <c r="K759" t="b">
        <v>1</v>
      </c>
      <c r="L759">
        <v>758</v>
      </c>
    </row>
    <row r="760" spans="1:12" x14ac:dyDescent="0.3">
      <c r="A760" s="2" t="s">
        <v>346</v>
      </c>
      <c r="B760" s="9">
        <v>-1</v>
      </c>
      <c r="C760">
        <v>-1</v>
      </c>
      <c r="H760" t="b">
        <v>0</v>
      </c>
      <c r="I760" t="b">
        <v>0</v>
      </c>
      <c r="J760" t="b">
        <v>0</v>
      </c>
      <c r="K760" t="b">
        <v>1</v>
      </c>
      <c r="L760">
        <v>759</v>
      </c>
    </row>
    <row r="761" spans="1:12" x14ac:dyDescent="0.3">
      <c r="A761" s="2" t="s">
        <v>347</v>
      </c>
      <c r="B761" s="9">
        <v>-1</v>
      </c>
      <c r="C761">
        <v>-1</v>
      </c>
      <c r="H761" t="b">
        <v>0</v>
      </c>
      <c r="I761" t="b">
        <v>0</v>
      </c>
      <c r="J761" t="b">
        <v>0</v>
      </c>
      <c r="K761" t="b">
        <v>1</v>
      </c>
      <c r="L761">
        <v>760</v>
      </c>
    </row>
    <row r="762" spans="1:12" x14ac:dyDescent="0.3">
      <c r="A762" s="2" t="s">
        <v>348</v>
      </c>
      <c r="B762" s="9">
        <v>-1</v>
      </c>
      <c r="C762">
        <v>-1</v>
      </c>
      <c r="H762" t="b">
        <v>0</v>
      </c>
      <c r="I762" t="b">
        <v>0</v>
      </c>
      <c r="J762" t="b">
        <v>0</v>
      </c>
      <c r="K762" t="b">
        <v>1</v>
      </c>
      <c r="L762">
        <v>761</v>
      </c>
    </row>
    <row r="763" spans="1:12" x14ac:dyDescent="0.3">
      <c r="A763" s="2" t="s">
        <v>349</v>
      </c>
      <c r="B763" s="9">
        <v>-1</v>
      </c>
      <c r="C763">
        <v>-1</v>
      </c>
      <c r="H763" t="b">
        <v>0</v>
      </c>
      <c r="I763" t="b">
        <v>0</v>
      </c>
      <c r="J763" t="b">
        <v>0</v>
      </c>
      <c r="K763" t="b">
        <v>1</v>
      </c>
      <c r="L763">
        <v>762</v>
      </c>
    </row>
    <row r="764" spans="1:12" x14ac:dyDescent="0.3">
      <c r="A764" s="2" t="s">
        <v>350</v>
      </c>
      <c r="B764" s="9">
        <v>-1</v>
      </c>
      <c r="C764">
        <v>-1</v>
      </c>
      <c r="H764" t="b">
        <v>0</v>
      </c>
      <c r="I764" t="b">
        <v>0</v>
      </c>
      <c r="J764" t="b">
        <v>0</v>
      </c>
      <c r="K764" t="b">
        <v>1</v>
      </c>
      <c r="L764">
        <v>763</v>
      </c>
    </row>
    <row r="765" spans="1:12" x14ac:dyDescent="0.3">
      <c r="A765" s="2" t="s">
        <v>351</v>
      </c>
      <c r="B765" s="9">
        <v>-1</v>
      </c>
      <c r="C765">
        <v>-1</v>
      </c>
      <c r="H765" t="b">
        <v>0</v>
      </c>
      <c r="I765" t="b">
        <v>0</v>
      </c>
      <c r="J765" t="b">
        <v>0</v>
      </c>
      <c r="K765" t="b">
        <v>1</v>
      </c>
      <c r="L765">
        <v>764</v>
      </c>
    </row>
    <row r="766" spans="1:12" x14ac:dyDescent="0.3">
      <c r="A766" s="2" t="s">
        <v>4</v>
      </c>
      <c r="B766" s="9" t="s">
        <v>527</v>
      </c>
      <c r="C766" t="s">
        <v>609</v>
      </c>
      <c r="H766" t="b">
        <v>1</v>
      </c>
      <c r="I766" t="b">
        <v>1</v>
      </c>
      <c r="J766" t="b">
        <v>0</v>
      </c>
      <c r="K766" t="b">
        <v>0</v>
      </c>
      <c r="L766">
        <v>765</v>
      </c>
    </row>
    <row r="767" spans="1:12" x14ac:dyDescent="0.3">
      <c r="A767" s="2" t="s">
        <v>63</v>
      </c>
      <c r="B767" s="110" t="s">
        <v>587</v>
      </c>
      <c r="C767" s="69">
        <v>1522043</v>
      </c>
      <c r="E767" t="s">
        <v>1550</v>
      </c>
      <c r="F767" t="s">
        <v>1550</v>
      </c>
      <c r="H767" t="b">
        <v>0</v>
      </c>
      <c r="I767" t="b">
        <v>0</v>
      </c>
      <c r="J767" t="b">
        <v>0</v>
      </c>
      <c r="K767" t="b">
        <v>1</v>
      </c>
      <c r="L767">
        <v>766</v>
      </c>
    </row>
    <row r="768" spans="1:12" x14ac:dyDescent="0.3">
      <c r="A768" s="2" t="s">
        <v>346</v>
      </c>
      <c r="B768" s="9">
        <v>-1</v>
      </c>
      <c r="C768">
        <v>-1</v>
      </c>
      <c r="H768" t="b">
        <v>0</v>
      </c>
      <c r="I768" t="b">
        <v>0</v>
      </c>
      <c r="J768" t="b">
        <v>0</v>
      </c>
      <c r="K768" t="b">
        <v>1</v>
      </c>
      <c r="L768">
        <v>767</v>
      </c>
    </row>
    <row r="769" spans="1:12" x14ac:dyDescent="0.3">
      <c r="A769" s="2" t="s">
        <v>347</v>
      </c>
      <c r="B769" s="9">
        <v>-1</v>
      </c>
      <c r="C769">
        <v>-1</v>
      </c>
      <c r="H769" t="b">
        <v>0</v>
      </c>
      <c r="I769" t="b">
        <v>0</v>
      </c>
      <c r="J769" t="b">
        <v>0</v>
      </c>
      <c r="K769" t="b">
        <v>1</v>
      </c>
      <c r="L769">
        <v>768</v>
      </c>
    </row>
    <row r="770" spans="1:12" x14ac:dyDescent="0.3">
      <c r="A770" s="2" t="s">
        <v>348</v>
      </c>
      <c r="B770" s="9">
        <v>-1</v>
      </c>
      <c r="C770">
        <v>-1</v>
      </c>
      <c r="H770" t="b">
        <v>0</v>
      </c>
      <c r="I770" t="b">
        <v>0</v>
      </c>
      <c r="J770" t="b">
        <v>0</v>
      </c>
      <c r="K770" t="b">
        <v>1</v>
      </c>
      <c r="L770">
        <v>769</v>
      </c>
    </row>
    <row r="771" spans="1:12" x14ac:dyDescent="0.3">
      <c r="A771" s="2" t="s">
        <v>349</v>
      </c>
      <c r="B771" s="9">
        <v>-1</v>
      </c>
      <c r="C771">
        <v>-1</v>
      </c>
      <c r="H771" t="b">
        <v>0</v>
      </c>
      <c r="I771" t="b">
        <v>0</v>
      </c>
      <c r="J771" t="b">
        <v>0</v>
      </c>
      <c r="K771" t="b">
        <v>1</v>
      </c>
      <c r="L771">
        <v>770</v>
      </c>
    </row>
    <row r="772" spans="1:12" x14ac:dyDescent="0.3">
      <c r="A772" s="2" t="s">
        <v>350</v>
      </c>
      <c r="B772" s="9">
        <v>-1</v>
      </c>
      <c r="C772">
        <v>-1</v>
      </c>
      <c r="H772" t="b">
        <v>0</v>
      </c>
      <c r="I772" t="b">
        <v>0</v>
      </c>
      <c r="J772" t="b">
        <v>0</v>
      </c>
      <c r="K772" t="b">
        <v>1</v>
      </c>
      <c r="L772">
        <v>771</v>
      </c>
    </row>
    <row r="773" spans="1:12" x14ac:dyDescent="0.3">
      <c r="A773" s="2" t="s">
        <v>351</v>
      </c>
      <c r="B773" s="9">
        <v>-1</v>
      </c>
      <c r="C773">
        <v>-1</v>
      </c>
      <c r="H773" t="b">
        <v>0</v>
      </c>
      <c r="I773" t="b">
        <v>0</v>
      </c>
      <c r="J773" t="b">
        <v>0</v>
      </c>
      <c r="K773" t="b">
        <v>1</v>
      </c>
      <c r="L773">
        <v>772</v>
      </c>
    </row>
    <row r="774" spans="1:12" x14ac:dyDescent="0.3">
      <c r="A774" s="2" t="s">
        <v>180</v>
      </c>
      <c r="B774" s="9">
        <v>-1</v>
      </c>
      <c r="C774">
        <v>-1</v>
      </c>
      <c r="H774" t="b">
        <v>0</v>
      </c>
      <c r="I774" t="b">
        <v>0</v>
      </c>
      <c r="J774" t="b">
        <v>0</v>
      </c>
      <c r="K774" t="b">
        <v>1</v>
      </c>
      <c r="L774">
        <v>773</v>
      </c>
    </row>
    <row r="775" spans="1:12" x14ac:dyDescent="0.3">
      <c r="A775" s="2" t="s">
        <v>952</v>
      </c>
      <c r="B775" s="9">
        <v>-1</v>
      </c>
      <c r="C775">
        <v>-1</v>
      </c>
      <c r="H775" t="b">
        <v>0</v>
      </c>
      <c r="I775" t="b">
        <v>0</v>
      </c>
      <c r="J775" t="b">
        <v>0</v>
      </c>
      <c r="K775" t="b">
        <v>1</v>
      </c>
      <c r="L775">
        <v>774</v>
      </c>
    </row>
    <row r="776" spans="1:12" x14ac:dyDescent="0.3">
      <c r="A776" s="2" t="s">
        <v>953</v>
      </c>
      <c r="B776" s="9">
        <v>-1</v>
      </c>
      <c r="C776">
        <v>-1</v>
      </c>
      <c r="H776" t="b">
        <v>0</v>
      </c>
      <c r="I776" t="b">
        <v>0</v>
      </c>
      <c r="J776" t="b">
        <v>0</v>
      </c>
      <c r="K776" t="b">
        <v>1</v>
      </c>
      <c r="L776">
        <v>775</v>
      </c>
    </row>
    <row r="777" spans="1:12" x14ac:dyDescent="0.3">
      <c r="A777" s="2" t="s">
        <v>353</v>
      </c>
      <c r="B777" s="12" t="s">
        <v>549</v>
      </c>
      <c r="C777">
        <v>-1</v>
      </c>
      <c r="D777" t="s">
        <v>1242</v>
      </c>
      <c r="E777" t="s">
        <v>1527</v>
      </c>
      <c r="H777" t="b">
        <v>0</v>
      </c>
      <c r="I777" t="b">
        <v>0</v>
      </c>
      <c r="J777" t="b">
        <v>0</v>
      </c>
      <c r="K777" t="b">
        <v>1</v>
      </c>
      <c r="L777">
        <v>776</v>
      </c>
    </row>
    <row r="778" spans="1:12" x14ac:dyDescent="0.3">
      <c r="A778" s="2" t="s">
        <v>8</v>
      </c>
      <c r="B778" s="9" t="s">
        <v>530</v>
      </c>
      <c r="C778" t="s">
        <v>612</v>
      </c>
      <c r="H778" t="b">
        <v>1</v>
      </c>
      <c r="I778" t="b">
        <v>0</v>
      </c>
      <c r="J778" t="b">
        <v>0</v>
      </c>
      <c r="K778" t="b">
        <v>0</v>
      </c>
      <c r="L778">
        <v>777</v>
      </c>
    </row>
    <row r="779" spans="1:12" x14ac:dyDescent="0.3">
      <c r="A779" s="2" t="s">
        <v>142</v>
      </c>
      <c r="B779" s="35">
        <v>-1</v>
      </c>
      <c r="C779" s="2">
        <v>-1</v>
      </c>
      <c r="D779" s="2" t="s">
        <v>1164</v>
      </c>
      <c r="E779" s="2"/>
      <c r="F779" s="2"/>
      <c r="G779" s="2"/>
      <c r="H779" t="b">
        <v>0</v>
      </c>
      <c r="I779" t="b">
        <v>0</v>
      </c>
      <c r="J779" t="b">
        <v>0</v>
      </c>
      <c r="K779" t="b">
        <v>1</v>
      </c>
      <c r="L779">
        <v>778</v>
      </c>
    </row>
    <row r="780" spans="1:12" x14ac:dyDescent="0.3">
      <c r="A780" s="2" t="s">
        <v>355</v>
      </c>
      <c r="B780" s="9">
        <v>-1</v>
      </c>
      <c r="C780">
        <v>-1</v>
      </c>
      <c r="D780" t="s">
        <v>1180</v>
      </c>
      <c r="H780" t="b">
        <v>0</v>
      </c>
      <c r="I780" t="b">
        <v>0</v>
      </c>
      <c r="J780" t="b">
        <v>1</v>
      </c>
      <c r="K780" t="b">
        <v>0</v>
      </c>
      <c r="L780">
        <v>779</v>
      </c>
    </row>
    <row r="781" spans="1:12" x14ac:dyDescent="0.3">
      <c r="A781" s="2" t="s">
        <v>143</v>
      </c>
      <c r="B781" s="9">
        <v>-1</v>
      </c>
      <c r="C781">
        <v>-1</v>
      </c>
      <c r="D781" t="s">
        <v>1181</v>
      </c>
      <c r="H781" t="b">
        <v>0</v>
      </c>
      <c r="I781" t="b">
        <v>0</v>
      </c>
      <c r="J781" t="b">
        <v>1</v>
      </c>
      <c r="K781" t="b">
        <v>0</v>
      </c>
      <c r="L781">
        <v>780</v>
      </c>
    </row>
    <row r="782" spans="1:12" x14ac:dyDescent="0.3">
      <c r="A782" s="2" t="s">
        <v>356</v>
      </c>
      <c r="B782" s="9">
        <v>-1</v>
      </c>
      <c r="C782">
        <v>-1</v>
      </c>
      <c r="D782" t="s">
        <v>1182</v>
      </c>
      <c r="H782" t="b">
        <v>0</v>
      </c>
      <c r="I782" t="b">
        <v>0</v>
      </c>
      <c r="J782" t="b">
        <v>1</v>
      </c>
      <c r="K782" t="b">
        <v>0</v>
      </c>
      <c r="L782">
        <v>781</v>
      </c>
    </row>
    <row r="783" spans="1:12" x14ac:dyDescent="0.3">
      <c r="A783" s="2" t="s">
        <v>12</v>
      </c>
      <c r="B783" s="9">
        <v>-1</v>
      </c>
      <c r="C783">
        <v>-1</v>
      </c>
      <c r="D783" t="s">
        <v>1145</v>
      </c>
      <c r="H783" t="b">
        <v>0</v>
      </c>
      <c r="I783" t="b">
        <v>0</v>
      </c>
      <c r="J783" t="b">
        <v>1</v>
      </c>
      <c r="K783" t="b">
        <v>0</v>
      </c>
      <c r="L783">
        <v>782</v>
      </c>
    </row>
    <row r="784" spans="1:12" x14ac:dyDescent="0.3">
      <c r="A784" s="2" t="s">
        <v>144</v>
      </c>
      <c r="B784" s="9">
        <v>-1</v>
      </c>
      <c r="C784">
        <v>-1</v>
      </c>
      <c r="D784" t="s">
        <v>1183</v>
      </c>
      <c r="H784" t="b">
        <v>0</v>
      </c>
      <c r="I784" t="b">
        <v>0</v>
      </c>
      <c r="J784" t="b">
        <v>1</v>
      </c>
      <c r="K784" t="b">
        <v>0</v>
      </c>
      <c r="L784">
        <v>783</v>
      </c>
    </row>
    <row r="785" spans="1:12" x14ac:dyDescent="0.3">
      <c r="A785" s="2" t="s">
        <v>63</v>
      </c>
      <c r="B785" s="110" t="s">
        <v>587</v>
      </c>
      <c r="C785" s="69">
        <v>1522043</v>
      </c>
      <c r="E785" t="s">
        <v>1550</v>
      </c>
      <c r="F785" t="s">
        <v>1550</v>
      </c>
      <c r="H785" t="b">
        <v>0</v>
      </c>
      <c r="I785" t="b">
        <v>0</v>
      </c>
      <c r="J785" t="b">
        <v>0</v>
      </c>
      <c r="K785" t="b">
        <v>1</v>
      </c>
      <c r="L785">
        <v>784</v>
      </c>
    </row>
    <row r="786" spans="1:12" x14ac:dyDescent="0.3">
      <c r="A786" s="2" t="s">
        <v>366</v>
      </c>
      <c r="B786" s="9">
        <v>-1</v>
      </c>
      <c r="C786">
        <v>-1</v>
      </c>
      <c r="H786" t="b">
        <v>0</v>
      </c>
      <c r="I786" t="b">
        <v>0</v>
      </c>
      <c r="J786" t="b">
        <v>0</v>
      </c>
      <c r="K786" t="b">
        <v>1</v>
      </c>
      <c r="L786">
        <v>785</v>
      </c>
    </row>
    <row r="787" spans="1:12" x14ac:dyDescent="0.3">
      <c r="A787" s="2" t="s">
        <v>347</v>
      </c>
      <c r="B787" s="9">
        <v>-1</v>
      </c>
      <c r="C787">
        <v>-1</v>
      </c>
      <c r="H787" t="b">
        <v>0</v>
      </c>
      <c r="I787" t="b">
        <v>0</v>
      </c>
      <c r="J787" t="b">
        <v>0</v>
      </c>
      <c r="K787" t="b">
        <v>1</v>
      </c>
      <c r="L787">
        <v>786</v>
      </c>
    </row>
    <row r="788" spans="1:12" x14ac:dyDescent="0.3">
      <c r="A788" s="2" t="s">
        <v>353</v>
      </c>
      <c r="B788" s="12" t="s">
        <v>549</v>
      </c>
      <c r="C788">
        <v>-1</v>
      </c>
      <c r="D788" t="s">
        <v>1242</v>
      </c>
      <c r="E788" t="s">
        <v>1527</v>
      </c>
      <c r="H788" t="b">
        <v>0</v>
      </c>
      <c r="I788" t="b">
        <v>0</v>
      </c>
      <c r="J788" t="b">
        <v>0</v>
      </c>
      <c r="K788" t="b">
        <v>1</v>
      </c>
      <c r="L788">
        <v>787</v>
      </c>
    </row>
    <row r="789" spans="1:12" x14ac:dyDescent="0.3">
      <c r="A789" s="2" t="s">
        <v>370</v>
      </c>
      <c r="B789" s="112" t="s">
        <v>549</v>
      </c>
      <c r="C789">
        <v>-1</v>
      </c>
      <c r="H789" t="b">
        <v>0</v>
      </c>
      <c r="I789" t="b">
        <v>0</v>
      </c>
      <c r="J789" t="b">
        <v>0</v>
      </c>
      <c r="K789" t="b">
        <v>1</v>
      </c>
      <c r="L789">
        <v>788</v>
      </c>
    </row>
    <row r="790" spans="1:12" x14ac:dyDescent="0.3">
      <c r="A790" s="2" t="s">
        <v>376</v>
      </c>
      <c r="B790" s="112" t="s">
        <v>549</v>
      </c>
      <c r="C790">
        <v>-1</v>
      </c>
      <c r="H790" t="b">
        <v>0</v>
      </c>
      <c r="I790" t="b">
        <v>0</v>
      </c>
      <c r="J790" t="b">
        <v>0</v>
      </c>
      <c r="K790" t="b">
        <v>1</v>
      </c>
      <c r="L790">
        <v>789</v>
      </c>
    </row>
    <row r="791" spans="1:12" x14ac:dyDescent="0.3">
      <c r="A791" s="2" t="s">
        <v>63</v>
      </c>
      <c r="B791" s="110" t="s">
        <v>587</v>
      </c>
      <c r="C791" s="69">
        <v>1522043</v>
      </c>
      <c r="E791" t="s">
        <v>1550</v>
      </c>
      <c r="F791" t="s">
        <v>1550</v>
      </c>
      <c r="G791" s="2"/>
      <c r="H791" t="b">
        <v>0</v>
      </c>
      <c r="I791" t="b">
        <v>0</v>
      </c>
      <c r="J791" t="b">
        <v>0</v>
      </c>
      <c r="K791" t="b">
        <v>1</v>
      </c>
      <c r="L791">
        <v>790</v>
      </c>
    </row>
    <row r="792" spans="1:12" x14ac:dyDescent="0.3">
      <c r="A792" s="2" t="s">
        <v>363</v>
      </c>
      <c r="B792" s="35">
        <v>-1</v>
      </c>
      <c r="C792" s="2">
        <v>-1</v>
      </c>
      <c r="D792" s="2"/>
      <c r="E792" s="2"/>
      <c r="F792" s="2"/>
      <c r="G792" s="2"/>
      <c r="H792" t="b">
        <v>0</v>
      </c>
      <c r="I792" t="b">
        <v>0</v>
      </c>
      <c r="J792" t="b">
        <v>0</v>
      </c>
      <c r="K792" t="b">
        <v>1</v>
      </c>
      <c r="L792">
        <v>791</v>
      </c>
    </row>
    <row r="793" spans="1:12" x14ac:dyDescent="0.3">
      <c r="A793" s="2" t="s">
        <v>364</v>
      </c>
      <c r="B793" s="35">
        <v>-1</v>
      </c>
      <c r="C793" s="2">
        <v>-1</v>
      </c>
      <c r="D793" s="2"/>
      <c r="E793" s="2"/>
      <c r="F793" s="2"/>
      <c r="G793" s="2"/>
      <c r="H793" t="b">
        <v>0</v>
      </c>
      <c r="I793" t="b">
        <v>0</v>
      </c>
      <c r="J793" t="b">
        <v>0</v>
      </c>
      <c r="K793" t="b">
        <v>1</v>
      </c>
      <c r="L793">
        <v>792</v>
      </c>
    </row>
    <row r="794" spans="1:12" x14ac:dyDescent="0.3">
      <c r="A794" s="2" t="s">
        <v>365</v>
      </c>
      <c r="B794" s="35">
        <v>-1</v>
      </c>
      <c r="C794" s="2">
        <v>-1</v>
      </c>
      <c r="D794" s="2"/>
      <c r="E794" s="2"/>
      <c r="F794" s="2"/>
      <c r="G794" s="2"/>
      <c r="H794" t="b">
        <v>0</v>
      </c>
      <c r="I794" t="b">
        <v>0</v>
      </c>
      <c r="J794" t="b">
        <v>0</v>
      </c>
      <c r="K794" t="b">
        <v>1</v>
      </c>
      <c r="L794">
        <v>793</v>
      </c>
    </row>
    <row r="795" spans="1:12" x14ac:dyDescent="0.3">
      <c r="A795" s="2" t="s">
        <v>366</v>
      </c>
      <c r="B795" s="35">
        <v>-1</v>
      </c>
      <c r="C795" s="2">
        <v>-1</v>
      </c>
      <c r="D795" s="2"/>
      <c r="E795" s="2"/>
      <c r="F795" s="2"/>
      <c r="G795" s="2"/>
      <c r="H795" t="b">
        <v>0</v>
      </c>
      <c r="I795" t="b">
        <v>0</v>
      </c>
      <c r="J795" t="b">
        <v>0</v>
      </c>
      <c r="K795" t="b">
        <v>1</v>
      </c>
      <c r="L795">
        <v>794</v>
      </c>
    </row>
    <row r="796" spans="1:12" x14ac:dyDescent="0.3">
      <c r="A796" s="2" t="s">
        <v>367</v>
      </c>
      <c r="B796" s="35">
        <v>-1</v>
      </c>
      <c r="C796" s="2">
        <v>-1</v>
      </c>
      <c r="D796" s="2"/>
      <c r="E796" s="2"/>
      <c r="F796" s="2"/>
      <c r="G796" s="2"/>
      <c r="H796" t="b">
        <v>0</v>
      </c>
      <c r="I796" t="b">
        <v>0</v>
      </c>
      <c r="J796" t="b">
        <v>0</v>
      </c>
      <c r="K796" t="b">
        <v>1</v>
      </c>
      <c r="L796">
        <v>795</v>
      </c>
    </row>
    <row r="797" spans="1:12" x14ac:dyDescent="0.3">
      <c r="A797" s="2" t="s">
        <v>368</v>
      </c>
      <c r="B797" s="35">
        <v>-1</v>
      </c>
      <c r="C797" s="2">
        <v>-1</v>
      </c>
      <c r="D797" s="2"/>
      <c r="E797" s="2"/>
      <c r="F797" s="2"/>
      <c r="G797" s="2"/>
      <c r="H797" t="b">
        <v>0</v>
      </c>
      <c r="I797" t="b">
        <v>0</v>
      </c>
      <c r="J797" t="b">
        <v>0</v>
      </c>
      <c r="K797" t="b">
        <v>1</v>
      </c>
      <c r="L797">
        <v>796</v>
      </c>
    </row>
    <row r="798" spans="1:12" x14ac:dyDescent="0.3">
      <c r="A798" s="2" t="s">
        <v>353</v>
      </c>
      <c r="B798" s="12" t="s">
        <v>549</v>
      </c>
      <c r="C798">
        <v>-1</v>
      </c>
      <c r="E798" t="s">
        <v>1527</v>
      </c>
      <c r="H798" t="b">
        <v>0</v>
      </c>
      <c r="I798" t="b">
        <v>0</v>
      </c>
      <c r="J798" t="b">
        <v>0</v>
      </c>
      <c r="K798" t="b">
        <v>1</v>
      </c>
      <c r="L798">
        <v>797</v>
      </c>
    </row>
    <row r="799" spans="1:12" x14ac:dyDescent="0.3">
      <c r="A799" s="2" t="s">
        <v>369</v>
      </c>
      <c r="B799" s="112" t="s">
        <v>549</v>
      </c>
      <c r="C799">
        <v>-1</v>
      </c>
      <c r="H799" t="b">
        <v>0</v>
      </c>
      <c r="I799" t="b">
        <v>0</v>
      </c>
      <c r="J799" t="b">
        <v>0</v>
      </c>
      <c r="K799" t="b">
        <v>1</v>
      </c>
      <c r="L799">
        <v>798</v>
      </c>
    </row>
    <row r="800" spans="1:12" x14ac:dyDescent="0.3">
      <c r="A800" s="2" t="s">
        <v>370</v>
      </c>
      <c r="B800" s="112" t="s">
        <v>549</v>
      </c>
      <c r="C800">
        <v>-1</v>
      </c>
      <c r="H800" t="b">
        <v>0</v>
      </c>
      <c r="I800" t="b">
        <v>0</v>
      </c>
      <c r="J800" t="b">
        <v>0</v>
      </c>
      <c r="K800" t="b">
        <v>1</v>
      </c>
      <c r="L800">
        <v>799</v>
      </c>
    </row>
    <row r="801" spans="1:12" x14ac:dyDescent="0.3">
      <c r="A801" s="2" t="s">
        <v>371</v>
      </c>
      <c r="B801" s="112" t="s">
        <v>549</v>
      </c>
      <c r="C801">
        <v>-1</v>
      </c>
      <c r="H801" t="b">
        <v>0</v>
      </c>
      <c r="I801" t="b">
        <v>0</v>
      </c>
      <c r="J801" t="b">
        <v>0</v>
      </c>
      <c r="K801" t="b">
        <v>1</v>
      </c>
      <c r="L801">
        <v>800</v>
      </c>
    </row>
    <row r="802" spans="1:12" x14ac:dyDescent="0.3">
      <c r="A802" s="2" t="s">
        <v>372</v>
      </c>
      <c r="B802" s="112" t="s">
        <v>549</v>
      </c>
      <c r="C802">
        <v>-1</v>
      </c>
      <c r="E802" t="s">
        <v>1548</v>
      </c>
      <c r="H802" t="b">
        <v>0</v>
      </c>
      <c r="I802" t="b">
        <v>0</v>
      </c>
      <c r="J802" t="b">
        <v>0</v>
      </c>
      <c r="K802" t="b">
        <v>1</v>
      </c>
      <c r="L802">
        <v>801</v>
      </c>
    </row>
    <row r="803" spans="1:12" x14ac:dyDescent="0.3">
      <c r="A803" s="2" t="s">
        <v>373</v>
      </c>
      <c r="B803" s="112" t="s">
        <v>549</v>
      </c>
      <c r="C803">
        <v>-1</v>
      </c>
      <c r="H803" t="b">
        <v>0</v>
      </c>
      <c r="I803" t="b">
        <v>0</v>
      </c>
      <c r="J803" t="b">
        <v>0</v>
      </c>
      <c r="K803" t="b">
        <v>1</v>
      </c>
      <c r="L803">
        <v>802</v>
      </c>
    </row>
    <row r="804" spans="1:12" x14ac:dyDescent="0.3">
      <c r="A804" s="2" t="s">
        <v>374</v>
      </c>
      <c r="B804" s="112" t="s">
        <v>549</v>
      </c>
      <c r="C804">
        <v>-1</v>
      </c>
      <c r="H804" t="b">
        <v>0</v>
      </c>
      <c r="I804" t="b">
        <v>0</v>
      </c>
      <c r="J804" t="b">
        <v>0</v>
      </c>
      <c r="K804" t="b">
        <v>1</v>
      </c>
      <c r="L804">
        <v>803</v>
      </c>
    </row>
    <row r="805" spans="1:12" x14ac:dyDescent="0.3">
      <c r="A805" s="2" t="s">
        <v>375</v>
      </c>
      <c r="B805" s="112" t="s">
        <v>549</v>
      </c>
      <c r="C805">
        <v>-1</v>
      </c>
      <c r="H805" t="b">
        <v>0</v>
      </c>
      <c r="I805" t="b">
        <v>0</v>
      </c>
      <c r="J805" t="b">
        <v>0</v>
      </c>
      <c r="K805" t="b">
        <v>1</v>
      </c>
      <c r="L805">
        <v>804</v>
      </c>
    </row>
    <row r="806" spans="1:12" x14ac:dyDescent="0.3">
      <c r="A806" s="2" t="s">
        <v>376</v>
      </c>
      <c r="B806" s="112" t="s">
        <v>549</v>
      </c>
      <c r="C806">
        <v>-1</v>
      </c>
      <c r="H806" t="b">
        <v>0</v>
      </c>
      <c r="I806" t="b">
        <v>0</v>
      </c>
      <c r="J806" t="b">
        <v>0</v>
      </c>
      <c r="K806" t="b">
        <v>1</v>
      </c>
      <c r="L806">
        <v>805</v>
      </c>
    </row>
    <row r="807" spans="1:12" x14ac:dyDescent="0.3">
      <c r="A807" s="2" t="s">
        <v>377</v>
      </c>
      <c r="B807" s="112" t="s">
        <v>549</v>
      </c>
      <c r="C807">
        <v>-1</v>
      </c>
      <c r="H807" t="b">
        <v>0</v>
      </c>
      <c r="I807" t="b">
        <v>0</v>
      </c>
      <c r="J807" t="b">
        <v>0</v>
      </c>
      <c r="K807" t="b">
        <v>1</v>
      </c>
      <c r="L807">
        <v>806</v>
      </c>
    </row>
    <row r="808" spans="1:12" x14ac:dyDescent="0.3">
      <c r="A808" s="2" t="s">
        <v>378</v>
      </c>
      <c r="B808" s="112" t="s">
        <v>549</v>
      </c>
      <c r="C808">
        <v>-1</v>
      </c>
      <c r="H808" t="b">
        <v>0</v>
      </c>
      <c r="I808" t="b">
        <v>0</v>
      </c>
      <c r="J808" t="b">
        <v>0</v>
      </c>
      <c r="K808" t="b">
        <v>1</v>
      </c>
      <c r="L808">
        <v>807</v>
      </c>
    </row>
    <row r="809" spans="1:12" x14ac:dyDescent="0.3">
      <c r="A809" s="2" t="s">
        <v>379</v>
      </c>
      <c r="B809" s="112" t="s">
        <v>549</v>
      </c>
      <c r="C809">
        <v>-1</v>
      </c>
      <c r="H809" t="b">
        <v>0</v>
      </c>
      <c r="I809" t="b">
        <v>0</v>
      </c>
      <c r="J809" t="b">
        <v>0</v>
      </c>
      <c r="K809" t="b">
        <v>1</v>
      </c>
      <c r="L809">
        <v>808</v>
      </c>
    </row>
    <row r="810" spans="1:12" x14ac:dyDescent="0.3">
      <c r="A810" s="2" t="s">
        <v>1134</v>
      </c>
      <c r="B810" s="112" t="s">
        <v>549</v>
      </c>
      <c r="C810">
        <v>-1</v>
      </c>
      <c r="H810" t="b">
        <v>0</v>
      </c>
      <c r="I810" t="b">
        <v>0</v>
      </c>
      <c r="J810" t="b">
        <v>0</v>
      </c>
      <c r="K810" t="b">
        <v>1</v>
      </c>
      <c r="L810">
        <v>809</v>
      </c>
    </row>
    <row r="811" spans="1:12" x14ac:dyDescent="0.3">
      <c r="A811" s="2" t="s">
        <v>381</v>
      </c>
      <c r="B811" s="112" t="s">
        <v>549</v>
      </c>
      <c r="C811">
        <v>-1</v>
      </c>
      <c r="E811" t="s">
        <v>1549</v>
      </c>
      <c r="H811" t="b">
        <v>0</v>
      </c>
      <c r="I811" t="b">
        <v>0</v>
      </c>
      <c r="J811" t="b">
        <v>0</v>
      </c>
      <c r="K811" t="b">
        <v>1</v>
      </c>
      <c r="L811">
        <v>810</v>
      </c>
    </row>
    <row r="812" spans="1:12" x14ac:dyDescent="0.3">
      <c r="A812" s="2" t="s">
        <v>382</v>
      </c>
      <c r="B812" s="9">
        <v>-1</v>
      </c>
      <c r="C812">
        <v>-1</v>
      </c>
      <c r="H812" t="b">
        <v>0</v>
      </c>
      <c r="I812" t="b">
        <v>0</v>
      </c>
      <c r="J812" t="b">
        <v>0</v>
      </c>
      <c r="K812" t="b">
        <v>1</v>
      </c>
      <c r="L812">
        <v>811</v>
      </c>
    </row>
    <row r="813" spans="1:12" x14ac:dyDescent="0.3">
      <c r="A813" s="2" t="s">
        <v>383</v>
      </c>
      <c r="B813" s="9">
        <v>-1</v>
      </c>
      <c r="C813">
        <v>-1</v>
      </c>
      <c r="H813" t="b">
        <v>0</v>
      </c>
      <c r="I813" t="b">
        <v>0</v>
      </c>
      <c r="J813" t="b">
        <v>0</v>
      </c>
      <c r="K813" t="b">
        <v>1</v>
      </c>
      <c r="L813">
        <v>812</v>
      </c>
    </row>
    <row r="814" spans="1:12" x14ac:dyDescent="0.3">
      <c r="A814" s="2" t="s">
        <v>384</v>
      </c>
      <c r="B814" s="9">
        <v>-1</v>
      </c>
      <c r="C814">
        <v>-1</v>
      </c>
      <c r="H814" t="b">
        <v>0</v>
      </c>
      <c r="I814" t="b">
        <v>0</v>
      </c>
      <c r="J814" t="b">
        <v>0</v>
      </c>
      <c r="K814" t="b">
        <v>1</v>
      </c>
      <c r="L814">
        <v>813</v>
      </c>
    </row>
    <row r="815" spans="1:12" x14ac:dyDescent="0.3">
      <c r="A815" s="2" t="s">
        <v>385</v>
      </c>
      <c r="B815" s="9">
        <v>-1</v>
      </c>
      <c r="C815">
        <v>-1</v>
      </c>
      <c r="H815" t="b">
        <v>0</v>
      </c>
      <c r="I815" t="b">
        <v>0</v>
      </c>
      <c r="J815" t="b">
        <v>0</v>
      </c>
      <c r="K815" t="b">
        <v>1</v>
      </c>
      <c r="L815">
        <v>814</v>
      </c>
    </row>
    <row r="816" spans="1:12" x14ac:dyDescent="0.3">
      <c r="A816" s="2" t="s">
        <v>386</v>
      </c>
      <c r="B816" s="9">
        <v>-1</v>
      </c>
      <c r="C816">
        <v>-1</v>
      </c>
      <c r="H816" t="b">
        <v>0</v>
      </c>
      <c r="I816" t="b">
        <v>0</v>
      </c>
      <c r="J816" t="b">
        <v>0</v>
      </c>
      <c r="K816" t="b">
        <v>1</v>
      </c>
      <c r="L816">
        <v>815</v>
      </c>
    </row>
    <row r="817" spans="1:12" x14ac:dyDescent="0.3">
      <c r="A817" s="2" t="s">
        <v>387</v>
      </c>
      <c r="B817" s="9">
        <v>-1</v>
      </c>
      <c r="C817">
        <v>-1</v>
      </c>
      <c r="H817" t="b">
        <v>0</v>
      </c>
      <c r="I817" t="b">
        <v>0</v>
      </c>
      <c r="J817" t="b">
        <v>0</v>
      </c>
      <c r="K817" t="b">
        <v>1</v>
      </c>
      <c r="L817">
        <v>816</v>
      </c>
    </row>
    <row r="818" spans="1:12" x14ac:dyDescent="0.3">
      <c r="A818" s="2" t="s">
        <v>388</v>
      </c>
      <c r="B818" s="9">
        <v>-1</v>
      </c>
      <c r="C818">
        <v>-1</v>
      </c>
      <c r="H818" t="b">
        <v>0</v>
      </c>
      <c r="I818" t="b">
        <v>0</v>
      </c>
      <c r="J818" t="b">
        <v>0</v>
      </c>
      <c r="K818" t="b">
        <v>1</v>
      </c>
      <c r="L818">
        <v>817</v>
      </c>
    </row>
    <row r="819" spans="1:12" x14ac:dyDescent="0.3">
      <c r="A819" s="2" t="s">
        <v>389</v>
      </c>
      <c r="B819" s="9">
        <v>-1</v>
      </c>
      <c r="C819">
        <v>-1</v>
      </c>
      <c r="H819" t="b">
        <v>0</v>
      </c>
      <c r="I819" t="b">
        <v>0</v>
      </c>
      <c r="J819" t="b">
        <v>0</v>
      </c>
      <c r="K819" t="b">
        <v>1</v>
      </c>
      <c r="L819">
        <v>818</v>
      </c>
    </row>
    <row r="820" spans="1:12" x14ac:dyDescent="0.3">
      <c r="A820" s="2" t="s">
        <v>390</v>
      </c>
      <c r="B820" s="9">
        <v>-1</v>
      </c>
      <c r="C820">
        <v>-1</v>
      </c>
      <c r="H820" t="b">
        <v>0</v>
      </c>
      <c r="I820" t="b">
        <v>0</v>
      </c>
      <c r="J820" t="b">
        <v>0</v>
      </c>
      <c r="K820" t="b">
        <v>1</v>
      </c>
      <c r="L820">
        <v>819</v>
      </c>
    </row>
    <row r="821" spans="1:12" x14ac:dyDescent="0.3">
      <c r="A821" s="2" t="s">
        <v>391</v>
      </c>
      <c r="B821" s="9">
        <v>-1</v>
      </c>
      <c r="C821">
        <v>-1</v>
      </c>
      <c r="H821" t="b">
        <v>0</v>
      </c>
      <c r="I821" t="b">
        <v>0</v>
      </c>
      <c r="J821" t="b">
        <v>0</v>
      </c>
      <c r="K821" t="b">
        <v>1</v>
      </c>
      <c r="L821">
        <v>820</v>
      </c>
    </row>
    <row r="822" spans="1:12" x14ac:dyDescent="0.3">
      <c r="A822" s="2" t="s">
        <v>392</v>
      </c>
      <c r="B822" s="9">
        <v>-1</v>
      </c>
      <c r="C822">
        <v>-1</v>
      </c>
      <c r="H822" t="b">
        <v>0</v>
      </c>
      <c r="I822" t="b">
        <v>0</v>
      </c>
      <c r="J822" t="b">
        <v>0</v>
      </c>
      <c r="K822" t="b">
        <v>1</v>
      </c>
      <c r="L822">
        <v>821</v>
      </c>
    </row>
    <row r="823" spans="1:12" x14ac:dyDescent="0.3">
      <c r="A823" s="2" t="s">
        <v>1133</v>
      </c>
      <c r="B823" s="9">
        <v>-1</v>
      </c>
      <c r="C823">
        <v>-1</v>
      </c>
      <c r="H823" t="b">
        <v>0</v>
      </c>
      <c r="I823" t="b">
        <v>0</v>
      </c>
      <c r="J823" t="b">
        <v>0</v>
      </c>
      <c r="K823" t="b">
        <v>1</v>
      </c>
      <c r="L823">
        <v>822</v>
      </c>
    </row>
    <row r="824" spans="1:12" x14ac:dyDescent="0.3">
      <c r="A824" s="2" t="s">
        <v>353</v>
      </c>
      <c r="B824" s="12" t="s">
        <v>549</v>
      </c>
      <c r="C824">
        <v>-1</v>
      </c>
      <c r="E824" t="s">
        <v>1527</v>
      </c>
      <c r="H824" t="b">
        <v>0</v>
      </c>
      <c r="I824" t="b">
        <v>0</v>
      </c>
      <c r="J824" t="b">
        <v>0</v>
      </c>
      <c r="K824" t="b">
        <v>1</v>
      </c>
      <c r="L824">
        <v>823</v>
      </c>
    </row>
    <row r="825" spans="1:12" x14ac:dyDescent="0.3">
      <c r="A825" s="2" t="s">
        <v>369</v>
      </c>
      <c r="B825" s="112" t="s">
        <v>549</v>
      </c>
      <c r="C825">
        <v>-1</v>
      </c>
      <c r="H825" t="b">
        <v>0</v>
      </c>
      <c r="I825" t="b">
        <v>0</v>
      </c>
      <c r="J825" t="b">
        <v>0</v>
      </c>
      <c r="K825" t="b">
        <v>1</v>
      </c>
      <c r="L825">
        <v>824</v>
      </c>
    </row>
    <row r="826" spans="1:12" x14ac:dyDescent="0.3">
      <c r="A826" s="2" t="s">
        <v>370</v>
      </c>
      <c r="B826" s="112" t="s">
        <v>549</v>
      </c>
      <c r="C826">
        <v>-1</v>
      </c>
      <c r="H826" t="b">
        <v>0</v>
      </c>
      <c r="I826" t="b">
        <v>0</v>
      </c>
      <c r="J826" t="b">
        <v>0</v>
      </c>
      <c r="K826" t="b">
        <v>1</v>
      </c>
      <c r="L826">
        <v>825</v>
      </c>
    </row>
    <row r="827" spans="1:12" x14ac:dyDescent="0.3">
      <c r="A827" s="2" t="s">
        <v>371</v>
      </c>
      <c r="B827" s="112" t="s">
        <v>549</v>
      </c>
      <c r="C827">
        <v>-1</v>
      </c>
      <c r="H827" t="b">
        <v>0</v>
      </c>
      <c r="I827" t="b">
        <v>0</v>
      </c>
      <c r="J827" t="b">
        <v>0</v>
      </c>
      <c r="K827" t="b">
        <v>1</v>
      </c>
      <c r="L827">
        <v>826</v>
      </c>
    </row>
    <row r="828" spans="1:12" x14ac:dyDescent="0.3">
      <c r="A828" s="2" t="s">
        <v>372</v>
      </c>
      <c r="B828" s="112" t="s">
        <v>549</v>
      </c>
      <c r="C828">
        <v>-1</v>
      </c>
      <c r="H828" t="b">
        <v>0</v>
      </c>
      <c r="I828" t="b">
        <v>0</v>
      </c>
      <c r="J828" t="b">
        <v>0</v>
      </c>
      <c r="K828" t="b">
        <v>1</v>
      </c>
      <c r="L828">
        <v>827</v>
      </c>
    </row>
    <row r="829" spans="1:12" x14ac:dyDescent="0.3">
      <c r="A829" s="2" t="s">
        <v>373</v>
      </c>
      <c r="B829" s="112" t="s">
        <v>549</v>
      </c>
      <c r="C829">
        <v>-1</v>
      </c>
      <c r="H829" t="b">
        <v>0</v>
      </c>
      <c r="I829" t="b">
        <v>0</v>
      </c>
      <c r="J829" t="b">
        <v>0</v>
      </c>
      <c r="K829" t="b">
        <v>1</v>
      </c>
      <c r="L829">
        <v>828</v>
      </c>
    </row>
    <row r="830" spans="1:12" x14ac:dyDescent="0.3">
      <c r="A830" s="2" t="s">
        <v>374</v>
      </c>
      <c r="B830" s="112" t="s">
        <v>549</v>
      </c>
      <c r="C830">
        <v>-1</v>
      </c>
      <c r="H830" t="b">
        <v>0</v>
      </c>
      <c r="I830" t="b">
        <v>0</v>
      </c>
      <c r="J830" t="b">
        <v>0</v>
      </c>
      <c r="K830" t="b">
        <v>1</v>
      </c>
      <c r="L830">
        <v>829</v>
      </c>
    </row>
    <row r="831" spans="1:12" x14ac:dyDescent="0.3">
      <c r="A831" s="2" t="s">
        <v>375</v>
      </c>
      <c r="B831" s="112" t="s">
        <v>549</v>
      </c>
      <c r="C831">
        <v>-1</v>
      </c>
      <c r="H831" t="b">
        <v>0</v>
      </c>
      <c r="I831" t="b">
        <v>0</v>
      </c>
      <c r="J831" t="b">
        <v>0</v>
      </c>
      <c r="K831" t="b">
        <v>1</v>
      </c>
      <c r="L831">
        <v>830</v>
      </c>
    </row>
    <row r="832" spans="1:12" x14ac:dyDescent="0.3">
      <c r="A832" s="2" t="s">
        <v>376</v>
      </c>
      <c r="B832" s="112" t="s">
        <v>549</v>
      </c>
      <c r="C832">
        <v>-1</v>
      </c>
      <c r="H832" t="b">
        <v>0</v>
      </c>
      <c r="I832" t="b">
        <v>0</v>
      </c>
      <c r="J832" t="b">
        <v>0</v>
      </c>
      <c r="K832" t="b">
        <v>1</v>
      </c>
      <c r="L832">
        <v>831</v>
      </c>
    </row>
    <row r="833" spans="1:12" x14ac:dyDescent="0.3">
      <c r="A833" s="2" t="s">
        <v>377</v>
      </c>
      <c r="B833" s="112" t="s">
        <v>549</v>
      </c>
      <c r="C833">
        <v>-1</v>
      </c>
      <c r="H833" t="b">
        <v>0</v>
      </c>
      <c r="I833" t="b">
        <v>0</v>
      </c>
      <c r="J833" t="b">
        <v>0</v>
      </c>
      <c r="K833" t="b">
        <v>1</v>
      </c>
      <c r="L833">
        <v>832</v>
      </c>
    </row>
    <row r="834" spans="1:12" x14ac:dyDescent="0.3">
      <c r="A834" s="2" t="s">
        <v>378</v>
      </c>
      <c r="B834" s="112" t="s">
        <v>549</v>
      </c>
      <c r="C834">
        <v>-1</v>
      </c>
      <c r="H834" t="b">
        <v>0</v>
      </c>
      <c r="I834" t="b">
        <v>0</v>
      </c>
      <c r="J834" t="b">
        <v>0</v>
      </c>
      <c r="K834" t="b">
        <v>1</v>
      </c>
      <c r="L834">
        <v>833</v>
      </c>
    </row>
    <row r="835" spans="1:12" x14ac:dyDescent="0.3">
      <c r="A835" s="2" t="s">
        <v>379</v>
      </c>
      <c r="B835" s="112" t="s">
        <v>549</v>
      </c>
      <c r="C835">
        <v>-1</v>
      </c>
      <c r="H835" t="b">
        <v>0</v>
      </c>
      <c r="I835" t="b">
        <v>0</v>
      </c>
      <c r="J835" t="b">
        <v>0</v>
      </c>
      <c r="K835" t="b">
        <v>1</v>
      </c>
      <c r="L835">
        <v>834</v>
      </c>
    </row>
    <row r="836" spans="1:12" x14ac:dyDescent="0.3">
      <c r="A836" s="2" t="s">
        <v>1134</v>
      </c>
      <c r="B836" s="112" t="s">
        <v>549</v>
      </c>
      <c r="C836">
        <v>-1</v>
      </c>
      <c r="H836" t="b">
        <v>0</v>
      </c>
      <c r="I836" t="b">
        <v>0</v>
      </c>
      <c r="J836" t="b">
        <v>0</v>
      </c>
      <c r="K836" t="b">
        <v>1</v>
      </c>
      <c r="L836">
        <v>835</v>
      </c>
    </row>
    <row r="837" spans="1:12" x14ac:dyDescent="0.3">
      <c r="A837" s="2" t="s">
        <v>381</v>
      </c>
      <c r="B837" s="112" t="s">
        <v>549</v>
      </c>
      <c r="C837">
        <v>-1</v>
      </c>
      <c r="E837" t="s">
        <v>1549</v>
      </c>
      <c r="H837" t="b">
        <v>0</v>
      </c>
      <c r="I837" t="b">
        <v>0</v>
      </c>
      <c r="J837" t="b">
        <v>0</v>
      </c>
      <c r="K837" t="b">
        <v>1</v>
      </c>
      <c r="L837">
        <v>836</v>
      </c>
    </row>
    <row r="838" spans="1:12" x14ac:dyDescent="0.3">
      <c r="A838" s="2" t="s">
        <v>382</v>
      </c>
      <c r="B838" s="9">
        <v>-1</v>
      </c>
      <c r="C838">
        <v>-1</v>
      </c>
      <c r="H838" t="b">
        <v>0</v>
      </c>
      <c r="I838" t="b">
        <v>0</v>
      </c>
      <c r="J838" t="b">
        <v>0</v>
      </c>
      <c r="K838" t="b">
        <v>1</v>
      </c>
      <c r="L838">
        <v>837</v>
      </c>
    </row>
    <row r="839" spans="1:12" x14ac:dyDescent="0.3">
      <c r="A839" s="2" t="s">
        <v>383</v>
      </c>
      <c r="B839" s="9">
        <v>-1</v>
      </c>
      <c r="C839">
        <v>-1</v>
      </c>
      <c r="H839" t="b">
        <v>0</v>
      </c>
      <c r="I839" t="b">
        <v>0</v>
      </c>
      <c r="J839" t="b">
        <v>0</v>
      </c>
      <c r="K839" t="b">
        <v>1</v>
      </c>
      <c r="L839">
        <v>838</v>
      </c>
    </row>
    <row r="840" spans="1:12" x14ac:dyDescent="0.3">
      <c r="A840" s="2" t="s">
        <v>384</v>
      </c>
      <c r="B840" s="9">
        <v>-1</v>
      </c>
      <c r="C840">
        <v>-1</v>
      </c>
      <c r="H840" t="b">
        <v>0</v>
      </c>
      <c r="I840" t="b">
        <v>0</v>
      </c>
      <c r="J840" t="b">
        <v>0</v>
      </c>
      <c r="K840" t="b">
        <v>1</v>
      </c>
      <c r="L840">
        <v>839</v>
      </c>
    </row>
    <row r="841" spans="1:12" x14ac:dyDescent="0.3">
      <c r="A841" s="2" t="s">
        <v>385</v>
      </c>
      <c r="B841" s="9">
        <v>-1</v>
      </c>
      <c r="C841">
        <v>-1</v>
      </c>
      <c r="H841" t="b">
        <v>0</v>
      </c>
      <c r="I841" t="b">
        <v>0</v>
      </c>
      <c r="J841" t="b">
        <v>0</v>
      </c>
      <c r="K841" t="b">
        <v>1</v>
      </c>
      <c r="L841">
        <v>840</v>
      </c>
    </row>
    <row r="842" spans="1:12" x14ac:dyDescent="0.3">
      <c r="A842" s="2" t="s">
        <v>386</v>
      </c>
      <c r="B842" s="9">
        <v>-1</v>
      </c>
      <c r="C842">
        <v>-1</v>
      </c>
      <c r="H842" t="b">
        <v>0</v>
      </c>
      <c r="I842" t="b">
        <v>0</v>
      </c>
      <c r="J842" t="b">
        <v>0</v>
      </c>
      <c r="K842" t="b">
        <v>1</v>
      </c>
      <c r="L842">
        <v>841</v>
      </c>
    </row>
    <row r="843" spans="1:12" x14ac:dyDescent="0.3">
      <c r="A843" s="2" t="s">
        <v>387</v>
      </c>
      <c r="B843" s="9">
        <v>-1</v>
      </c>
      <c r="C843">
        <v>-1</v>
      </c>
      <c r="H843" t="b">
        <v>0</v>
      </c>
      <c r="I843" t="b">
        <v>0</v>
      </c>
      <c r="J843" t="b">
        <v>0</v>
      </c>
      <c r="K843" t="b">
        <v>1</v>
      </c>
      <c r="L843">
        <v>842</v>
      </c>
    </row>
    <row r="844" spans="1:12" x14ac:dyDescent="0.3">
      <c r="A844" s="2" t="s">
        <v>388</v>
      </c>
      <c r="B844" s="9">
        <v>-1</v>
      </c>
      <c r="C844">
        <v>-1</v>
      </c>
      <c r="H844" t="b">
        <v>0</v>
      </c>
      <c r="I844" t="b">
        <v>0</v>
      </c>
      <c r="J844" t="b">
        <v>0</v>
      </c>
      <c r="K844" t="b">
        <v>1</v>
      </c>
      <c r="L844">
        <v>843</v>
      </c>
    </row>
    <row r="845" spans="1:12" x14ac:dyDescent="0.3">
      <c r="A845" s="2" t="s">
        <v>389</v>
      </c>
      <c r="B845" s="9">
        <v>-1</v>
      </c>
      <c r="C845">
        <v>-1</v>
      </c>
      <c r="H845" t="b">
        <v>0</v>
      </c>
      <c r="I845" t="b">
        <v>0</v>
      </c>
      <c r="J845" t="b">
        <v>0</v>
      </c>
      <c r="K845" t="b">
        <v>1</v>
      </c>
      <c r="L845">
        <v>844</v>
      </c>
    </row>
    <row r="846" spans="1:12" x14ac:dyDescent="0.3">
      <c r="A846" s="2" t="s">
        <v>390</v>
      </c>
      <c r="B846" s="9">
        <v>-1</v>
      </c>
      <c r="C846">
        <v>-1</v>
      </c>
      <c r="H846" t="b">
        <v>0</v>
      </c>
      <c r="I846" t="b">
        <v>0</v>
      </c>
      <c r="J846" t="b">
        <v>0</v>
      </c>
      <c r="K846" t="b">
        <v>1</v>
      </c>
      <c r="L846">
        <v>845</v>
      </c>
    </row>
    <row r="847" spans="1:12" x14ac:dyDescent="0.3">
      <c r="A847" s="2" t="s">
        <v>391</v>
      </c>
      <c r="B847" s="9">
        <v>-1</v>
      </c>
      <c r="C847">
        <v>-1</v>
      </c>
      <c r="H847" t="b">
        <v>0</v>
      </c>
      <c r="I847" t="b">
        <v>0</v>
      </c>
      <c r="J847" t="b">
        <v>0</v>
      </c>
      <c r="K847" t="b">
        <v>1</v>
      </c>
      <c r="L847">
        <v>846</v>
      </c>
    </row>
    <row r="848" spans="1:12" x14ac:dyDescent="0.3">
      <c r="A848" s="2" t="s">
        <v>392</v>
      </c>
      <c r="B848" s="9">
        <v>-1</v>
      </c>
      <c r="C848">
        <v>-1</v>
      </c>
      <c r="H848" t="b">
        <v>0</v>
      </c>
      <c r="I848" t="b">
        <v>0</v>
      </c>
      <c r="J848" t="b">
        <v>0</v>
      </c>
      <c r="K848" t="b">
        <v>1</v>
      </c>
      <c r="L848">
        <v>847</v>
      </c>
    </row>
    <row r="849" spans="1:12" x14ac:dyDescent="0.3">
      <c r="A849" s="2" t="s">
        <v>1133</v>
      </c>
      <c r="B849" s="9">
        <v>-1</v>
      </c>
      <c r="C849">
        <v>-1</v>
      </c>
      <c r="H849" t="b">
        <v>0</v>
      </c>
      <c r="I849" t="b">
        <v>0</v>
      </c>
      <c r="J849" t="b">
        <v>0</v>
      </c>
      <c r="K849" t="b">
        <v>1</v>
      </c>
      <c r="L849">
        <v>848</v>
      </c>
    </row>
    <row r="850" spans="1:12" x14ac:dyDescent="0.3">
      <c r="A850" s="1" t="s">
        <v>394</v>
      </c>
      <c r="B850" s="9">
        <v>-1</v>
      </c>
      <c r="C850">
        <v>-1</v>
      </c>
      <c r="D850" t="s">
        <v>1243</v>
      </c>
      <c r="H850" t="b">
        <v>0</v>
      </c>
      <c r="I850" t="b">
        <v>0</v>
      </c>
      <c r="J850" t="b">
        <v>0</v>
      </c>
      <c r="K850" t="b">
        <v>1</v>
      </c>
      <c r="L850">
        <v>849</v>
      </c>
    </row>
    <row r="851" spans="1:12" x14ac:dyDescent="0.3">
      <c r="A851" s="5" t="s">
        <v>395</v>
      </c>
      <c r="B851" s="40">
        <v>-2</v>
      </c>
      <c r="C851" s="5">
        <v>-1</v>
      </c>
      <c r="D851" s="5"/>
      <c r="E851" s="5"/>
      <c r="F851" s="5"/>
      <c r="G851" s="5"/>
      <c r="H851" t="b">
        <v>0</v>
      </c>
      <c r="I851" t="b">
        <v>0</v>
      </c>
      <c r="J851" t="b">
        <v>0</v>
      </c>
      <c r="K851" t="b">
        <v>1</v>
      </c>
      <c r="L851">
        <v>850</v>
      </c>
    </row>
    <row r="852" spans="1:12" x14ac:dyDescent="0.3">
      <c r="A852" s="5" t="s">
        <v>396</v>
      </c>
      <c r="B852" s="40">
        <v>-2</v>
      </c>
      <c r="C852" s="5">
        <v>-1</v>
      </c>
      <c r="D852" s="5"/>
      <c r="E852" s="5"/>
      <c r="F852" s="5"/>
      <c r="G852" s="5"/>
      <c r="H852" t="b">
        <v>0</v>
      </c>
      <c r="I852" t="b">
        <v>0</v>
      </c>
      <c r="J852" t="b">
        <v>0</v>
      </c>
      <c r="K852" t="b">
        <v>1</v>
      </c>
      <c r="L852">
        <v>851</v>
      </c>
    </row>
    <row r="853" spans="1:12" x14ac:dyDescent="0.3">
      <c r="A853" s="5" t="s">
        <v>397</v>
      </c>
      <c r="B853" s="40">
        <v>-2</v>
      </c>
      <c r="C853" s="5">
        <v>-1</v>
      </c>
      <c r="D853" s="5"/>
      <c r="E853" s="5"/>
      <c r="F853" s="5"/>
      <c r="G853" s="5"/>
      <c r="H853" t="b">
        <v>0</v>
      </c>
      <c r="I853" t="b">
        <v>0</v>
      </c>
      <c r="J853" t="b">
        <v>0</v>
      </c>
      <c r="K853" t="b">
        <v>1</v>
      </c>
      <c r="L853">
        <v>852</v>
      </c>
    </row>
    <row r="854" spans="1:12" x14ac:dyDescent="0.3">
      <c r="A854" s="5" t="s">
        <v>398</v>
      </c>
      <c r="B854" s="40">
        <v>-2</v>
      </c>
      <c r="C854" s="5">
        <v>-1</v>
      </c>
      <c r="D854" s="5"/>
      <c r="E854" s="5"/>
      <c r="F854" s="5"/>
      <c r="G854" s="5"/>
      <c r="H854" t="b">
        <v>0</v>
      </c>
      <c r="I854" t="b">
        <v>0</v>
      </c>
      <c r="J854" t="b">
        <v>0</v>
      </c>
      <c r="K854" t="b">
        <v>1</v>
      </c>
      <c r="L854">
        <v>853</v>
      </c>
    </row>
    <row r="855" spans="1:12" x14ac:dyDescent="0.3">
      <c r="A855" s="5" t="s">
        <v>399</v>
      </c>
      <c r="B855" s="40">
        <v>-2</v>
      </c>
      <c r="C855" s="5">
        <v>-1</v>
      </c>
      <c r="D855" s="5"/>
      <c r="E855" s="5"/>
      <c r="F855" s="5"/>
      <c r="G855" s="5"/>
      <c r="H855" t="b">
        <v>0</v>
      </c>
      <c r="I855" t="b">
        <v>0</v>
      </c>
      <c r="J855" t="b">
        <v>0</v>
      </c>
      <c r="K855" t="b">
        <v>1</v>
      </c>
      <c r="L855">
        <v>854</v>
      </c>
    </row>
    <row r="856" spans="1:12" x14ac:dyDescent="0.3">
      <c r="A856" s="5" t="s">
        <v>400</v>
      </c>
      <c r="B856" s="49">
        <v>-2</v>
      </c>
      <c r="C856" s="5">
        <v>-1</v>
      </c>
      <c r="D856" s="5"/>
      <c r="E856" s="5"/>
      <c r="F856" s="5"/>
      <c r="G856" s="5"/>
      <c r="H856" t="b">
        <v>0</v>
      </c>
      <c r="I856" t="b">
        <v>0</v>
      </c>
      <c r="J856" t="b">
        <v>0</v>
      </c>
      <c r="K856" t="b">
        <v>1</v>
      </c>
      <c r="L856">
        <v>855</v>
      </c>
    </row>
    <row r="857" spans="1:12" x14ac:dyDescent="0.3">
      <c r="A857" s="2" t="s">
        <v>381</v>
      </c>
      <c r="B857" s="112" t="s">
        <v>549</v>
      </c>
      <c r="C857">
        <v>-1</v>
      </c>
      <c r="E857" t="s">
        <v>1549</v>
      </c>
      <c r="H857" t="b">
        <v>0</v>
      </c>
      <c r="I857" t="b">
        <v>0</v>
      </c>
      <c r="J857" t="b">
        <v>0</v>
      </c>
      <c r="K857" t="b">
        <v>1</v>
      </c>
      <c r="L857">
        <v>856</v>
      </c>
    </row>
    <row r="858" spans="1:12" x14ac:dyDescent="0.3">
      <c r="A858" s="2" t="s">
        <v>385</v>
      </c>
      <c r="B858" s="9">
        <v>-1</v>
      </c>
      <c r="C858">
        <v>-1</v>
      </c>
      <c r="H858" t="b">
        <v>0</v>
      </c>
      <c r="I858" t="b">
        <v>0</v>
      </c>
      <c r="J858" t="b">
        <v>0</v>
      </c>
      <c r="K858" t="b">
        <v>1</v>
      </c>
      <c r="L858">
        <v>857</v>
      </c>
    </row>
    <row r="859" spans="1:12" x14ac:dyDescent="0.3">
      <c r="A859" s="2" t="s">
        <v>381</v>
      </c>
      <c r="B859" s="112" t="s">
        <v>549</v>
      </c>
      <c r="C859">
        <v>-1</v>
      </c>
      <c r="E859" t="s">
        <v>1549</v>
      </c>
      <c r="H859" t="b">
        <v>0</v>
      </c>
      <c r="I859" t="b">
        <v>0</v>
      </c>
      <c r="J859" t="b">
        <v>0</v>
      </c>
      <c r="K859" t="b">
        <v>1</v>
      </c>
      <c r="L859">
        <v>858</v>
      </c>
    </row>
    <row r="860" spans="1:12" x14ac:dyDescent="0.3">
      <c r="A860" s="2" t="s">
        <v>385</v>
      </c>
      <c r="B860" s="9">
        <v>-1</v>
      </c>
      <c r="C860">
        <v>-1</v>
      </c>
      <c r="H860" t="b">
        <v>0</v>
      </c>
      <c r="I860" t="b">
        <v>0</v>
      </c>
      <c r="J860" t="b">
        <v>0</v>
      </c>
      <c r="K860" t="b">
        <v>1</v>
      </c>
      <c r="L860">
        <v>859</v>
      </c>
    </row>
    <row r="861" spans="1:12" x14ac:dyDescent="0.3">
      <c r="A861" s="2" t="s">
        <v>385</v>
      </c>
      <c r="B861" s="9">
        <v>-1</v>
      </c>
      <c r="C861">
        <v>-1</v>
      </c>
      <c r="H861" t="b">
        <v>0</v>
      </c>
      <c r="I861" t="b">
        <v>0</v>
      </c>
      <c r="J861" t="b">
        <v>0</v>
      </c>
      <c r="K861" t="b">
        <v>1</v>
      </c>
      <c r="L861">
        <v>860</v>
      </c>
    </row>
    <row r="862" spans="1:12" x14ac:dyDescent="0.3">
      <c r="A862" s="2" t="s">
        <v>385</v>
      </c>
      <c r="B862" s="9">
        <v>-1</v>
      </c>
      <c r="C862">
        <v>-1</v>
      </c>
      <c r="H862" t="b">
        <v>0</v>
      </c>
      <c r="I862" t="b">
        <v>0</v>
      </c>
      <c r="J862" t="b">
        <v>0</v>
      </c>
      <c r="K862" t="b">
        <v>1</v>
      </c>
      <c r="L862">
        <v>861</v>
      </c>
    </row>
    <row r="863" spans="1:12" x14ac:dyDescent="0.3">
      <c r="A863" s="2" t="s">
        <v>385</v>
      </c>
      <c r="B863" s="9">
        <v>-1</v>
      </c>
      <c r="C863">
        <v>-1</v>
      </c>
      <c r="H863" t="b">
        <v>0</v>
      </c>
      <c r="I863" t="b">
        <v>0</v>
      </c>
      <c r="J863" t="b">
        <v>0</v>
      </c>
      <c r="K863" t="b">
        <v>1</v>
      </c>
      <c r="L863">
        <v>862</v>
      </c>
    </row>
    <row r="864" spans="1:12" x14ac:dyDescent="0.3">
      <c r="A864" s="2" t="s">
        <v>385</v>
      </c>
      <c r="B864" s="9">
        <v>-1</v>
      </c>
      <c r="C864">
        <v>-1</v>
      </c>
      <c r="H864" t="b">
        <v>0</v>
      </c>
      <c r="I864" t="b">
        <v>0</v>
      </c>
      <c r="J864" t="b">
        <v>0</v>
      </c>
      <c r="K864" t="b">
        <v>1</v>
      </c>
      <c r="L864">
        <v>863</v>
      </c>
    </row>
    <row r="865" spans="1:12" x14ac:dyDescent="0.3">
      <c r="A865" s="2" t="s">
        <v>385</v>
      </c>
      <c r="B865" s="9">
        <v>-1</v>
      </c>
      <c r="C865">
        <v>-1</v>
      </c>
      <c r="H865" t="b">
        <v>0</v>
      </c>
      <c r="I865" t="b">
        <v>0</v>
      </c>
      <c r="J865" t="b">
        <v>0</v>
      </c>
      <c r="K865" t="b">
        <v>1</v>
      </c>
      <c r="L865">
        <v>864</v>
      </c>
    </row>
    <row r="866" spans="1:12" x14ac:dyDescent="0.3">
      <c r="A866" s="2" t="s">
        <v>385</v>
      </c>
      <c r="B866" s="9">
        <v>-1</v>
      </c>
      <c r="C866">
        <v>-1</v>
      </c>
      <c r="H866" t="b">
        <v>0</v>
      </c>
      <c r="I866" t="b">
        <v>0</v>
      </c>
      <c r="J866" t="b">
        <v>0</v>
      </c>
      <c r="K866" t="b">
        <v>1</v>
      </c>
      <c r="L866">
        <v>865</v>
      </c>
    </row>
    <row r="867" spans="1:12" x14ac:dyDescent="0.3">
      <c r="A867" s="2" t="s">
        <v>385</v>
      </c>
      <c r="B867" s="9">
        <v>-1</v>
      </c>
      <c r="C867">
        <v>-1</v>
      </c>
      <c r="H867" t="b">
        <v>0</v>
      </c>
      <c r="I867" t="b">
        <v>0</v>
      </c>
      <c r="J867" t="b">
        <v>0</v>
      </c>
      <c r="K867" t="b">
        <v>1</v>
      </c>
      <c r="L867">
        <v>866</v>
      </c>
    </row>
    <row r="868" spans="1:12" x14ac:dyDescent="0.3">
      <c r="A868" s="2" t="s">
        <v>385</v>
      </c>
      <c r="B868" s="9">
        <v>-1</v>
      </c>
      <c r="C868">
        <v>-1</v>
      </c>
      <c r="H868" t="b">
        <v>0</v>
      </c>
      <c r="I868" t="b">
        <v>0</v>
      </c>
      <c r="J868" t="b">
        <v>0</v>
      </c>
      <c r="K868" t="b">
        <v>1</v>
      </c>
      <c r="L868">
        <v>867</v>
      </c>
    </row>
    <row r="869" spans="1:12" x14ac:dyDescent="0.3">
      <c r="A869" s="2" t="s">
        <v>385</v>
      </c>
      <c r="B869" s="9">
        <v>-1</v>
      </c>
      <c r="C869">
        <v>-1</v>
      </c>
      <c r="H869" t="b">
        <v>0</v>
      </c>
      <c r="I869" t="b">
        <v>0</v>
      </c>
      <c r="J869" t="b">
        <v>0</v>
      </c>
      <c r="K869" t="b">
        <v>1</v>
      </c>
      <c r="L869">
        <v>868</v>
      </c>
    </row>
    <row r="870" spans="1:12" x14ac:dyDescent="0.3">
      <c r="A870" s="2" t="s">
        <v>385</v>
      </c>
      <c r="B870" s="9">
        <v>-1</v>
      </c>
      <c r="C870">
        <v>-1</v>
      </c>
      <c r="H870" t="b">
        <v>0</v>
      </c>
      <c r="I870" t="b">
        <v>0</v>
      </c>
      <c r="J870" t="b">
        <v>0</v>
      </c>
      <c r="K870" t="b">
        <v>1</v>
      </c>
      <c r="L870">
        <v>869</v>
      </c>
    </row>
    <row r="871" spans="1:12" x14ac:dyDescent="0.3">
      <c r="A871" s="2" t="s">
        <v>385</v>
      </c>
      <c r="B871" s="9">
        <v>-1</v>
      </c>
      <c r="C871">
        <v>-1</v>
      </c>
      <c r="H871" t="b">
        <v>0</v>
      </c>
      <c r="I871" t="b">
        <v>0</v>
      </c>
      <c r="J871" t="b">
        <v>0</v>
      </c>
      <c r="K871" t="b">
        <v>1</v>
      </c>
      <c r="L871">
        <v>870</v>
      </c>
    </row>
    <row r="872" spans="1:12" x14ac:dyDescent="0.3">
      <c r="A872" s="2" t="s">
        <v>385</v>
      </c>
      <c r="B872" s="9">
        <v>-1</v>
      </c>
      <c r="C872">
        <v>-1</v>
      </c>
      <c r="H872" t="b">
        <v>0</v>
      </c>
      <c r="I872" t="b">
        <v>0</v>
      </c>
      <c r="J872" t="b">
        <v>0</v>
      </c>
      <c r="K872" t="b">
        <v>1</v>
      </c>
      <c r="L872">
        <v>871</v>
      </c>
    </row>
    <row r="873" spans="1:12" x14ac:dyDescent="0.3">
      <c r="A873" s="2" t="s">
        <v>385</v>
      </c>
      <c r="B873" s="9">
        <v>-1</v>
      </c>
      <c r="C873">
        <v>-1</v>
      </c>
      <c r="H873" t="b">
        <v>0</v>
      </c>
      <c r="I873" t="b">
        <v>0</v>
      </c>
      <c r="J873" t="b">
        <v>0</v>
      </c>
      <c r="K873" t="b">
        <v>1</v>
      </c>
      <c r="L873">
        <v>872</v>
      </c>
    </row>
    <row r="874" spans="1:12" x14ac:dyDescent="0.3">
      <c r="A874" s="2" t="s">
        <v>385</v>
      </c>
      <c r="B874" s="9">
        <v>-1</v>
      </c>
      <c r="C874">
        <v>-1</v>
      </c>
      <c r="H874" t="b">
        <v>0</v>
      </c>
      <c r="I874" t="b">
        <v>0</v>
      </c>
      <c r="J874" t="b">
        <v>0</v>
      </c>
      <c r="K874" t="b">
        <v>1</v>
      </c>
      <c r="L874">
        <v>873</v>
      </c>
    </row>
    <row r="875" spans="1:12" x14ac:dyDescent="0.3">
      <c r="A875" s="2" t="s">
        <v>385</v>
      </c>
      <c r="B875" s="9">
        <v>-1</v>
      </c>
      <c r="C875">
        <v>-1</v>
      </c>
      <c r="H875" t="b">
        <v>0</v>
      </c>
      <c r="I875" t="b">
        <v>0</v>
      </c>
      <c r="J875" t="b">
        <v>0</v>
      </c>
      <c r="K875" t="b">
        <v>1</v>
      </c>
      <c r="L875">
        <v>874</v>
      </c>
    </row>
    <row r="876" spans="1:12" x14ac:dyDescent="0.3">
      <c r="A876" s="2" t="s">
        <v>385</v>
      </c>
      <c r="B876" s="9">
        <v>-1</v>
      </c>
      <c r="C876">
        <v>-1</v>
      </c>
      <c r="H876" t="b">
        <v>0</v>
      </c>
      <c r="I876" t="b">
        <v>0</v>
      </c>
      <c r="J876" t="b">
        <v>0</v>
      </c>
      <c r="K876" t="b">
        <v>1</v>
      </c>
      <c r="L876">
        <v>875</v>
      </c>
    </row>
    <row r="877" spans="1:12" x14ac:dyDescent="0.3">
      <c r="A877" s="2" t="s">
        <v>385</v>
      </c>
      <c r="B877" s="9">
        <v>-1</v>
      </c>
      <c r="C877">
        <v>-1</v>
      </c>
      <c r="H877" t="b">
        <v>0</v>
      </c>
      <c r="I877" t="b">
        <v>0</v>
      </c>
      <c r="J877" t="b">
        <v>0</v>
      </c>
      <c r="K877" t="b">
        <v>1</v>
      </c>
      <c r="L877">
        <v>876</v>
      </c>
    </row>
    <row r="878" spans="1:12" x14ac:dyDescent="0.3">
      <c r="A878" s="2" t="s">
        <v>51</v>
      </c>
      <c r="B878" s="70" t="s">
        <v>536</v>
      </c>
      <c r="C878" t="s">
        <v>617</v>
      </c>
      <c r="H878" t="b">
        <v>1</v>
      </c>
      <c r="I878" t="b">
        <v>1</v>
      </c>
      <c r="J878" t="b">
        <v>0</v>
      </c>
      <c r="K878" t="b">
        <v>0</v>
      </c>
      <c r="L878">
        <v>877</v>
      </c>
    </row>
    <row r="879" spans="1:12" x14ac:dyDescent="0.3">
      <c r="A879" s="2" t="s">
        <v>403</v>
      </c>
      <c r="B879" s="9">
        <v>-1</v>
      </c>
      <c r="C879">
        <v>-1</v>
      </c>
      <c r="H879" t="b">
        <v>0</v>
      </c>
      <c r="I879" t="b">
        <v>0</v>
      </c>
      <c r="J879" t="b">
        <v>0</v>
      </c>
      <c r="K879" t="b">
        <v>1</v>
      </c>
      <c r="L879">
        <v>878</v>
      </c>
    </row>
    <row r="880" spans="1:12" x14ac:dyDescent="0.3">
      <c r="A880" s="2" t="s">
        <v>404</v>
      </c>
      <c r="B880" s="35">
        <v>-1</v>
      </c>
      <c r="C880" s="2">
        <v>-1</v>
      </c>
      <c r="D880" s="2"/>
      <c r="E880" s="2"/>
      <c r="F880" s="2"/>
      <c r="G880" s="2"/>
      <c r="H880" t="b">
        <v>0</v>
      </c>
      <c r="I880" t="b">
        <v>0</v>
      </c>
      <c r="J880" t="b">
        <v>0</v>
      </c>
      <c r="K880" t="b">
        <v>1</v>
      </c>
      <c r="L880">
        <v>879</v>
      </c>
    </row>
    <row r="881" spans="1:12" x14ac:dyDescent="0.3">
      <c r="A881" s="2" t="s">
        <v>405</v>
      </c>
      <c r="B881" s="9">
        <v>-1</v>
      </c>
      <c r="C881">
        <v>-1</v>
      </c>
      <c r="D881" s="1" t="s">
        <v>1184</v>
      </c>
      <c r="E881" s="1"/>
      <c r="F881" s="1"/>
      <c r="G881" s="1"/>
      <c r="H881" t="b">
        <v>0</v>
      </c>
      <c r="I881" t="b">
        <v>0</v>
      </c>
      <c r="J881" t="b">
        <v>0</v>
      </c>
      <c r="K881" t="b">
        <v>1</v>
      </c>
      <c r="L881">
        <v>880</v>
      </c>
    </row>
    <row r="882" spans="1:12" x14ac:dyDescent="0.3">
      <c r="A882" s="2" t="s">
        <v>1190</v>
      </c>
      <c r="B882" s="35">
        <v>-1</v>
      </c>
      <c r="C882" s="2">
        <v>-1</v>
      </c>
      <c r="D882" s="2" t="s">
        <v>1164</v>
      </c>
      <c r="E882" s="2"/>
      <c r="F882" s="2"/>
      <c r="G882" s="2"/>
      <c r="H882" t="b">
        <v>0</v>
      </c>
      <c r="I882" t="b">
        <v>0</v>
      </c>
      <c r="J882" t="b">
        <v>0</v>
      </c>
      <c r="K882" t="b">
        <v>1</v>
      </c>
      <c r="L882">
        <v>881</v>
      </c>
    </row>
    <row r="883" spans="1:12" x14ac:dyDescent="0.3">
      <c r="A883" s="2" t="s">
        <v>406</v>
      </c>
      <c r="B883" s="9">
        <v>-1</v>
      </c>
      <c r="C883">
        <v>4101345</v>
      </c>
      <c r="H883" t="b">
        <v>0</v>
      </c>
      <c r="I883" t="b">
        <v>0</v>
      </c>
      <c r="J883" t="b">
        <v>0</v>
      </c>
      <c r="K883" t="b">
        <v>1</v>
      </c>
      <c r="L883">
        <v>882</v>
      </c>
    </row>
    <row r="884" spans="1:12" x14ac:dyDescent="0.3">
      <c r="A884" s="2" t="s">
        <v>407</v>
      </c>
      <c r="B884" s="9">
        <v>-1</v>
      </c>
      <c r="C884" t="s">
        <v>673</v>
      </c>
      <c r="H884" t="b">
        <v>0</v>
      </c>
      <c r="I884" t="b">
        <v>0</v>
      </c>
      <c r="J884" t="b">
        <v>0</v>
      </c>
      <c r="K884" t="b">
        <v>1</v>
      </c>
      <c r="L884">
        <v>883</v>
      </c>
    </row>
    <row r="885" spans="1:12" x14ac:dyDescent="0.3">
      <c r="A885" s="2" t="s">
        <v>409</v>
      </c>
      <c r="B885" s="9">
        <v>-1</v>
      </c>
      <c r="C885">
        <v>-1</v>
      </c>
      <c r="H885" t="b">
        <v>0</v>
      </c>
      <c r="I885" t="b">
        <v>0</v>
      </c>
      <c r="J885" t="b">
        <v>0</v>
      </c>
      <c r="K885" t="b">
        <v>1</v>
      </c>
      <c r="L885">
        <v>884</v>
      </c>
    </row>
    <row r="886" spans="1:12" x14ac:dyDescent="0.3">
      <c r="A886" s="2" t="s">
        <v>90</v>
      </c>
      <c r="B886" s="9">
        <v>-1</v>
      </c>
      <c r="C886">
        <v>-1</v>
      </c>
      <c r="H886" t="b">
        <v>0</v>
      </c>
      <c r="I886" t="b">
        <v>0</v>
      </c>
      <c r="J886" t="b">
        <v>0</v>
      </c>
      <c r="K886" t="b">
        <v>1</v>
      </c>
      <c r="L886">
        <v>885</v>
      </c>
    </row>
    <row r="887" spans="1:12" x14ac:dyDescent="0.3">
      <c r="A887" s="2" t="s">
        <v>410</v>
      </c>
      <c r="B887" s="9" t="s">
        <v>602</v>
      </c>
      <c r="C887" t="s">
        <v>674</v>
      </c>
      <c r="H887" t="b">
        <v>1</v>
      </c>
      <c r="I887" t="b">
        <v>0</v>
      </c>
      <c r="J887" t="b">
        <v>0</v>
      </c>
      <c r="K887" t="b">
        <v>0</v>
      </c>
      <c r="L887">
        <v>886</v>
      </c>
    </row>
    <row r="888" spans="1:12" x14ac:dyDescent="0.3">
      <c r="A888" s="2" t="s">
        <v>413</v>
      </c>
      <c r="B888" s="9">
        <v>-1</v>
      </c>
      <c r="C888">
        <v>-1</v>
      </c>
      <c r="D888" s="69" t="s">
        <v>1244</v>
      </c>
      <c r="E888" s="69"/>
      <c r="F888" s="69"/>
      <c r="G888" s="69"/>
      <c r="H888" t="b">
        <v>0</v>
      </c>
      <c r="I888" t="b">
        <v>0</v>
      </c>
      <c r="J888" t="b">
        <v>1</v>
      </c>
      <c r="K888" t="b">
        <v>0</v>
      </c>
      <c r="L888">
        <v>887</v>
      </c>
    </row>
    <row r="889" spans="1:12" x14ac:dyDescent="0.3">
      <c r="A889" s="2" t="s">
        <v>414</v>
      </c>
      <c r="B889" s="9">
        <v>-1</v>
      </c>
      <c r="C889">
        <v>-1</v>
      </c>
      <c r="D889" s="69" t="s">
        <v>1244</v>
      </c>
      <c r="E889" s="69"/>
      <c r="F889" s="69"/>
      <c r="G889" s="69"/>
      <c r="H889" t="b">
        <v>0</v>
      </c>
      <c r="I889" t="b">
        <v>0</v>
      </c>
      <c r="J889" t="b">
        <v>0</v>
      </c>
      <c r="K889" t="b">
        <v>1</v>
      </c>
      <c r="L889">
        <v>888</v>
      </c>
    </row>
    <row r="890" spans="1:12" x14ac:dyDescent="0.3">
      <c r="A890" s="2" t="s">
        <v>415</v>
      </c>
      <c r="B890" s="9">
        <v>-1</v>
      </c>
      <c r="C890">
        <v>-1</v>
      </c>
      <c r="D890" s="69" t="s">
        <v>1244</v>
      </c>
      <c r="E890" s="69"/>
      <c r="F890" s="69"/>
      <c r="G890" s="69" t="s">
        <v>1529</v>
      </c>
      <c r="H890" t="b">
        <v>0</v>
      </c>
      <c r="I890" t="b">
        <v>0</v>
      </c>
      <c r="J890" t="b">
        <v>0</v>
      </c>
      <c r="K890" t="b">
        <v>1</v>
      </c>
      <c r="L890">
        <v>889</v>
      </c>
    </row>
    <row r="891" spans="1:12" x14ac:dyDescent="0.3">
      <c r="A891" s="2" t="s">
        <v>416</v>
      </c>
      <c r="B891" s="9">
        <v>-1</v>
      </c>
      <c r="C891">
        <v>-1</v>
      </c>
      <c r="D891" s="69" t="s">
        <v>1244</v>
      </c>
      <c r="E891" s="69"/>
      <c r="F891" s="69"/>
      <c r="G891" s="69" t="s">
        <v>1532</v>
      </c>
      <c r="H891" t="b">
        <v>0</v>
      </c>
      <c r="I891" t="b">
        <v>0</v>
      </c>
      <c r="J891" t="b">
        <v>0</v>
      </c>
      <c r="K891" t="b">
        <v>1</v>
      </c>
      <c r="L891">
        <v>890</v>
      </c>
    </row>
    <row r="892" spans="1:12" x14ac:dyDescent="0.3">
      <c r="A892" s="2" t="s">
        <v>417</v>
      </c>
      <c r="B892" s="9">
        <v>-1</v>
      </c>
      <c r="C892">
        <v>-1</v>
      </c>
      <c r="D892" s="69" t="s">
        <v>1244</v>
      </c>
      <c r="E892" s="69"/>
      <c r="F892" s="69"/>
      <c r="G892" s="69"/>
      <c r="H892" t="b">
        <v>0</v>
      </c>
      <c r="I892" t="b">
        <v>0</v>
      </c>
      <c r="J892" t="b">
        <v>0</v>
      </c>
      <c r="K892" t="b">
        <v>1</v>
      </c>
      <c r="L892">
        <v>891</v>
      </c>
    </row>
    <row r="893" spans="1:12" x14ac:dyDescent="0.3">
      <c r="A893" s="2" t="s">
        <v>418</v>
      </c>
      <c r="B893" s="9">
        <v>-1</v>
      </c>
      <c r="C893">
        <v>-1</v>
      </c>
      <c r="D893" s="69" t="s">
        <v>1244</v>
      </c>
      <c r="E893" s="69"/>
      <c r="F893" s="69"/>
      <c r="G893" s="69" t="s">
        <v>1529</v>
      </c>
      <c r="H893" t="b">
        <v>0</v>
      </c>
      <c r="I893" t="b">
        <v>0</v>
      </c>
      <c r="J893" t="b">
        <v>0</v>
      </c>
      <c r="K893" t="b">
        <v>1</v>
      </c>
      <c r="L893">
        <v>892</v>
      </c>
    </row>
    <row r="894" spans="1:12" x14ac:dyDescent="0.3">
      <c r="A894" s="2" t="s">
        <v>419</v>
      </c>
      <c r="B894" s="9">
        <v>-1</v>
      </c>
      <c r="C894">
        <v>-1</v>
      </c>
      <c r="D894" s="69" t="s">
        <v>1244</v>
      </c>
      <c r="E894" s="69"/>
      <c r="F894" s="69"/>
      <c r="G894" s="69"/>
      <c r="H894" t="b">
        <v>0</v>
      </c>
      <c r="I894" t="b">
        <v>0</v>
      </c>
      <c r="J894" t="b">
        <v>0</v>
      </c>
      <c r="K894" t="b">
        <v>1</v>
      </c>
      <c r="L894">
        <v>893</v>
      </c>
    </row>
    <row r="895" spans="1:12" x14ac:dyDescent="0.3">
      <c r="A895" s="2" t="s">
        <v>426</v>
      </c>
      <c r="B895" s="9">
        <v>-1</v>
      </c>
      <c r="C895">
        <v>-1</v>
      </c>
      <c r="D895" s="69" t="s">
        <v>1244</v>
      </c>
      <c r="E895" s="69"/>
      <c r="F895" s="69"/>
      <c r="G895" s="69"/>
      <c r="H895" t="b">
        <v>0</v>
      </c>
      <c r="I895" t="b">
        <v>0</v>
      </c>
      <c r="J895" t="b">
        <v>0</v>
      </c>
      <c r="K895" t="b">
        <v>1</v>
      </c>
      <c r="L895">
        <v>894</v>
      </c>
    </row>
    <row r="896" spans="1:12" x14ac:dyDescent="0.3">
      <c r="A896" s="2" t="s">
        <v>420</v>
      </c>
      <c r="B896" s="9">
        <v>-1</v>
      </c>
      <c r="C896">
        <v>-1</v>
      </c>
      <c r="D896" s="69" t="s">
        <v>1244</v>
      </c>
      <c r="E896" s="69"/>
      <c r="F896" s="69"/>
      <c r="G896" s="69"/>
      <c r="H896" t="b">
        <v>0</v>
      </c>
      <c r="I896" t="b">
        <v>0</v>
      </c>
      <c r="J896" t="b">
        <v>0</v>
      </c>
      <c r="K896" t="b">
        <v>1</v>
      </c>
      <c r="L896">
        <v>895</v>
      </c>
    </row>
    <row r="897" spans="1:12" x14ac:dyDescent="0.3">
      <c r="A897" s="2" t="s">
        <v>421</v>
      </c>
      <c r="B897" s="9">
        <v>-1</v>
      </c>
      <c r="C897">
        <v>-1</v>
      </c>
      <c r="D897" s="69" t="s">
        <v>1244</v>
      </c>
      <c r="E897" s="69"/>
      <c r="F897" s="69"/>
      <c r="G897" s="69" t="s">
        <v>1530</v>
      </c>
      <c r="H897" t="b">
        <v>0</v>
      </c>
      <c r="I897" t="b">
        <v>0</v>
      </c>
      <c r="J897" t="b">
        <v>0</v>
      </c>
      <c r="K897" t="b">
        <v>1</v>
      </c>
      <c r="L897">
        <v>896</v>
      </c>
    </row>
    <row r="898" spans="1:12" x14ac:dyDescent="0.3">
      <c r="A898" s="2" t="s">
        <v>422</v>
      </c>
      <c r="B898" s="9">
        <v>-1</v>
      </c>
      <c r="C898">
        <v>-1</v>
      </c>
      <c r="D898" s="69" t="s">
        <v>1244</v>
      </c>
      <c r="E898" s="69"/>
      <c r="F898" s="69"/>
      <c r="G898" s="69" t="s">
        <v>1531</v>
      </c>
      <c r="H898" t="b">
        <v>0</v>
      </c>
      <c r="I898" t="b">
        <v>0</v>
      </c>
      <c r="J898" t="b">
        <v>0</v>
      </c>
      <c r="K898" t="b">
        <v>1</v>
      </c>
      <c r="L898">
        <v>897</v>
      </c>
    </row>
    <row r="899" spans="1:12" x14ac:dyDescent="0.3">
      <c r="A899" s="2" t="s">
        <v>423</v>
      </c>
      <c r="B899" s="9">
        <v>-1</v>
      </c>
      <c r="C899">
        <v>-1</v>
      </c>
      <c r="D899" s="69" t="s">
        <v>1244</v>
      </c>
      <c r="E899" s="69"/>
      <c r="F899" s="69"/>
      <c r="G899" s="69"/>
      <c r="H899" t="b">
        <v>0</v>
      </c>
      <c r="I899" t="b">
        <v>0</v>
      </c>
      <c r="J899" t="b">
        <v>0</v>
      </c>
      <c r="K899" t="b">
        <v>1</v>
      </c>
      <c r="L899">
        <v>898</v>
      </c>
    </row>
    <row r="900" spans="1:12" x14ac:dyDescent="0.3">
      <c r="A900" s="2" t="s">
        <v>424</v>
      </c>
      <c r="B900" s="9">
        <v>-1</v>
      </c>
      <c r="C900">
        <v>-1</v>
      </c>
      <c r="D900" s="69" t="s">
        <v>1244</v>
      </c>
      <c r="E900" s="69"/>
      <c r="F900" s="69"/>
      <c r="G900" s="69" t="s">
        <v>1530</v>
      </c>
      <c r="H900" t="b">
        <v>0</v>
      </c>
      <c r="I900" t="b">
        <v>0</v>
      </c>
      <c r="J900" t="b">
        <v>0</v>
      </c>
      <c r="K900" t="b">
        <v>1</v>
      </c>
      <c r="L900">
        <v>899</v>
      </c>
    </row>
    <row r="901" spans="1:12" x14ac:dyDescent="0.3">
      <c r="A901" s="2" t="s">
        <v>425</v>
      </c>
      <c r="B901" s="9">
        <v>-1</v>
      </c>
      <c r="C901">
        <v>-1</v>
      </c>
      <c r="D901" s="69" t="s">
        <v>1244</v>
      </c>
      <c r="E901" s="69"/>
      <c r="F901" s="69"/>
      <c r="G901" s="69"/>
      <c r="H901" t="b">
        <v>0</v>
      </c>
      <c r="I901" t="b">
        <v>0</v>
      </c>
      <c r="J901" t="b">
        <v>0</v>
      </c>
      <c r="K901" t="b">
        <v>1</v>
      </c>
      <c r="L901">
        <v>900</v>
      </c>
    </row>
    <row r="902" spans="1:12" x14ac:dyDescent="0.3">
      <c r="A902" s="2" t="s">
        <v>63</v>
      </c>
      <c r="B902" s="110" t="s">
        <v>587</v>
      </c>
      <c r="C902" s="69">
        <v>1522043</v>
      </c>
      <c r="E902" t="s">
        <v>1550</v>
      </c>
      <c r="F902" t="s">
        <v>1550</v>
      </c>
      <c r="H902" t="b">
        <v>0</v>
      </c>
      <c r="I902" t="b">
        <v>0</v>
      </c>
      <c r="J902" t="b">
        <v>0</v>
      </c>
      <c r="K902" t="b">
        <v>1</v>
      </c>
      <c r="L902">
        <v>901</v>
      </c>
    </row>
    <row r="903" spans="1:12" x14ac:dyDescent="0.3">
      <c r="A903" s="2" t="s">
        <v>63</v>
      </c>
      <c r="B903" s="110" t="s">
        <v>587</v>
      </c>
      <c r="C903" s="69">
        <v>1522043</v>
      </c>
      <c r="E903" t="s">
        <v>1550</v>
      </c>
      <c r="F903" t="s">
        <v>1550</v>
      </c>
      <c r="H903" t="b">
        <v>0</v>
      </c>
      <c r="I903" t="b">
        <v>0</v>
      </c>
      <c r="J903" t="b">
        <v>0</v>
      </c>
      <c r="K903" t="b">
        <v>1</v>
      </c>
      <c r="L903">
        <v>902</v>
      </c>
    </row>
    <row r="904" spans="1:12" x14ac:dyDescent="0.3">
      <c r="A904" s="2" t="s">
        <v>363</v>
      </c>
      <c r="B904" s="9">
        <v>-1</v>
      </c>
      <c r="C904">
        <v>-1</v>
      </c>
      <c r="H904" t="b">
        <v>0</v>
      </c>
      <c r="I904" t="b">
        <v>0</v>
      </c>
      <c r="J904" t="b">
        <v>0</v>
      </c>
      <c r="K904" t="b">
        <v>1</v>
      </c>
      <c r="L904">
        <v>903</v>
      </c>
    </row>
    <row r="905" spans="1:12" x14ac:dyDescent="0.3">
      <c r="A905" s="2" t="s">
        <v>366</v>
      </c>
      <c r="B905" s="9">
        <v>-1</v>
      </c>
      <c r="C905">
        <v>-1</v>
      </c>
      <c r="H905" t="b">
        <v>0</v>
      </c>
      <c r="I905" t="b">
        <v>0</v>
      </c>
      <c r="J905" t="b">
        <v>0</v>
      </c>
      <c r="K905" t="b">
        <v>1</v>
      </c>
      <c r="L905">
        <v>904</v>
      </c>
    </row>
    <row r="906" spans="1:12" x14ac:dyDescent="0.3">
      <c r="A906" s="2" t="s">
        <v>368</v>
      </c>
      <c r="B906" s="9">
        <v>-1</v>
      </c>
      <c r="C906">
        <v>-1</v>
      </c>
      <c r="H906" t="b">
        <v>0</v>
      </c>
      <c r="I906" t="b">
        <v>0</v>
      </c>
      <c r="J906" t="b">
        <v>0</v>
      </c>
      <c r="K906" t="b">
        <v>1</v>
      </c>
      <c r="L906">
        <v>905</v>
      </c>
    </row>
    <row r="907" spans="1:12" x14ac:dyDescent="0.3">
      <c r="A907" s="2" t="s">
        <v>363</v>
      </c>
      <c r="B907" s="9">
        <v>-1</v>
      </c>
      <c r="C907">
        <v>-1</v>
      </c>
      <c r="H907" t="b">
        <v>0</v>
      </c>
      <c r="I907" t="b">
        <v>0</v>
      </c>
      <c r="J907" t="b">
        <v>0</v>
      </c>
      <c r="K907" t="b">
        <v>1</v>
      </c>
      <c r="L907">
        <v>906</v>
      </c>
    </row>
    <row r="908" spans="1:12" x14ac:dyDescent="0.3">
      <c r="A908" s="2" t="s">
        <v>366</v>
      </c>
      <c r="B908" s="9">
        <v>-1</v>
      </c>
      <c r="C908">
        <v>-1</v>
      </c>
      <c r="H908" t="b">
        <v>0</v>
      </c>
      <c r="I908" t="b">
        <v>0</v>
      </c>
      <c r="J908" t="b">
        <v>0</v>
      </c>
      <c r="K908" t="b">
        <v>1</v>
      </c>
      <c r="L908">
        <v>907</v>
      </c>
    </row>
    <row r="909" spans="1:12" x14ac:dyDescent="0.3">
      <c r="A909" s="2" t="s">
        <v>368</v>
      </c>
      <c r="B909" s="9">
        <v>-1</v>
      </c>
      <c r="C909">
        <v>-1</v>
      </c>
      <c r="H909" t="b">
        <v>0</v>
      </c>
      <c r="I909" t="b">
        <v>0</v>
      </c>
      <c r="J909" t="b">
        <v>0</v>
      </c>
      <c r="K909" t="b">
        <v>1</v>
      </c>
      <c r="L909">
        <v>908</v>
      </c>
    </row>
    <row r="910" spans="1:12" x14ac:dyDescent="0.3">
      <c r="A910" s="2" t="s">
        <v>1289</v>
      </c>
      <c r="B910" s="9">
        <v>-1</v>
      </c>
      <c r="C910">
        <v>-1</v>
      </c>
      <c r="D910" t="s">
        <v>1292</v>
      </c>
      <c r="H910" t="b">
        <v>0</v>
      </c>
      <c r="I910" t="b">
        <v>0</v>
      </c>
      <c r="J910" t="b">
        <v>1</v>
      </c>
      <c r="K910" t="b">
        <v>0</v>
      </c>
      <c r="L910">
        <v>909</v>
      </c>
    </row>
    <row r="911" spans="1:12" x14ac:dyDescent="0.3">
      <c r="A911" s="2" t="s">
        <v>1289</v>
      </c>
      <c r="B911" s="9">
        <v>-1</v>
      </c>
      <c r="C911">
        <v>-1</v>
      </c>
      <c r="D911" t="s">
        <v>1292</v>
      </c>
      <c r="H911" t="b">
        <v>0</v>
      </c>
      <c r="I911" t="b">
        <v>0</v>
      </c>
      <c r="J911" t="b">
        <v>1</v>
      </c>
      <c r="K911" t="b">
        <v>0</v>
      </c>
      <c r="L911">
        <v>910</v>
      </c>
    </row>
    <row r="912" spans="1:12" x14ac:dyDescent="0.3">
      <c r="A912" s="2" t="s">
        <v>107</v>
      </c>
      <c r="B912" s="9" t="s">
        <v>555</v>
      </c>
      <c r="C912" t="s">
        <v>632</v>
      </c>
      <c r="H912" t="b">
        <v>0</v>
      </c>
      <c r="I912" t="b">
        <v>0</v>
      </c>
      <c r="J912" t="b">
        <v>0</v>
      </c>
      <c r="K912" t="b">
        <v>1</v>
      </c>
      <c r="L912">
        <v>911</v>
      </c>
    </row>
    <row r="913" spans="1:12" x14ac:dyDescent="0.3">
      <c r="A913" s="2" t="s">
        <v>4</v>
      </c>
      <c r="B913" s="9" t="s">
        <v>527</v>
      </c>
      <c r="C913" t="s">
        <v>609</v>
      </c>
      <c r="H913" t="b">
        <v>0</v>
      </c>
      <c r="I913" t="b">
        <v>0</v>
      </c>
      <c r="J913" t="b">
        <v>0</v>
      </c>
      <c r="K913" t="b">
        <v>1</v>
      </c>
      <c r="L913">
        <v>912</v>
      </c>
    </row>
    <row r="914" spans="1:12" x14ac:dyDescent="0.3">
      <c r="A914" s="2" t="s">
        <v>1177</v>
      </c>
      <c r="H914" t="b">
        <v>0</v>
      </c>
      <c r="I914" t="b">
        <v>0</v>
      </c>
      <c r="J914" t="b">
        <v>0</v>
      </c>
      <c r="K914" t="b">
        <v>1</v>
      </c>
      <c r="L914">
        <v>913</v>
      </c>
    </row>
    <row r="915" spans="1:12" x14ac:dyDescent="0.3">
      <c r="A915" s="2" t="s">
        <v>1178</v>
      </c>
      <c r="H915" t="b">
        <v>0</v>
      </c>
      <c r="I915" t="b">
        <v>0</v>
      </c>
      <c r="J915" t="b">
        <v>0</v>
      </c>
      <c r="K915" t="b">
        <v>1</v>
      </c>
      <c r="L915">
        <v>914</v>
      </c>
    </row>
    <row r="916" spans="1:12" x14ac:dyDescent="0.3">
      <c r="A916" s="2" t="s">
        <v>308</v>
      </c>
      <c r="B916" s="35" t="s">
        <v>601</v>
      </c>
      <c r="C916" s="2" t="s">
        <v>672</v>
      </c>
      <c r="H916" t="b">
        <v>0</v>
      </c>
      <c r="I916" t="b">
        <v>0</v>
      </c>
      <c r="J916" t="b">
        <v>0</v>
      </c>
      <c r="K916" t="b">
        <v>1</v>
      </c>
      <c r="L916">
        <v>915</v>
      </c>
    </row>
    <row r="917" spans="1:12" x14ac:dyDescent="0.3">
      <c r="A917" s="2" t="s">
        <v>108</v>
      </c>
      <c r="B917" t="s">
        <v>568</v>
      </c>
      <c r="D917" t="s">
        <v>1509</v>
      </c>
      <c r="H917" t="b">
        <v>1</v>
      </c>
      <c r="I917" t="b">
        <v>0</v>
      </c>
      <c r="J917" t="b">
        <v>1</v>
      </c>
      <c r="K917" t="b">
        <v>0</v>
      </c>
      <c r="L917">
        <v>916</v>
      </c>
    </row>
    <row r="918" spans="1:12" x14ac:dyDescent="0.3">
      <c r="A918" t="s">
        <v>108</v>
      </c>
      <c r="B918" t="s">
        <v>568</v>
      </c>
      <c r="D918" t="s">
        <v>1509</v>
      </c>
      <c r="H918" t="b">
        <v>1</v>
      </c>
      <c r="I918" t="b">
        <v>0</v>
      </c>
      <c r="J918" t="b">
        <v>1</v>
      </c>
      <c r="K918" t="b">
        <v>0</v>
      </c>
      <c r="L918">
        <v>917</v>
      </c>
    </row>
    <row r="919" spans="1:12" x14ac:dyDescent="0.3">
      <c r="A919" s="2" t="s">
        <v>318</v>
      </c>
      <c r="B919" t="s">
        <v>561</v>
      </c>
      <c r="D919" t="s">
        <v>1511</v>
      </c>
      <c r="E919" t="s">
        <v>1527</v>
      </c>
      <c r="H919" t="b">
        <v>0</v>
      </c>
      <c r="I919" t="b">
        <v>0</v>
      </c>
      <c r="J919" t="b">
        <v>0</v>
      </c>
      <c r="K919" t="b">
        <v>1</v>
      </c>
      <c r="L919">
        <v>918</v>
      </c>
    </row>
    <row r="920" spans="1:12" x14ac:dyDescent="0.3">
      <c r="A920" s="2" t="s">
        <v>332</v>
      </c>
      <c r="B920" t="s">
        <v>561</v>
      </c>
      <c r="D920" t="s">
        <v>1510</v>
      </c>
      <c r="E920" t="s">
        <v>1549</v>
      </c>
      <c r="H920" t="b">
        <v>0</v>
      </c>
      <c r="I920" t="b">
        <v>0</v>
      </c>
      <c r="J920" t="b">
        <v>0</v>
      </c>
      <c r="K920" t="b">
        <v>1</v>
      </c>
      <c r="L920">
        <v>919</v>
      </c>
    </row>
    <row r="921" spans="1:12" x14ac:dyDescent="0.3">
      <c r="A921" s="2" t="s">
        <v>353</v>
      </c>
      <c r="B921" s="12" t="s">
        <v>549</v>
      </c>
      <c r="D921" t="s">
        <v>1242</v>
      </c>
      <c r="E921" t="s">
        <v>1527</v>
      </c>
      <c r="H921" t="b">
        <v>0</v>
      </c>
      <c r="I921" t="b">
        <v>0</v>
      </c>
      <c r="J921" t="b">
        <v>0</v>
      </c>
      <c r="K921" t="b">
        <v>1</v>
      </c>
      <c r="L921">
        <v>920</v>
      </c>
    </row>
    <row r="922" spans="1:12" x14ac:dyDescent="0.3">
      <c r="A922" s="2" t="s">
        <v>381</v>
      </c>
      <c r="B922" s="112" t="s">
        <v>549</v>
      </c>
      <c r="C922">
        <v>-1</v>
      </c>
      <c r="E922" t="s">
        <v>1549</v>
      </c>
      <c r="H922" t="b">
        <v>0</v>
      </c>
      <c r="I922" t="b">
        <v>0</v>
      </c>
      <c r="J922" t="b">
        <v>0</v>
      </c>
      <c r="K922" t="b">
        <v>1</v>
      </c>
      <c r="L922">
        <v>921</v>
      </c>
    </row>
    <row r="923" spans="1:12" x14ac:dyDescent="0.3">
      <c r="A923" s="2" t="s">
        <v>318</v>
      </c>
      <c r="B923" t="s">
        <v>561</v>
      </c>
      <c r="D923" t="s">
        <v>1511</v>
      </c>
      <c r="E923" t="s">
        <v>1527</v>
      </c>
      <c r="H923" t="b">
        <v>0</v>
      </c>
      <c r="I923" t="b">
        <v>0</v>
      </c>
      <c r="J923" t="b">
        <v>0</v>
      </c>
      <c r="K923" t="b">
        <v>1</v>
      </c>
      <c r="L923">
        <v>922</v>
      </c>
    </row>
    <row r="924" spans="1:12" x14ac:dyDescent="0.3">
      <c r="A924" s="2" t="s">
        <v>332</v>
      </c>
      <c r="B924" t="s">
        <v>561</v>
      </c>
      <c r="D924" t="s">
        <v>1510</v>
      </c>
      <c r="E924" t="s">
        <v>1549</v>
      </c>
      <c r="H924" t="b">
        <v>0</v>
      </c>
      <c r="I924" t="b">
        <v>0</v>
      </c>
      <c r="J924" t="b">
        <v>0</v>
      </c>
      <c r="K924" t="b">
        <v>1</v>
      </c>
      <c r="L924">
        <v>923</v>
      </c>
    </row>
    <row r="925" spans="1:12" x14ac:dyDescent="0.3">
      <c r="A925" s="2" t="s">
        <v>353</v>
      </c>
      <c r="B925" s="12" t="s">
        <v>549</v>
      </c>
      <c r="D925" t="s">
        <v>1242</v>
      </c>
      <c r="E925" t="s">
        <v>1527</v>
      </c>
      <c r="H925" t="b">
        <v>0</v>
      </c>
      <c r="I925" t="b">
        <v>0</v>
      </c>
      <c r="J925" t="b">
        <v>0</v>
      </c>
      <c r="K925" t="b">
        <v>1</v>
      </c>
      <c r="L925">
        <v>924</v>
      </c>
    </row>
    <row r="926" spans="1:12" x14ac:dyDescent="0.3">
      <c r="A926" s="2" t="s">
        <v>381</v>
      </c>
      <c r="B926" s="112" t="s">
        <v>549</v>
      </c>
      <c r="C926">
        <v>-1</v>
      </c>
      <c r="E926" t="s">
        <v>1549</v>
      </c>
      <c r="H926" t="b">
        <v>0</v>
      </c>
      <c r="I926" t="b">
        <v>0</v>
      </c>
      <c r="J926" t="b">
        <v>0</v>
      </c>
      <c r="K926" t="b">
        <v>1</v>
      </c>
      <c r="L926">
        <v>925</v>
      </c>
    </row>
    <row r="927" spans="1:12" x14ac:dyDescent="0.3">
      <c r="A927" s="2" t="s">
        <v>318</v>
      </c>
      <c r="B927" t="s">
        <v>561</v>
      </c>
      <c r="D927" t="s">
        <v>1511</v>
      </c>
      <c r="E927" t="s">
        <v>1527</v>
      </c>
      <c r="H927" t="b">
        <v>0</v>
      </c>
      <c r="I927" t="b">
        <v>0</v>
      </c>
      <c r="J927" t="b">
        <v>0</v>
      </c>
      <c r="K927" t="b">
        <v>1</v>
      </c>
      <c r="L927">
        <v>926</v>
      </c>
    </row>
    <row r="928" spans="1:12" x14ac:dyDescent="0.3">
      <c r="A928" s="2" t="s">
        <v>332</v>
      </c>
      <c r="B928" t="s">
        <v>561</v>
      </c>
      <c r="D928" t="s">
        <v>1510</v>
      </c>
      <c r="E928" t="s">
        <v>1549</v>
      </c>
      <c r="H928" t="b">
        <v>0</v>
      </c>
      <c r="I928" t="b">
        <v>0</v>
      </c>
      <c r="J928" t="b">
        <v>0</v>
      </c>
      <c r="K928" t="b">
        <v>1</v>
      </c>
      <c r="L928">
        <v>927</v>
      </c>
    </row>
    <row r="929" spans="1:12" x14ac:dyDescent="0.3">
      <c r="A929" s="2" t="s">
        <v>353</v>
      </c>
      <c r="B929" s="12" t="s">
        <v>549</v>
      </c>
      <c r="D929" t="s">
        <v>1242</v>
      </c>
      <c r="E929" t="s">
        <v>1527</v>
      </c>
      <c r="H929" t="b">
        <v>0</v>
      </c>
      <c r="I929" t="b">
        <v>0</v>
      </c>
      <c r="J929" t="b">
        <v>0</v>
      </c>
      <c r="K929" t="b">
        <v>1</v>
      </c>
      <c r="L929">
        <v>928</v>
      </c>
    </row>
    <row r="930" spans="1:12" x14ac:dyDescent="0.3">
      <c r="A930" s="2" t="s">
        <v>381</v>
      </c>
      <c r="B930" s="112" t="s">
        <v>549</v>
      </c>
      <c r="C930">
        <v>-1</v>
      </c>
      <c r="E930" t="s">
        <v>1549</v>
      </c>
      <c r="H930" t="b">
        <v>0</v>
      </c>
      <c r="I930" t="b">
        <v>0</v>
      </c>
      <c r="J930" t="b">
        <v>0</v>
      </c>
      <c r="K930" t="b">
        <v>1</v>
      </c>
      <c r="L930">
        <v>929</v>
      </c>
    </row>
    <row r="931" spans="1:12" x14ac:dyDescent="0.3">
      <c r="A931" s="2" t="s">
        <v>318</v>
      </c>
      <c r="B931" t="s">
        <v>561</v>
      </c>
      <c r="D931" t="s">
        <v>1511</v>
      </c>
      <c r="E931" t="s">
        <v>1527</v>
      </c>
      <c r="H931" t="b">
        <v>0</v>
      </c>
      <c r="I931" t="b">
        <v>0</v>
      </c>
      <c r="J931" t="b">
        <v>0</v>
      </c>
      <c r="K931" t="b">
        <v>1</v>
      </c>
      <c r="L931">
        <v>930</v>
      </c>
    </row>
    <row r="932" spans="1:12" x14ac:dyDescent="0.3">
      <c r="A932" s="2" t="s">
        <v>332</v>
      </c>
      <c r="B932" t="s">
        <v>561</v>
      </c>
      <c r="D932" t="s">
        <v>1510</v>
      </c>
      <c r="E932" t="s">
        <v>1549</v>
      </c>
      <c r="H932" t="b">
        <v>0</v>
      </c>
      <c r="I932" t="b">
        <v>0</v>
      </c>
      <c r="J932" t="b">
        <v>0</v>
      </c>
      <c r="K932" t="b">
        <v>1</v>
      </c>
      <c r="L932">
        <v>931</v>
      </c>
    </row>
    <row r="933" spans="1:12" x14ac:dyDescent="0.3">
      <c r="A933" s="2" t="s">
        <v>353</v>
      </c>
      <c r="B933" s="12" t="s">
        <v>549</v>
      </c>
      <c r="D933" t="s">
        <v>1242</v>
      </c>
      <c r="E933" t="s">
        <v>1527</v>
      </c>
      <c r="H933" t="b">
        <v>0</v>
      </c>
      <c r="I933" t="b">
        <v>0</v>
      </c>
      <c r="J933" t="b">
        <v>0</v>
      </c>
      <c r="K933" t="b">
        <v>1</v>
      </c>
      <c r="L933">
        <v>932</v>
      </c>
    </row>
    <row r="934" spans="1:12" x14ac:dyDescent="0.3">
      <c r="A934" s="2" t="s">
        <v>381</v>
      </c>
      <c r="B934" s="112" t="s">
        <v>549</v>
      </c>
      <c r="C934">
        <v>-1</v>
      </c>
      <c r="E934" t="s">
        <v>1549</v>
      </c>
      <c r="H934" t="b">
        <v>0</v>
      </c>
      <c r="I934" t="b">
        <v>0</v>
      </c>
      <c r="J934" t="b">
        <v>0</v>
      </c>
      <c r="K934" t="b">
        <v>1</v>
      </c>
      <c r="L934">
        <v>933</v>
      </c>
    </row>
    <row r="935" spans="1:12" x14ac:dyDescent="0.3">
      <c r="A935" s="2" t="s">
        <v>44</v>
      </c>
      <c r="B935" s="12" t="s">
        <v>549</v>
      </c>
      <c r="D935" t="s">
        <v>1510</v>
      </c>
      <c r="H935" t="b">
        <v>0</v>
      </c>
      <c r="I935" t="b">
        <v>0</v>
      </c>
      <c r="J935" t="b">
        <v>0</v>
      </c>
      <c r="K935" t="b">
        <v>1</v>
      </c>
      <c r="L935">
        <v>934</v>
      </c>
    </row>
    <row r="936" spans="1:12" x14ac:dyDescent="0.3">
      <c r="A936" s="2" t="s">
        <v>44</v>
      </c>
      <c r="B936" s="12" t="s">
        <v>549</v>
      </c>
      <c r="D936" t="s">
        <v>1510</v>
      </c>
      <c r="H936" t="b">
        <v>0</v>
      </c>
      <c r="I936" t="b">
        <v>0</v>
      </c>
      <c r="J936" t="b">
        <v>0</v>
      </c>
      <c r="K936" t="b">
        <v>1</v>
      </c>
      <c r="L936">
        <v>935</v>
      </c>
    </row>
    <row r="937" spans="1:12" x14ac:dyDescent="0.3">
      <c r="A937" s="2" t="s">
        <v>44</v>
      </c>
      <c r="B937" s="12" t="s">
        <v>549</v>
      </c>
      <c r="D937" t="s">
        <v>1510</v>
      </c>
      <c r="H937" t="b">
        <v>0</v>
      </c>
      <c r="I937" t="b">
        <v>0</v>
      </c>
      <c r="J937" t="b">
        <v>0</v>
      </c>
      <c r="K937" t="b">
        <v>1</v>
      </c>
      <c r="L937">
        <v>936</v>
      </c>
    </row>
    <row r="938" spans="1:12" x14ac:dyDescent="0.3">
      <c r="A938" s="2" t="s">
        <v>44</v>
      </c>
      <c r="B938" s="12" t="s">
        <v>549</v>
      </c>
      <c r="D938" t="s">
        <v>1510</v>
      </c>
      <c r="H938" t="b">
        <v>0</v>
      </c>
      <c r="I938" t="b">
        <v>0</v>
      </c>
      <c r="J938" t="b">
        <v>0</v>
      </c>
      <c r="K938" t="b">
        <v>1</v>
      </c>
      <c r="L938">
        <v>937</v>
      </c>
    </row>
    <row r="939" spans="1:12" x14ac:dyDescent="0.3">
      <c r="A939" s="2" t="s">
        <v>374</v>
      </c>
      <c r="B939" s="112" t="s">
        <v>549</v>
      </c>
      <c r="H939" t="b">
        <v>0</v>
      </c>
      <c r="I939" t="b">
        <v>0</v>
      </c>
      <c r="J939" t="b">
        <v>0</v>
      </c>
      <c r="K939" t="b">
        <v>1</v>
      </c>
      <c r="L939">
        <v>938</v>
      </c>
    </row>
    <row r="940" spans="1:12" x14ac:dyDescent="0.3">
      <c r="A940" s="2" t="s">
        <v>374</v>
      </c>
      <c r="B940" s="112" t="s">
        <v>549</v>
      </c>
      <c r="H940" t="b">
        <v>0</v>
      </c>
      <c r="I940" t="b">
        <v>0</v>
      </c>
      <c r="J940" t="b">
        <v>0</v>
      </c>
      <c r="K940" t="b">
        <v>1</v>
      </c>
      <c r="L940">
        <v>939</v>
      </c>
    </row>
    <row r="941" spans="1:12" x14ac:dyDescent="0.3">
      <c r="A941" s="2" t="s">
        <v>374</v>
      </c>
      <c r="B941" s="112" t="s">
        <v>549</v>
      </c>
      <c r="H941" t="b">
        <v>0</v>
      </c>
      <c r="I941" t="b">
        <v>0</v>
      </c>
      <c r="J941" t="b">
        <v>0</v>
      </c>
      <c r="K941" t="b">
        <v>1</v>
      </c>
      <c r="L941">
        <v>940</v>
      </c>
    </row>
    <row r="942" spans="1:12" x14ac:dyDescent="0.3">
      <c r="A942" s="2" t="s">
        <v>374</v>
      </c>
      <c r="B942" s="112" t="s">
        <v>549</v>
      </c>
      <c r="H942" t="b">
        <v>0</v>
      </c>
      <c r="I942" t="b">
        <v>0</v>
      </c>
      <c r="J942" t="b">
        <v>0</v>
      </c>
      <c r="K942" t="b">
        <v>1</v>
      </c>
      <c r="L942">
        <v>941</v>
      </c>
    </row>
    <row r="943" spans="1:12" x14ac:dyDescent="0.3">
      <c r="A943" s="2" t="s">
        <v>374</v>
      </c>
      <c r="B943" s="112" t="s">
        <v>549</v>
      </c>
      <c r="H943" t="b">
        <v>0</v>
      </c>
      <c r="I943" t="b">
        <v>0</v>
      </c>
      <c r="J943" t="b">
        <v>0</v>
      </c>
      <c r="K943" t="b">
        <v>1</v>
      </c>
      <c r="L943">
        <v>942</v>
      </c>
    </row>
    <row r="944" spans="1:12" x14ac:dyDescent="0.3">
      <c r="A944" s="2" t="s">
        <v>374</v>
      </c>
      <c r="B944" s="112" t="s">
        <v>549</v>
      </c>
      <c r="H944" t="b">
        <v>0</v>
      </c>
      <c r="I944" t="b">
        <v>0</v>
      </c>
      <c r="J944" t="b">
        <v>0</v>
      </c>
      <c r="K944" t="b">
        <v>1</v>
      </c>
      <c r="L944">
        <v>943</v>
      </c>
    </row>
    <row r="945" spans="1:12" x14ac:dyDescent="0.3">
      <c r="A945" s="2" t="s">
        <v>374</v>
      </c>
      <c r="B945" s="112" t="s">
        <v>549</v>
      </c>
      <c r="H945" t="b">
        <v>0</v>
      </c>
      <c r="I945" t="b">
        <v>0</v>
      </c>
      <c r="J945" t="b">
        <v>0</v>
      </c>
      <c r="K945" t="b">
        <v>1</v>
      </c>
      <c r="L945">
        <v>944</v>
      </c>
    </row>
    <row r="946" spans="1:12" x14ac:dyDescent="0.3">
      <c r="A946" s="2" t="s">
        <v>374</v>
      </c>
      <c r="B946" s="112" t="s">
        <v>549</v>
      </c>
      <c r="H946" t="b">
        <v>0</v>
      </c>
      <c r="I946" t="b">
        <v>0</v>
      </c>
      <c r="J946" t="b">
        <v>0</v>
      </c>
      <c r="K946" t="b">
        <v>1</v>
      </c>
      <c r="L946">
        <v>945</v>
      </c>
    </row>
    <row r="947" spans="1:12" x14ac:dyDescent="0.3">
      <c r="A947" s="2" t="s">
        <v>374</v>
      </c>
      <c r="B947" s="112" t="s">
        <v>549</v>
      </c>
      <c r="H947" t="b">
        <v>0</v>
      </c>
      <c r="I947" t="b">
        <v>0</v>
      </c>
      <c r="J947" t="b">
        <v>0</v>
      </c>
      <c r="K947" t="b">
        <v>1</v>
      </c>
      <c r="L947">
        <v>946</v>
      </c>
    </row>
    <row r="948" spans="1:12" x14ac:dyDescent="0.3">
      <c r="A948" s="2" t="s">
        <v>374</v>
      </c>
      <c r="B948" s="112" t="s">
        <v>549</v>
      </c>
      <c r="H948" t="b">
        <v>0</v>
      </c>
      <c r="I948" t="b">
        <v>0</v>
      </c>
      <c r="J948" t="b">
        <v>0</v>
      </c>
      <c r="K948" t="b">
        <v>1</v>
      </c>
      <c r="L948">
        <v>947</v>
      </c>
    </row>
    <row r="949" spans="1:12" x14ac:dyDescent="0.3">
      <c r="A949" s="2" t="s">
        <v>374</v>
      </c>
      <c r="B949" s="112" t="s">
        <v>549</v>
      </c>
      <c r="H949" t="b">
        <v>0</v>
      </c>
      <c r="I949" t="b">
        <v>0</v>
      </c>
      <c r="J949" t="b">
        <v>0</v>
      </c>
      <c r="K949" t="b">
        <v>1</v>
      </c>
      <c r="L949">
        <v>948</v>
      </c>
    </row>
    <row r="950" spans="1:12" x14ac:dyDescent="0.3">
      <c r="A950" s="2" t="s">
        <v>353</v>
      </c>
      <c r="B950" s="12" t="s">
        <v>549</v>
      </c>
      <c r="D950" t="s">
        <v>1242</v>
      </c>
      <c r="E950" t="s">
        <v>1527</v>
      </c>
      <c r="H950" t="b">
        <v>0</v>
      </c>
      <c r="I950" t="b">
        <v>0</v>
      </c>
      <c r="J950" t="b">
        <v>0</v>
      </c>
      <c r="K950" t="b">
        <v>1</v>
      </c>
      <c r="L950">
        <v>949</v>
      </c>
    </row>
    <row r="951" spans="1:12" x14ac:dyDescent="0.3">
      <c r="A951" s="2" t="s">
        <v>372</v>
      </c>
      <c r="B951" s="112" t="s">
        <v>549</v>
      </c>
      <c r="H951" t="b">
        <v>0</v>
      </c>
      <c r="I951" t="b">
        <v>0</v>
      </c>
      <c r="J951" t="b">
        <v>0</v>
      </c>
      <c r="K951" t="b">
        <v>1</v>
      </c>
      <c r="L951">
        <v>950</v>
      </c>
    </row>
    <row r="952" spans="1:12" x14ac:dyDescent="0.3">
      <c r="A952" s="2" t="s">
        <v>372</v>
      </c>
      <c r="B952" s="112" t="s">
        <v>549</v>
      </c>
      <c r="H952" t="b">
        <v>0</v>
      </c>
      <c r="I952" t="b">
        <v>0</v>
      </c>
      <c r="J952" t="b">
        <v>0</v>
      </c>
      <c r="K952" t="b">
        <v>1</v>
      </c>
      <c r="L952">
        <v>951</v>
      </c>
    </row>
    <row r="953" spans="1:12" x14ac:dyDescent="0.3">
      <c r="A953" s="2" t="s">
        <v>372</v>
      </c>
      <c r="B953" s="112" t="s">
        <v>549</v>
      </c>
      <c r="H953" t="b">
        <v>0</v>
      </c>
      <c r="I953" t="b">
        <v>0</v>
      </c>
      <c r="J953" t="b">
        <v>0</v>
      </c>
      <c r="K953" t="b">
        <v>1</v>
      </c>
      <c r="L953">
        <v>952</v>
      </c>
    </row>
    <row r="954" spans="1:12" x14ac:dyDescent="0.3">
      <c r="A954" s="2" t="s">
        <v>372</v>
      </c>
      <c r="B954" s="112" t="s">
        <v>549</v>
      </c>
      <c r="H954" t="b">
        <v>0</v>
      </c>
      <c r="I954" t="b">
        <v>0</v>
      </c>
      <c r="J954" t="b">
        <v>0</v>
      </c>
      <c r="K954" t="b">
        <v>1</v>
      </c>
      <c r="L954">
        <v>953</v>
      </c>
    </row>
    <row r="955" spans="1:12" x14ac:dyDescent="0.3">
      <c r="A955" s="2" t="s">
        <v>372</v>
      </c>
      <c r="B955" s="112" t="s">
        <v>549</v>
      </c>
      <c r="H955" t="b">
        <v>0</v>
      </c>
      <c r="I955" t="b">
        <v>0</v>
      </c>
      <c r="J955" t="b">
        <v>0</v>
      </c>
      <c r="K955" t="b">
        <v>1</v>
      </c>
      <c r="L955">
        <v>954</v>
      </c>
    </row>
    <row r="956" spans="1:12" x14ac:dyDescent="0.3">
      <c r="A956" s="2" t="s">
        <v>372</v>
      </c>
      <c r="B956" s="112" t="s">
        <v>549</v>
      </c>
      <c r="H956" t="b">
        <v>0</v>
      </c>
      <c r="I956" t="b">
        <v>0</v>
      </c>
      <c r="J956" t="b">
        <v>0</v>
      </c>
      <c r="K956" t="b">
        <v>1</v>
      </c>
      <c r="L956">
        <v>955</v>
      </c>
    </row>
    <row r="957" spans="1:12" x14ac:dyDescent="0.3">
      <c r="A957" s="2" t="s">
        <v>372</v>
      </c>
      <c r="B957" s="112" t="s">
        <v>549</v>
      </c>
      <c r="H957" t="b">
        <v>0</v>
      </c>
      <c r="I957" t="b">
        <v>0</v>
      </c>
      <c r="J957" t="b">
        <v>0</v>
      </c>
      <c r="K957" t="b">
        <v>1</v>
      </c>
      <c r="L957">
        <v>956</v>
      </c>
    </row>
    <row r="958" spans="1:12" x14ac:dyDescent="0.3">
      <c r="A958" s="2" t="s">
        <v>372</v>
      </c>
      <c r="B958" s="112" t="s">
        <v>549</v>
      </c>
      <c r="H958" t="b">
        <v>0</v>
      </c>
      <c r="I958" t="b">
        <v>0</v>
      </c>
      <c r="J958" t="b">
        <v>0</v>
      </c>
      <c r="K958" t="b">
        <v>1</v>
      </c>
      <c r="L958">
        <v>957</v>
      </c>
    </row>
    <row r="959" spans="1:12" x14ac:dyDescent="0.3">
      <c r="A959" s="2" t="s">
        <v>372</v>
      </c>
      <c r="B959" s="112" t="s">
        <v>549</v>
      </c>
      <c r="H959" t="b">
        <v>0</v>
      </c>
      <c r="I959" t="b">
        <v>0</v>
      </c>
      <c r="J959" t="b">
        <v>0</v>
      </c>
      <c r="K959" t="b">
        <v>1</v>
      </c>
      <c r="L959">
        <v>958</v>
      </c>
    </row>
    <row r="960" spans="1:12" x14ac:dyDescent="0.3">
      <c r="A960" s="2" t="s">
        <v>372</v>
      </c>
      <c r="B960" s="112" t="s">
        <v>549</v>
      </c>
      <c r="H960" t="b">
        <v>0</v>
      </c>
      <c r="I960" t="b">
        <v>0</v>
      </c>
      <c r="J960" t="b">
        <v>0</v>
      </c>
      <c r="K960" t="b">
        <v>1</v>
      </c>
      <c r="L960">
        <v>959</v>
      </c>
    </row>
    <row r="961" spans="1:12" x14ac:dyDescent="0.3">
      <c r="A961" s="2" t="s">
        <v>372</v>
      </c>
      <c r="B961" s="112" t="s">
        <v>549</v>
      </c>
      <c r="H961" t="b">
        <v>0</v>
      </c>
      <c r="I961" t="b">
        <v>0</v>
      </c>
      <c r="J961" t="b">
        <v>0</v>
      </c>
      <c r="K961" t="b">
        <v>1</v>
      </c>
      <c r="L961">
        <v>960</v>
      </c>
    </row>
    <row r="962" spans="1:12" x14ac:dyDescent="0.3">
      <c r="A962" s="2" t="s">
        <v>385</v>
      </c>
      <c r="H962" t="b">
        <v>0</v>
      </c>
      <c r="I962" t="b">
        <v>0</v>
      </c>
      <c r="J962" t="b">
        <v>0</v>
      </c>
      <c r="K962" t="b">
        <v>1</v>
      </c>
      <c r="L962">
        <v>961</v>
      </c>
    </row>
    <row r="963" spans="1:12" x14ac:dyDescent="0.3">
      <c r="A963" s="2" t="s">
        <v>385</v>
      </c>
      <c r="H963" t="b">
        <v>0</v>
      </c>
      <c r="I963" t="b">
        <v>0</v>
      </c>
      <c r="J963" t="b">
        <v>0</v>
      </c>
      <c r="K963" t="b">
        <v>1</v>
      </c>
      <c r="L963">
        <v>962</v>
      </c>
    </row>
    <row r="964" spans="1:12" x14ac:dyDescent="0.3">
      <c r="A964" s="2" t="s">
        <v>385</v>
      </c>
      <c r="H964" t="b">
        <v>0</v>
      </c>
      <c r="I964" t="b">
        <v>0</v>
      </c>
      <c r="J964" t="b">
        <v>0</v>
      </c>
      <c r="K964" t="b">
        <v>1</v>
      </c>
      <c r="L964">
        <v>963</v>
      </c>
    </row>
    <row r="965" spans="1:12" x14ac:dyDescent="0.3">
      <c r="A965" s="2" t="s">
        <v>385</v>
      </c>
      <c r="H965" t="b">
        <v>0</v>
      </c>
      <c r="I965" t="b">
        <v>0</v>
      </c>
      <c r="J965" t="b">
        <v>0</v>
      </c>
      <c r="K965" t="b">
        <v>1</v>
      </c>
      <c r="L965">
        <v>964</v>
      </c>
    </row>
    <row r="966" spans="1:12" x14ac:dyDescent="0.3">
      <c r="A966" s="2" t="s">
        <v>385</v>
      </c>
      <c r="H966" t="b">
        <v>0</v>
      </c>
      <c r="I966" t="b">
        <v>0</v>
      </c>
      <c r="J966" t="b">
        <v>0</v>
      </c>
      <c r="K966" t="b">
        <v>1</v>
      </c>
      <c r="L966">
        <v>965</v>
      </c>
    </row>
    <row r="967" spans="1:12" x14ac:dyDescent="0.3">
      <c r="A967" s="2" t="s">
        <v>385</v>
      </c>
      <c r="H967" t="b">
        <v>0</v>
      </c>
      <c r="I967" t="b">
        <v>0</v>
      </c>
      <c r="J967" t="b">
        <v>0</v>
      </c>
      <c r="K967" t="b">
        <v>1</v>
      </c>
      <c r="L967">
        <v>966</v>
      </c>
    </row>
    <row r="968" spans="1:12" x14ac:dyDescent="0.3">
      <c r="A968" s="2" t="s">
        <v>385</v>
      </c>
      <c r="H968" t="b">
        <v>0</v>
      </c>
      <c r="I968" t="b">
        <v>0</v>
      </c>
      <c r="J968" t="b">
        <v>0</v>
      </c>
      <c r="K968" t="b">
        <v>1</v>
      </c>
      <c r="L968">
        <v>967</v>
      </c>
    </row>
    <row r="969" spans="1:12" x14ac:dyDescent="0.3">
      <c r="A969" s="2" t="s">
        <v>385</v>
      </c>
      <c r="H969" t="b">
        <v>0</v>
      </c>
      <c r="I969" t="b">
        <v>0</v>
      </c>
      <c r="J969" t="b">
        <v>0</v>
      </c>
      <c r="K969" t="b">
        <v>1</v>
      </c>
      <c r="L969">
        <v>968</v>
      </c>
    </row>
    <row r="970" spans="1:12" x14ac:dyDescent="0.3">
      <c r="A970" s="2" t="s">
        <v>385</v>
      </c>
      <c r="H970" t="b">
        <v>0</v>
      </c>
      <c r="I970" t="b">
        <v>0</v>
      </c>
      <c r="J970" t="b">
        <v>0</v>
      </c>
      <c r="K970" t="b">
        <v>1</v>
      </c>
      <c r="L970">
        <v>969</v>
      </c>
    </row>
    <row r="971" spans="1:12" x14ac:dyDescent="0.3">
      <c r="A971" s="2" t="s">
        <v>385</v>
      </c>
      <c r="H971" t="b">
        <v>0</v>
      </c>
      <c r="I971" t="b">
        <v>0</v>
      </c>
      <c r="J971" t="b">
        <v>0</v>
      </c>
      <c r="K971" t="b">
        <v>1</v>
      </c>
      <c r="L971">
        <v>970</v>
      </c>
    </row>
    <row r="972" spans="1:12" x14ac:dyDescent="0.3">
      <c r="A972" s="2" t="s">
        <v>385</v>
      </c>
      <c r="H972" t="b">
        <v>0</v>
      </c>
      <c r="I972" t="b">
        <v>0</v>
      </c>
      <c r="J972" t="b">
        <v>0</v>
      </c>
      <c r="K972" t="b">
        <v>1</v>
      </c>
      <c r="L972">
        <v>971</v>
      </c>
    </row>
    <row r="973" spans="1:12" x14ac:dyDescent="0.3">
      <c r="A973" s="2" t="s">
        <v>4</v>
      </c>
      <c r="B973" s="101" t="s">
        <v>527</v>
      </c>
      <c r="C973" t="s">
        <v>609</v>
      </c>
      <c r="H973" t="b">
        <v>1</v>
      </c>
      <c r="I973" t="b">
        <v>1</v>
      </c>
      <c r="J973" t="b">
        <v>0</v>
      </c>
      <c r="K973" t="b">
        <v>0</v>
      </c>
      <c r="L973">
        <v>972</v>
      </c>
    </row>
    <row r="974" spans="1:12" x14ac:dyDescent="0.3">
      <c r="A974" s="2" t="s">
        <v>63</v>
      </c>
      <c r="B974" s="110" t="s">
        <v>587</v>
      </c>
      <c r="C974" s="69">
        <v>1522043</v>
      </c>
      <c r="E974" t="s">
        <v>1550</v>
      </c>
      <c r="F974" t="s">
        <v>1550</v>
      </c>
      <c r="H974" t="b">
        <v>0</v>
      </c>
      <c r="I974" t="b">
        <v>0</v>
      </c>
      <c r="J974" t="b">
        <v>0</v>
      </c>
      <c r="K974" t="b">
        <v>1</v>
      </c>
      <c r="L974">
        <v>973</v>
      </c>
    </row>
    <row r="975" spans="1:12" x14ac:dyDescent="0.3">
      <c r="A975" s="2" t="s">
        <v>363</v>
      </c>
      <c r="H975" t="b">
        <v>0</v>
      </c>
      <c r="I975" t="b">
        <v>0</v>
      </c>
      <c r="J975" t="b">
        <v>0</v>
      </c>
      <c r="K975" t="b">
        <v>1</v>
      </c>
      <c r="L975">
        <v>974</v>
      </c>
    </row>
    <row r="976" spans="1:12" x14ac:dyDescent="0.3">
      <c r="A976" s="2" t="s">
        <v>364</v>
      </c>
      <c r="H976" t="b">
        <v>0</v>
      </c>
      <c r="I976" t="b">
        <v>0</v>
      </c>
      <c r="J976" t="b">
        <v>0</v>
      </c>
      <c r="K976" t="b">
        <v>1</v>
      </c>
      <c r="L976">
        <v>975</v>
      </c>
    </row>
    <row r="977" spans="1:12" x14ac:dyDescent="0.3">
      <c r="A977" s="2" t="s">
        <v>365</v>
      </c>
      <c r="H977" t="b">
        <v>0</v>
      </c>
      <c r="I977" t="b">
        <v>0</v>
      </c>
      <c r="J977" t="b">
        <v>0</v>
      </c>
      <c r="K977" t="b">
        <v>1</v>
      </c>
      <c r="L977">
        <v>976</v>
      </c>
    </row>
    <row r="978" spans="1:12" x14ac:dyDescent="0.3">
      <c r="A978" s="2" t="s">
        <v>366</v>
      </c>
      <c r="H978" t="b">
        <v>0</v>
      </c>
      <c r="I978" t="b">
        <v>0</v>
      </c>
      <c r="J978" t="b">
        <v>0</v>
      </c>
      <c r="K978" t="b">
        <v>1</v>
      </c>
      <c r="L978">
        <v>977</v>
      </c>
    </row>
    <row r="979" spans="1:12" x14ac:dyDescent="0.3">
      <c r="A979" s="2" t="s">
        <v>367</v>
      </c>
      <c r="H979" t="b">
        <v>0</v>
      </c>
      <c r="I979" t="b">
        <v>0</v>
      </c>
      <c r="J979" t="b">
        <v>0</v>
      </c>
      <c r="K979" t="b">
        <v>1</v>
      </c>
      <c r="L979">
        <v>978</v>
      </c>
    </row>
    <row r="980" spans="1:12" x14ac:dyDescent="0.3">
      <c r="A980" s="2" t="s">
        <v>368</v>
      </c>
      <c r="H980" t="b">
        <v>0</v>
      </c>
      <c r="I980" t="b">
        <v>0</v>
      </c>
      <c r="J980" t="b">
        <v>0</v>
      </c>
      <c r="K980" t="b">
        <v>1</v>
      </c>
      <c r="L980">
        <v>979</v>
      </c>
    </row>
    <row r="981" spans="1:12" x14ac:dyDescent="0.3">
      <c r="A981" s="2" t="s">
        <v>4</v>
      </c>
      <c r="B981" s="101" t="s">
        <v>527</v>
      </c>
      <c r="C981" t="s">
        <v>609</v>
      </c>
      <c r="H981" t="b">
        <v>1</v>
      </c>
      <c r="I981" t="b">
        <v>1</v>
      </c>
      <c r="J981" t="b">
        <v>0</v>
      </c>
      <c r="K981" t="b">
        <v>0</v>
      </c>
      <c r="L981">
        <v>980</v>
      </c>
    </row>
    <row r="982" spans="1:12" x14ac:dyDescent="0.3">
      <c r="A982" s="2" t="s">
        <v>63</v>
      </c>
      <c r="B982" s="110" t="s">
        <v>587</v>
      </c>
      <c r="C982" s="69">
        <v>1522043</v>
      </c>
      <c r="E982" t="s">
        <v>1550</v>
      </c>
      <c r="F982" t="s">
        <v>1550</v>
      </c>
      <c r="H982" t="b">
        <v>0</v>
      </c>
      <c r="I982" t="b">
        <v>0</v>
      </c>
      <c r="J982" t="b">
        <v>0</v>
      </c>
      <c r="K982" t="b">
        <v>1</v>
      </c>
      <c r="L982">
        <v>981</v>
      </c>
    </row>
    <row r="983" spans="1:12" x14ac:dyDescent="0.3">
      <c r="A983" s="2" t="s">
        <v>363</v>
      </c>
      <c r="H983" t="b">
        <v>0</v>
      </c>
      <c r="I983" t="b">
        <v>0</v>
      </c>
      <c r="J983" t="b">
        <v>0</v>
      </c>
      <c r="K983" t="b">
        <v>1</v>
      </c>
      <c r="L983">
        <v>982</v>
      </c>
    </row>
    <row r="984" spans="1:12" x14ac:dyDescent="0.3">
      <c r="A984" s="2" t="s">
        <v>364</v>
      </c>
      <c r="H984" t="b">
        <v>0</v>
      </c>
      <c r="I984" t="b">
        <v>0</v>
      </c>
      <c r="J984" t="b">
        <v>0</v>
      </c>
      <c r="K984" t="b">
        <v>1</v>
      </c>
      <c r="L984">
        <v>983</v>
      </c>
    </row>
    <row r="985" spans="1:12" x14ac:dyDescent="0.3">
      <c r="A985" s="2" t="s">
        <v>365</v>
      </c>
      <c r="H985" t="b">
        <v>0</v>
      </c>
      <c r="I985" t="b">
        <v>0</v>
      </c>
      <c r="J985" t="b">
        <v>0</v>
      </c>
      <c r="K985" t="b">
        <v>1</v>
      </c>
      <c r="L985">
        <v>984</v>
      </c>
    </row>
    <row r="986" spans="1:12" x14ac:dyDescent="0.3">
      <c r="A986" s="2" t="s">
        <v>366</v>
      </c>
      <c r="H986" t="b">
        <v>0</v>
      </c>
      <c r="I986" t="b">
        <v>0</v>
      </c>
      <c r="J986" t="b">
        <v>0</v>
      </c>
      <c r="K986" t="b">
        <v>1</v>
      </c>
      <c r="L986">
        <v>985</v>
      </c>
    </row>
    <row r="987" spans="1:12" x14ac:dyDescent="0.3">
      <c r="A987" s="2" t="s">
        <v>367</v>
      </c>
      <c r="H987" t="b">
        <v>0</v>
      </c>
      <c r="I987" t="b">
        <v>0</v>
      </c>
      <c r="J987" t="b">
        <v>0</v>
      </c>
      <c r="K987" t="b">
        <v>1</v>
      </c>
      <c r="L987">
        <v>986</v>
      </c>
    </row>
    <row r="988" spans="1:12" x14ac:dyDescent="0.3">
      <c r="A988" s="2" t="s">
        <v>368</v>
      </c>
      <c r="H988" t="b">
        <v>0</v>
      </c>
      <c r="I988" t="b">
        <v>0</v>
      </c>
      <c r="J988" t="b">
        <v>0</v>
      </c>
      <c r="K988" t="b">
        <v>1</v>
      </c>
      <c r="L988">
        <v>987</v>
      </c>
    </row>
    <row r="989" spans="1:12" x14ac:dyDescent="0.3">
      <c r="A989" s="2" t="s">
        <v>284</v>
      </c>
      <c r="B989" s="9" t="s">
        <v>598</v>
      </c>
      <c r="C989" t="s">
        <v>670</v>
      </c>
      <c r="D989" t="s">
        <v>1511</v>
      </c>
      <c r="H989" t="b">
        <v>1</v>
      </c>
      <c r="I989" t="b">
        <v>1</v>
      </c>
      <c r="J989" t="b">
        <v>0</v>
      </c>
      <c r="K989" t="b">
        <v>0</v>
      </c>
      <c r="L989">
        <v>988</v>
      </c>
    </row>
    <row r="990" spans="1:12" x14ac:dyDescent="0.3">
      <c r="A990" s="2" t="s">
        <v>1462</v>
      </c>
      <c r="B990" s="32" t="s">
        <v>598</v>
      </c>
      <c r="C990" s="1" t="s">
        <v>670</v>
      </c>
      <c r="D990" s="1" t="s">
        <v>1511</v>
      </c>
      <c r="E990" s="1"/>
      <c r="F990" s="1"/>
      <c r="G990" s="1"/>
      <c r="H990" t="b">
        <v>0</v>
      </c>
      <c r="I990" t="b">
        <v>0</v>
      </c>
      <c r="J990" t="b">
        <v>0</v>
      </c>
      <c r="K990" t="b">
        <v>1</v>
      </c>
      <c r="L990">
        <v>989</v>
      </c>
    </row>
    <row r="991" spans="1:12" x14ac:dyDescent="0.3">
      <c r="A991" s="2" t="s">
        <v>1463</v>
      </c>
      <c r="B991" s="32" t="s">
        <v>598</v>
      </c>
      <c r="C991" s="1" t="s">
        <v>670</v>
      </c>
      <c r="D991" s="1" t="s">
        <v>1511</v>
      </c>
      <c r="E991" s="1"/>
      <c r="F991" s="1"/>
      <c r="G991" s="1"/>
      <c r="H991" t="b">
        <v>0</v>
      </c>
      <c r="I991" t="b">
        <v>0</v>
      </c>
      <c r="J991" t="b">
        <v>0</v>
      </c>
      <c r="K991" t="b">
        <v>1</v>
      </c>
      <c r="L991">
        <v>990</v>
      </c>
    </row>
    <row r="992" spans="1:12" x14ac:dyDescent="0.3">
      <c r="A992" s="2" t="s">
        <v>1464</v>
      </c>
      <c r="B992" s="32" t="s">
        <v>598</v>
      </c>
      <c r="C992" s="1" t="s">
        <v>670</v>
      </c>
      <c r="D992" s="1" t="s">
        <v>1511</v>
      </c>
      <c r="E992" s="1"/>
      <c r="F992" s="1"/>
      <c r="G992" s="1"/>
      <c r="H992" t="b">
        <v>0</v>
      </c>
      <c r="I992" t="b">
        <v>0</v>
      </c>
      <c r="J992" t="b">
        <v>0</v>
      </c>
      <c r="K992" t="b">
        <v>1</v>
      </c>
      <c r="L992">
        <v>991</v>
      </c>
    </row>
    <row r="993" spans="1:12" x14ac:dyDescent="0.3">
      <c r="A993" s="2" t="s">
        <v>1465</v>
      </c>
      <c r="B993" s="32" t="s">
        <v>598</v>
      </c>
      <c r="C993" s="1" t="s">
        <v>670</v>
      </c>
      <c r="D993" s="1" t="s">
        <v>1511</v>
      </c>
      <c r="E993" s="1"/>
      <c r="F993" s="1"/>
      <c r="G993" s="1"/>
      <c r="H993" t="b">
        <v>0</v>
      </c>
      <c r="I993" t="b">
        <v>0</v>
      </c>
      <c r="J993" t="b">
        <v>0</v>
      </c>
      <c r="K993" t="b">
        <v>1</v>
      </c>
      <c r="L993">
        <v>992</v>
      </c>
    </row>
    <row r="994" spans="1:12" x14ac:dyDescent="0.3">
      <c r="A994" s="2" t="s">
        <v>1466</v>
      </c>
      <c r="B994" s="32" t="s">
        <v>598</v>
      </c>
      <c r="C994" s="1" t="s">
        <v>670</v>
      </c>
      <c r="D994" s="1" t="s">
        <v>1511</v>
      </c>
      <c r="E994" s="1"/>
      <c r="F994" s="1"/>
      <c r="G994" s="1"/>
      <c r="H994" t="b">
        <v>0</v>
      </c>
      <c r="I994" t="b">
        <v>0</v>
      </c>
      <c r="J994" t="b">
        <v>0</v>
      </c>
      <c r="K994" t="b">
        <v>1</v>
      </c>
      <c r="L994">
        <v>993</v>
      </c>
    </row>
    <row r="995" spans="1:12" x14ac:dyDescent="0.3">
      <c r="A995" s="2" t="s">
        <v>1467</v>
      </c>
      <c r="B995" s="32" t="s">
        <v>598</v>
      </c>
      <c r="C995" s="1" t="s">
        <v>670</v>
      </c>
      <c r="D995" s="1" t="s">
        <v>1511</v>
      </c>
      <c r="E995" s="1"/>
      <c r="F995" s="1"/>
      <c r="G995" s="1"/>
      <c r="H995" t="b">
        <v>0</v>
      </c>
      <c r="I995" t="b">
        <v>0</v>
      </c>
      <c r="J995" t="b">
        <v>0</v>
      </c>
      <c r="K995" t="b">
        <v>1</v>
      </c>
      <c r="L995">
        <v>994</v>
      </c>
    </row>
    <row r="996" spans="1:12" x14ac:dyDescent="0.3">
      <c r="A996" s="96" t="s">
        <v>1468</v>
      </c>
      <c r="H996" t="b">
        <v>0</v>
      </c>
      <c r="I996" t="b">
        <v>0</v>
      </c>
      <c r="J996" t="b">
        <v>0</v>
      </c>
      <c r="K996" t="b">
        <v>1</v>
      </c>
      <c r="L996">
        <v>995</v>
      </c>
    </row>
    <row r="997" spans="1:12" x14ac:dyDescent="0.3">
      <c r="A997" s="96" t="s">
        <v>1475</v>
      </c>
      <c r="H997" t="b">
        <v>0</v>
      </c>
      <c r="I997" t="b">
        <v>0</v>
      </c>
      <c r="J997" t="b">
        <v>0</v>
      </c>
      <c r="K997" t="b">
        <v>1</v>
      </c>
      <c r="L997">
        <v>996</v>
      </c>
    </row>
    <row r="998" spans="1:12" x14ac:dyDescent="0.3">
      <c r="A998" s="96" t="s">
        <v>1476</v>
      </c>
      <c r="H998" t="b">
        <v>0</v>
      </c>
      <c r="I998" t="b">
        <v>0</v>
      </c>
      <c r="J998" t="b">
        <v>0</v>
      </c>
      <c r="K998" t="b">
        <v>1</v>
      </c>
      <c r="L998">
        <v>997</v>
      </c>
    </row>
    <row r="999" spans="1:12" x14ac:dyDescent="0.3">
      <c r="A999" s="96" t="s">
        <v>1477</v>
      </c>
      <c r="H999" t="b">
        <v>0</v>
      </c>
      <c r="I999" t="b">
        <v>0</v>
      </c>
      <c r="J999" t="b">
        <v>0</v>
      </c>
      <c r="K999" t="b">
        <v>1</v>
      </c>
      <c r="L999">
        <v>998</v>
      </c>
    </row>
    <row r="1000" spans="1:12" x14ac:dyDescent="0.3">
      <c r="A1000" s="96" t="s">
        <v>1478</v>
      </c>
      <c r="H1000" t="b">
        <v>0</v>
      </c>
      <c r="I1000" t="b">
        <v>0</v>
      </c>
      <c r="J1000" t="b">
        <v>0</v>
      </c>
      <c r="K1000" t="b">
        <v>1</v>
      </c>
      <c r="L1000">
        <v>999</v>
      </c>
    </row>
    <row r="1001" spans="1:12" x14ac:dyDescent="0.3">
      <c r="A1001" s="96" t="s">
        <v>1479</v>
      </c>
      <c r="H1001" t="b">
        <v>0</v>
      </c>
      <c r="I1001" t="b">
        <v>0</v>
      </c>
      <c r="J1001" t="b">
        <v>0</v>
      </c>
      <c r="K1001" t="b">
        <v>1</v>
      </c>
      <c r="L1001">
        <v>1000</v>
      </c>
    </row>
    <row r="1002" spans="1:12" x14ac:dyDescent="0.3">
      <c r="A1002" s="96" t="s">
        <v>1469</v>
      </c>
      <c r="H1002" t="b">
        <v>0</v>
      </c>
      <c r="I1002" t="b">
        <v>0</v>
      </c>
      <c r="J1002" t="b">
        <v>0</v>
      </c>
      <c r="K1002" t="b">
        <v>1</v>
      </c>
      <c r="L1002">
        <v>1001</v>
      </c>
    </row>
    <row r="1003" spans="1:12" x14ac:dyDescent="0.3">
      <c r="A1003" s="96" t="s">
        <v>1470</v>
      </c>
      <c r="H1003" t="b">
        <v>0</v>
      </c>
      <c r="I1003" t="b">
        <v>0</v>
      </c>
      <c r="J1003" t="b">
        <v>0</v>
      </c>
      <c r="K1003" t="b">
        <v>1</v>
      </c>
      <c r="L1003">
        <v>1002</v>
      </c>
    </row>
    <row r="1004" spans="1:12" x14ac:dyDescent="0.3">
      <c r="A1004" s="96" t="s">
        <v>1471</v>
      </c>
      <c r="H1004" t="b">
        <v>0</v>
      </c>
      <c r="I1004" t="b">
        <v>0</v>
      </c>
      <c r="J1004" t="b">
        <v>0</v>
      </c>
      <c r="K1004" t="b">
        <v>1</v>
      </c>
      <c r="L1004">
        <v>1003</v>
      </c>
    </row>
    <row r="1005" spans="1:12" x14ac:dyDescent="0.3">
      <c r="A1005" s="96" t="s">
        <v>1516</v>
      </c>
      <c r="H1005" t="b">
        <v>0</v>
      </c>
      <c r="I1005" t="b">
        <v>0</v>
      </c>
      <c r="J1005" t="b">
        <v>0</v>
      </c>
      <c r="K1005" t="b">
        <v>1</v>
      </c>
      <c r="L1005">
        <v>1004</v>
      </c>
    </row>
    <row r="1006" spans="1:12" x14ac:dyDescent="0.3">
      <c r="A1006" s="96" t="s">
        <v>1517</v>
      </c>
      <c r="H1006" t="b">
        <v>0</v>
      </c>
      <c r="I1006" t="b">
        <v>0</v>
      </c>
      <c r="J1006" t="b">
        <v>0</v>
      </c>
      <c r="K1006" t="b">
        <v>1</v>
      </c>
      <c r="L1006">
        <v>1005</v>
      </c>
    </row>
    <row r="1007" spans="1:12" x14ac:dyDescent="0.3">
      <c r="A1007" s="96" t="s">
        <v>1518</v>
      </c>
      <c r="H1007" t="b">
        <v>0</v>
      </c>
      <c r="I1007" t="b">
        <v>0</v>
      </c>
      <c r="J1007" t="b">
        <v>0</v>
      </c>
      <c r="K1007" t="b">
        <v>1</v>
      </c>
      <c r="L1007">
        <v>1006</v>
      </c>
    </row>
    <row r="1008" spans="1:12" x14ac:dyDescent="0.3">
      <c r="A1008" s="2" t="s">
        <v>1468</v>
      </c>
      <c r="H1008" t="b">
        <v>0</v>
      </c>
      <c r="I1008" t="b">
        <v>0</v>
      </c>
      <c r="J1008" t="b">
        <v>0</v>
      </c>
      <c r="K1008" t="b">
        <v>1</v>
      </c>
      <c r="L1008">
        <v>1007</v>
      </c>
    </row>
    <row r="1009" spans="1:12" x14ac:dyDescent="0.3">
      <c r="A1009" s="2" t="s">
        <v>1475</v>
      </c>
      <c r="H1009" t="b">
        <v>0</v>
      </c>
      <c r="I1009" t="b">
        <v>0</v>
      </c>
      <c r="J1009" t="b">
        <v>0</v>
      </c>
      <c r="K1009" t="b">
        <v>1</v>
      </c>
      <c r="L1009">
        <v>1008</v>
      </c>
    </row>
    <row r="1010" spans="1:12" x14ac:dyDescent="0.3">
      <c r="A1010" s="2" t="s">
        <v>1476</v>
      </c>
      <c r="H1010" t="b">
        <v>0</v>
      </c>
      <c r="I1010" t="b">
        <v>0</v>
      </c>
      <c r="J1010" t="b">
        <v>0</v>
      </c>
      <c r="K1010" t="b">
        <v>1</v>
      </c>
      <c r="L1010">
        <v>1009</v>
      </c>
    </row>
    <row r="1011" spans="1:12" x14ac:dyDescent="0.3">
      <c r="A1011" s="2" t="s">
        <v>1477</v>
      </c>
      <c r="H1011" t="b">
        <v>0</v>
      </c>
      <c r="I1011" t="b">
        <v>0</v>
      </c>
      <c r="J1011" t="b">
        <v>0</v>
      </c>
      <c r="K1011" t="b">
        <v>1</v>
      </c>
      <c r="L1011">
        <v>1010</v>
      </c>
    </row>
    <row r="1012" spans="1:12" x14ac:dyDescent="0.3">
      <c r="A1012" s="2" t="s">
        <v>1478</v>
      </c>
      <c r="H1012" t="b">
        <v>0</v>
      </c>
      <c r="I1012" t="b">
        <v>0</v>
      </c>
      <c r="J1012" t="b">
        <v>0</v>
      </c>
      <c r="K1012" t="b">
        <v>1</v>
      </c>
      <c r="L1012">
        <v>1011</v>
      </c>
    </row>
    <row r="1013" spans="1:12" x14ac:dyDescent="0.3">
      <c r="A1013" s="2" t="s">
        <v>1479</v>
      </c>
      <c r="H1013" t="b">
        <v>0</v>
      </c>
      <c r="I1013" t="b">
        <v>0</v>
      </c>
      <c r="J1013" t="b">
        <v>0</v>
      </c>
      <c r="K1013" t="b">
        <v>1</v>
      </c>
      <c r="L1013">
        <v>1012</v>
      </c>
    </row>
    <row r="1014" spans="1:12" x14ac:dyDescent="0.3">
      <c r="A1014" s="2" t="s">
        <v>1469</v>
      </c>
      <c r="H1014" t="b">
        <v>0</v>
      </c>
      <c r="I1014" t="b">
        <v>0</v>
      </c>
      <c r="J1014" t="b">
        <v>0</v>
      </c>
      <c r="K1014" t="b">
        <v>1</v>
      </c>
      <c r="L1014">
        <v>1013</v>
      </c>
    </row>
    <row r="1015" spans="1:12" x14ac:dyDescent="0.3">
      <c r="A1015" s="2" t="s">
        <v>1470</v>
      </c>
      <c r="H1015" t="b">
        <v>0</v>
      </c>
      <c r="I1015" t="b">
        <v>0</v>
      </c>
      <c r="J1015" t="b">
        <v>0</v>
      </c>
      <c r="K1015" t="b">
        <v>1</v>
      </c>
      <c r="L1015">
        <v>1014</v>
      </c>
    </row>
    <row r="1016" spans="1:12" x14ac:dyDescent="0.3">
      <c r="A1016" s="2" t="s">
        <v>1471</v>
      </c>
      <c r="H1016" t="b">
        <v>0</v>
      </c>
      <c r="I1016" t="b">
        <v>0</v>
      </c>
      <c r="J1016" t="b">
        <v>0</v>
      </c>
      <c r="K1016" t="b">
        <v>1</v>
      </c>
      <c r="L1016">
        <v>1015</v>
      </c>
    </row>
    <row r="1017" spans="1:12" x14ac:dyDescent="0.3">
      <c r="A1017" s="2" t="s">
        <v>1516</v>
      </c>
      <c r="H1017" t="b">
        <v>0</v>
      </c>
      <c r="I1017" t="b">
        <v>0</v>
      </c>
      <c r="J1017" t="b">
        <v>0</v>
      </c>
      <c r="K1017" t="b">
        <v>1</v>
      </c>
      <c r="L1017">
        <v>1016</v>
      </c>
    </row>
    <row r="1018" spans="1:12" x14ac:dyDescent="0.3">
      <c r="A1018" s="2" t="s">
        <v>1517</v>
      </c>
      <c r="H1018" t="b">
        <v>0</v>
      </c>
      <c r="I1018" t="b">
        <v>0</v>
      </c>
      <c r="J1018" t="b">
        <v>0</v>
      </c>
      <c r="K1018" t="b">
        <v>1</v>
      </c>
      <c r="L1018">
        <v>1017</v>
      </c>
    </row>
    <row r="1019" spans="1:12" x14ac:dyDescent="0.3">
      <c r="A1019" s="2" t="s">
        <v>1518</v>
      </c>
      <c r="H1019" t="b">
        <v>0</v>
      </c>
      <c r="I1019" t="b">
        <v>0</v>
      </c>
      <c r="J1019" t="b">
        <v>0</v>
      </c>
      <c r="K1019" t="b">
        <v>1</v>
      </c>
      <c r="L1019">
        <v>1018</v>
      </c>
    </row>
    <row r="1020" spans="1:12" x14ac:dyDescent="0.3">
      <c r="A1020" s="2" t="s">
        <v>1468</v>
      </c>
      <c r="H1020" t="b">
        <v>0</v>
      </c>
      <c r="I1020" t="b">
        <v>0</v>
      </c>
      <c r="J1020" t="b">
        <v>0</v>
      </c>
      <c r="K1020" t="b">
        <v>1</v>
      </c>
      <c r="L1020">
        <v>1019</v>
      </c>
    </row>
    <row r="1021" spans="1:12" x14ac:dyDescent="0.3">
      <c r="A1021" s="2" t="s">
        <v>1475</v>
      </c>
      <c r="H1021" t="b">
        <v>0</v>
      </c>
      <c r="I1021" t="b">
        <v>0</v>
      </c>
      <c r="J1021" t="b">
        <v>0</v>
      </c>
      <c r="K1021" t="b">
        <v>1</v>
      </c>
      <c r="L1021">
        <v>1020</v>
      </c>
    </row>
    <row r="1022" spans="1:12" x14ac:dyDescent="0.3">
      <c r="A1022" s="2" t="s">
        <v>1476</v>
      </c>
      <c r="H1022" t="b">
        <v>0</v>
      </c>
      <c r="I1022" t="b">
        <v>0</v>
      </c>
      <c r="J1022" t="b">
        <v>0</v>
      </c>
      <c r="K1022" t="b">
        <v>1</v>
      </c>
      <c r="L1022">
        <v>1021</v>
      </c>
    </row>
    <row r="1023" spans="1:12" x14ac:dyDescent="0.3">
      <c r="A1023" s="2" t="s">
        <v>1477</v>
      </c>
      <c r="H1023" t="b">
        <v>0</v>
      </c>
      <c r="I1023" t="b">
        <v>0</v>
      </c>
      <c r="J1023" t="b">
        <v>0</v>
      </c>
      <c r="K1023" t="b">
        <v>1</v>
      </c>
      <c r="L1023">
        <v>1022</v>
      </c>
    </row>
    <row r="1024" spans="1:12" x14ac:dyDescent="0.3">
      <c r="A1024" s="2" t="s">
        <v>1478</v>
      </c>
      <c r="H1024" t="b">
        <v>0</v>
      </c>
      <c r="I1024" t="b">
        <v>0</v>
      </c>
      <c r="J1024" t="b">
        <v>0</v>
      </c>
      <c r="K1024" t="b">
        <v>1</v>
      </c>
      <c r="L1024">
        <v>1023</v>
      </c>
    </row>
    <row r="1025" spans="1:12" x14ac:dyDescent="0.3">
      <c r="A1025" s="2" t="s">
        <v>1479</v>
      </c>
      <c r="H1025" t="b">
        <v>0</v>
      </c>
      <c r="I1025" t="b">
        <v>0</v>
      </c>
      <c r="J1025" t="b">
        <v>0</v>
      </c>
      <c r="K1025" t="b">
        <v>1</v>
      </c>
      <c r="L1025">
        <v>1024</v>
      </c>
    </row>
    <row r="1026" spans="1:12" x14ac:dyDescent="0.3">
      <c r="A1026" s="2" t="s">
        <v>1469</v>
      </c>
      <c r="H1026" t="b">
        <v>0</v>
      </c>
      <c r="I1026" t="b">
        <v>0</v>
      </c>
      <c r="J1026" t="b">
        <v>0</v>
      </c>
      <c r="K1026" t="b">
        <v>1</v>
      </c>
      <c r="L1026">
        <v>1025</v>
      </c>
    </row>
    <row r="1027" spans="1:12" x14ac:dyDescent="0.3">
      <c r="A1027" s="2" t="s">
        <v>1470</v>
      </c>
      <c r="H1027" t="b">
        <v>0</v>
      </c>
      <c r="I1027" t="b">
        <v>0</v>
      </c>
      <c r="J1027" t="b">
        <v>0</v>
      </c>
      <c r="K1027" t="b">
        <v>1</v>
      </c>
      <c r="L1027">
        <v>1026</v>
      </c>
    </row>
    <row r="1028" spans="1:12" x14ac:dyDescent="0.3">
      <c r="A1028" s="2" t="s">
        <v>1471</v>
      </c>
      <c r="H1028" t="b">
        <v>0</v>
      </c>
      <c r="I1028" t="b">
        <v>0</v>
      </c>
      <c r="J1028" t="b">
        <v>0</v>
      </c>
      <c r="K1028" t="b">
        <v>1</v>
      </c>
      <c r="L1028">
        <v>1027</v>
      </c>
    </row>
    <row r="1029" spans="1:12" x14ac:dyDescent="0.3">
      <c r="A1029" s="2" t="s">
        <v>1516</v>
      </c>
      <c r="H1029" t="b">
        <v>0</v>
      </c>
      <c r="I1029" t="b">
        <v>0</v>
      </c>
      <c r="J1029" t="b">
        <v>0</v>
      </c>
      <c r="K1029" t="b">
        <v>1</v>
      </c>
      <c r="L1029">
        <v>1028</v>
      </c>
    </row>
    <row r="1030" spans="1:12" x14ac:dyDescent="0.3">
      <c r="A1030" s="2" t="s">
        <v>1517</v>
      </c>
      <c r="H1030" t="b">
        <v>0</v>
      </c>
      <c r="I1030" t="b">
        <v>0</v>
      </c>
      <c r="J1030" t="b">
        <v>0</v>
      </c>
      <c r="K1030" t="b">
        <v>1</v>
      </c>
      <c r="L1030">
        <v>1029</v>
      </c>
    </row>
    <row r="1031" spans="1:12" x14ac:dyDescent="0.3">
      <c r="A1031" s="2" t="s">
        <v>1518</v>
      </c>
      <c r="H1031" t="b">
        <v>0</v>
      </c>
      <c r="I1031" t="b">
        <v>0</v>
      </c>
      <c r="J1031" t="b">
        <v>0</v>
      </c>
      <c r="K1031" t="b">
        <v>1</v>
      </c>
      <c r="L1031">
        <v>1030</v>
      </c>
    </row>
    <row r="1032" spans="1:12" x14ac:dyDescent="0.3">
      <c r="A1032" s="2" t="s">
        <v>1468</v>
      </c>
      <c r="H1032" t="b">
        <v>0</v>
      </c>
      <c r="I1032" t="b">
        <v>0</v>
      </c>
      <c r="J1032" t="b">
        <v>0</v>
      </c>
      <c r="K1032" t="b">
        <v>1</v>
      </c>
      <c r="L1032">
        <v>1031</v>
      </c>
    </row>
    <row r="1033" spans="1:12" x14ac:dyDescent="0.3">
      <c r="A1033" s="2" t="s">
        <v>1475</v>
      </c>
      <c r="H1033" t="b">
        <v>0</v>
      </c>
      <c r="I1033" t="b">
        <v>0</v>
      </c>
      <c r="J1033" t="b">
        <v>0</v>
      </c>
      <c r="K1033" t="b">
        <v>1</v>
      </c>
      <c r="L1033">
        <v>1032</v>
      </c>
    </row>
    <row r="1034" spans="1:12" x14ac:dyDescent="0.3">
      <c r="A1034" s="2" t="s">
        <v>1476</v>
      </c>
      <c r="H1034" t="b">
        <v>0</v>
      </c>
      <c r="I1034" t="b">
        <v>0</v>
      </c>
      <c r="J1034" t="b">
        <v>0</v>
      </c>
      <c r="K1034" t="b">
        <v>1</v>
      </c>
      <c r="L1034">
        <v>1033</v>
      </c>
    </row>
    <row r="1035" spans="1:12" x14ac:dyDescent="0.3">
      <c r="A1035" s="2" t="s">
        <v>1477</v>
      </c>
      <c r="H1035" t="b">
        <v>0</v>
      </c>
      <c r="I1035" t="b">
        <v>0</v>
      </c>
      <c r="J1035" t="b">
        <v>0</v>
      </c>
      <c r="K1035" t="b">
        <v>1</v>
      </c>
      <c r="L1035">
        <v>1034</v>
      </c>
    </row>
    <row r="1036" spans="1:12" x14ac:dyDescent="0.3">
      <c r="A1036" s="2" t="s">
        <v>1478</v>
      </c>
      <c r="H1036" t="b">
        <v>0</v>
      </c>
      <c r="I1036" t="b">
        <v>0</v>
      </c>
      <c r="J1036" t="b">
        <v>0</v>
      </c>
      <c r="K1036" t="b">
        <v>1</v>
      </c>
      <c r="L1036">
        <v>1035</v>
      </c>
    </row>
    <row r="1037" spans="1:12" x14ac:dyDescent="0.3">
      <c r="A1037" s="2" t="s">
        <v>1479</v>
      </c>
      <c r="H1037" t="b">
        <v>0</v>
      </c>
      <c r="I1037" t="b">
        <v>0</v>
      </c>
      <c r="J1037" t="b">
        <v>0</v>
      </c>
      <c r="K1037" t="b">
        <v>1</v>
      </c>
      <c r="L1037">
        <v>1036</v>
      </c>
    </row>
    <row r="1038" spans="1:12" x14ac:dyDescent="0.3">
      <c r="A1038" s="2" t="s">
        <v>1469</v>
      </c>
      <c r="H1038" t="b">
        <v>0</v>
      </c>
      <c r="I1038" t="b">
        <v>0</v>
      </c>
      <c r="J1038" t="b">
        <v>0</v>
      </c>
      <c r="K1038" t="b">
        <v>1</v>
      </c>
      <c r="L1038">
        <v>1037</v>
      </c>
    </row>
    <row r="1039" spans="1:12" x14ac:dyDescent="0.3">
      <c r="A1039" s="2" t="s">
        <v>1470</v>
      </c>
      <c r="H1039" t="b">
        <v>0</v>
      </c>
      <c r="I1039" t="b">
        <v>0</v>
      </c>
      <c r="J1039" t="b">
        <v>0</v>
      </c>
      <c r="K1039" t="b">
        <v>1</v>
      </c>
      <c r="L1039">
        <v>1038</v>
      </c>
    </row>
    <row r="1040" spans="1:12" x14ac:dyDescent="0.3">
      <c r="A1040" s="2" t="s">
        <v>1471</v>
      </c>
      <c r="H1040" t="b">
        <v>0</v>
      </c>
      <c r="I1040" t="b">
        <v>0</v>
      </c>
      <c r="J1040" t="b">
        <v>0</v>
      </c>
      <c r="K1040" t="b">
        <v>1</v>
      </c>
      <c r="L1040">
        <v>1039</v>
      </c>
    </row>
    <row r="1041" spans="1:12" x14ac:dyDescent="0.3">
      <c r="A1041" s="2" t="s">
        <v>1516</v>
      </c>
      <c r="H1041" t="b">
        <v>0</v>
      </c>
      <c r="I1041" t="b">
        <v>0</v>
      </c>
      <c r="J1041" t="b">
        <v>0</v>
      </c>
      <c r="K1041" t="b">
        <v>1</v>
      </c>
      <c r="L1041">
        <v>1040</v>
      </c>
    </row>
    <row r="1042" spans="1:12" x14ac:dyDescent="0.3">
      <c r="A1042" s="2" t="s">
        <v>1517</v>
      </c>
      <c r="H1042" t="b">
        <v>0</v>
      </c>
      <c r="I1042" t="b">
        <v>0</v>
      </c>
      <c r="J1042" t="b">
        <v>0</v>
      </c>
      <c r="K1042" t="b">
        <v>1</v>
      </c>
      <c r="L1042">
        <v>1041</v>
      </c>
    </row>
    <row r="1043" spans="1:12" x14ac:dyDescent="0.3">
      <c r="A1043" s="2" t="s">
        <v>1518</v>
      </c>
      <c r="H1043" t="b">
        <v>0</v>
      </c>
      <c r="I1043" t="b">
        <v>0</v>
      </c>
      <c r="J1043" t="b">
        <v>0</v>
      </c>
      <c r="K1043" t="b">
        <v>1</v>
      </c>
      <c r="L1043">
        <v>1042</v>
      </c>
    </row>
    <row r="1044" spans="1:12" x14ac:dyDescent="0.3">
      <c r="A1044" s="2" t="s">
        <v>44</v>
      </c>
      <c r="B1044" s="12" t="s">
        <v>549</v>
      </c>
      <c r="D1044" t="s">
        <v>1510</v>
      </c>
      <c r="H1044" t="b">
        <v>0</v>
      </c>
      <c r="I1044" t="b">
        <v>0</v>
      </c>
      <c r="J1044" t="b">
        <v>0</v>
      </c>
      <c r="K1044" t="b">
        <v>1</v>
      </c>
      <c r="L1044">
        <v>1043</v>
      </c>
    </row>
    <row r="1045" spans="1:12" x14ac:dyDescent="0.3">
      <c r="A1045" s="2" t="s">
        <v>1481</v>
      </c>
      <c r="D1045" s="1" t="s">
        <v>1510</v>
      </c>
      <c r="E1045" s="1"/>
      <c r="F1045" s="1"/>
      <c r="G1045" s="1"/>
      <c r="H1045" t="b">
        <v>0</v>
      </c>
      <c r="I1045" t="b">
        <v>0</v>
      </c>
      <c r="J1045" t="b">
        <v>0</v>
      </c>
      <c r="K1045" t="b">
        <v>1</v>
      </c>
      <c r="L1045">
        <v>1044</v>
      </c>
    </row>
    <row r="1046" spans="1:12" x14ac:dyDescent="0.3">
      <c r="A1046" s="2" t="s">
        <v>1482</v>
      </c>
      <c r="D1046" s="1" t="s">
        <v>1510</v>
      </c>
      <c r="E1046" s="1"/>
      <c r="F1046" s="1"/>
      <c r="G1046" s="1"/>
      <c r="H1046" t="b">
        <v>0</v>
      </c>
      <c r="I1046" t="b">
        <v>0</v>
      </c>
      <c r="J1046" t="b">
        <v>0</v>
      </c>
      <c r="K1046" t="b">
        <v>1</v>
      </c>
      <c r="L1046">
        <v>1045</v>
      </c>
    </row>
    <row r="1047" spans="1:12" x14ac:dyDescent="0.3">
      <c r="A1047" s="2" t="s">
        <v>1483</v>
      </c>
      <c r="D1047" s="1" t="s">
        <v>1510</v>
      </c>
      <c r="E1047" s="1"/>
      <c r="F1047" s="1"/>
      <c r="G1047" s="1"/>
      <c r="H1047" t="b">
        <v>0</v>
      </c>
      <c r="I1047" t="b">
        <v>0</v>
      </c>
      <c r="J1047" t="b">
        <v>0</v>
      </c>
      <c r="K1047" t="b">
        <v>1</v>
      </c>
      <c r="L1047">
        <v>1046</v>
      </c>
    </row>
    <row r="1048" spans="1:12" x14ac:dyDescent="0.3">
      <c r="A1048" s="2" t="s">
        <v>1484</v>
      </c>
      <c r="D1048" s="1" t="s">
        <v>1510</v>
      </c>
      <c r="E1048" s="1"/>
      <c r="F1048" s="1"/>
      <c r="G1048" s="1"/>
      <c r="H1048" t="b">
        <v>0</v>
      </c>
      <c r="I1048" t="b">
        <v>0</v>
      </c>
      <c r="J1048" t="b">
        <v>0</v>
      </c>
      <c r="K1048" t="b">
        <v>1</v>
      </c>
      <c r="L1048">
        <v>1047</v>
      </c>
    </row>
    <row r="1049" spans="1:12" x14ac:dyDescent="0.3">
      <c r="A1049" s="2" t="s">
        <v>318</v>
      </c>
      <c r="B1049" t="s">
        <v>561</v>
      </c>
      <c r="D1049" t="s">
        <v>1173</v>
      </c>
      <c r="E1049" t="s">
        <v>1527</v>
      </c>
      <c r="H1049" t="b">
        <v>0</v>
      </c>
      <c r="I1049" t="b">
        <v>0</v>
      </c>
      <c r="J1049" t="b">
        <v>0</v>
      </c>
      <c r="K1049" t="b">
        <v>1</v>
      </c>
      <c r="L1049">
        <v>1048</v>
      </c>
    </row>
    <row r="1050" spans="1:12" x14ac:dyDescent="0.3">
      <c r="A1050" s="2" t="s">
        <v>332</v>
      </c>
      <c r="B1050" t="s">
        <v>561</v>
      </c>
      <c r="D1050" t="s">
        <v>1510</v>
      </c>
      <c r="E1050" t="s">
        <v>1549</v>
      </c>
      <c r="H1050" t="b">
        <v>0</v>
      </c>
      <c r="I1050" t="b">
        <v>0</v>
      </c>
      <c r="J1050" t="b">
        <v>0</v>
      </c>
      <c r="K1050" t="b">
        <v>1</v>
      </c>
      <c r="L1050">
        <v>1049</v>
      </c>
    </row>
    <row r="1051" spans="1:12" x14ac:dyDescent="0.3">
      <c r="A1051" s="2" t="s">
        <v>1486</v>
      </c>
      <c r="B1051" s="32" t="s">
        <v>551</v>
      </c>
      <c r="C1051" s="1" t="s">
        <v>629</v>
      </c>
      <c r="H1051" t="b">
        <v>0</v>
      </c>
      <c r="I1051" t="b">
        <v>0</v>
      </c>
      <c r="J1051" t="b">
        <v>0</v>
      </c>
      <c r="K1051" t="b">
        <v>1</v>
      </c>
      <c r="L1051">
        <v>1050</v>
      </c>
    </row>
    <row r="1052" spans="1:12" x14ac:dyDescent="0.3">
      <c r="A1052" s="2" t="s">
        <v>1487</v>
      </c>
      <c r="B1052" s="32" t="s">
        <v>582</v>
      </c>
      <c r="C1052" s="1" t="s">
        <v>657</v>
      </c>
      <c r="H1052" t="b">
        <v>0</v>
      </c>
      <c r="I1052" t="b">
        <v>0</v>
      </c>
      <c r="J1052" t="b">
        <v>0</v>
      </c>
      <c r="K1052" t="b">
        <v>1</v>
      </c>
      <c r="L1052">
        <v>1051</v>
      </c>
    </row>
    <row r="1053" spans="1:12" x14ac:dyDescent="0.3">
      <c r="A1053" s="2" t="s">
        <v>46</v>
      </c>
      <c r="B1053" s="9" t="s">
        <v>551</v>
      </c>
      <c r="C1053" t="s">
        <v>629</v>
      </c>
      <c r="H1053" t="b">
        <v>1</v>
      </c>
      <c r="I1053" t="b">
        <v>0</v>
      </c>
      <c r="J1053" t="b">
        <v>0</v>
      </c>
      <c r="K1053" t="b">
        <v>0</v>
      </c>
      <c r="L1053">
        <v>1052</v>
      </c>
    </row>
    <row r="1054" spans="1:12" x14ac:dyDescent="0.3">
      <c r="A1054" s="2" t="s">
        <v>194</v>
      </c>
      <c r="B1054" s="9" t="s">
        <v>582</v>
      </c>
      <c r="C1054" t="s">
        <v>657</v>
      </c>
      <c r="H1054" t="b">
        <v>1</v>
      </c>
      <c r="I1054" t="b">
        <v>0</v>
      </c>
      <c r="J1054" t="b">
        <v>0</v>
      </c>
      <c r="K1054" t="b">
        <v>0</v>
      </c>
      <c r="L1054">
        <v>1053</v>
      </c>
    </row>
    <row r="1055" spans="1:12" x14ac:dyDescent="0.3">
      <c r="A1055" s="2" t="s">
        <v>1489</v>
      </c>
      <c r="C1055" s="2"/>
      <c r="D1055" s="2"/>
      <c r="E1055" s="2"/>
      <c r="F1055" s="2"/>
      <c r="G1055" s="2"/>
      <c r="H1055" t="b">
        <v>0</v>
      </c>
      <c r="I1055" t="b">
        <v>0</v>
      </c>
      <c r="J1055" t="b">
        <v>0</v>
      </c>
      <c r="K1055" t="b">
        <v>1</v>
      </c>
      <c r="L1055">
        <v>1054</v>
      </c>
    </row>
    <row r="1056" spans="1:12" x14ac:dyDescent="0.3">
      <c r="A1056" s="2" t="s">
        <v>1490</v>
      </c>
      <c r="C1056" s="2"/>
      <c r="D1056" s="35"/>
      <c r="E1056" s="35"/>
      <c r="F1056" s="35"/>
      <c r="G1056" s="35"/>
      <c r="H1056" t="b">
        <v>0</v>
      </c>
      <c r="I1056" t="b">
        <v>0</v>
      </c>
      <c r="J1056" t="b">
        <v>0</v>
      </c>
      <c r="K1056" t="b">
        <v>1</v>
      </c>
      <c r="L1056">
        <v>1055</v>
      </c>
    </row>
    <row r="1057" spans="1:12" x14ac:dyDescent="0.3">
      <c r="A1057" s="2" t="s">
        <v>381</v>
      </c>
      <c r="B1057" s="112" t="s">
        <v>549</v>
      </c>
      <c r="C1057">
        <v>-1</v>
      </c>
      <c r="E1057" t="s">
        <v>1549</v>
      </c>
      <c r="F1057" s="35"/>
      <c r="G1057" s="35"/>
      <c r="H1057" t="b">
        <v>0</v>
      </c>
      <c r="I1057" t="b">
        <v>0</v>
      </c>
      <c r="J1057" t="b">
        <v>0</v>
      </c>
      <c r="K1057" t="b">
        <v>1</v>
      </c>
      <c r="L1057">
        <v>1056</v>
      </c>
    </row>
    <row r="1058" spans="1:12" x14ac:dyDescent="0.3">
      <c r="A1058" s="2" t="s">
        <v>8</v>
      </c>
      <c r="B1058" s="102" t="s">
        <v>530</v>
      </c>
      <c r="C1058" t="s">
        <v>612</v>
      </c>
      <c r="D1058" s="35"/>
      <c r="E1058" s="35"/>
      <c r="F1058" s="35"/>
      <c r="G1058" s="35"/>
      <c r="H1058" t="b">
        <v>1</v>
      </c>
      <c r="I1058" t="b">
        <v>0</v>
      </c>
      <c r="J1058" t="b">
        <v>0</v>
      </c>
      <c r="K1058" t="b">
        <v>0</v>
      </c>
      <c r="L1058">
        <v>1057</v>
      </c>
    </row>
    <row r="1059" spans="1:12" x14ac:dyDescent="0.3">
      <c r="A1059" s="2" t="s">
        <v>1491</v>
      </c>
      <c r="B1059" s="5" t="s">
        <v>1572</v>
      </c>
      <c r="C1059" s="2"/>
      <c r="D1059" s="2"/>
      <c r="E1059" s="2"/>
      <c r="F1059" s="2"/>
      <c r="G1059" s="2"/>
      <c r="H1059" t="b">
        <v>0</v>
      </c>
      <c r="I1059" t="b">
        <v>0</v>
      </c>
      <c r="J1059" t="b">
        <v>0</v>
      </c>
      <c r="K1059" t="b">
        <v>1</v>
      </c>
      <c r="L1059">
        <v>1058</v>
      </c>
    </row>
    <row r="1060" spans="1:12" x14ac:dyDescent="0.3">
      <c r="A1060" s="2" t="s">
        <v>1492</v>
      </c>
      <c r="B1060" s="5" t="s">
        <v>1572</v>
      </c>
      <c r="C1060" s="2"/>
      <c r="D1060" s="2"/>
      <c r="E1060" s="2"/>
      <c r="F1060" s="2"/>
      <c r="G1060" s="2"/>
      <c r="H1060" t="b">
        <v>0</v>
      </c>
      <c r="I1060" t="b">
        <v>0</v>
      </c>
      <c r="J1060" t="b">
        <v>0</v>
      </c>
      <c r="K1060" t="b">
        <v>1</v>
      </c>
      <c r="L1060">
        <v>1059</v>
      </c>
    </row>
    <row r="1061" spans="1:12" x14ac:dyDescent="0.3">
      <c r="A1061" s="2" t="s">
        <v>1493</v>
      </c>
      <c r="B1061" s="5" t="s">
        <v>1572</v>
      </c>
      <c r="H1061" t="b">
        <v>0</v>
      </c>
      <c r="I1061" t="b">
        <v>0</v>
      </c>
      <c r="J1061" t="b">
        <v>0</v>
      </c>
      <c r="K1061" t="b">
        <v>1</v>
      </c>
      <c r="L1061">
        <v>1060</v>
      </c>
    </row>
    <row r="1062" spans="1:12" x14ac:dyDescent="0.3">
      <c r="A1062" s="2" t="s">
        <v>1494</v>
      </c>
      <c r="B1062" s="5" t="s">
        <v>1572</v>
      </c>
      <c r="H1062" t="b">
        <v>0</v>
      </c>
      <c r="I1062" t="b">
        <v>0</v>
      </c>
      <c r="J1062" t="b">
        <v>0</v>
      </c>
      <c r="K1062" t="b">
        <v>1</v>
      </c>
      <c r="L1062">
        <v>1061</v>
      </c>
    </row>
    <row r="1063" spans="1:12" x14ac:dyDescent="0.3">
      <c r="A1063" s="2" t="s">
        <v>1495</v>
      </c>
      <c r="B1063" s="5" t="s">
        <v>1572</v>
      </c>
      <c r="H1063" t="b">
        <v>0</v>
      </c>
      <c r="I1063" t="b">
        <v>0</v>
      </c>
      <c r="J1063" t="b">
        <v>0</v>
      </c>
      <c r="K1063" t="b">
        <v>1</v>
      </c>
      <c r="L1063">
        <v>1062</v>
      </c>
    </row>
    <row r="1064" spans="1:12" x14ac:dyDescent="0.3">
      <c r="A1064" s="2" t="s">
        <v>1496</v>
      </c>
      <c r="B1064" s="5" t="s">
        <v>1572</v>
      </c>
      <c r="H1064" t="b">
        <v>0</v>
      </c>
      <c r="I1064" t="b">
        <v>0</v>
      </c>
      <c r="J1064" t="b">
        <v>0</v>
      </c>
      <c r="K1064" t="b">
        <v>1</v>
      </c>
      <c r="L1064">
        <v>1063</v>
      </c>
    </row>
    <row r="1065" spans="1:12" x14ac:dyDescent="0.3">
      <c r="A1065" s="2" t="s">
        <v>1491</v>
      </c>
      <c r="B1065" s="5" t="s">
        <v>1572</v>
      </c>
      <c r="H1065" t="b">
        <v>0</v>
      </c>
      <c r="I1065" t="b">
        <v>0</v>
      </c>
      <c r="J1065" t="b">
        <v>0</v>
      </c>
      <c r="K1065" t="b">
        <v>1</v>
      </c>
      <c r="L1065">
        <v>1064</v>
      </c>
    </row>
    <row r="1066" spans="1:12" x14ac:dyDescent="0.3">
      <c r="A1066" s="2" t="s">
        <v>1491</v>
      </c>
      <c r="B1066" s="5" t="s">
        <v>1572</v>
      </c>
      <c r="H1066" t="b">
        <v>0</v>
      </c>
      <c r="I1066" t="b">
        <v>0</v>
      </c>
      <c r="J1066" t="b">
        <v>0</v>
      </c>
      <c r="K1066" t="b">
        <v>1</v>
      </c>
      <c r="L1066">
        <v>1065</v>
      </c>
    </row>
    <row r="1067" spans="1:12" x14ac:dyDescent="0.3">
      <c r="A1067" s="2" t="s">
        <v>1491</v>
      </c>
      <c r="B1067" s="5" t="s">
        <v>1572</v>
      </c>
      <c r="H1067" t="b">
        <v>0</v>
      </c>
      <c r="I1067" t="b">
        <v>0</v>
      </c>
      <c r="J1067" t="b">
        <v>0</v>
      </c>
      <c r="K1067" t="b">
        <v>1</v>
      </c>
      <c r="L1067">
        <v>1066</v>
      </c>
    </row>
    <row r="1068" spans="1:12" x14ac:dyDescent="0.3">
      <c r="A1068" s="2" t="s">
        <v>1500</v>
      </c>
      <c r="D1068" t="s">
        <v>1512</v>
      </c>
      <c r="H1068" t="b">
        <v>0</v>
      </c>
      <c r="I1068" t="b">
        <v>0</v>
      </c>
      <c r="J1068" t="b">
        <v>0</v>
      </c>
      <c r="K1068" t="b">
        <v>1</v>
      </c>
      <c r="L1068">
        <v>1067</v>
      </c>
    </row>
    <row r="1069" spans="1:12" x14ac:dyDescent="0.3">
      <c r="A1069" s="2" t="s">
        <v>1501</v>
      </c>
      <c r="D1069" s="1" t="s">
        <v>1512</v>
      </c>
      <c r="E1069" s="1"/>
      <c r="F1069" s="1"/>
      <c r="G1069" s="1"/>
      <c r="H1069" t="b">
        <v>0</v>
      </c>
      <c r="I1069" t="b">
        <v>0</v>
      </c>
      <c r="J1069" t="b">
        <v>0</v>
      </c>
      <c r="K1069" t="b">
        <v>1</v>
      </c>
      <c r="L1069">
        <v>1068</v>
      </c>
    </row>
    <row r="1070" spans="1:12" x14ac:dyDescent="0.3">
      <c r="A1070" s="2" t="s">
        <v>1502</v>
      </c>
      <c r="D1070" s="1" t="s">
        <v>1512</v>
      </c>
      <c r="E1070" s="1"/>
      <c r="F1070" s="1"/>
      <c r="G1070" s="1"/>
      <c r="H1070" t="b">
        <v>0</v>
      </c>
      <c r="I1070" t="b">
        <v>0</v>
      </c>
      <c r="J1070" t="b">
        <v>0</v>
      </c>
      <c r="K1070" t="b">
        <v>1</v>
      </c>
      <c r="L1070">
        <v>1069</v>
      </c>
    </row>
    <row r="1071" spans="1:12" x14ac:dyDescent="0.3">
      <c r="A1071" s="2" t="s">
        <v>1497</v>
      </c>
      <c r="D1071" s="1" t="s">
        <v>1512</v>
      </c>
      <c r="E1071" s="1"/>
      <c r="F1071" s="1"/>
      <c r="G1071" s="1"/>
      <c r="H1071" t="b">
        <v>0</v>
      </c>
      <c r="I1071" t="b">
        <v>0</v>
      </c>
      <c r="J1071" t="b">
        <v>0</v>
      </c>
      <c r="K1071" t="b">
        <v>1</v>
      </c>
      <c r="L1071">
        <v>1070</v>
      </c>
    </row>
    <row r="1072" spans="1:12" x14ac:dyDescent="0.3">
      <c r="A1072" s="2" t="s">
        <v>1498</v>
      </c>
      <c r="D1072" t="s">
        <v>1183</v>
      </c>
      <c r="E1072" s="1"/>
      <c r="F1072" s="1"/>
      <c r="G1072" s="1" t="s">
        <v>1544</v>
      </c>
      <c r="H1072" t="b">
        <v>0</v>
      </c>
      <c r="I1072" t="b">
        <v>0</v>
      </c>
      <c r="J1072" t="b">
        <v>0</v>
      </c>
      <c r="K1072" t="b">
        <v>1</v>
      </c>
      <c r="L1072">
        <v>1071</v>
      </c>
    </row>
    <row r="1073" spans="1:12" x14ac:dyDescent="0.3">
      <c r="A1073" s="2" t="s">
        <v>8</v>
      </c>
      <c r="B1073" s="9" t="s">
        <v>530</v>
      </c>
      <c r="C1073" t="s">
        <v>612</v>
      </c>
      <c r="D1073" s="35"/>
      <c r="E1073" s="35"/>
      <c r="F1073" s="35"/>
      <c r="G1073" s="35"/>
      <c r="H1073" t="b">
        <v>1</v>
      </c>
      <c r="I1073" t="b">
        <v>0</v>
      </c>
      <c r="J1073" t="b">
        <v>0</v>
      </c>
      <c r="K1073" t="b">
        <v>0</v>
      </c>
      <c r="L1073">
        <v>1072</v>
      </c>
    </row>
    <row r="1074" spans="1:12" x14ac:dyDescent="0.3">
      <c r="A1074" s="2" t="s">
        <v>8</v>
      </c>
      <c r="B1074" s="9" t="s">
        <v>530</v>
      </c>
      <c r="C1074" t="s">
        <v>612</v>
      </c>
      <c r="H1074" t="b">
        <v>1</v>
      </c>
      <c r="I1074" t="b">
        <v>0</v>
      </c>
      <c r="J1074" t="b">
        <v>0</v>
      </c>
      <c r="K1074" t="b">
        <v>0</v>
      </c>
      <c r="L1074">
        <v>1073</v>
      </c>
    </row>
    <row r="1075" spans="1:12" x14ac:dyDescent="0.3">
      <c r="A1075" s="2" t="s">
        <v>8</v>
      </c>
      <c r="B1075" s="9" t="s">
        <v>530</v>
      </c>
      <c r="C1075" t="s">
        <v>612</v>
      </c>
      <c r="H1075" t="b">
        <v>1</v>
      </c>
      <c r="I1075" t="b">
        <v>0</v>
      </c>
      <c r="J1075" t="b">
        <v>0</v>
      </c>
      <c r="K1075" t="b">
        <v>0</v>
      </c>
      <c r="L1075">
        <v>1074</v>
      </c>
    </row>
    <row r="1076" spans="1:12" x14ac:dyDescent="0.3">
      <c r="A1076" s="2" t="s">
        <v>8</v>
      </c>
      <c r="B1076" s="9" t="s">
        <v>530</v>
      </c>
      <c r="C1076" t="s">
        <v>612</v>
      </c>
      <c r="H1076" t="b">
        <v>1</v>
      </c>
      <c r="I1076" t="b">
        <v>0</v>
      </c>
      <c r="J1076" t="b">
        <v>0</v>
      </c>
      <c r="K1076" t="b">
        <v>0</v>
      </c>
      <c r="L1076">
        <v>1075</v>
      </c>
    </row>
    <row r="1077" spans="1:12" x14ac:dyDescent="0.3">
      <c r="A1077" s="2" t="s">
        <v>8</v>
      </c>
      <c r="B1077" s="9" t="s">
        <v>530</v>
      </c>
      <c r="C1077" t="s">
        <v>612</v>
      </c>
      <c r="H1077" t="b">
        <v>1</v>
      </c>
      <c r="I1077" t="b">
        <v>0</v>
      </c>
      <c r="J1077" t="b">
        <v>0</v>
      </c>
      <c r="K1077" t="b">
        <v>0</v>
      </c>
      <c r="L1077">
        <v>1076</v>
      </c>
    </row>
    <row r="1078" spans="1:12" x14ac:dyDescent="0.3">
      <c r="A1078" s="2" t="s">
        <v>8</v>
      </c>
      <c r="B1078" s="9" t="s">
        <v>530</v>
      </c>
      <c r="C1078" t="s">
        <v>612</v>
      </c>
      <c r="H1078" t="b">
        <v>1</v>
      </c>
      <c r="I1078" t="b">
        <v>0</v>
      </c>
      <c r="J1078" t="b">
        <v>0</v>
      </c>
      <c r="K1078" t="b">
        <v>0</v>
      </c>
      <c r="L1078">
        <v>1077</v>
      </c>
    </row>
    <row r="1079" spans="1:12" x14ac:dyDescent="0.3">
      <c r="A1079" s="2" t="s">
        <v>8</v>
      </c>
      <c r="B1079" s="9" t="s">
        <v>530</v>
      </c>
      <c r="C1079" t="s">
        <v>612</v>
      </c>
      <c r="H1079" t="b">
        <v>1</v>
      </c>
      <c r="I1079" t="b">
        <v>0</v>
      </c>
      <c r="J1079" t="b">
        <v>0</v>
      </c>
      <c r="K1079" t="b">
        <v>0</v>
      </c>
      <c r="L1079">
        <v>1078</v>
      </c>
    </row>
    <row r="1080" spans="1:12" x14ac:dyDescent="0.3">
      <c r="A1080" s="2" t="s">
        <v>8</v>
      </c>
      <c r="B1080" s="9" t="s">
        <v>530</v>
      </c>
      <c r="C1080" t="s">
        <v>612</v>
      </c>
      <c r="H1080" t="b">
        <v>1</v>
      </c>
      <c r="I1080" t="b">
        <v>0</v>
      </c>
      <c r="J1080" t="b">
        <v>0</v>
      </c>
      <c r="K1080" t="b">
        <v>0</v>
      </c>
      <c r="L1080">
        <v>1079</v>
      </c>
    </row>
    <row r="1081" spans="1:12" x14ac:dyDescent="0.3">
      <c r="A1081" s="2" t="s">
        <v>8</v>
      </c>
      <c r="B1081" s="9" t="s">
        <v>530</v>
      </c>
      <c r="C1081" t="s">
        <v>612</v>
      </c>
      <c r="H1081" t="b">
        <v>1</v>
      </c>
      <c r="I1081" t="b">
        <v>0</v>
      </c>
      <c r="J1081" t="b">
        <v>0</v>
      </c>
      <c r="K1081" t="b">
        <v>0</v>
      </c>
      <c r="L1081">
        <v>1080</v>
      </c>
    </row>
    <row r="1082" spans="1:12" x14ac:dyDescent="0.3">
      <c r="A1082" s="2" t="s">
        <v>8</v>
      </c>
      <c r="B1082" s="9" t="s">
        <v>530</v>
      </c>
      <c r="C1082" t="s">
        <v>612</v>
      </c>
      <c r="H1082" t="b">
        <v>1</v>
      </c>
      <c r="I1082" t="b">
        <v>0</v>
      </c>
      <c r="J1082" t="b">
        <v>0</v>
      </c>
      <c r="K1082" t="b">
        <v>0</v>
      </c>
      <c r="L1082">
        <v>1081</v>
      </c>
    </row>
    <row r="1083" spans="1:12" x14ac:dyDescent="0.3">
      <c r="A1083" s="2" t="s">
        <v>8</v>
      </c>
      <c r="B1083" s="9" t="s">
        <v>530</v>
      </c>
      <c r="C1083" t="s">
        <v>612</v>
      </c>
      <c r="H1083" t="b">
        <v>1</v>
      </c>
      <c r="I1083" t="b">
        <v>0</v>
      </c>
      <c r="J1083" t="b">
        <v>0</v>
      </c>
      <c r="K1083" t="b">
        <v>0</v>
      </c>
      <c r="L1083">
        <v>1082</v>
      </c>
    </row>
    <row r="1084" spans="1:12" x14ac:dyDescent="0.3">
      <c r="A1084" s="2" t="s">
        <v>8</v>
      </c>
      <c r="B1084" s="9" t="s">
        <v>530</v>
      </c>
      <c r="C1084" t="s">
        <v>612</v>
      </c>
      <c r="H1084" t="b">
        <v>1</v>
      </c>
      <c r="I1084" t="b">
        <v>0</v>
      </c>
      <c r="J1084" t="b">
        <v>0</v>
      </c>
      <c r="K1084" t="b">
        <v>0</v>
      </c>
      <c r="L1084">
        <v>1083</v>
      </c>
    </row>
    <row r="1085" spans="1:12" x14ac:dyDescent="0.3">
      <c r="A1085" s="2" t="s">
        <v>8</v>
      </c>
      <c r="B1085" s="9" t="s">
        <v>530</v>
      </c>
      <c r="C1085" t="s">
        <v>612</v>
      </c>
      <c r="H1085" t="b">
        <v>1</v>
      </c>
      <c r="I1085" t="b">
        <v>0</v>
      </c>
      <c r="J1085" t="b">
        <v>0</v>
      </c>
      <c r="K1085" t="b">
        <v>0</v>
      </c>
      <c r="L1085">
        <v>1084</v>
      </c>
    </row>
    <row r="1086" spans="1:12" x14ac:dyDescent="0.3">
      <c r="A1086" s="2" t="s">
        <v>8</v>
      </c>
      <c r="B1086" s="9" t="s">
        <v>530</v>
      </c>
      <c r="C1086" t="s">
        <v>612</v>
      </c>
      <c r="H1086" t="b">
        <v>1</v>
      </c>
      <c r="I1086" t="b">
        <v>0</v>
      </c>
      <c r="J1086" t="b">
        <v>0</v>
      </c>
      <c r="K1086" t="b">
        <v>0</v>
      </c>
      <c r="L1086">
        <v>1085</v>
      </c>
    </row>
    <row r="1087" spans="1:12" x14ac:dyDescent="0.3">
      <c r="A1087" s="2" t="s">
        <v>8</v>
      </c>
      <c r="B1087" s="9" t="s">
        <v>530</v>
      </c>
      <c r="C1087" t="s">
        <v>612</v>
      </c>
      <c r="H1087" t="b">
        <v>1</v>
      </c>
      <c r="I1087" t="b">
        <v>0</v>
      </c>
      <c r="J1087" t="b">
        <v>0</v>
      </c>
      <c r="K1087" t="b">
        <v>0</v>
      </c>
      <c r="L1087">
        <v>1086</v>
      </c>
    </row>
    <row r="1088" spans="1:12" x14ac:dyDescent="0.3">
      <c r="A1088" s="2" t="s">
        <v>8</v>
      </c>
      <c r="B1088" s="9" t="s">
        <v>530</v>
      </c>
      <c r="C1088" t="s">
        <v>612</v>
      </c>
      <c r="H1088" t="b">
        <v>1</v>
      </c>
      <c r="I1088" t="b">
        <v>0</v>
      </c>
      <c r="J1088" t="b">
        <v>0</v>
      </c>
      <c r="K1088" t="b">
        <v>0</v>
      </c>
      <c r="L1088">
        <v>1087</v>
      </c>
    </row>
    <row r="1089" spans="1:12" x14ac:dyDescent="0.3">
      <c r="A1089" s="2" t="s">
        <v>8</v>
      </c>
      <c r="B1089" s="9" t="s">
        <v>530</v>
      </c>
      <c r="C1089" t="s">
        <v>612</v>
      </c>
      <c r="H1089" t="b">
        <v>1</v>
      </c>
      <c r="I1089" t="b">
        <v>0</v>
      </c>
      <c r="J1089" t="b">
        <v>0</v>
      </c>
      <c r="K1089" t="b">
        <v>0</v>
      </c>
      <c r="L1089">
        <v>1088</v>
      </c>
    </row>
    <row r="1090" spans="1:12" x14ac:dyDescent="0.3">
      <c r="A1090" s="2" t="s">
        <v>8</v>
      </c>
      <c r="B1090" s="9" t="s">
        <v>530</v>
      </c>
      <c r="C1090" t="s">
        <v>612</v>
      </c>
      <c r="H1090" t="b">
        <v>1</v>
      </c>
      <c r="I1090" t="b">
        <v>0</v>
      </c>
      <c r="J1090" t="b">
        <v>0</v>
      </c>
      <c r="K1090" t="b">
        <v>0</v>
      </c>
      <c r="L1090">
        <v>1089</v>
      </c>
    </row>
  </sheetData>
  <sortState ref="A2:L1090">
    <sortCondition ref="L19"/>
  </sortState>
  <hyperlinks>
    <hyperlink ref="C6" r:id="rId1" display="https://www.crystallography.net/cod/1544425.html"/>
    <hyperlink ref="C16" r:id="rId2" display="https://www.crystallography.net/cod/1544425.html"/>
    <hyperlink ref="C973" r:id="rId3" display="https://www.crystallography.net/cod/1544425.html"/>
    <hyperlink ref="C981" r:id="rId4" display="https://www.crystallography.net/cod/1544425.html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89"/>
  <sheetViews>
    <sheetView workbookViewId="0">
      <selection activeCell="B1089" sqref="B1:B1089"/>
    </sheetView>
  </sheetViews>
  <sheetFormatPr defaultRowHeight="14.4" x14ac:dyDescent="0.3"/>
  <cols>
    <col min="1" max="1" width="21.5546875" customWidth="1"/>
  </cols>
  <sheetData>
    <row r="1" spans="1:2" x14ac:dyDescent="0.3">
      <c r="A1" s="2" t="s">
        <v>181</v>
      </c>
      <c r="B1">
        <v>315</v>
      </c>
    </row>
    <row r="2" spans="1:2" x14ac:dyDescent="0.3">
      <c r="A2" s="2" t="s">
        <v>181</v>
      </c>
      <c r="B2">
        <v>323</v>
      </c>
    </row>
    <row r="3" spans="1:2" x14ac:dyDescent="0.3">
      <c r="A3" s="5" t="s">
        <v>177</v>
      </c>
      <c r="B3">
        <v>311</v>
      </c>
    </row>
    <row r="4" spans="1:2" x14ac:dyDescent="0.3">
      <c r="A4" s="5" t="s">
        <v>177</v>
      </c>
      <c r="B4">
        <v>319</v>
      </c>
    </row>
    <row r="5" spans="1:2" x14ac:dyDescent="0.3">
      <c r="A5" s="2" t="s">
        <v>175</v>
      </c>
      <c r="B5">
        <v>305</v>
      </c>
    </row>
    <row r="6" spans="1:2" x14ac:dyDescent="0.3">
      <c r="A6" s="2" t="s">
        <v>175</v>
      </c>
      <c r="B6">
        <v>307</v>
      </c>
    </row>
    <row r="7" spans="1:2" x14ac:dyDescent="0.3">
      <c r="A7" s="2" t="s">
        <v>175</v>
      </c>
      <c r="B7">
        <v>309</v>
      </c>
    </row>
    <row r="8" spans="1:2" x14ac:dyDescent="0.3">
      <c r="A8" s="2" t="s">
        <v>175</v>
      </c>
      <c r="B8">
        <v>317</v>
      </c>
    </row>
    <row r="9" spans="1:2" x14ac:dyDescent="0.3">
      <c r="A9" s="5" t="s">
        <v>179</v>
      </c>
      <c r="B9">
        <v>313</v>
      </c>
    </row>
    <row r="10" spans="1:2" x14ac:dyDescent="0.3">
      <c r="A10" s="5" t="s">
        <v>179</v>
      </c>
      <c r="B10">
        <v>321</v>
      </c>
    </row>
    <row r="11" spans="1:2" x14ac:dyDescent="0.3">
      <c r="A11" s="2" t="s">
        <v>421</v>
      </c>
      <c r="B11">
        <v>896</v>
      </c>
    </row>
    <row r="12" spans="1:2" x14ac:dyDescent="0.3">
      <c r="A12" s="2" t="s">
        <v>415</v>
      </c>
      <c r="B12">
        <v>889</v>
      </c>
    </row>
    <row r="13" spans="1:2" x14ac:dyDescent="0.3">
      <c r="A13" s="2" t="s">
        <v>43</v>
      </c>
      <c r="B13">
        <v>88</v>
      </c>
    </row>
    <row r="14" spans="1:2" x14ac:dyDescent="0.3">
      <c r="A14" s="2" t="s">
        <v>38</v>
      </c>
      <c r="B14">
        <v>90</v>
      </c>
    </row>
    <row r="15" spans="1:2" x14ac:dyDescent="0.3">
      <c r="A15" s="2" t="s">
        <v>38</v>
      </c>
      <c r="B15">
        <v>324</v>
      </c>
    </row>
    <row r="16" spans="1:2" x14ac:dyDescent="0.3">
      <c r="A16" s="2" t="s">
        <v>38</v>
      </c>
      <c r="B16">
        <v>325</v>
      </c>
    </row>
    <row r="17" spans="1:2" x14ac:dyDescent="0.3">
      <c r="A17" s="2" t="s">
        <v>38</v>
      </c>
      <c r="B17">
        <v>326</v>
      </c>
    </row>
    <row r="18" spans="1:2" x14ac:dyDescent="0.3">
      <c r="A18" s="2" t="s">
        <v>38</v>
      </c>
      <c r="B18">
        <v>592</v>
      </c>
    </row>
    <row r="19" spans="1:2" x14ac:dyDescent="0.3">
      <c r="A19" s="2" t="s">
        <v>38</v>
      </c>
      <c r="B19">
        <v>593</v>
      </c>
    </row>
    <row r="20" spans="1:2" x14ac:dyDescent="0.3">
      <c r="A20" s="2" t="s">
        <v>38</v>
      </c>
      <c r="B20">
        <v>594</v>
      </c>
    </row>
    <row r="21" spans="1:2" x14ac:dyDescent="0.3">
      <c r="A21" s="2" t="s">
        <v>38</v>
      </c>
      <c r="B21">
        <v>595</v>
      </c>
    </row>
    <row r="22" spans="1:2" x14ac:dyDescent="0.3">
      <c r="A22" s="2" t="s">
        <v>38</v>
      </c>
      <c r="B22">
        <v>596</v>
      </c>
    </row>
    <row r="23" spans="1:2" x14ac:dyDescent="0.3">
      <c r="A23" s="2" t="s">
        <v>1369</v>
      </c>
      <c r="B23">
        <v>441</v>
      </c>
    </row>
    <row r="24" spans="1:2" x14ac:dyDescent="0.3">
      <c r="A24" s="2" t="s">
        <v>1369</v>
      </c>
      <c r="B24">
        <v>443</v>
      </c>
    </row>
    <row r="25" spans="1:2" x14ac:dyDescent="0.3">
      <c r="A25" s="2" t="s">
        <v>220</v>
      </c>
      <c r="B25">
        <v>440</v>
      </c>
    </row>
    <row r="26" spans="1:2" x14ac:dyDescent="0.3">
      <c r="A26" s="2" t="s">
        <v>220</v>
      </c>
      <c r="B26">
        <v>442</v>
      </c>
    </row>
    <row r="27" spans="1:2" x14ac:dyDescent="0.3">
      <c r="A27" s="2" t="s">
        <v>1372</v>
      </c>
      <c r="B27">
        <v>446</v>
      </c>
    </row>
    <row r="28" spans="1:2" x14ac:dyDescent="0.3">
      <c r="A28" s="2" t="s">
        <v>1372</v>
      </c>
      <c r="B28">
        <v>449</v>
      </c>
    </row>
    <row r="29" spans="1:2" x14ac:dyDescent="0.3">
      <c r="A29" s="2" t="s">
        <v>21</v>
      </c>
      <c r="B29">
        <v>64</v>
      </c>
    </row>
    <row r="30" spans="1:2" x14ac:dyDescent="0.3">
      <c r="A30" s="2" t="s">
        <v>21</v>
      </c>
      <c r="B30">
        <v>526</v>
      </c>
    </row>
    <row r="31" spans="1:2" x14ac:dyDescent="0.3">
      <c r="A31" s="2" t="s">
        <v>21</v>
      </c>
      <c r="B31">
        <v>529</v>
      </c>
    </row>
    <row r="32" spans="1:2" x14ac:dyDescent="0.3">
      <c r="A32" s="2" t="s">
        <v>21</v>
      </c>
      <c r="B32">
        <v>532</v>
      </c>
    </row>
    <row r="33" spans="1:2" x14ac:dyDescent="0.3">
      <c r="A33" s="2" t="s">
        <v>18</v>
      </c>
      <c r="B33">
        <v>61</v>
      </c>
    </row>
    <row r="34" spans="1:2" x14ac:dyDescent="0.3">
      <c r="A34" s="2" t="s">
        <v>110</v>
      </c>
      <c r="B34">
        <v>211</v>
      </c>
    </row>
    <row r="35" spans="1:2" x14ac:dyDescent="0.3">
      <c r="A35" s="2" t="s">
        <v>424</v>
      </c>
      <c r="B35">
        <v>899</v>
      </c>
    </row>
    <row r="36" spans="1:2" x14ac:dyDescent="0.3">
      <c r="A36" s="2" t="s">
        <v>418</v>
      </c>
      <c r="B36">
        <v>892</v>
      </c>
    </row>
    <row r="37" spans="1:2" x14ac:dyDescent="0.3">
      <c r="A37" s="2" t="s">
        <v>40</v>
      </c>
      <c r="B37">
        <v>87</v>
      </c>
    </row>
    <row r="38" spans="1:2" x14ac:dyDescent="0.3">
      <c r="A38" s="2" t="s">
        <v>422</v>
      </c>
      <c r="B38">
        <v>897</v>
      </c>
    </row>
    <row r="39" spans="1:2" x14ac:dyDescent="0.3">
      <c r="A39" s="2" t="s">
        <v>416</v>
      </c>
      <c r="B39">
        <v>890</v>
      </c>
    </row>
    <row r="40" spans="1:2" x14ac:dyDescent="0.3">
      <c r="A40" s="5" t="s">
        <v>16</v>
      </c>
      <c r="B40">
        <v>58</v>
      </c>
    </row>
    <row r="41" spans="1:2" x14ac:dyDescent="0.3">
      <c r="A41" s="2" t="s">
        <v>105</v>
      </c>
      <c r="B41">
        <v>206</v>
      </c>
    </row>
    <row r="42" spans="1:2" x14ac:dyDescent="0.3">
      <c r="A42" s="2" t="s">
        <v>109</v>
      </c>
      <c r="B42">
        <v>210</v>
      </c>
    </row>
    <row r="43" spans="1:2" x14ac:dyDescent="0.3">
      <c r="A43" s="2" t="s">
        <v>106</v>
      </c>
      <c r="B43">
        <v>207</v>
      </c>
    </row>
    <row r="44" spans="1:2" x14ac:dyDescent="0.3">
      <c r="A44" s="2" t="s">
        <v>104</v>
      </c>
      <c r="B44">
        <v>204</v>
      </c>
    </row>
    <row r="45" spans="1:2" x14ac:dyDescent="0.3">
      <c r="A45" s="2" t="s">
        <v>69</v>
      </c>
      <c r="B45">
        <v>205</v>
      </c>
    </row>
    <row r="46" spans="1:2" x14ac:dyDescent="0.3">
      <c r="A46" s="2" t="s">
        <v>69</v>
      </c>
      <c r="B46">
        <v>687</v>
      </c>
    </row>
    <row r="47" spans="1:2" x14ac:dyDescent="0.3">
      <c r="A47" s="5" t="s">
        <v>68</v>
      </c>
      <c r="B47">
        <v>129</v>
      </c>
    </row>
    <row r="48" spans="1:2" x14ac:dyDescent="0.3">
      <c r="A48" s="2" t="s">
        <v>108</v>
      </c>
      <c r="B48">
        <v>209</v>
      </c>
    </row>
    <row r="49" spans="1:2" x14ac:dyDescent="0.3">
      <c r="A49" s="2" t="s">
        <v>108</v>
      </c>
      <c r="B49">
        <v>916</v>
      </c>
    </row>
    <row r="50" spans="1:2" x14ac:dyDescent="0.3">
      <c r="A50" t="s">
        <v>108</v>
      </c>
      <c r="B50">
        <v>917</v>
      </c>
    </row>
    <row r="51" spans="1:2" x14ac:dyDescent="0.3">
      <c r="A51" s="5" t="s">
        <v>67</v>
      </c>
      <c r="B51">
        <v>128</v>
      </c>
    </row>
    <row r="52" spans="1:2" x14ac:dyDescent="0.3">
      <c r="A52" s="2" t="s">
        <v>130</v>
      </c>
      <c r="B52">
        <v>225</v>
      </c>
    </row>
    <row r="53" spans="1:2" x14ac:dyDescent="0.3">
      <c r="A53" s="2" t="s">
        <v>129</v>
      </c>
      <c r="B53">
        <v>223</v>
      </c>
    </row>
    <row r="54" spans="1:2" x14ac:dyDescent="0.3">
      <c r="A54" s="2" t="s">
        <v>129</v>
      </c>
      <c r="B54">
        <v>224</v>
      </c>
    </row>
    <row r="55" spans="1:2" x14ac:dyDescent="0.3">
      <c r="A55" s="2" t="s">
        <v>132</v>
      </c>
      <c r="B55">
        <v>227</v>
      </c>
    </row>
    <row r="56" spans="1:2" x14ac:dyDescent="0.3">
      <c r="A56" s="2" t="s">
        <v>131</v>
      </c>
      <c r="B56">
        <v>226</v>
      </c>
    </row>
    <row r="57" spans="1:2" x14ac:dyDescent="0.3">
      <c r="A57" s="2" t="s">
        <v>1360</v>
      </c>
      <c r="B57">
        <v>417</v>
      </c>
    </row>
    <row r="58" spans="1:2" x14ac:dyDescent="0.3">
      <c r="A58" s="2" t="s">
        <v>1359</v>
      </c>
      <c r="B58">
        <v>416</v>
      </c>
    </row>
    <row r="59" spans="1:2" x14ac:dyDescent="0.3">
      <c r="A59" s="2" t="s">
        <v>1359</v>
      </c>
      <c r="B59">
        <v>418</v>
      </c>
    </row>
    <row r="60" spans="1:2" x14ac:dyDescent="0.3">
      <c r="A60" s="2" t="s">
        <v>1359</v>
      </c>
      <c r="B60">
        <v>419</v>
      </c>
    </row>
    <row r="61" spans="1:2" x14ac:dyDescent="0.3">
      <c r="A61" s="2" t="s">
        <v>1359</v>
      </c>
      <c r="B61">
        <v>420</v>
      </c>
    </row>
    <row r="62" spans="1:2" x14ac:dyDescent="0.3">
      <c r="A62" s="2" t="s">
        <v>1359</v>
      </c>
      <c r="B62">
        <v>421</v>
      </c>
    </row>
    <row r="63" spans="1:2" x14ac:dyDescent="0.3">
      <c r="A63" s="2" t="s">
        <v>1359</v>
      </c>
      <c r="B63">
        <v>422</v>
      </c>
    </row>
    <row r="64" spans="1:2" x14ac:dyDescent="0.3">
      <c r="A64" s="2" t="s">
        <v>1359</v>
      </c>
      <c r="B64">
        <v>423</v>
      </c>
    </row>
    <row r="65" spans="1:2" x14ac:dyDescent="0.3">
      <c r="A65" s="2" t="s">
        <v>1358</v>
      </c>
      <c r="B65">
        <v>415</v>
      </c>
    </row>
    <row r="66" spans="1:2" x14ac:dyDescent="0.3">
      <c r="A66" s="2" t="s">
        <v>1357</v>
      </c>
      <c r="B66">
        <v>414</v>
      </c>
    </row>
    <row r="67" spans="1:2" x14ac:dyDescent="0.3">
      <c r="A67" s="2" t="s">
        <v>1356</v>
      </c>
      <c r="B67">
        <v>413</v>
      </c>
    </row>
    <row r="68" spans="1:2" x14ac:dyDescent="0.3">
      <c r="A68" s="2" t="s">
        <v>107</v>
      </c>
      <c r="B68">
        <v>208</v>
      </c>
    </row>
    <row r="69" spans="1:2" x14ac:dyDescent="0.3">
      <c r="A69" s="2" t="s">
        <v>107</v>
      </c>
      <c r="B69">
        <v>412</v>
      </c>
    </row>
    <row r="70" spans="1:2" x14ac:dyDescent="0.3">
      <c r="A70" s="2" t="s">
        <v>107</v>
      </c>
      <c r="B70">
        <v>911</v>
      </c>
    </row>
    <row r="71" spans="1:2" x14ac:dyDescent="0.3">
      <c r="A71" s="5" t="s">
        <v>65</v>
      </c>
      <c r="B71">
        <v>127</v>
      </c>
    </row>
    <row r="72" spans="1:2" x14ac:dyDescent="0.3">
      <c r="A72" s="2" t="s">
        <v>48</v>
      </c>
      <c r="B72">
        <v>327</v>
      </c>
    </row>
    <row r="73" spans="1:2" x14ac:dyDescent="0.3">
      <c r="A73" s="2" t="s">
        <v>48</v>
      </c>
      <c r="B73">
        <v>540</v>
      </c>
    </row>
    <row r="74" spans="1:2" x14ac:dyDescent="0.3">
      <c r="A74" s="2" t="s">
        <v>239</v>
      </c>
      <c r="B74">
        <v>535</v>
      </c>
    </row>
    <row r="75" spans="1:2" x14ac:dyDescent="0.3">
      <c r="A75" s="2" t="s">
        <v>239</v>
      </c>
      <c r="B75">
        <v>536</v>
      </c>
    </row>
    <row r="76" spans="1:2" x14ac:dyDescent="0.3">
      <c r="A76" s="2" t="s">
        <v>239</v>
      </c>
      <c r="B76">
        <v>537</v>
      </c>
    </row>
    <row r="77" spans="1:2" x14ac:dyDescent="0.3">
      <c r="A77" s="2" t="s">
        <v>239</v>
      </c>
      <c r="B77">
        <v>538</v>
      </c>
    </row>
    <row r="78" spans="1:2" x14ac:dyDescent="0.3">
      <c r="A78" s="2" t="s">
        <v>239</v>
      </c>
      <c r="B78">
        <v>539</v>
      </c>
    </row>
    <row r="79" spans="1:2" x14ac:dyDescent="0.3">
      <c r="A79" s="2" t="s">
        <v>19</v>
      </c>
      <c r="B79">
        <v>62</v>
      </c>
    </row>
    <row r="80" spans="1:2" x14ac:dyDescent="0.3">
      <c r="A80" s="2" t="s">
        <v>19</v>
      </c>
      <c r="B80">
        <v>524</v>
      </c>
    </row>
    <row r="81" spans="1:2" x14ac:dyDescent="0.3">
      <c r="A81" s="2" t="s">
        <v>19</v>
      </c>
      <c r="B81">
        <v>527</v>
      </c>
    </row>
    <row r="82" spans="1:2" x14ac:dyDescent="0.3">
      <c r="A82" s="2" t="s">
        <v>19</v>
      </c>
      <c r="B82">
        <v>530</v>
      </c>
    </row>
    <row r="83" spans="1:2" x14ac:dyDescent="0.3">
      <c r="A83" s="2" t="s">
        <v>17</v>
      </c>
      <c r="B83">
        <v>59</v>
      </c>
    </row>
    <row r="84" spans="1:2" x14ac:dyDescent="0.3">
      <c r="A84" s="2" t="s">
        <v>30</v>
      </c>
      <c r="B84">
        <v>76</v>
      </c>
    </row>
    <row r="85" spans="1:2" x14ac:dyDescent="0.3">
      <c r="A85" s="2" t="s">
        <v>39</v>
      </c>
      <c r="B85">
        <v>85</v>
      </c>
    </row>
    <row r="86" spans="1:2" x14ac:dyDescent="0.3">
      <c r="A86" s="2" t="s">
        <v>39</v>
      </c>
      <c r="B86">
        <v>92</v>
      </c>
    </row>
    <row r="87" spans="1:2" x14ac:dyDescent="0.3">
      <c r="A87" s="2" t="s">
        <v>39</v>
      </c>
      <c r="B87">
        <v>94</v>
      </c>
    </row>
    <row r="88" spans="1:2" x14ac:dyDescent="0.3">
      <c r="A88" s="5" t="s">
        <v>14</v>
      </c>
      <c r="B88">
        <v>56</v>
      </c>
    </row>
    <row r="89" spans="1:2" x14ac:dyDescent="0.3">
      <c r="A89" s="2" t="s">
        <v>410</v>
      </c>
      <c r="B89">
        <v>886</v>
      </c>
    </row>
    <row r="90" spans="1:2" x14ac:dyDescent="0.3">
      <c r="A90" s="2" t="s">
        <v>246</v>
      </c>
      <c r="B90">
        <v>543</v>
      </c>
    </row>
    <row r="91" spans="1:2" x14ac:dyDescent="0.3">
      <c r="A91" s="2" t="s">
        <v>680</v>
      </c>
      <c r="B91">
        <v>122</v>
      </c>
    </row>
    <row r="92" spans="1:2" x14ac:dyDescent="0.3">
      <c r="A92" s="2" t="s">
        <v>680</v>
      </c>
      <c r="B92">
        <v>126</v>
      </c>
    </row>
    <row r="93" spans="1:2" x14ac:dyDescent="0.3">
      <c r="A93" s="2" t="s">
        <v>679</v>
      </c>
      <c r="B93">
        <v>121</v>
      </c>
    </row>
    <row r="94" spans="1:2" x14ac:dyDescent="0.3">
      <c r="A94" s="2" t="s">
        <v>679</v>
      </c>
      <c r="B94">
        <v>125</v>
      </c>
    </row>
    <row r="95" spans="1:2" x14ac:dyDescent="0.3">
      <c r="A95" s="2" t="s">
        <v>316</v>
      </c>
      <c r="B95">
        <v>688</v>
      </c>
    </row>
    <row r="96" spans="1:2" x14ac:dyDescent="0.3">
      <c r="A96" s="2" t="s">
        <v>266</v>
      </c>
      <c r="B96">
        <v>611</v>
      </c>
    </row>
    <row r="97" spans="1:2" x14ac:dyDescent="0.3">
      <c r="A97" s="2" t="s">
        <v>266</v>
      </c>
      <c r="B97">
        <v>612</v>
      </c>
    </row>
    <row r="98" spans="1:2" x14ac:dyDescent="0.3">
      <c r="A98" s="2" t="s">
        <v>266</v>
      </c>
      <c r="B98">
        <v>613</v>
      </c>
    </row>
    <row r="99" spans="1:2" x14ac:dyDescent="0.3">
      <c r="A99" s="2" t="s">
        <v>266</v>
      </c>
      <c r="B99">
        <v>614</v>
      </c>
    </row>
    <row r="100" spans="1:2" x14ac:dyDescent="0.3">
      <c r="A100" s="2" t="s">
        <v>311</v>
      </c>
      <c r="B100">
        <v>675</v>
      </c>
    </row>
    <row r="101" spans="1:2" x14ac:dyDescent="0.3">
      <c r="A101" s="2" t="s">
        <v>6</v>
      </c>
      <c r="B101">
        <v>7</v>
      </c>
    </row>
    <row r="102" spans="1:2" x14ac:dyDescent="0.3">
      <c r="A102" s="2" t="s">
        <v>6</v>
      </c>
      <c r="B102">
        <v>17</v>
      </c>
    </row>
    <row r="103" spans="1:2" x14ac:dyDescent="0.3">
      <c r="A103" s="2" t="s">
        <v>215</v>
      </c>
      <c r="B103">
        <v>120</v>
      </c>
    </row>
    <row r="104" spans="1:2" x14ac:dyDescent="0.3">
      <c r="A104" s="2" t="s">
        <v>215</v>
      </c>
      <c r="B104">
        <v>124</v>
      </c>
    </row>
    <row r="105" spans="1:2" x14ac:dyDescent="0.3">
      <c r="A105" s="2" t="s">
        <v>215</v>
      </c>
      <c r="B105">
        <v>251</v>
      </c>
    </row>
    <row r="106" spans="1:2" x14ac:dyDescent="0.3">
      <c r="A106" s="2" t="s">
        <v>215</v>
      </c>
      <c r="B106">
        <v>424</v>
      </c>
    </row>
    <row r="107" spans="1:2" x14ac:dyDescent="0.3">
      <c r="A107" s="2" t="s">
        <v>1361</v>
      </c>
      <c r="B107">
        <v>425</v>
      </c>
    </row>
    <row r="108" spans="1:2" x14ac:dyDescent="0.3">
      <c r="A108" s="2" t="s">
        <v>1362</v>
      </c>
      <c r="B108">
        <v>426</v>
      </c>
    </row>
    <row r="109" spans="1:2" x14ac:dyDescent="0.3">
      <c r="A109" s="2" t="s">
        <v>1363</v>
      </c>
      <c r="B109">
        <v>427</v>
      </c>
    </row>
    <row r="110" spans="1:2" x14ac:dyDescent="0.3">
      <c r="A110" s="2" t="s">
        <v>259</v>
      </c>
      <c r="B110">
        <v>584</v>
      </c>
    </row>
    <row r="111" spans="1:2" x14ac:dyDescent="0.3">
      <c r="A111" s="2" t="s">
        <v>259</v>
      </c>
      <c r="B111">
        <v>587</v>
      </c>
    </row>
    <row r="112" spans="1:2" x14ac:dyDescent="0.3">
      <c r="A112" s="2" t="s">
        <v>3</v>
      </c>
      <c r="B112">
        <v>4</v>
      </c>
    </row>
    <row r="113" spans="1:2" x14ac:dyDescent="0.3">
      <c r="A113" s="2" t="s">
        <v>3</v>
      </c>
      <c r="B113">
        <v>14</v>
      </c>
    </row>
    <row r="114" spans="1:2" x14ac:dyDescent="0.3">
      <c r="A114" s="2" t="s">
        <v>166</v>
      </c>
      <c r="B114">
        <v>294</v>
      </c>
    </row>
    <row r="115" spans="1:2" x14ac:dyDescent="0.3">
      <c r="A115" s="2" t="s">
        <v>166</v>
      </c>
      <c r="B115">
        <v>297</v>
      </c>
    </row>
    <row r="116" spans="1:2" x14ac:dyDescent="0.3">
      <c r="A116" s="2" t="s">
        <v>138</v>
      </c>
      <c r="B116">
        <v>231</v>
      </c>
    </row>
    <row r="117" spans="1:2" x14ac:dyDescent="0.3">
      <c r="A117" s="2" t="s">
        <v>1498</v>
      </c>
      <c r="B117">
        <v>1071</v>
      </c>
    </row>
    <row r="118" spans="1:2" x14ac:dyDescent="0.3">
      <c r="A118" s="2" t="s">
        <v>144</v>
      </c>
      <c r="B118">
        <v>239</v>
      </c>
    </row>
    <row r="119" spans="1:2" x14ac:dyDescent="0.3">
      <c r="A119" s="2" t="s">
        <v>144</v>
      </c>
      <c r="B119">
        <v>783</v>
      </c>
    </row>
    <row r="120" spans="1:2" x14ac:dyDescent="0.3">
      <c r="A120" s="2" t="s">
        <v>141</v>
      </c>
      <c r="B120">
        <v>235</v>
      </c>
    </row>
    <row r="121" spans="1:2" x14ac:dyDescent="0.3">
      <c r="A121" s="2" t="s">
        <v>147</v>
      </c>
      <c r="B121">
        <v>243</v>
      </c>
    </row>
    <row r="122" spans="1:2" x14ac:dyDescent="0.3">
      <c r="A122" s="1" t="s">
        <v>889</v>
      </c>
      <c r="B122">
        <v>600</v>
      </c>
    </row>
    <row r="123" spans="1:2" x14ac:dyDescent="0.3">
      <c r="A123" s="2" t="s">
        <v>1346</v>
      </c>
      <c r="B123">
        <v>393</v>
      </c>
    </row>
    <row r="124" spans="1:2" x14ac:dyDescent="0.3">
      <c r="A124" s="2" t="s">
        <v>1347</v>
      </c>
      <c r="B124">
        <v>394</v>
      </c>
    </row>
    <row r="125" spans="1:2" x14ac:dyDescent="0.3">
      <c r="A125" s="2" t="s">
        <v>1347</v>
      </c>
      <c r="B125">
        <v>395</v>
      </c>
    </row>
    <row r="126" spans="1:2" x14ac:dyDescent="0.3">
      <c r="A126" s="2" t="s">
        <v>1344</v>
      </c>
      <c r="B126">
        <v>389</v>
      </c>
    </row>
    <row r="127" spans="1:2" x14ac:dyDescent="0.3">
      <c r="A127" s="2" t="s">
        <v>1345</v>
      </c>
      <c r="B127">
        <v>390</v>
      </c>
    </row>
    <row r="128" spans="1:2" x14ac:dyDescent="0.3">
      <c r="A128" s="2" t="s">
        <v>1343</v>
      </c>
      <c r="B128">
        <v>387</v>
      </c>
    </row>
    <row r="129" spans="1:2" x14ac:dyDescent="0.3">
      <c r="A129" s="2" t="s">
        <v>1342</v>
      </c>
      <c r="B129">
        <v>385</v>
      </c>
    </row>
    <row r="130" spans="1:2" x14ac:dyDescent="0.3">
      <c r="A130" s="2" t="s">
        <v>1342</v>
      </c>
      <c r="B130">
        <v>386</v>
      </c>
    </row>
    <row r="131" spans="1:2" x14ac:dyDescent="0.3">
      <c r="A131" s="2" t="s">
        <v>1481</v>
      </c>
      <c r="B131">
        <v>1044</v>
      </c>
    </row>
    <row r="132" spans="1:2" x14ac:dyDescent="0.3">
      <c r="A132" s="2" t="s">
        <v>212</v>
      </c>
      <c r="B132">
        <v>406</v>
      </c>
    </row>
    <row r="133" spans="1:2" x14ac:dyDescent="0.3">
      <c r="A133" s="2" t="s">
        <v>212</v>
      </c>
      <c r="B133">
        <v>411</v>
      </c>
    </row>
    <row r="134" spans="1:2" x14ac:dyDescent="0.3">
      <c r="A134" s="2" t="s">
        <v>1482</v>
      </c>
      <c r="B134">
        <v>1045</v>
      </c>
    </row>
    <row r="135" spans="1:2" x14ac:dyDescent="0.3">
      <c r="A135" s="2" t="s">
        <v>211</v>
      </c>
      <c r="B135">
        <v>404</v>
      </c>
    </row>
    <row r="136" spans="1:2" x14ac:dyDescent="0.3">
      <c r="A136" s="2" t="s">
        <v>211</v>
      </c>
      <c r="B136">
        <v>409</v>
      </c>
    </row>
    <row r="137" spans="1:2" x14ac:dyDescent="0.3">
      <c r="A137" s="2" t="s">
        <v>210</v>
      </c>
      <c r="B137">
        <v>403</v>
      </c>
    </row>
    <row r="138" spans="1:2" x14ac:dyDescent="0.3">
      <c r="A138" s="2" t="s">
        <v>210</v>
      </c>
      <c r="B138">
        <v>408</v>
      </c>
    </row>
    <row r="139" spans="1:2" x14ac:dyDescent="0.3">
      <c r="A139" s="2" t="s">
        <v>1355</v>
      </c>
      <c r="B139">
        <v>405</v>
      </c>
    </row>
    <row r="140" spans="1:2" x14ac:dyDescent="0.3">
      <c r="A140" s="2" t="s">
        <v>1355</v>
      </c>
      <c r="B140">
        <v>410</v>
      </c>
    </row>
    <row r="141" spans="1:2" x14ac:dyDescent="0.3">
      <c r="A141" s="2" t="s">
        <v>1368</v>
      </c>
      <c r="B141">
        <v>433</v>
      </c>
    </row>
    <row r="142" spans="1:2" x14ac:dyDescent="0.3">
      <c r="A142" s="2" t="s">
        <v>1368</v>
      </c>
      <c r="B142">
        <v>439</v>
      </c>
    </row>
    <row r="143" spans="1:2" x14ac:dyDescent="0.3">
      <c r="A143" s="96" t="s">
        <v>1475</v>
      </c>
      <c r="B143">
        <v>996</v>
      </c>
    </row>
    <row r="144" spans="1:2" x14ac:dyDescent="0.3">
      <c r="A144" s="2" t="s">
        <v>1475</v>
      </c>
      <c r="B144">
        <v>1008</v>
      </c>
    </row>
    <row r="145" spans="1:2" x14ac:dyDescent="0.3">
      <c r="A145" s="2" t="s">
        <v>1475</v>
      </c>
      <c r="B145">
        <v>1020</v>
      </c>
    </row>
    <row r="146" spans="1:2" x14ac:dyDescent="0.3">
      <c r="A146" s="2" t="s">
        <v>1475</v>
      </c>
      <c r="B146">
        <v>1032</v>
      </c>
    </row>
    <row r="147" spans="1:2" x14ac:dyDescent="0.3">
      <c r="A147" s="96" t="s">
        <v>1476</v>
      </c>
      <c r="B147">
        <v>997</v>
      </c>
    </row>
    <row r="148" spans="1:2" x14ac:dyDescent="0.3">
      <c r="A148" s="2" t="s">
        <v>1476</v>
      </c>
      <c r="B148">
        <v>1009</v>
      </c>
    </row>
    <row r="149" spans="1:2" x14ac:dyDescent="0.3">
      <c r="A149" s="2" t="s">
        <v>1476</v>
      </c>
      <c r="B149">
        <v>1021</v>
      </c>
    </row>
    <row r="150" spans="1:2" x14ac:dyDescent="0.3">
      <c r="A150" s="2" t="s">
        <v>1476</v>
      </c>
      <c r="B150">
        <v>1033</v>
      </c>
    </row>
    <row r="151" spans="1:2" x14ac:dyDescent="0.3">
      <c r="A151" s="96" t="s">
        <v>1477</v>
      </c>
      <c r="B151">
        <v>998</v>
      </c>
    </row>
    <row r="152" spans="1:2" x14ac:dyDescent="0.3">
      <c r="A152" s="2" t="s">
        <v>1477</v>
      </c>
      <c r="B152">
        <v>1010</v>
      </c>
    </row>
    <row r="153" spans="1:2" x14ac:dyDescent="0.3">
      <c r="A153" s="2" t="s">
        <v>1477</v>
      </c>
      <c r="B153">
        <v>1022</v>
      </c>
    </row>
    <row r="154" spans="1:2" x14ac:dyDescent="0.3">
      <c r="A154" s="2" t="s">
        <v>1477</v>
      </c>
      <c r="B154">
        <v>1034</v>
      </c>
    </row>
    <row r="155" spans="1:2" x14ac:dyDescent="0.3">
      <c r="A155" s="96" t="s">
        <v>1478</v>
      </c>
      <c r="B155">
        <v>999</v>
      </c>
    </row>
    <row r="156" spans="1:2" x14ac:dyDescent="0.3">
      <c r="A156" s="2" t="s">
        <v>1478</v>
      </c>
      <c r="B156">
        <v>1011</v>
      </c>
    </row>
    <row r="157" spans="1:2" x14ac:dyDescent="0.3">
      <c r="A157" s="2" t="s">
        <v>1478</v>
      </c>
      <c r="B157">
        <v>1023</v>
      </c>
    </row>
    <row r="158" spans="1:2" x14ac:dyDescent="0.3">
      <c r="A158" s="2" t="s">
        <v>1478</v>
      </c>
      <c r="B158">
        <v>1035</v>
      </c>
    </row>
    <row r="159" spans="1:2" x14ac:dyDescent="0.3">
      <c r="A159" s="96" t="s">
        <v>1479</v>
      </c>
      <c r="B159">
        <v>1000</v>
      </c>
    </row>
    <row r="160" spans="1:2" x14ac:dyDescent="0.3">
      <c r="A160" s="2" t="s">
        <v>1479</v>
      </c>
      <c r="B160">
        <v>1012</v>
      </c>
    </row>
    <row r="161" spans="1:2" x14ac:dyDescent="0.3">
      <c r="A161" s="2" t="s">
        <v>1479</v>
      </c>
      <c r="B161">
        <v>1024</v>
      </c>
    </row>
    <row r="162" spans="1:2" x14ac:dyDescent="0.3">
      <c r="A162" s="2" t="s">
        <v>1479</v>
      </c>
      <c r="B162">
        <v>1036</v>
      </c>
    </row>
    <row r="163" spans="1:2" x14ac:dyDescent="0.3">
      <c r="A163" s="96" t="s">
        <v>1469</v>
      </c>
      <c r="B163">
        <v>1001</v>
      </c>
    </row>
    <row r="164" spans="1:2" x14ac:dyDescent="0.3">
      <c r="A164" s="2" t="s">
        <v>1469</v>
      </c>
      <c r="B164">
        <v>1013</v>
      </c>
    </row>
    <row r="165" spans="1:2" x14ac:dyDescent="0.3">
      <c r="A165" s="2" t="s">
        <v>1469</v>
      </c>
      <c r="B165">
        <v>1025</v>
      </c>
    </row>
    <row r="166" spans="1:2" x14ac:dyDescent="0.3">
      <c r="A166" s="2" t="s">
        <v>1469</v>
      </c>
      <c r="B166">
        <v>1037</v>
      </c>
    </row>
    <row r="167" spans="1:2" x14ac:dyDescent="0.3">
      <c r="A167" s="96" t="s">
        <v>1468</v>
      </c>
      <c r="B167">
        <v>995</v>
      </c>
    </row>
    <row r="168" spans="1:2" x14ac:dyDescent="0.3">
      <c r="A168" s="2" t="s">
        <v>1468</v>
      </c>
      <c r="B168">
        <v>1007</v>
      </c>
    </row>
    <row r="169" spans="1:2" x14ac:dyDescent="0.3">
      <c r="A169" s="2" t="s">
        <v>1468</v>
      </c>
      <c r="B169">
        <v>1019</v>
      </c>
    </row>
    <row r="170" spans="1:2" x14ac:dyDescent="0.3">
      <c r="A170" s="2" t="s">
        <v>1468</v>
      </c>
      <c r="B170">
        <v>1031</v>
      </c>
    </row>
    <row r="171" spans="1:2" x14ac:dyDescent="0.3">
      <c r="A171" s="2" t="s">
        <v>1483</v>
      </c>
      <c r="B171">
        <v>1046</v>
      </c>
    </row>
    <row r="172" spans="1:2" x14ac:dyDescent="0.3">
      <c r="A172" s="2" t="s">
        <v>953</v>
      </c>
      <c r="B172">
        <v>775</v>
      </c>
    </row>
    <row r="173" spans="1:2" x14ac:dyDescent="0.3">
      <c r="A173" s="2" t="s">
        <v>1490</v>
      </c>
      <c r="B173">
        <v>1055</v>
      </c>
    </row>
    <row r="174" spans="1:2" x14ac:dyDescent="0.3">
      <c r="A174" s="2" t="s">
        <v>121</v>
      </c>
      <c r="B174">
        <v>217</v>
      </c>
    </row>
    <row r="175" spans="1:2" x14ac:dyDescent="0.3">
      <c r="A175" s="2" t="s">
        <v>1484</v>
      </c>
      <c r="B175">
        <v>1047</v>
      </c>
    </row>
    <row r="176" spans="1:2" x14ac:dyDescent="0.3">
      <c r="A176" s="96" t="s">
        <v>1470</v>
      </c>
      <c r="B176">
        <v>1002</v>
      </c>
    </row>
    <row r="177" spans="1:2" x14ac:dyDescent="0.3">
      <c r="A177" s="2" t="s">
        <v>1470</v>
      </c>
      <c r="B177">
        <v>1014</v>
      </c>
    </row>
    <row r="178" spans="1:2" x14ac:dyDescent="0.3">
      <c r="A178" s="2" t="s">
        <v>1470</v>
      </c>
      <c r="B178">
        <v>1026</v>
      </c>
    </row>
    <row r="179" spans="1:2" x14ac:dyDescent="0.3">
      <c r="A179" s="2" t="s">
        <v>1470</v>
      </c>
      <c r="B179">
        <v>1038</v>
      </c>
    </row>
    <row r="180" spans="1:2" x14ac:dyDescent="0.3">
      <c r="A180" s="2" t="s">
        <v>1367</v>
      </c>
      <c r="B180">
        <v>432</v>
      </c>
    </row>
    <row r="181" spans="1:2" x14ac:dyDescent="0.3">
      <c r="A181" s="2" t="s">
        <v>1367</v>
      </c>
      <c r="B181">
        <v>438</v>
      </c>
    </row>
    <row r="182" spans="1:2" x14ac:dyDescent="0.3">
      <c r="A182" s="2" t="s">
        <v>123</v>
      </c>
      <c r="B182">
        <v>219</v>
      </c>
    </row>
    <row r="183" spans="1:2" x14ac:dyDescent="0.3">
      <c r="A183" s="96" t="s">
        <v>1471</v>
      </c>
      <c r="B183">
        <v>1003</v>
      </c>
    </row>
    <row r="184" spans="1:2" x14ac:dyDescent="0.3">
      <c r="A184" s="2" t="s">
        <v>1471</v>
      </c>
      <c r="B184">
        <v>1015</v>
      </c>
    </row>
    <row r="185" spans="1:2" x14ac:dyDescent="0.3">
      <c r="A185" s="2" t="s">
        <v>1471</v>
      </c>
      <c r="B185">
        <v>1027</v>
      </c>
    </row>
    <row r="186" spans="1:2" x14ac:dyDescent="0.3">
      <c r="A186" s="2" t="s">
        <v>1471</v>
      </c>
      <c r="B186">
        <v>1039</v>
      </c>
    </row>
    <row r="187" spans="1:2" x14ac:dyDescent="0.3">
      <c r="A187" s="96" t="s">
        <v>1516</v>
      </c>
      <c r="B187">
        <v>1004</v>
      </c>
    </row>
    <row r="188" spans="1:2" x14ac:dyDescent="0.3">
      <c r="A188" s="2" t="s">
        <v>1516</v>
      </c>
      <c r="B188">
        <v>1016</v>
      </c>
    </row>
    <row r="189" spans="1:2" x14ac:dyDescent="0.3">
      <c r="A189" s="2" t="s">
        <v>1516</v>
      </c>
      <c r="B189">
        <v>1028</v>
      </c>
    </row>
    <row r="190" spans="1:2" x14ac:dyDescent="0.3">
      <c r="A190" s="2" t="s">
        <v>1516</v>
      </c>
      <c r="B190">
        <v>1040</v>
      </c>
    </row>
    <row r="191" spans="1:2" x14ac:dyDescent="0.3">
      <c r="A191" s="96" t="s">
        <v>1517</v>
      </c>
      <c r="B191">
        <v>1005</v>
      </c>
    </row>
    <row r="192" spans="1:2" x14ac:dyDescent="0.3">
      <c r="A192" s="2" t="s">
        <v>1517</v>
      </c>
      <c r="B192">
        <v>1017</v>
      </c>
    </row>
    <row r="193" spans="1:2" x14ac:dyDescent="0.3">
      <c r="A193" s="2" t="s">
        <v>1517</v>
      </c>
      <c r="B193">
        <v>1029</v>
      </c>
    </row>
    <row r="194" spans="1:2" x14ac:dyDescent="0.3">
      <c r="A194" s="2" t="s">
        <v>1517</v>
      </c>
      <c r="B194">
        <v>1041</v>
      </c>
    </row>
    <row r="195" spans="1:2" x14ac:dyDescent="0.3">
      <c r="A195" s="96" t="s">
        <v>1518</v>
      </c>
      <c r="B195">
        <v>1006</v>
      </c>
    </row>
    <row r="196" spans="1:2" x14ac:dyDescent="0.3">
      <c r="A196" s="2" t="s">
        <v>1518</v>
      </c>
      <c r="B196">
        <v>1018</v>
      </c>
    </row>
    <row r="197" spans="1:2" x14ac:dyDescent="0.3">
      <c r="A197" s="2" t="s">
        <v>1518</v>
      </c>
      <c r="B197">
        <v>1030</v>
      </c>
    </row>
    <row r="198" spans="1:2" x14ac:dyDescent="0.3">
      <c r="A198" s="2" t="s">
        <v>1518</v>
      </c>
      <c r="B198">
        <v>1042</v>
      </c>
    </row>
    <row r="199" spans="1:2" x14ac:dyDescent="0.3">
      <c r="A199" s="2" t="s">
        <v>1366</v>
      </c>
      <c r="B199">
        <v>431</v>
      </c>
    </row>
    <row r="200" spans="1:2" x14ac:dyDescent="0.3">
      <c r="A200" s="2" t="s">
        <v>1366</v>
      </c>
      <c r="B200">
        <v>437</v>
      </c>
    </row>
    <row r="201" spans="1:2" x14ac:dyDescent="0.3">
      <c r="A201" s="2" t="s">
        <v>124</v>
      </c>
      <c r="B201">
        <v>220</v>
      </c>
    </row>
    <row r="202" spans="1:2" x14ac:dyDescent="0.3">
      <c r="A202" s="2" t="s">
        <v>1364</v>
      </c>
      <c r="B202">
        <v>429</v>
      </c>
    </row>
    <row r="203" spans="1:2" x14ac:dyDescent="0.3">
      <c r="A203" s="2" t="s">
        <v>1364</v>
      </c>
      <c r="B203">
        <v>435</v>
      </c>
    </row>
    <row r="204" spans="1:2" x14ac:dyDescent="0.3">
      <c r="A204" s="2" t="s">
        <v>125</v>
      </c>
      <c r="B204">
        <v>221</v>
      </c>
    </row>
    <row r="205" spans="1:2" x14ac:dyDescent="0.3">
      <c r="A205" s="2" t="s">
        <v>120</v>
      </c>
      <c r="B205">
        <v>216</v>
      </c>
    </row>
    <row r="206" spans="1:2" x14ac:dyDescent="0.3">
      <c r="A206" s="2" t="s">
        <v>120</v>
      </c>
      <c r="B206">
        <v>222</v>
      </c>
    </row>
    <row r="207" spans="1:2" x14ac:dyDescent="0.3">
      <c r="A207" s="2" t="s">
        <v>1365</v>
      </c>
      <c r="B207">
        <v>430</v>
      </c>
    </row>
    <row r="208" spans="1:2" x14ac:dyDescent="0.3">
      <c r="A208" s="2" t="s">
        <v>1365</v>
      </c>
      <c r="B208">
        <v>436</v>
      </c>
    </row>
    <row r="209" spans="1:2" x14ac:dyDescent="0.3">
      <c r="A209" s="2" t="s">
        <v>917</v>
      </c>
      <c r="B209">
        <v>200</v>
      </c>
    </row>
    <row r="210" spans="1:2" x14ac:dyDescent="0.3">
      <c r="A210" s="2" t="s">
        <v>917</v>
      </c>
      <c r="B210">
        <v>201</v>
      </c>
    </row>
    <row r="211" spans="1:2" x14ac:dyDescent="0.3">
      <c r="A211" s="2" t="s">
        <v>404</v>
      </c>
      <c r="B211">
        <v>879</v>
      </c>
    </row>
    <row r="212" spans="1:2" x14ac:dyDescent="0.3">
      <c r="A212" s="1" t="s">
        <v>394</v>
      </c>
      <c r="B212">
        <v>849</v>
      </c>
    </row>
    <row r="213" spans="1:2" x14ac:dyDescent="0.3">
      <c r="A213" s="5" t="s">
        <v>398</v>
      </c>
      <c r="B213">
        <v>853</v>
      </c>
    </row>
    <row r="214" spans="1:2" x14ac:dyDescent="0.3">
      <c r="A214" s="5" t="s">
        <v>396</v>
      </c>
      <c r="B214">
        <v>851</v>
      </c>
    </row>
    <row r="215" spans="1:2" x14ac:dyDescent="0.3">
      <c r="A215" s="5" t="s">
        <v>399</v>
      </c>
      <c r="B215">
        <v>854</v>
      </c>
    </row>
    <row r="216" spans="1:2" x14ac:dyDescent="0.3">
      <c r="A216" s="5" t="s">
        <v>395</v>
      </c>
      <c r="B216">
        <v>850</v>
      </c>
    </row>
    <row r="217" spans="1:2" x14ac:dyDescent="0.3">
      <c r="A217" s="5" t="s">
        <v>400</v>
      </c>
      <c r="B217">
        <v>855</v>
      </c>
    </row>
    <row r="218" spans="1:2" x14ac:dyDescent="0.3">
      <c r="A218" s="5" t="s">
        <v>397</v>
      </c>
      <c r="B218">
        <v>852</v>
      </c>
    </row>
    <row r="219" spans="1:2" x14ac:dyDescent="0.3">
      <c r="A219" s="2" t="s">
        <v>353</v>
      </c>
      <c r="B219">
        <v>776</v>
      </c>
    </row>
    <row r="220" spans="1:2" x14ac:dyDescent="0.3">
      <c r="A220" s="2" t="s">
        <v>353</v>
      </c>
      <c r="B220">
        <v>787</v>
      </c>
    </row>
    <row r="221" spans="1:2" x14ac:dyDescent="0.3">
      <c r="A221" s="2" t="s">
        <v>353</v>
      </c>
      <c r="B221">
        <v>797</v>
      </c>
    </row>
    <row r="222" spans="1:2" x14ac:dyDescent="0.3">
      <c r="A222" s="2" t="s">
        <v>353</v>
      </c>
      <c r="B222">
        <v>823</v>
      </c>
    </row>
    <row r="223" spans="1:2" x14ac:dyDescent="0.3">
      <c r="A223" s="2" t="s">
        <v>353</v>
      </c>
      <c r="B223">
        <v>920</v>
      </c>
    </row>
    <row r="224" spans="1:2" x14ac:dyDescent="0.3">
      <c r="A224" s="2" t="s">
        <v>353</v>
      </c>
      <c r="B224">
        <v>924</v>
      </c>
    </row>
    <row r="225" spans="1:2" x14ac:dyDescent="0.3">
      <c r="A225" s="2" t="s">
        <v>353</v>
      </c>
      <c r="B225">
        <v>928</v>
      </c>
    </row>
    <row r="226" spans="1:2" x14ac:dyDescent="0.3">
      <c r="A226" s="2" t="s">
        <v>353</v>
      </c>
      <c r="B226">
        <v>932</v>
      </c>
    </row>
    <row r="227" spans="1:2" x14ac:dyDescent="0.3">
      <c r="A227" s="2" t="s">
        <v>353</v>
      </c>
      <c r="B227">
        <v>949</v>
      </c>
    </row>
    <row r="228" spans="1:2" x14ac:dyDescent="0.3">
      <c r="A228" s="2" t="s">
        <v>372</v>
      </c>
      <c r="B228">
        <v>801</v>
      </c>
    </row>
    <row r="229" spans="1:2" x14ac:dyDescent="0.3">
      <c r="A229" s="2" t="s">
        <v>372</v>
      </c>
      <c r="B229">
        <v>827</v>
      </c>
    </row>
    <row r="230" spans="1:2" x14ac:dyDescent="0.3">
      <c r="A230" s="2" t="s">
        <v>372</v>
      </c>
      <c r="B230">
        <v>950</v>
      </c>
    </row>
    <row r="231" spans="1:2" x14ac:dyDescent="0.3">
      <c r="A231" s="2" t="s">
        <v>372</v>
      </c>
      <c r="B231">
        <v>951</v>
      </c>
    </row>
    <row r="232" spans="1:2" x14ac:dyDescent="0.3">
      <c r="A232" s="2" t="s">
        <v>372</v>
      </c>
      <c r="B232">
        <v>952</v>
      </c>
    </row>
    <row r="233" spans="1:2" x14ac:dyDescent="0.3">
      <c r="A233" s="2" t="s">
        <v>372</v>
      </c>
      <c r="B233">
        <v>953</v>
      </c>
    </row>
    <row r="234" spans="1:2" x14ac:dyDescent="0.3">
      <c r="A234" s="2" t="s">
        <v>372</v>
      </c>
      <c r="B234">
        <v>954</v>
      </c>
    </row>
    <row r="235" spans="1:2" x14ac:dyDescent="0.3">
      <c r="A235" s="2" t="s">
        <v>372</v>
      </c>
      <c r="B235">
        <v>955</v>
      </c>
    </row>
    <row r="236" spans="1:2" x14ac:dyDescent="0.3">
      <c r="A236" s="2" t="s">
        <v>372</v>
      </c>
      <c r="B236">
        <v>956</v>
      </c>
    </row>
    <row r="237" spans="1:2" x14ac:dyDescent="0.3">
      <c r="A237" s="2" t="s">
        <v>372</v>
      </c>
      <c r="B237">
        <v>957</v>
      </c>
    </row>
    <row r="238" spans="1:2" x14ac:dyDescent="0.3">
      <c r="A238" s="2" t="s">
        <v>372</v>
      </c>
      <c r="B238">
        <v>958</v>
      </c>
    </row>
    <row r="239" spans="1:2" x14ac:dyDescent="0.3">
      <c r="A239" s="2" t="s">
        <v>372</v>
      </c>
      <c r="B239">
        <v>959</v>
      </c>
    </row>
    <row r="240" spans="1:2" x14ac:dyDescent="0.3">
      <c r="A240" s="2" t="s">
        <v>372</v>
      </c>
      <c r="B240">
        <v>960</v>
      </c>
    </row>
    <row r="241" spans="1:2" x14ac:dyDescent="0.3">
      <c r="A241" s="2" t="s">
        <v>378</v>
      </c>
      <c r="B241">
        <v>807</v>
      </c>
    </row>
    <row r="242" spans="1:2" x14ac:dyDescent="0.3">
      <c r="A242" s="2" t="s">
        <v>378</v>
      </c>
      <c r="B242">
        <v>833</v>
      </c>
    </row>
    <row r="243" spans="1:2" x14ac:dyDescent="0.3">
      <c r="A243" s="2" t="s">
        <v>1134</v>
      </c>
      <c r="B243">
        <v>809</v>
      </c>
    </row>
    <row r="244" spans="1:2" x14ac:dyDescent="0.3">
      <c r="A244" s="2" t="s">
        <v>1134</v>
      </c>
      <c r="B244">
        <v>835</v>
      </c>
    </row>
    <row r="245" spans="1:2" x14ac:dyDescent="0.3">
      <c r="A245" s="2" t="s">
        <v>370</v>
      </c>
      <c r="B245">
        <v>788</v>
      </c>
    </row>
    <row r="246" spans="1:2" x14ac:dyDescent="0.3">
      <c r="A246" s="2" t="s">
        <v>370</v>
      </c>
      <c r="B246">
        <v>799</v>
      </c>
    </row>
    <row r="247" spans="1:2" x14ac:dyDescent="0.3">
      <c r="A247" s="2" t="s">
        <v>370</v>
      </c>
      <c r="B247">
        <v>825</v>
      </c>
    </row>
    <row r="248" spans="1:2" x14ac:dyDescent="0.3">
      <c r="A248" s="2" t="s">
        <v>376</v>
      </c>
      <c r="B248">
        <v>789</v>
      </c>
    </row>
    <row r="249" spans="1:2" x14ac:dyDescent="0.3">
      <c r="A249" s="2" t="s">
        <v>376</v>
      </c>
      <c r="B249">
        <v>805</v>
      </c>
    </row>
    <row r="250" spans="1:2" x14ac:dyDescent="0.3">
      <c r="A250" s="2" t="s">
        <v>376</v>
      </c>
      <c r="B250">
        <v>831</v>
      </c>
    </row>
    <row r="251" spans="1:2" x14ac:dyDescent="0.3">
      <c r="A251" s="2" t="s">
        <v>373</v>
      </c>
      <c r="B251">
        <v>802</v>
      </c>
    </row>
    <row r="252" spans="1:2" x14ac:dyDescent="0.3">
      <c r="A252" s="2" t="s">
        <v>373</v>
      </c>
      <c r="B252">
        <v>828</v>
      </c>
    </row>
    <row r="253" spans="1:2" x14ac:dyDescent="0.3">
      <c r="A253" s="2" t="s">
        <v>379</v>
      </c>
      <c r="B253">
        <v>808</v>
      </c>
    </row>
    <row r="254" spans="1:2" x14ac:dyDescent="0.3">
      <c r="A254" s="2" t="s">
        <v>379</v>
      </c>
      <c r="B254">
        <v>834</v>
      </c>
    </row>
    <row r="255" spans="1:2" x14ac:dyDescent="0.3">
      <c r="A255" s="2" t="s">
        <v>369</v>
      </c>
      <c r="B255">
        <v>798</v>
      </c>
    </row>
    <row r="256" spans="1:2" x14ac:dyDescent="0.3">
      <c r="A256" s="2" t="s">
        <v>369</v>
      </c>
      <c r="B256">
        <v>824</v>
      </c>
    </row>
    <row r="257" spans="1:2" x14ac:dyDescent="0.3">
      <c r="A257" s="2" t="s">
        <v>375</v>
      </c>
      <c r="B257">
        <v>804</v>
      </c>
    </row>
    <row r="258" spans="1:2" x14ac:dyDescent="0.3">
      <c r="A258" s="2" t="s">
        <v>375</v>
      </c>
      <c r="B258">
        <v>830</v>
      </c>
    </row>
    <row r="259" spans="1:2" x14ac:dyDescent="0.3">
      <c r="A259" s="2" t="s">
        <v>374</v>
      </c>
      <c r="B259">
        <v>803</v>
      </c>
    </row>
    <row r="260" spans="1:2" x14ac:dyDescent="0.3">
      <c r="A260" s="2" t="s">
        <v>374</v>
      </c>
      <c r="B260">
        <v>829</v>
      </c>
    </row>
    <row r="261" spans="1:2" x14ac:dyDescent="0.3">
      <c r="A261" s="2" t="s">
        <v>374</v>
      </c>
      <c r="B261">
        <v>938</v>
      </c>
    </row>
    <row r="262" spans="1:2" x14ac:dyDescent="0.3">
      <c r="A262" s="2" t="s">
        <v>374</v>
      </c>
      <c r="B262">
        <v>939</v>
      </c>
    </row>
    <row r="263" spans="1:2" x14ac:dyDescent="0.3">
      <c r="A263" s="2" t="s">
        <v>374</v>
      </c>
      <c r="B263">
        <v>940</v>
      </c>
    </row>
    <row r="264" spans="1:2" x14ac:dyDescent="0.3">
      <c r="A264" s="2" t="s">
        <v>374</v>
      </c>
      <c r="B264">
        <v>941</v>
      </c>
    </row>
    <row r="265" spans="1:2" x14ac:dyDescent="0.3">
      <c r="A265" s="2" t="s">
        <v>374</v>
      </c>
      <c r="B265">
        <v>942</v>
      </c>
    </row>
    <row r="266" spans="1:2" x14ac:dyDescent="0.3">
      <c r="A266" s="2" t="s">
        <v>374</v>
      </c>
      <c r="B266">
        <v>943</v>
      </c>
    </row>
    <row r="267" spans="1:2" x14ac:dyDescent="0.3">
      <c r="A267" s="2" t="s">
        <v>374</v>
      </c>
      <c r="B267">
        <v>944</v>
      </c>
    </row>
    <row r="268" spans="1:2" x14ac:dyDescent="0.3">
      <c r="A268" s="2" t="s">
        <v>374</v>
      </c>
      <c r="B268">
        <v>945</v>
      </c>
    </row>
    <row r="269" spans="1:2" x14ac:dyDescent="0.3">
      <c r="A269" s="2" t="s">
        <v>374</v>
      </c>
      <c r="B269">
        <v>946</v>
      </c>
    </row>
    <row r="270" spans="1:2" x14ac:dyDescent="0.3">
      <c r="A270" s="2" t="s">
        <v>374</v>
      </c>
      <c r="B270">
        <v>947</v>
      </c>
    </row>
    <row r="271" spans="1:2" x14ac:dyDescent="0.3">
      <c r="A271" s="2" t="s">
        <v>374</v>
      </c>
      <c r="B271">
        <v>948</v>
      </c>
    </row>
    <row r="272" spans="1:2" x14ac:dyDescent="0.3">
      <c r="A272" s="2" t="s">
        <v>371</v>
      </c>
      <c r="B272">
        <v>800</v>
      </c>
    </row>
    <row r="273" spans="1:2" x14ac:dyDescent="0.3">
      <c r="A273" s="2" t="s">
        <v>371</v>
      </c>
      <c r="B273">
        <v>826</v>
      </c>
    </row>
    <row r="274" spans="1:2" x14ac:dyDescent="0.3">
      <c r="A274" s="2" t="s">
        <v>377</v>
      </c>
      <c r="B274">
        <v>806</v>
      </c>
    </row>
    <row r="275" spans="1:2" x14ac:dyDescent="0.3">
      <c r="A275" s="2" t="s">
        <v>377</v>
      </c>
      <c r="B275">
        <v>832</v>
      </c>
    </row>
    <row r="276" spans="1:2" x14ac:dyDescent="0.3">
      <c r="A276" s="2" t="s">
        <v>381</v>
      </c>
      <c r="B276">
        <v>810</v>
      </c>
    </row>
    <row r="277" spans="1:2" x14ac:dyDescent="0.3">
      <c r="A277" s="2" t="s">
        <v>381</v>
      </c>
      <c r="B277">
        <v>836</v>
      </c>
    </row>
    <row r="278" spans="1:2" x14ac:dyDescent="0.3">
      <c r="A278" s="2" t="s">
        <v>381</v>
      </c>
      <c r="B278">
        <v>856</v>
      </c>
    </row>
    <row r="279" spans="1:2" x14ac:dyDescent="0.3">
      <c r="A279" s="2" t="s">
        <v>381</v>
      </c>
      <c r="B279">
        <v>858</v>
      </c>
    </row>
    <row r="280" spans="1:2" x14ac:dyDescent="0.3">
      <c r="A280" s="2" t="s">
        <v>381</v>
      </c>
      <c r="B280">
        <v>921</v>
      </c>
    </row>
    <row r="281" spans="1:2" x14ac:dyDescent="0.3">
      <c r="A281" s="2" t="s">
        <v>381</v>
      </c>
      <c r="B281">
        <v>925</v>
      </c>
    </row>
    <row r="282" spans="1:2" x14ac:dyDescent="0.3">
      <c r="A282" s="2" t="s">
        <v>381</v>
      </c>
      <c r="B282">
        <v>929</v>
      </c>
    </row>
    <row r="283" spans="1:2" x14ac:dyDescent="0.3">
      <c r="A283" s="2" t="s">
        <v>381</v>
      </c>
      <c r="B283">
        <v>933</v>
      </c>
    </row>
    <row r="284" spans="1:2" x14ac:dyDescent="0.3">
      <c r="A284" s="2" t="s">
        <v>381</v>
      </c>
      <c r="B284">
        <v>1056</v>
      </c>
    </row>
    <row r="285" spans="1:2" x14ac:dyDescent="0.3">
      <c r="A285" s="2" t="s">
        <v>385</v>
      </c>
      <c r="B285">
        <v>814</v>
      </c>
    </row>
    <row r="286" spans="1:2" x14ac:dyDescent="0.3">
      <c r="A286" s="2" t="s">
        <v>385</v>
      </c>
      <c r="B286">
        <v>840</v>
      </c>
    </row>
    <row r="287" spans="1:2" x14ac:dyDescent="0.3">
      <c r="A287" s="2" t="s">
        <v>385</v>
      </c>
      <c r="B287">
        <v>857</v>
      </c>
    </row>
    <row r="288" spans="1:2" x14ac:dyDescent="0.3">
      <c r="A288" s="2" t="s">
        <v>385</v>
      </c>
      <c r="B288">
        <v>859</v>
      </c>
    </row>
    <row r="289" spans="1:2" x14ac:dyDescent="0.3">
      <c r="A289" s="2" t="s">
        <v>385</v>
      </c>
      <c r="B289">
        <v>860</v>
      </c>
    </row>
    <row r="290" spans="1:2" x14ac:dyDescent="0.3">
      <c r="A290" s="2" t="s">
        <v>385</v>
      </c>
      <c r="B290">
        <v>861</v>
      </c>
    </row>
    <row r="291" spans="1:2" x14ac:dyDescent="0.3">
      <c r="A291" s="2" t="s">
        <v>385</v>
      </c>
      <c r="B291">
        <v>862</v>
      </c>
    </row>
    <row r="292" spans="1:2" x14ac:dyDescent="0.3">
      <c r="A292" s="2" t="s">
        <v>385</v>
      </c>
      <c r="B292">
        <v>863</v>
      </c>
    </row>
    <row r="293" spans="1:2" x14ac:dyDescent="0.3">
      <c r="A293" s="2" t="s">
        <v>385</v>
      </c>
      <c r="B293">
        <v>864</v>
      </c>
    </row>
    <row r="294" spans="1:2" x14ac:dyDescent="0.3">
      <c r="A294" s="2" t="s">
        <v>385</v>
      </c>
      <c r="B294">
        <v>865</v>
      </c>
    </row>
    <row r="295" spans="1:2" x14ac:dyDescent="0.3">
      <c r="A295" s="2" t="s">
        <v>385</v>
      </c>
      <c r="B295">
        <v>866</v>
      </c>
    </row>
    <row r="296" spans="1:2" x14ac:dyDescent="0.3">
      <c r="A296" s="2" t="s">
        <v>385</v>
      </c>
      <c r="B296">
        <v>867</v>
      </c>
    </row>
    <row r="297" spans="1:2" x14ac:dyDescent="0.3">
      <c r="A297" s="2" t="s">
        <v>385</v>
      </c>
      <c r="B297">
        <v>868</v>
      </c>
    </row>
    <row r="298" spans="1:2" x14ac:dyDescent="0.3">
      <c r="A298" s="2" t="s">
        <v>385</v>
      </c>
      <c r="B298">
        <v>869</v>
      </c>
    </row>
    <row r="299" spans="1:2" x14ac:dyDescent="0.3">
      <c r="A299" s="2" t="s">
        <v>385</v>
      </c>
      <c r="B299">
        <v>870</v>
      </c>
    </row>
    <row r="300" spans="1:2" x14ac:dyDescent="0.3">
      <c r="A300" s="2" t="s">
        <v>385</v>
      </c>
      <c r="B300">
        <v>871</v>
      </c>
    </row>
    <row r="301" spans="1:2" x14ac:dyDescent="0.3">
      <c r="A301" s="2" t="s">
        <v>385</v>
      </c>
      <c r="B301">
        <v>872</v>
      </c>
    </row>
    <row r="302" spans="1:2" x14ac:dyDescent="0.3">
      <c r="A302" s="2" t="s">
        <v>385</v>
      </c>
      <c r="B302">
        <v>873</v>
      </c>
    </row>
    <row r="303" spans="1:2" x14ac:dyDescent="0.3">
      <c r="A303" s="2" t="s">
        <v>385</v>
      </c>
      <c r="B303">
        <v>874</v>
      </c>
    </row>
    <row r="304" spans="1:2" x14ac:dyDescent="0.3">
      <c r="A304" s="2" t="s">
        <v>385</v>
      </c>
      <c r="B304">
        <v>875</v>
      </c>
    </row>
    <row r="305" spans="1:2" x14ac:dyDescent="0.3">
      <c r="A305" s="2" t="s">
        <v>385</v>
      </c>
      <c r="B305">
        <v>876</v>
      </c>
    </row>
    <row r="306" spans="1:2" x14ac:dyDescent="0.3">
      <c r="A306" s="2" t="s">
        <v>385</v>
      </c>
      <c r="B306">
        <v>961</v>
      </c>
    </row>
    <row r="307" spans="1:2" x14ac:dyDescent="0.3">
      <c r="A307" s="2" t="s">
        <v>385</v>
      </c>
      <c r="B307">
        <v>962</v>
      </c>
    </row>
    <row r="308" spans="1:2" x14ac:dyDescent="0.3">
      <c r="A308" s="2" t="s">
        <v>385</v>
      </c>
      <c r="B308">
        <v>963</v>
      </c>
    </row>
    <row r="309" spans="1:2" x14ac:dyDescent="0.3">
      <c r="A309" s="2" t="s">
        <v>385</v>
      </c>
      <c r="B309">
        <v>964</v>
      </c>
    </row>
    <row r="310" spans="1:2" x14ac:dyDescent="0.3">
      <c r="A310" s="2" t="s">
        <v>385</v>
      </c>
      <c r="B310">
        <v>965</v>
      </c>
    </row>
    <row r="311" spans="1:2" x14ac:dyDescent="0.3">
      <c r="A311" s="2" t="s">
        <v>385</v>
      </c>
      <c r="B311">
        <v>966</v>
      </c>
    </row>
    <row r="312" spans="1:2" x14ac:dyDescent="0.3">
      <c r="A312" s="2" t="s">
        <v>385</v>
      </c>
      <c r="B312">
        <v>967</v>
      </c>
    </row>
    <row r="313" spans="1:2" x14ac:dyDescent="0.3">
      <c r="A313" s="2" t="s">
        <v>385</v>
      </c>
      <c r="B313">
        <v>968</v>
      </c>
    </row>
    <row r="314" spans="1:2" x14ac:dyDescent="0.3">
      <c r="A314" s="2" t="s">
        <v>385</v>
      </c>
      <c r="B314">
        <v>969</v>
      </c>
    </row>
    <row r="315" spans="1:2" x14ac:dyDescent="0.3">
      <c r="A315" s="2" t="s">
        <v>385</v>
      </c>
      <c r="B315">
        <v>970</v>
      </c>
    </row>
    <row r="316" spans="1:2" x14ac:dyDescent="0.3">
      <c r="A316" s="2" t="s">
        <v>385</v>
      </c>
      <c r="B316">
        <v>971</v>
      </c>
    </row>
    <row r="317" spans="1:2" x14ac:dyDescent="0.3">
      <c r="A317" s="2" t="s">
        <v>391</v>
      </c>
      <c r="B317">
        <v>820</v>
      </c>
    </row>
    <row r="318" spans="1:2" x14ac:dyDescent="0.3">
      <c r="A318" s="2" t="s">
        <v>391</v>
      </c>
      <c r="B318">
        <v>846</v>
      </c>
    </row>
    <row r="319" spans="1:2" x14ac:dyDescent="0.3">
      <c r="A319" s="2" t="s">
        <v>1133</v>
      </c>
      <c r="B319">
        <v>822</v>
      </c>
    </row>
    <row r="320" spans="1:2" x14ac:dyDescent="0.3">
      <c r="A320" s="2" t="s">
        <v>1133</v>
      </c>
      <c r="B320">
        <v>848</v>
      </c>
    </row>
    <row r="321" spans="1:2" x14ac:dyDescent="0.3">
      <c r="A321" s="2" t="s">
        <v>383</v>
      </c>
      <c r="B321">
        <v>812</v>
      </c>
    </row>
    <row r="322" spans="1:2" x14ac:dyDescent="0.3">
      <c r="A322" s="2" t="s">
        <v>383</v>
      </c>
      <c r="B322">
        <v>838</v>
      </c>
    </row>
    <row r="323" spans="1:2" x14ac:dyDescent="0.3">
      <c r="A323" s="2" t="s">
        <v>389</v>
      </c>
      <c r="B323">
        <v>818</v>
      </c>
    </row>
    <row r="324" spans="1:2" x14ac:dyDescent="0.3">
      <c r="A324" s="2" t="s">
        <v>389</v>
      </c>
      <c r="B324">
        <v>844</v>
      </c>
    </row>
    <row r="325" spans="1:2" x14ac:dyDescent="0.3">
      <c r="A325" s="2" t="s">
        <v>386</v>
      </c>
      <c r="B325">
        <v>815</v>
      </c>
    </row>
    <row r="326" spans="1:2" x14ac:dyDescent="0.3">
      <c r="A326" s="2" t="s">
        <v>386</v>
      </c>
      <c r="B326">
        <v>841</v>
      </c>
    </row>
    <row r="327" spans="1:2" x14ac:dyDescent="0.3">
      <c r="A327" s="2" t="s">
        <v>392</v>
      </c>
      <c r="B327">
        <v>821</v>
      </c>
    </row>
    <row r="328" spans="1:2" x14ac:dyDescent="0.3">
      <c r="A328" s="2" t="s">
        <v>392</v>
      </c>
      <c r="B328">
        <v>847</v>
      </c>
    </row>
    <row r="329" spans="1:2" x14ac:dyDescent="0.3">
      <c r="A329" s="2" t="s">
        <v>382</v>
      </c>
      <c r="B329">
        <v>811</v>
      </c>
    </row>
    <row r="330" spans="1:2" x14ac:dyDescent="0.3">
      <c r="A330" s="2" t="s">
        <v>382</v>
      </c>
      <c r="B330">
        <v>837</v>
      </c>
    </row>
    <row r="331" spans="1:2" x14ac:dyDescent="0.3">
      <c r="A331" s="2" t="s">
        <v>388</v>
      </c>
      <c r="B331">
        <v>817</v>
      </c>
    </row>
    <row r="332" spans="1:2" x14ac:dyDescent="0.3">
      <c r="A332" s="2" t="s">
        <v>388</v>
      </c>
      <c r="B332">
        <v>843</v>
      </c>
    </row>
    <row r="333" spans="1:2" x14ac:dyDescent="0.3">
      <c r="A333" s="2" t="s">
        <v>387</v>
      </c>
      <c r="B333">
        <v>816</v>
      </c>
    </row>
    <row r="334" spans="1:2" x14ac:dyDescent="0.3">
      <c r="A334" s="2" t="s">
        <v>387</v>
      </c>
      <c r="B334">
        <v>842</v>
      </c>
    </row>
    <row r="335" spans="1:2" x14ac:dyDescent="0.3">
      <c r="A335" s="2" t="s">
        <v>384</v>
      </c>
      <c r="B335">
        <v>813</v>
      </c>
    </row>
    <row r="336" spans="1:2" x14ac:dyDescent="0.3">
      <c r="A336" s="2" t="s">
        <v>384</v>
      </c>
      <c r="B336">
        <v>839</v>
      </c>
    </row>
    <row r="337" spans="1:2" x14ac:dyDescent="0.3">
      <c r="A337" s="2" t="s">
        <v>390</v>
      </c>
      <c r="B337">
        <v>819</v>
      </c>
    </row>
    <row r="338" spans="1:2" x14ac:dyDescent="0.3">
      <c r="A338" s="2" t="s">
        <v>390</v>
      </c>
      <c r="B338">
        <v>845</v>
      </c>
    </row>
    <row r="339" spans="1:2" x14ac:dyDescent="0.3">
      <c r="A339" s="2" t="s">
        <v>87</v>
      </c>
      <c r="B339">
        <v>158</v>
      </c>
    </row>
    <row r="340" spans="1:2" x14ac:dyDescent="0.3">
      <c r="A340" s="2" t="s">
        <v>87</v>
      </c>
      <c r="B340">
        <v>163</v>
      </c>
    </row>
    <row r="341" spans="1:2" x14ac:dyDescent="0.3">
      <c r="A341" s="2" t="s">
        <v>87</v>
      </c>
      <c r="B341">
        <v>169</v>
      </c>
    </row>
    <row r="342" spans="1:2" x14ac:dyDescent="0.3">
      <c r="A342" s="2" t="s">
        <v>87</v>
      </c>
      <c r="B342">
        <v>174</v>
      </c>
    </row>
    <row r="343" spans="1:2" x14ac:dyDescent="0.3">
      <c r="A343" s="2" t="s">
        <v>87</v>
      </c>
      <c r="B343">
        <v>177</v>
      </c>
    </row>
    <row r="344" spans="1:2" x14ac:dyDescent="0.3">
      <c r="A344" s="2" t="s">
        <v>304</v>
      </c>
      <c r="B344">
        <v>21</v>
      </c>
    </row>
    <row r="345" spans="1:2" x14ac:dyDescent="0.3">
      <c r="A345" s="2" t="s">
        <v>304</v>
      </c>
      <c r="B345">
        <v>30</v>
      </c>
    </row>
    <row r="346" spans="1:2" x14ac:dyDescent="0.3">
      <c r="A346" s="2" t="s">
        <v>304</v>
      </c>
      <c r="B346">
        <v>667</v>
      </c>
    </row>
    <row r="347" spans="1:2" x14ac:dyDescent="0.3">
      <c r="A347" s="2" t="s">
        <v>865</v>
      </c>
      <c r="B347">
        <v>167</v>
      </c>
    </row>
    <row r="348" spans="1:2" x14ac:dyDescent="0.3">
      <c r="A348" s="2" t="s">
        <v>865</v>
      </c>
      <c r="B348">
        <v>172</v>
      </c>
    </row>
    <row r="349" spans="1:2" x14ac:dyDescent="0.3">
      <c r="A349" s="2" t="s">
        <v>865</v>
      </c>
      <c r="B349">
        <v>176</v>
      </c>
    </row>
    <row r="350" spans="1:2" x14ac:dyDescent="0.3">
      <c r="A350" s="2" t="s">
        <v>268</v>
      </c>
      <c r="B350">
        <v>615</v>
      </c>
    </row>
    <row r="351" spans="1:2" x14ac:dyDescent="0.3">
      <c r="A351" s="2" t="s">
        <v>298</v>
      </c>
      <c r="B351">
        <v>658</v>
      </c>
    </row>
    <row r="352" spans="1:2" x14ac:dyDescent="0.3">
      <c r="A352" s="2" t="s">
        <v>296</v>
      </c>
      <c r="B352">
        <v>656</v>
      </c>
    </row>
    <row r="353" spans="1:2" x14ac:dyDescent="0.3">
      <c r="A353" s="2" t="s">
        <v>1269</v>
      </c>
      <c r="B353">
        <v>29</v>
      </c>
    </row>
    <row r="354" spans="1:2" x14ac:dyDescent="0.3">
      <c r="A354" s="2" t="s">
        <v>1269</v>
      </c>
      <c r="B354">
        <v>38</v>
      </c>
    </row>
    <row r="355" spans="1:2" x14ac:dyDescent="0.3">
      <c r="A355" s="2" t="s">
        <v>301</v>
      </c>
      <c r="B355">
        <v>662</v>
      </c>
    </row>
    <row r="356" spans="1:2" x14ac:dyDescent="0.3">
      <c r="A356" s="2" t="s">
        <v>301</v>
      </c>
      <c r="B356">
        <v>669</v>
      </c>
    </row>
    <row r="357" spans="1:2" x14ac:dyDescent="0.3">
      <c r="A357" s="2" t="s">
        <v>299</v>
      </c>
      <c r="B357">
        <v>660</v>
      </c>
    </row>
    <row r="358" spans="1:2" x14ac:dyDescent="0.3">
      <c r="A358" s="2" t="s">
        <v>299</v>
      </c>
      <c r="B358">
        <v>668</v>
      </c>
    </row>
    <row r="359" spans="1:2" x14ac:dyDescent="0.3">
      <c r="A359" s="2" t="s">
        <v>1434</v>
      </c>
      <c r="B359">
        <v>609</v>
      </c>
    </row>
    <row r="360" spans="1:2" x14ac:dyDescent="0.3">
      <c r="A360" s="2" t="s">
        <v>1430</v>
      </c>
      <c r="B360">
        <v>603</v>
      </c>
    </row>
    <row r="361" spans="1:2" x14ac:dyDescent="0.3">
      <c r="A361" s="2" t="s">
        <v>1431</v>
      </c>
      <c r="B361">
        <v>606</v>
      </c>
    </row>
    <row r="362" spans="1:2" x14ac:dyDescent="0.3">
      <c r="A362" s="2" t="s">
        <v>1432</v>
      </c>
      <c r="B362">
        <v>607</v>
      </c>
    </row>
    <row r="363" spans="1:2" x14ac:dyDescent="0.3">
      <c r="A363" s="2" t="s">
        <v>1433</v>
      </c>
      <c r="B363">
        <v>608</v>
      </c>
    </row>
    <row r="364" spans="1:2" x14ac:dyDescent="0.3">
      <c r="A364" s="2" t="s">
        <v>300</v>
      </c>
      <c r="B364">
        <v>661</v>
      </c>
    </row>
    <row r="365" spans="1:2" x14ac:dyDescent="0.3">
      <c r="A365" s="2" t="s">
        <v>63</v>
      </c>
      <c r="B365">
        <v>25</v>
      </c>
    </row>
    <row r="366" spans="1:2" x14ac:dyDescent="0.3">
      <c r="A366" s="2" t="s">
        <v>63</v>
      </c>
      <c r="B366">
        <v>26</v>
      </c>
    </row>
    <row r="367" spans="1:2" x14ac:dyDescent="0.3">
      <c r="A367" s="2" t="s">
        <v>63</v>
      </c>
      <c r="B367">
        <v>27</v>
      </c>
    </row>
    <row r="368" spans="1:2" x14ac:dyDescent="0.3">
      <c r="A368" s="2" t="s">
        <v>63</v>
      </c>
      <c r="B368">
        <v>34</v>
      </c>
    </row>
    <row r="369" spans="1:2" x14ac:dyDescent="0.3">
      <c r="A369" s="2" t="s">
        <v>63</v>
      </c>
      <c r="B369">
        <v>35</v>
      </c>
    </row>
    <row r="370" spans="1:2" x14ac:dyDescent="0.3">
      <c r="A370" s="2" t="s">
        <v>63</v>
      </c>
      <c r="B370">
        <v>36</v>
      </c>
    </row>
    <row r="371" spans="1:2" x14ac:dyDescent="0.3">
      <c r="A371" s="2" t="s">
        <v>63</v>
      </c>
      <c r="B371">
        <v>264</v>
      </c>
    </row>
    <row r="372" spans="1:2" x14ac:dyDescent="0.3">
      <c r="A372" s="2" t="s">
        <v>63</v>
      </c>
      <c r="B372">
        <v>299</v>
      </c>
    </row>
    <row r="373" spans="1:2" x14ac:dyDescent="0.3">
      <c r="A373" s="2" t="s">
        <v>63</v>
      </c>
      <c r="B373">
        <v>505</v>
      </c>
    </row>
    <row r="374" spans="1:2" x14ac:dyDescent="0.3">
      <c r="A374" s="2" t="s">
        <v>63</v>
      </c>
      <c r="B374">
        <v>598</v>
      </c>
    </row>
    <row r="375" spans="1:2" x14ac:dyDescent="0.3">
      <c r="A375" s="2" t="s">
        <v>63</v>
      </c>
      <c r="B375">
        <v>599</v>
      </c>
    </row>
    <row r="376" spans="1:2" x14ac:dyDescent="0.3">
      <c r="A376" s="2" t="s">
        <v>63</v>
      </c>
      <c r="B376">
        <v>604</v>
      </c>
    </row>
    <row r="377" spans="1:2" x14ac:dyDescent="0.3">
      <c r="A377" s="2" t="s">
        <v>63</v>
      </c>
      <c r="B377">
        <v>605</v>
      </c>
    </row>
    <row r="378" spans="1:2" x14ac:dyDescent="0.3">
      <c r="A378" s="2" t="s">
        <v>63</v>
      </c>
      <c r="B378">
        <v>610</v>
      </c>
    </row>
    <row r="379" spans="1:2" x14ac:dyDescent="0.3">
      <c r="A379" s="44" t="s">
        <v>63</v>
      </c>
      <c r="B379">
        <v>655</v>
      </c>
    </row>
    <row r="380" spans="1:2" x14ac:dyDescent="0.3">
      <c r="A380" s="2" t="s">
        <v>63</v>
      </c>
      <c r="B380">
        <v>666</v>
      </c>
    </row>
    <row r="381" spans="1:2" x14ac:dyDescent="0.3">
      <c r="A381" s="2" t="s">
        <v>63</v>
      </c>
      <c r="B381">
        <v>673</v>
      </c>
    </row>
    <row r="382" spans="1:2" x14ac:dyDescent="0.3">
      <c r="A382" s="2" t="s">
        <v>63</v>
      </c>
      <c r="B382">
        <v>742</v>
      </c>
    </row>
    <row r="383" spans="1:2" x14ac:dyDescent="0.3">
      <c r="A383" s="2" t="s">
        <v>63</v>
      </c>
      <c r="B383">
        <v>744</v>
      </c>
    </row>
    <row r="384" spans="1:2" x14ac:dyDescent="0.3">
      <c r="A384" s="2" t="s">
        <v>63</v>
      </c>
      <c r="B384">
        <v>746</v>
      </c>
    </row>
    <row r="385" spans="1:2" x14ac:dyDescent="0.3">
      <c r="A385" s="2" t="s">
        <v>63</v>
      </c>
      <c r="B385">
        <v>748</v>
      </c>
    </row>
    <row r="386" spans="1:2" x14ac:dyDescent="0.3">
      <c r="A386" s="2" t="s">
        <v>63</v>
      </c>
      <c r="B386">
        <v>750</v>
      </c>
    </row>
    <row r="387" spans="1:2" x14ac:dyDescent="0.3">
      <c r="A387" s="2" t="s">
        <v>63</v>
      </c>
      <c r="B387">
        <v>752</v>
      </c>
    </row>
    <row r="388" spans="1:2" x14ac:dyDescent="0.3">
      <c r="A388" s="2" t="s">
        <v>63</v>
      </c>
      <c r="B388">
        <v>754</v>
      </c>
    </row>
    <row r="389" spans="1:2" x14ac:dyDescent="0.3">
      <c r="A389" s="2" t="s">
        <v>63</v>
      </c>
      <c r="B389">
        <v>756</v>
      </c>
    </row>
    <row r="390" spans="1:2" x14ac:dyDescent="0.3">
      <c r="A390" s="2" t="s">
        <v>63</v>
      </c>
      <c r="B390">
        <v>758</v>
      </c>
    </row>
    <row r="391" spans="1:2" x14ac:dyDescent="0.3">
      <c r="A391" s="2" t="s">
        <v>63</v>
      </c>
      <c r="B391">
        <v>766</v>
      </c>
    </row>
    <row r="392" spans="1:2" x14ac:dyDescent="0.3">
      <c r="A392" s="2" t="s">
        <v>63</v>
      </c>
      <c r="B392">
        <v>784</v>
      </c>
    </row>
    <row r="393" spans="1:2" x14ac:dyDescent="0.3">
      <c r="A393" s="2" t="s">
        <v>63</v>
      </c>
      <c r="B393">
        <v>790</v>
      </c>
    </row>
    <row r="394" spans="1:2" x14ac:dyDescent="0.3">
      <c r="A394" s="2" t="s">
        <v>63</v>
      </c>
      <c r="B394">
        <v>901</v>
      </c>
    </row>
    <row r="395" spans="1:2" x14ac:dyDescent="0.3">
      <c r="A395" s="2" t="s">
        <v>63</v>
      </c>
      <c r="B395">
        <v>902</v>
      </c>
    </row>
    <row r="396" spans="1:2" x14ac:dyDescent="0.3">
      <c r="A396" s="2" t="s">
        <v>63</v>
      </c>
      <c r="B396">
        <v>973</v>
      </c>
    </row>
    <row r="397" spans="1:2" x14ac:dyDescent="0.3">
      <c r="A397" s="2" t="s">
        <v>63</v>
      </c>
      <c r="B397">
        <v>981</v>
      </c>
    </row>
    <row r="398" spans="1:2" x14ac:dyDescent="0.3">
      <c r="A398" s="2" t="s">
        <v>366</v>
      </c>
      <c r="B398">
        <v>785</v>
      </c>
    </row>
    <row r="399" spans="1:2" x14ac:dyDescent="0.3">
      <c r="A399" s="2" t="s">
        <v>366</v>
      </c>
      <c r="B399">
        <v>794</v>
      </c>
    </row>
    <row r="400" spans="1:2" x14ac:dyDescent="0.3">
      <c r="A400" s="2" t="s">
        <v>366</v>
      </c>
      <c r="B400">
        <v>904</v>
      </c>
    </row>
    <row r="401" spans="1:2" x14ac:dyDescent="0.3">
      <c r="A401" s="2" t="s">
        <v>366</v>
      </c>
      <c r="B401">
        <v>907</v>
      </c>
    </row>
    <row r="402" spans="1:2" x14ac:dyDescent="0.3">
      <c r="A402" s="2" t="s">
        <v>366</v>
      </c>
      <c r="B402">
        <v>977</v>
      </c>
    </row>
    <row r="403" spans="1:2" x14ac:dyDescent="0.3">
      <c r="A403" s="2" t="s">
        <v>366</v>
      </c>
      <c r="B403">
        <v>985</v>
      </c>
    </row>
    <row r="404" spans="1:2" x14ac:dyDescent="0.3">
      <c r="A404" s="2" t="s">
        <v>349</v>
      </c>
      <c r="B404">
        <v>762</v>
      </c>
    </row>
    <row r="405" spans="1:2" x14ac:dyDescent="0.3">
      <c r="A405" s="2" t="s">
        <v>349</v>
      </c>
      <c r="B405">
        <v>770</v>
      </c>
    </row>
    <row r="406" spans="1:2" x14ac:dyDescent="0.3">
      <c r="A406" s="2" t="s">
        <v>1440</v>
      </c>
      <c r="B406">
        <v>674</v>
      </c>
    </row>
    <row r="407" spans="1:2" x14ac:dyDescent="0.3">
      <c r="A407" s="2" t="s">
        <v>364</v>
      </c>
      <c r="B407">
        <v>792</v>
      </c>
    </row>
    <row r="408" spans="1:2" x14ac:dyDescent="0.3">
      <c r="A408" s="2" t="s">
        <v>364</v>
      </c>
      <c r="B408">
        <v>975</v>
      </c>
    </row>
    <row r="409" spans="1:2" x14ac:dyDescent="0.3">
      <c r="A409" s="2" t="s">
        <v>364</v>
      </c>
      <c r="B409">
        <v>983</v>
      </c>
    </row>
    <row r="410" spans="1:2" x14ac:dyDescent="0.3">
      <c r="A410" s="2" t="s">
        <v>347</v>
      </c>
      <c r="B410">
        <v>760</v>
      </c>
    </row>
    <row r="411" spans="1:2" x14ac:dyDescent="0.3">
      <c r="A411" s="2" t="s">
        <v>347</v>
      </c>
      <c r="B411">
        <v>768</v>
      </c>
    </row>
    <row r="412" spans="1:2" x14ac:dyDescent="0.3">
      <c r="A412" s="2" t="s">
        <v>347</v>
      </c>
      <c r="B412">
        <v>786</v>
      </c>
    </row>
    <row r="413" spans="1:2" x14ac:dyDescent="0.3">
      <c r="A413" s="2" t="s">
        <v>367</v>
      </c>
      <c r="B413">
        <v>795</v>
      </c>
    </row>
    <row r="414" spans="1:2" x14ac:dyDescent="0.3">
      <c r="A414" s="2" t="s">
        <v>367</v>
      </c>
      <c r="B414">
        <v>978</v>
      </c>
    </row>
    <row r="415" spans="1:2" x14ac:dyDescent="0.3">
      <c r="A415" s="2" t="s">
        <v>367</v>
      </c>
      <c r="B415">
        <v>986</v>
      </c>
    </row>
    <row r="416" spans="1:2" x14ac:dyDescent="0.3">
      <c r="A416" s="2" t="s">
        <v>350</v>
      </c>
      <c r="B416">
        <v>763</v>
      </c>
    </row>
    <row r="417" spans="1:2" x14ac:dyDescent="0.3">
      <c r="A417" s="2" t="s">
        <v>350</v>
      </c>
      <c r="B417">
        <v>771</v>
      </c>
    </row>
    <row r="418" spans="1:2" x14ac:dyDescent="0.3">
      <c r="A418" s="2" t="s">
        <v>363</v>
      </c>
      <c r="B418">
        <v>791</v>
      </c>
    </row>
    <row r="419" spans="1:2" x14ac:dyDescent="0.3">
      <c r="A419" s="2" t="s">
        <v>363</v>
      </c>
      <c r="B419">
        <v>903</v>
      </c>
    </row>
    <row r="420" spans="1:2" x14ac:dyDescent="0.3">
      <c r="A420" s="2" t="s">
        <v>363</v>
      </c>
      <c r="B420">
        <v>906</v>
      </c>
    </row>
    <row r="421" spans="1:2" x14ac:dyDescent="0.3">
      <c r="A421" s="2" t="s">
        <v>363</v>
      </c>
      <c r="B421">
        <v>974</v>
      </c>
    </row>
    <row r="422" spans="1:2" x14ac:dyDescent="0.3">
      <c r="A422" s="2" t="s">
        <v>363</v>
      </c>
      <c r="B422">
        <v>982</v>
      </c>
    </row>
    <row r="423" spans="1:2" x14ac:dyDescent="0.3">
      <c r="A423" s="2" t="s">
        <v>346</v>
      </c>
      <c r="B423">
        <v>759</v>
      </c>
    </row>
    <row r="424" spans="1:2" x14ac:dyDescent="0.3">
      <c r="A424" s="2" t="s">
        <v>346</v>
      </c>
      <c r="B424">
        <v>767</v>
      </c>
    </row>
    <row r="425" spans="1:2" x14ac:dyDescent="0.3">
      <c r="A425" s="2" t="s">
        <v>368</v>
      </c>
      <c r="B425">
        <v>796</v>
      </c>
    </row>
    <row r="426" spans="1:2" x14ac:dyDescent="0.3">
      <c r="A426" s="2" t="s">
        <v>368</v>
      </c>
      <c r="B426">
        <v>905</v>
      </c>
    </row>
    <row r="427" spans="1:2" x14ac:dyDescent="0.3">
      <c r="A427" s="2" t="s">
        <v>368</v>
      </c>
      <c r="B427">
        <v>908</v>
      </c>
    </row>
    <row r="428" spans="1:2" x14ac:dyDescent="0.3">
      <c r="A428" s="2" t="s">
        <v>368</v>
      </c>
      <c r="B428">
        <v>979</v>
      </c>
    </row>
    <row r="429" spans="1:2" x14ac:dyDescent="0.3">
      <c r="A429" s="2" t="s">
        <v>368</v>
      </c>
      <c r="B429">
        <v>987</v>
      </c>
    </row>
    <row r="430" spans="1:2" x14ac:dyDescent="0.3">
      <c r="A430" s="2" t="s">
        <v>351</v>
      </c>
      <c r="B430">
        <v>764</v>
      </c>
    </row>
    <row r="431" spans="1:2" x14ac:dyDescent="0.3">
      <c r="A431" s="2" t="s">
        <v>351</v>
      </c>
      <c r="B431">
        <v>772</v>
      </c>
    </row>
    <row r="432" spans="1:2" x14ac:dyDescent="0.3">
      <c r="A432" s="2" t="s">
        <v>365</v>
      </c>
      <c r="B432">
        <v>793</v>
      </c>
    </row>
    <row r="433" spans="1:2" x14ac:dyDescent="0.3">
      <c r="A433" s="2" t="s">
        <v>365</v>
      </c>
      <c r="B433">
        <v>976</v>
      </c>
    </row>
    <row r="434" spans="1:2" x14ac:dyDescent="0.3">
      <c r="A434" s="2" t="s">
        <v>365</v>
      </c>
      <c r="B434">
        <v>984</v>
      </c>
    </row>
    <row r="435" spans="1:2" x14ac:dyDescent="0.3">
      <c r="A435" s="2" t="s">
        <v>348</v>
      </c>
      <c r="B435">
        <v>761</v>
      </c>
    </row>
    <row r="436" spans="1:2" x14ac:dyDescent="0.3">
      <c r="A436" s="2" t="s">
        <v>348</v>
      </c>
      <c r="B436">
        <v>769</v>
      </c>
    </row>
    <row r="437" spans="1:2" x14ac:dyDescent="0.3">
      <c r="A437" s="2" t="s">
        <v>1405</v>
      </c>
      <c r="B437">
        <v>507</v>
      </c>
    </row>
    <row r="438" spans="1:2" x14ac:dyDescent="0.3">
      <c r="A438" s="2" t="s">
        <v>1220</v>
      </c>
      <c r="B438">
        <v>301</v>
      </c>
    </row>
    <row r="439" spans="1:2" x14ac:dyDescent="0.3">
      <c r="A439" s="2" t="s">
        <v>1221</v>
      </c>
      <c r="B439">
        <v>302</v>
      </c>
    </row>
    <row r="440" spans="1:2" x14ac:dyDescent="0.3">
      <c r="A440" s="2" t="s">
        <v>855</v>
      </c>
      <c r="B440">
        <v>303</v>
      </c>
    </row>
    <row r="441" spans="1:2" x14ac:dyDescent="0.3">
      <c r="A441" s="2" t="s">
        <v>1309</v>
      </c>
      <c r="B441">
        <v>123</v>
      </c>
    </row>
    <row r="442" spans="1:2" x14ac:dyDescent="0.3">
      <c r="A442" s="2" t="s">
        <v>1416</v>
      </c>
      <c r="B442">
        <v>576</v>
      </c>
    </row>
    <row r="443" spans="1:2" x14ac:dyDescent="0.3">
      <c r="A443" s="2" t="s">
        <v>1416</v>
      </c>
      <c r="B443">
        <v>577</v>
      </c>
    </row>
    <row r="444" spans="1:2" x14ac:dyDescent="0.3">
      <c r="A444" s="2" t="s">
        <v>1416</v>
      </c>
      <c r="B444">
        <v>578</v>
      </c>
    </row>
    <row r="445" spans="1:2" x14ac:dyDescent="0.3">
      <c r="A445" s="2" t="s">
        <v>1416</v>
      </c>
      <c r="B445">
        <v>579</v>
      </c>
    </row>
    <row r="446" spans="1:2" x14ac:dyDescent="0.3">
      <c r="A446" s="2" t="s">
        <v>1416</v>
      </c>
      <c r="B446">
        <v>580</v>
      </c>
    </row>
    <row r="447" spans="1:2" x14ac:dyDescent="0.3">
      <c r="A447" s="2" t="s">
        <v>1416</v>
      </c>
      <c r="B447">
        <v>581</v>
      </c>
    </row>
    <row r="448" spans="1:2" x14ac:dyDescent="0.3">
      <c r="A448" s="2" t="s">
        <v>1416</v>
      </c>
      <c r="B448">
        <v>582</v>
      </c>
    </row>
    <row r="449" spans="1:2" x14ac:dyDescent="0.3">
      <c r="A449" s="2" t="s">
        <v>1416</v>
      </c>
      <c r="B449">
        <v>583</v>
      </c>
    </row>
    <row r="450" spans="1:2" x14ac:dyDescent="0.3">
      <c r="A450" s="2" t="s">
        <v>1416</v>
      </c>
      <c r="B450">
        <v>585</v>
      </c>
    </row>
    <row r="451" spans="1:2" x14ac:dyDescent="0.3">
      <c r="A451" s="2" t="s">
        <v>1416</v>
      </c>
      <c r="B451">
        <v>586</v>
      </c>
    </row>
    <row r="452" spans="1:2" x14ac:dyDescent="0.3">
      <c r="A452" s="2" t="s">
        <v>1416</v>
      </c>
      <c r="B452">
        <v>588</v>
      </c>
    </row>
    <row r="453" spans="1:2" x14ac:dyDescent="0.3">
      <c r="A453" s="2" t="s">
        <v>1416</v>
      </c>
      <c r="B453">
        <v>589</v>
      </c>
    </row>
    <row r="454" spans="1:2" x14ac:dyDescent="0.3">
      <c r="A454" s="2" t="s">
        <v>232</v>
      </c>
      <c r="B454">
        <v>300</v>
      </c>
    </row>
    <row r="455" spans="1:2" x14ac:dyDescent="0.3">
      <c r="A455" s="2" t="s">
        <v>232</v>
      </c>
      <c r="B455">
        <v>508</v>
      </c>
    </row>
    <row r="456" spans="1:2" x14ac:dyDescent="0.3">
      <c r="A456" s="2" t="s">
        <v>1404</v>
      </c>
      <c r="B456">
        <v>506</v>
      </c>
    </row>
    <row r="457" spans="1:2" x14ac:dyDescent="0.3">
      <c r="A457" s="2" t="s">
        <v>297</v>
      </c>
      <c r="B457">
        <v>657</v>
      </c>
    </row>
    <row r="458" spans="1:2" x14ac:dyDescent="0.3">
      <c r="A458" s="2" t="s">
        <v>1190</v>
      </c>
      <c r="B458">
        <v>881</v>
      </c>
    </row>
    <row r="459" spans="1:2" x14ac:dyDescent="0.3">
      <c r="A459" s="2" t="s">
        <v>153</v>
      </c>
      <c r="B459">
        <v>22</v>
      </c>
    </row>
    <row r="460" spans="1:2" x14ac:dyDescent="0.3">
      <c r="A460" s="2" t="s">
        <v>153</v>
      </c>
      <c r="B460">
        <v>23</v>
      </c>
    </row>
    <row r="461" spans="1:2" x14ac:dyDescent="0.3">
      <c r="A461" s="2" t="s">
        <v>153</v>
      </c>
      <c r="B461">
        <v>24</v>
      </c>
    </row>
    <row r="462" spans="1:2" x14ac:dyDescent="0.3">
      <c r="A462" s="2" t="s">
        <v>153</v>
      </c>
      <c r="B462">
        <v>31</v>
      </c>
    </row>
    <row r="463" spans="1:2" x14ac:dyDescent="0.3">
      <c r="A463" s="2" t="s">
        <v>153</v>
      </c>
      <c r="B463">
        <v>32</v>
      </c>
    </row>
    <row r="464" spans="1:2" x14ac:dyDescent="0.3">
      <c r="A464" s="2" t="s">
        <v>153</v>
      </c>
      <c r="B464">
        <v>33</v>
      </c>
    </row>
    <row r="465" spans="1:2" x14ac:dyDescent="0.3">
      <c r="A465" s="2" t="s">
        <v>153</v>
      </c>
      <c r="B465">
        <v>266</v>
      </c>
    </row>
    <row r="466" spans="1:2" x14ac:dyDescent="0.3">
      <c r="A466" s="2" t="s">
        <v>153</v>
      </c>
      <c r="B466">
        <v>396</v>
      </c>
    </row>
    <row r="467" spans="1:2" x14ac:dyDescent="0.3">
      <c r="A467" s="2" t="s">
        <v>153</v>
      </c>
      <c r="B467">
        <v>402</v>
      </c>
    </row>
    <row r="468" spans="1:2" x14ac:dyDescent="0.3">
      <c r="A468" s="2" t="s">
        <v>153</v>
      </c>
      <c r="B468">
        <v>407</v>
      </c>
    </row>
    <row r="469" spans="1:2" x14ac:dyDescent="0.3">
      <c r="A469" s="2" t="s">
        <v>153</v>
      </c>
      <c r="B469">
        <v>501</v>
      </c>
    </row>
    <row r="470" spans="1:2" x14ac:dyDescent="0.3">
      <c r="A470" s="2" t="s">
        <v>153</v>
      </c>
      <c r="B470">
        <v>502</v>
      </c>
    </row>
    <row r="471" spans="1:2" x14ac:dyDescent="0.3">
      <c r="A471" s="2" t="s">
        <v>1350</v>
      </c>
      <c r="B471">
        <v>397</v>
      </c>
    </row>
    <row r="472" spans="1:2" x14ac:dyDescent="0.3">
      <c r="A472" s="2" t="s">
        <v>1351</v>
      </c>
      <c r="B472">
        <v>398</v>
      </c>
    </row>
    <row r="473" spans="1:2" x14ac:dyDescent="0.3">
      <c r="A473" s="2" t="s">
        <v>1352</v>
      </c>
      <c r="B473">
        <v>399</v>
      </c>
    </row>
    <row r="474" spans="1:2" x14ac:dyDescent="0.3">
      <c r="A474" s="2" t="s">
        <v>1353</v>
      </c>
      <c r="B474">
        <v>400</v>
      </c>
    </row>
    <row r="475" spans="1:2" x14ac:dyDescent="0.3">
      <c r="A475" s="2" t="s">
        <v>1354</v>
      </c>
      <c r="B475">
        <v>401</v>
      </c>
    </row>
    <row r="476" spans="1:2" x14ac:dyDescent="0.3">
      <c r="A476" s="2" t="s">
        <v>1401</v>
      </c>
      <c r="B476">
        <v>504</v>
      </c>
    </row>
    <row r="477" spans="1:2" x14ac:dyDescent="0.3">
      <c r="A477" s="2" t="s">
        <v>1400</v>
      </c>
      <c r="B477">
        <v>503</v>
      </c>
    </row>
    <row r="478" spans="1:2" x14ac:dyDescent="0.3">
      <c r="A478" s="5" t="s">
        <v>167</v>
      </c>
      <c r="B478">
        <v>295</v>
      </c>
    </row>
    <row r="479" spans="1:2" x14ac:dyDescent="0.3">
      <c r="A479" s="5" t="s">
        <v>167</v>
      </c>
      <c r="B479">
        <v>298</v>
      </c>
    </row>
    <row r="480" spans="1:2" x14ac:dyDescent="0.3">
      <c r="A480" s="2" t="s">
        <v>136</v>
      </c>
      <c r="B480">
        <v>228</v>
      </c>
    </row>
    <row r="481" spans="1:2" x14ac:dyDescent="0.3">
      <c r="A481" s="2" t="s">
        <v>136</v>
      </c>
      <c r="B481">
        <v>244</v>
      </c>
    </row>
    <row r="482" spans="1:2" x14ac:dyDescent="0.3">
      <c r="A482" s="2" t="s">
        <v>318</v>
      </c>
      <c r="B482">
        <v>689</v>
      </c>
    </row>
    <row r="483" spans="1:2" x14ac:dyDescent="0.3">
      <c r="A483" s="2" t="s">
        <v>318</v>
      </c>
      <c r="B483">
        <v>715</v>
      </c>
    </row>
    <row r="484" spans="1:2" x14ac:dyDescent="0.3">
      <c r="A484" s="2" t="s">
        <v>318</v>
      </c>
      <c r="B484">
        <v>918</v>
      </c>
    </row>
    <row r="485" spans="1:2" x14ac:dyDescent="0.3">
      <c r="A485" s="2" t="s">
        <v>318</v>
      </c>
      <c r="B485">
        <v>922</v>
      </c>
    </row>
    <row r="486" spans="1:2" x14ac:dyDescent="0.3">
      <c r="A486" s="2" t="s">
        <v>318</v>
      </c>
      <c r="B486">
        <v>926</v>
      </c>
    </row>
    <row r="487" spans="1:2" x14ac:dyDescent="0.3">
      <c r="A487" s="2" t="s">
        <v>318</v>
      </c>
      <c r="B487">
        <v>930</v>
      </c>
    </row>
    <row r="488" spans="1:2" x14ac:dyDescent="0.3">
      <c r="A488" s="2" t="s">
        <v>318</v>
      </c>
      <c r="B488">
        <v>1048</v>
      </c>
    </row>
    <row r="489" spans="1:2" x14ac:dyDescent="0.3">
      <c r="A489" s="2" t="s">
        <v>323</v>
      </c>
      <c r="B489">
        <v>693</v>
      </c>
    </row>
    <row r="490" spans="1:2" x14ac:dyDescent="0.3">
      <c r="A490" s="2" t="s">
        <v>323</v>
      </c>
      <c r="B490">
        <v>719</v>
      </c>
    </row>
    <row r="491" spans="1:2" x14ac:dyDescent="0.3">
      <c r="A491" s="2" t="s">
        <v>329</v>
      </c>
      <c r="B491">
        <v>699</v>
      </c>
    </row>
    <row r="492" spans="1:2" x14ac:dyDescent="0.3">
      <c r="A492" s="2" t="s">
        <v>329</v>
      </c>
      <c r="B492">
        <v>725</v>
      </c>
    </row>
    <row r="493" spans="1:2" x14ac:dyDescent="0.3">
      <c r="A493" s="2" t="s">
        <v>1453</v>
      </c>
      <c r="B493">
        <v>701</v>
      </c>
    </row>
    <row r="494" spans="1:2" x14ac:dyDescent="0.3">
      <c r="A494" s="2" t="s">
        <v>1453</v>
      </c>
      <c r="B494">
        <v>727</v>
      </c>
    </row>
    <row r="495" spans="1:2" x14ac:dyDescent="0.3">
      <c r="A495" s="2" t="s">
        <v>321</v>
      </c>
      <c r="B495">
        <v>691</v>
      </c>
    </row>
    <row r="496" spans="1:2" x14ac:dyDescent="0.3">
      <c r="A496" s="2" t="s">
        <v>321</v>
      </c>
      <c r="B496">
        <v>717</v>
      </c>
    </row>
    <row r="497" spans="1:2" x14ac:dyDescent="0.3">
      <c r="A497" s="2" t="s">
        <v>327</v>
      </c>
      <c r="B497">
        <v>697</v>
      </c>
    </row>
    <row r="498" spans="1:2" x14ac:dyDescent="0.3">
      <c r="A498" s="2" t="s">
        <v>327</v>
      </c>
      <c r="B498">
        <v>723</v>
      </c>
    </row>
    <row r="499" spans="1:2" x14ac:dyDescent="0.3">
      <c r="A499" s="2" t="s">
        <v>324</v>
      </c>
      <c r="B499">
        <v>694</v>
      </c>
    </row>
    <row r="500" spans="1:2" x14ac:dyDescent="0.3">
      <c r="A500" s="2" t="s">
        <v>324</v>
      </c>
      <c r="B500">
        <v>720</v>
      </c>
    </row>
    <row r="501" spans="1:2" x14ac:dyDescent="0.3">
      <c r="A501" s="2" t="s">
        <v>330</v>
      </c>
      <c r="B501">
        <v>700</v>
      </c>
    </row>
    <row r="502" spans="1:2" x14ac:dyDescent="0.3">
      <c r="A502" s="2" t="s">
        <v>330</v>
      </c>
      <c r="B502">
        <v>726</v>
      </c>
    </row>
    <row r="503" spans="1:2" x14ac:dyDescent="0.3">
      <c r="A503" s="2" t="s">
        <v>320</v>
      </c>
      <c r="B503">
        <v>690</v>
      </c>
    </row>
    <row r="504" spans="1:2" x14ac:dyDescent="0.3">
      <c r="A504" s="2" t="s">
        <v>320</v>
      </c>
      <c r="B504">
        <v>716</v>
      </c>
    </row>
    <row r="505" spans="1:2" x14ac:dyDescent="0.3">
      <c r="A505" s="2" t="s">
        <v>326</v>
      </c>
      <c r="B505">
        <v>696</v>
      </c>
    </row>
    <row r="506" spans="1:2" x14ac:dyDescent="0.3">
      <c r="A506" s="2" t="s">
        <v>326</v>
      </c>
      <c r="B506">
        <v>722</v>
      </c>
    </row>
    <row r="507" spans="1:2" x14ac:dyDescent="0.3">
      <c r="A507" s="2" t="s">
        <v>325</v>
      </c>
      <c r="B507">
        <v>695</v>
      </c>
    </row>
    <row r="508" spans="1:2" x14ac:dyDescent="0.3">
      <c r="A508" s="2" t="s">
        <v>325</v>
      </c>
      <c r="B508">
        <v>721</v>
      </c>
    </row>
    <row r="509" spans="1:2" x14ac:dyDescent="0.3">
      <c r="A509" s="2" t="s">
        <v>322</v>
      </c>
      <c r="B509">
        <v>692</v>
      </c>
    </row>
    <row r="510" spans="1:2" x14ac:dyDescent="0.3">
      <c r="A510" s="2" t="s">
        <v>322</v>
      </c>
      <c r="B510">
        <v>718</v>
      </c>
    </row>
    <row r="511" spans="1:2" x14ac:dyDescent="0.3">
      <c r="A511" s="2" t="s">
        <v>328</v>
      </c>
      <c r="B511">
        <v>698</v>
      </c>
    </row>
    <row r="512" spans="1:2" x14ac:dyDescent="0.3">
      <c r="A512" s="2" t="s">
        <v>328</v>
      </c>
      <c r="B512">
        <v>724</v>
      </c>
    </row>
    <row r="513" spans="1:2" x14ac:dyDescent="0.3">
      <c r="A513" s="2" t="s">
        <v>1500</v>
      </c>
      <c r="B513">
        <v>1067</v>
      </c>
    </row>
    <row r="514" spans="1:2" x14ac:dyDescent="0.3">
      <c r="A514" s="2" t="s">
        <v>142</v>
      </c>
      <c r="B514">
        <v>236</v>
      </c>
    </row>
    <row r="515" spans="1:2" x14ac:dyDescent="0.3">
      <c r="A515" s="2" t="s">
        <v>142</v>
      </c>
      <c r="B515">
        <v>778</v>
      </c>
    </row>
    <row r="516" spans="1:2" x14ac:dyDescent="0.3">
      <c r="A516" s="2" t="s">
        <v>332</v>
      </c>
      <c r="B516">
        <v>702</v>
      </c>
    </row>
    <row r="517" spans="1:2" x14ac:dyDescent="0.3">
      <c r="A517" s="2" t="s">
        <v>332</v>
      </c>
      <c r="B517">
        <v>728</v>
      </c>
    </row>
    <row r="518" spans="1:2" x14ac:dyDescent="0.3">
      <c r="A518" s="2" t="s">
        <v>332</v>
      </c>
      <c r="B518">
        <v>919</v>
      </c>
    </row>
    <row r="519" spans="1:2" x14ac:dyDescent="0.3">
      <c r="A519" s="2" t="s">
        <v>332</v>
      </c>
      <c r="B519">
        <v>923</v>
      </c>
    </row>
    <row r="520" spans="1:2" x14ac:dyDescent="0.3">
      <c r="A520" s="2" t="s">
        <v>332</v>
      </c>
      <c r="B520">
        <v>927</v>
      </c>
    </row>
    <row r="521" spans="1:2" x14ac:dyDescent="0.3">
      <c r="A521" s="2" t="s">
        <v>332</v>
      </c>
      <c r="B521">
        <v>931</v>
      </c>
    </row>
    <row r="522" spans="1:2" x14ac:dyDescent="0.3">
      <c r="A522" s="2" t="s">
        <v>332</v>
      </c>
      <c r="B522">
        <v>1049</v>
      </c>
    </row>
    <row r="523" spans="1:2" x14ac:dyDescent="0.3">
      <c r="A523" s="2" t="s">
        <v>336</v>
      </c>
      <c r="B523">
        <v>706</v>
      </c>
    </row>
    <row r="524" spans="1:2" x14ac:dyDescent="0.3">
      <c r="A524" s="2" t="s">
        <v>336</v>
      </c>
      <c r="B524">
        <v>732</v>
      </c>
    </row>
    <row r="525" spans="1:2" x14ac:dyDescent="0.3">
      <c r="A525" s="2" t="s">
        <v>342</v>
      </c>
      <c r="B525">
        <v>712</v>
      </c>
    </row>
    <row r="526" spans="1:2" x14ac:dyDescent="0.3">
      <c r="A526" s="2" t="s">
        <v>342</v>
      </c>
      <c r="B526">
        <v>738</v>
      </c>
    </row>
    <row r="527" spans="1:2" x14ac:dyDescent="0.3">
      <c r="A527" s="2" t="s">
        <v>334</v>
      </c>
      <c r="B527">
        <v>704</v>
      </c>
    </row>
    <row r="528" spans="1:2" x14ac:dyDescent="0.3">
      <c r="A528" s="2" t="s">
        <v>334</v>
      </c>
      <c r="B528">
        <v>730</v>
      </c>
    </row>
    <row r="529" spans="1:2" x14ac:dyDescent="0.3">
      <c r="A529" s="2" t="s">
        <v>340</v>
      </c>
      <c r="B529">
        <v>710</v>
      </c>
    </row>
    <row r="530" spans="1:2" x14ac:dyDescent="0.3">
      <c r="A530" s="2" t="s">
        <v>340</v>
      </c>
      <c r="B530">
        <v>736</v>
      </c>
    </row>
    <row r="531" spans="1:2" x14ac:dyDescent="0.3">
      <c r="A531" s="2" t="s">
        <v>337</v>
      </c>
      <c r="B531">
        <v>707</v>
      </c>
    </row>
    <row r="532" spans="1:2" x14ac:dyDescent="0.3">
      <c r="A532" s="2" t="s">
        <v>337</v>
      </c>
      <c r="B532">
        <v>733</v>
      </c>
    </row>
    <row r="533" spans="1:2" x14ac:dyDescent="0.3">
      <c r="A533" s="2" t="s">
        <v>343</v>
      </c>
      <c r="B533">
        <v>713</v>
      </c>
    </row>
    <row r="534" spans="1:2" x14ac:dyDescent="0.3">
      <c r="A534" s="2" t="s">
        <v>343</v>
      </c>
      <c r="B534">
        <v>739</v>
      </c>
    </row>
    <row r="535" spans="1:2" x14ac:dyDescent="0.3">
      <c r="A535" s="2" t="s">
        <v>333</v>
      </c>
      <c r="B535">
        <v>703</v>
      </c>
    </row>
    <row r="536" spans="1:2" x14ac:dyDescent="0.3">
      <c r="A536" s="2" t="s">
        <v>333</v>
      </c>
      <c r="B536">
        <v>729</v>
      </c>
    </row>
    <row r="537" spans="1:2" x14ac:dyDescent="0.3">
      <c r="A537" s="2" t="s">
        <v>339</v>
      </c>
      <c r="B537">
        <v>709</v>
      </c>
    </row>
    <row r="538" spans="1:2" x14ac:dyDescent="0.3">
      <c r="A538" s="2" t="s">
        <v>339</v>
      </c>
      <c r="B538">
        <v>735</v>
      </c>
    </row>
    <row r="539" spans="1:2" x14ac:dyDescent="0.3">
      <c r="A539" s="2" t="s">
        <v>338</v>
      </c>
      <c r="B539">
        <v>708</v>
      </c>
    </row>
    <row r="540" spans="1:2" x14ac:dyDescent="0.3">
      <c r="A540" s="2" t="s">
        <v>338</v>
      </c>
      <c r="B540">
        <v>734</v>
      </c>
    </row>
    <row r="541" spans="1:2" x14ac:dyDescent="0.3">
      <c r="A541" s="2" t="s">
        <v>344</v>
      </c>
      <c r="B541">
        <v>714</v>
      </c>
    </row>
    <row r="542" spans="1:2" x14ac:dyDescent="0.3">
      <c r="A542" s="2" t="s">
        <v>344</v>
      </c>
      <c r="B542">
        <v>740</v>
      </c>
    </row>
    <row r="543" spans="1:2" x14ac:dyDescent="0.3">
      <c r="A543" s="2" t="s">
        <v>335</v>
      </c>
      <c r="B543">
        <v>705</v>
      </c>
    </row>
    <row r="544" spans="1:2" x14ac:dyDescent="0.3">
      <c r="A544" s="2" t="s">
        <v>335</v>
      </c>
      <c r="B544">
        <v>731</v>
      </c>
    </row>
    <row r="545" spans="1:2" x14ac:dyDescent="0.3">
      <c r="A545" s="2" t="s">
        <v>341</v>
      </c>
      <c r="B545">
        <v>711</v>
      </c>
    </row>
    <row r="546" spans="1:2" x14ac:dyDescent="0.3">
      <c r="A546" s="2" t="s">
        <v>341</v>
      </c>
      <c r="B546">
        <v>737</v>
      </c>
    </row>
    <row r="547" spans="1:2" x14ac:dyDescent="0.3">
      <c r="A547" s="2" t="s">
        <v>217</v>
      </c>
      <c r="B547">
        <v>428</v>
      </c>
    </row>
    <row r="548" spans="1:2" x14ac:dyDescent="0.3">
      <c r="A548" s="2" t="s">
        <v>217</v>
      </c>
      <c r="B548">
        <v>434</v>
      </c>
    </row>
    <row r="549" spans="1:2" x14ac:dyDescent="0.3">
      <c r="A549" s="2" t="s">
        <v>139</v>
      </c>
      <c r="B549">
        <v>232</v>
      </c>
    </row>
    <row r="550" spans="1:2" x14ac:dyDescent="0.3">
      <c r="A550" s="2" t="s">
        <v>952</v>
      </c>
      <c r="B550">
        <v>774</v>
      </c>
    </row>
    <row r="551" spans="1:2" x14ac:dyDescent="0.3">
      <c r="A551" s="2" t="s">
        <v>1489</v>
      </c>
      <c r="B551">
        <v>1054</v>
      </c>
    </row>
    <row r="552" spans="1:2" x14ac:dyDescent="0.3">
      <c r="A552" s="2" t="s">
        <v>145</v>
      </c>
      <c r="B552">
        <v>240</v>
      </c>
    </row>
    <row r="553" spans="1:2" x14ac:dyDescent="0.3">
      <c r="A553" s="1" t="s">
        <v>1427</v>
      </c>
      <c r="B553">
        <v>601</v>
      </c>
    </row>
    <row r="554" spans="1:2" x14ac:dyDescent="0.3">
      <c r="A554" s="2" t="s">
        <v>151</v>
      </c>
      <c r="B554">
        <v>28</v>
      </c>
    </row>
    <row r="555" spans="1:2" x14ac:dyDescent="0.3">
      <c r="A555" s="2" t="s">
        <v>151</v>
      </c>
      <c r="B555">
        <v>37</v>
      </c>
    </row>
    <row r="556" spans="1:2" x14ac:dyDescent="0.3">
      <c r="A556" s="2" t="s">
        <v>151</v>
      </c>
      <c r="B556">
        <v>265</v>
      </c>
    </row>
    <row r="557" spans="1:2" x14ac:dyDescent="0.3">
      <c r="A557" s="2" t="s">
        <v>151</v>
      </c>
      <c r="B557">
        <v>272</v>
      </c>
    </row>
    <row r="558" spans="1:2" x14ac:dyDescent="0.3">
      <c r="A558" s="2" t="s">
        <v>151</v>
      </c>
      <c r="B558">
        <v>277</v>
      </c>
    </row>
    <row r="559" spans="1:2" x14ac:dyDescent="0.3">
      <c r="A559" s="2" t="s">
        <v>151</v>
      </c>
      <c r="B559">
        <v>659</v>
      </c>
    </row>
    <row r="560" spans="1:2" x14ac:dyDescent="0.3">
      <c r="A560" s="2" t="s">
        <v>151</v>
      </c>
      <c r="B560">
        <v>741</v>
      </c>
    </row>
    <row r="561" spans="1:2" x14ac:dyDescent="0.3">
      <c r="A561" s="2" t="s">
        <v>151</v>
      </c>
      <c r="B561">
        <v>743</v>
      </c>
    </row>
    <row r="562" spans="1:2" x14ac:dyDescent="0.3">
      <c r="A562" s="2" t="s">
        <v>151</v>
      </c>
      <c r="B562">
        <v>745</v>
      </c>
    </row>
    <row r="563" spans="1:2" x14ac:dyDescent="0.3">
      <c r="A563" s="2" t="s">
        <v>151</v>
      </c>
      <c r="B563">
        <v>747</v>
      </c>
    </row>
    <row r="564" spans="1:2" x14ac:dyDescent="0.3">
      <c r="A564" s="2" t="s">
        <v>151</v>
      </c>
      <c r="B564">
        <v>749</v>
      </c>
    </row>
    <row r="565" spans="1:2" x14ac:dyDescent="0.3">
      <c r="A565" s="2" t="s">
        <v>151</v>
      </c>
      <c r="B565">
        <v>751</v>
      </c>
    </row>
    <row r="566" spans="1:2" x14ac:dyDescent="0.3">
      <c r="A566" s="2" t="s">
        <v>151</v>
      </c>
      <c r="B566">
        <v>753</v>
      </c>
    </row>
    <row r="567" spans="1:2" x14ac:dyDescent="0.3">
      <c r="A567" s="2" t="s">
        <v>151</v>
      </c>
      <c r="B567">
        <v>755</v>
      </c>
    </row>
    <row r="568" spans="1:2" x14ac:dyDescent="0.3">
      <c r="A568" s="2" t="s">
        <v>274</v>
      </c>
      <c r="B568">
        <v>620</v>
      </c>
    </row>
    <row r="569" spans="1:2" x14ac:dyDescent="0.3">
      <c r="A569" s="2" t="s">
        <v>280</v>
      </c>
      <c r="B569">
        <v>626</v>
      </c>
    </row>
    <row r="570" spans="1:2" x14ac:dyDescent="0.3">
      <c r="A570" s="2" t="s">
        <v>272</v>
      </c>
      <c r="B570">
        <v>618</v>
      </c>
    </row>
    <row r="571" spans="1:2" x14ac:dyDescent="0.3">
      <c r="A571" s="2" t="s">
        <v>278</v>
      </c>
      <c r="B571">
        <v>624</v>
      </c>
    </row>
    <row r="572" spans="1:2" x14ac:dyDescent="0.3">
      <c r="A572" s="2" t="s">
        <v>275</v>
      </c>
      <c r="B572">
        <v>621</v>
      </c>
    </row>
    <row r="573" spans="1:2" x14ac:dyDescent="0.3">
      <c r="A573" s="2" t="s">
        <v>281</v>
      </c>
      <c r="B573">
        <v>627</v>
      </c>
    </row>
    <row r="574" spans="1:2" x14ac:dyDescent="0.3">
      <c r="A574" s="2" t="s">
        <v>271</v>
      </c>
      <c r="B574">
        <v>617</v>
      </c>
    </row>
    <row r="575" spans="1:2" x14ac:dyDescent="0.3">
      <c r="A575" s="2" t="s">
        <v>277</v>
      </c>
      <c r="B575">
        <v>623</v>
      </c>
    </row>
    <row r="576" spans="1:2" x14ac:dyDescent="0.3">
      <c r="A576" s="2" t="s">
        <v>276</v>
      </c>
      <c r="B576">
        <v>622</v>
      </c>
    </row>
    <row r="577" spans="1:2" x14ac:dyDescent="0.3">
      <c r="A577" s="2" t="s">
        <v>273</v>
      </c>
      <c r="B577">
        <v>619</v>
      </c>
    </row>
    <row r="578" spans="1:2" x14ac:dyDescent="0.3">
      <c r="A578" s="2" t="s">
        <v>279</v>
      </c>
      <c r="B578">
        <v>625</v>
      </c>
    </row>
    <row r="579" spans="1:2" x14ac:dyDescent="0.3">
      <c r="A579" s="2" t="s">
        <v>270</v>
      </c>
      <c r="B579">
        <v>616</v>
      </c>
    </row>
    <row r="580" spans="1:2" x14ac:dyDescent="0.3">
      <c r="A580" s="2" t="s">
        <v>160</v>
      </c>
      <c r="B580">
        <v>274</v>
      </c>
    </row>
    <row r="581" spans="1:2" x14ac:dyDescent="0.3">
      <c r="A581" s="2" t="s">
        <v>160</v>
      </c>
      <c r="B581">
        <v>279</v>
      </c>
    </row>
    <row r="582" spans="1:2" x14ac:dyDescent="0.3">
      <c r="A582" s="2" t="s">
        <v>161</v>
      </c>
      <c r="B582">
        <v>275</v>
      </c>
    </row>
    <row r="583" spans="1:2" x14ac:dyDescent="0.3">
      <c r="A583" s="2" t="s">
        <v>161</v>
      </c>
      <c r="B583">
        <v>280</v>
      </c>
    </row>
    <row r="584" spans="1:2" x14ac:dyDescent="0.3">
      <c r="A584" s="2" t="s">
        <v>162</v>
      </c>
      <c r="B584">
        <v>276</v>
      </c>
    </row>
    <row r="585" spans="1:2" x14ac:dyDescent="0.3">
      <c r="A585" s="2" t="s">
        <v>162</v>
      </c>
      <c r="B585">
        <v>281</v>
      </c>
    </row>
    <row r="586" spans="1:2" x14ac:dyDescent="0.3">
      <c r="A586" s="2" t="s">
        <v>159</v>
      </c>
      <c r="B586">
        <v>273</v>
      </c>
    </row>
    <row r="587" spans="1:2" x14ac:dyDescent="0.3">
      <c r="A587" s="2" t="s">
        <v>159</v>
      </c>
      <c r="B587">
        <v>278</v>
      </c>
    </row>
    <row r="588" spans="1:2" x14ac:dyDescent="0.3">
      <c r="A588" s="5" t="s">
        <v>33</v>
      </c>
      <c r="B588">
        <v>81</v>
      </c>
    </row>
    <row r="589" spans="1:2" x14ac:dyDescent="0.3">
      <c r="A589" s="2" t="s">
        <v>119</v>
      </c>
      <c r="B589">
        <v>215</v>
      </c>
    </row>
    <row r="590" spans="1:2" x14ac:dyDescent="0.3">
      <c r="A590" s="2" t="s">
        <v>118</v>
      </c>
      <c r="B590">
        <v>214</v>
      </c>
    </row>
    <row r="591" spans="1:2" x14ac:dyDescent="0.3">
      <c r="A591" s="5" t="s">
        <v>1507</v>
      </c>
      <c r="B591">
        <v>80</v>
      </c>
    </row>
    <row r="592" spans="1:2" x14ac:dyDescent="0.3">
      <c r="A592" s="2" t="s">
        <v>32</v>
      </c>
      <c r="B592">
        <v>79</v>
      </c>
    </row>
    <row r="593" spans="1:2" x14ac:dyDescent="0.3">
      <c r="A593" s="2" t="s">
        <v>916</v>
      </c>
      <c r="B593">
        <v>199</v>
      </c>
    </row>
    <row r="594" spans="1:2" x14ac:dyDescent="0.3">
      <c r="A594" s="2" t="s">
        <v>403</v>
      </c>
      <c r="B594">
        <v>878</v>
      </c>
    </row>
    <row r="595" spans="1:2" x14ac:dyDescent="0.3">
      <c r="A595" s="5" t="s">
        <v>84</v>
      </c>
      <c r="B595">
        <v>147</v>
      </c>
    </row>
    <row r="596" spans="1:2" x14ac:dyDescent="0.3">
      <c r="A596" s="5" t="s">
        <v>84</v>
      </c>
      <c r="B596">
        <v>155</v>
      </c>
    </row>
    <row r="597" spans="1:2" x14ac:dyDescent="0.3">
      <c r="A597" s="2" t="s">
        <v>83</v>
      </c>
      <c r="B597">
        <v>146</v>
      </c>
    </row>
    <row r="598" spans="1:2" x14ac:dyDescent="0.3">
      <c r="A598" s="2" t="s">
        <v>83</v>
      </c>
      <c r="B598">
        <v>154</v>
      </c>
    </row>
    <row r="599" spans="1:2" x14ac:dyDescent="0.3">
      <c r="A599" s="2" t="s">
        <v>82</v>
      </c>
      <c r="B599">
        <v>145</v>
      </c>
    </row>
    <row r="600" spans="1:2" x14ac:dyDescent="0.3">
      <c r="A600" s="2" t="s">
        <v>82</v>
      </c>
      <c r="B600">
        <v>153</v>
      </c>
    </row>
    <row r="601" spans="1:2" x14ac:dyDescent="0.3">
      <c r="A601" s="2" t="s">
        <v>81</v>
      </c>
      <c r="B601">
        <v>144</v>
      </c>
    </row>
    <row r="602" spans="1:2" x14ac:dyDescent="0.3">
      <c r="A602" s="2" t="s">
        <v>81</v>
      </c>
      <c r="B602">
        <v>152</v>
      </c>
    </row>
    <row r="603" spans="1:2" x14ac:dyDescent="0.3">
      <c r="A603" s="2" t="s">
        <v>86</v>
      </c>
      <c r="B603">
        <v>149</v>
      </c>
    </row>
    <row r="604" spans="1:2" x14ac:dyDescent="0.3">
      <c r="A604" s="2" t="s">
        <v>86</v>
      </c>
      <c r="B604">
        <v>157</v>
      </c>
    </row>
    <row r="605" spans="1:2" x14ac:dyDescent="0.3">
      <c r="A605" s="2" t="s">
        <v>85</v>
      </c>
      <c r="B605">
        <v>148</v>
      </c>
    </row>
    <row r="606" spans="1:2" x14ac:dyDescent="0.3">
      <c r="A606" s="2" t="s">
        <v>85</v>
      </c>
      <c r="B606">
        <v>156</v>
      </c>
    </row>
    <row r="607" spans="1:2" x14ac:dyDescent="0.3">
      <c r="A607" s="2" t="s">
        <v>1341</v>
      </c>
      <c r="B607">
        <v>378</v>
      </c>
    </row>
    <row r="608" spans="1:2" x14ac:dyDescent="0.3">
      <c r="A608" s="2" t="s">
        <v>1341</v>
      </c>
      <c r="B608">
        <v>384</v>
      </c>
    </row>
    <row r="609" spans="1:2" x14ac:dyDescent="0.3">
      <c r="A609" s="2" t="s">
        <v>1340</v>
      </c>
      <c r="B609">
        <v>377</v>
      </c>
    </row>
    <row r="610" spans="1:2" x14ac:dyDescent="0.3">
      <c r="A610" s="2" t="s">
        <v>1340</v>
      </c>
      <c r="B610">
        <v>383</v>
      </c>
    </row>
    <row r="611" spans="1:2" x14ac:dyDescent="0.3">
      <c r="A611" s="2" t="s">
        <v>1339</v>
      </c>
      <c r="B611">
        <v>376</v>
      </c>
    </row>
    <row r="612" spans="1:2" x14ac:dyDescent="0.3">
      <c r="A612" s="2" t="s">
        <v>1339</v>
      </c>
      <c r="B612">
        <v>382</v>
      </c>
    </row>
    <row r="613" spans="1:2" x14ac:dyDescent="0.3">
      <c r="A613" s="2" t="s">
        <v>1338</v>
      </c>
      <c r="B613">
        <v>375</v>
      </c>
    </row>
    <row r="614" spans="1:2" x14ac:dyDescent="0.3">
      <c r="A614" s="2" t="s">
        <v>1338</v>
      </c>
      <c r="B614">
        <v>381</v>
      </c>
    </row>
    <row r="615" spans="1:2" x14ac:dyDescent="0.3">
      <c r="A615" s="2" t="s">
        <v>1337</v>
      </c>
      <c r="B615">
        <v>374</v>
      </c>
    </row>
    <row r="616" spans="1:2" x14ac:dyDescent="0.3">
      <c r="A616" s="2" t="s">
        <v>1337</v>
      </c>
      <c r="B616">
        <v>380</v>
      </c>
    </row>
    <row r="617" spans="1:2" x14ac:dyDescent="0.3">
      <c r="A617" s="2" t="s">
        <v>79</v>
      </c>
      <c r="B617">
        <v>143</v>
      </c>
    </row>
    <row r="618" spans="1:2" x14ac:dyDescent="0.3">
      <c r="A618" s="2" t="s">
        <v>79</v>
      </c>
      <c r="B618">
        <v>151</v>
      </c>
    </row>
    <row r="619" spans="1:2" x14ac:dyDescent="0.3">
      <c r="A619" s="2" t="s">
        <v>44</v>
      </c>
      <c r="B619">
        <v>142</v>
      </c>
    </row>
    <row r="620" spans="1:2" x14ac:dyDescent="0.3">
      <c r="A620" s="2" t="s">
        <v>44</v>
      </c>
      <c r="B620">
        <v>150</v>
      </c>
    </row>
    <row r="621" spans="1:2" x14ac:dyDescent="0.3">
      <c r="A621" s="2" t="s">
        <v>44</v>
      </c>
      <c r="B621">
        <v>373</v>
      </c>
    </row>
    <row r="622" spans="1:2" x14ac:dyDescent="0.3">
      <c r="A622" s="2" t="s">
        <v>44</v>
      </c>
      <c r="B622">
        <v>379</v>
      </c>
    </row>
    <row r="623" spans="1:2" x14ac:dyDescent="0.3">
      <c r="A623" s="2" t="s">
        <v>44</v>
      </c>
      <c r="B623">
        <v>388</v>
      </c>
    </row>
    <row r="624" spans="1:2" x14ac:dyDescent="0.3">
      <c r="A624" s="2" t="s">
        <v>44</v>
      </c>
      <c r="B624">
        <v>498</v>
      </c>
    </row>
    <row r="625" spans="1:2" x14ac:dyDescent="0.3">
      <c r="A625" s="2" t="s">
        <v>44</v>
      </c>
      <c r="B625">
        <v>630</v>
      </c>
    </row>
    <row r="626" spans="1:2" x14ac:dyDescent="0.3">
      <c r="A626" s="2" t="s">
        <v>44</v>
      </c>
      <c r="B626">
        <v>934</v>
      </c>
    </row>
    <row r="627" spans="1:2" x14ac:dyDescent="0.3">
      <c r="A627" s="2" t="s">
        <v>44</v>
      </c>
      <c r="B627">
        <v>935</v>
      </c>
    </row>
    <row r="628" spans="1:2" x14ac:dyDescent="0.3">
      <c r="A628" s="2" t="s">
        <v>44</v>
      </c>
      <c r="B628">
        <v>936</v>
      </c>
    </row>
    <row r="629" spans="1:2" x14ac:dyDescent="0.3">
      <c r="A629" s="2" t="s">
        <v>44</v>
      </c>
      <c r="B629">
        <v>937</v>
      </c>
    </row>
    <row r="630" spans="1:2" x14ac:dyDescent="0.3">
      <c r="A630" s="2" t="s">
        <v>44</v>
      </c>
      <c r="B630">
        <v>1043</v>
      </c>
    </row>
    <row r="631" spans="1:2" x14ac:dyDescent="0.3">
      <c r="A631" s="2" t="s">
        <v>313</v>
      </c>
      <c r="B631">
        <v>676</v>
      </c>
    </row>
    <row r="632" spans="1:2" x14ac:dyDescent="0.3">
      <c r="A632" s="2" t="s">
        <v>1449</v>
      </c>
      <c r="B632">
        <v>682</v>
      </c>
    </row>
    <row r="633" spans="1:2" x14ac:dyDescent="0.3">
      <c r="A633" s="2" t="s">
        <v>1444</v>
      </c>
      <c r="B633">
        <v>677</v>
      </c>
    </row>
    <row r="634" spans="1:2" x14ac:dyDescent="0.3">
      <c r="A634" s="2" t="s">
        <v>1445</v>
      </c>
      <c r="B634">
        <v>678</v>
      </c>
    </row>
    <row r="635" spans="1:2" x14ac:dyDescent="0.3">
      <c r="A635" s="2" t="s">
        <v>1445</v>
      </c>
      <c r="B635">
        <v>683</v>
      </c>
    </row>
    <row r="636" spans="1:2" x14ac:dyDescent="0.3">
      <c r="A636" s="2" t="s">
        <v>1445</v>
      </c>
      <c r="B636">
        <v>684</v>
      </c>
    </row>
    <row r="637" spans="1:2" x14ac:dyDescent="0.3">
      <c r="A637" s="2" t="s">
        <v>1445</v>
      </c>
      <c r="B637">
        <v>685</v>
      </c>
    </row>
    <row r="638" spans="1:2" x14ac:dyDescent="0.3">
      <c r="A638" s="2" t="s">
        <v>1445</v>
      </c>
      <c r="B638">
        <v>686</v>
      </c>
    </row>
    <row r="639" spans="1:2" x14ac:dyDescent="0.3">
      <c r="A639" s="2" t="s">
        <v>1446</v>
      </c>
      <c r="B639">
        <v>679</v>
      </c>
    </row>
    <row r="640" spans="1:2" x14ac:dyDescent="0.3">
      <c r="A640" s="2" t="s">
        <v>1447</v>
      </c>
      <c r="B640">
        <v>680</v>
      </c>
    </row>
    <row r="641" spans="1:2" x14ac:dyDescent="0.3">
      <c r="A641" s="2" t="s">
        <v>1448</v>
      </c>
      <c r="B641">
        <v>681</v>
      </c>
    </row>
    <row r="642" spans="1:2" x14ac:dyDescent="0.3">
      <c r="A642" s="2" t="s">
        <v>1185</v>
      </c>
      <c r="B642">
        <v>218</v>
      </c>
    </row>
    <row r="643" spans="1:2" x14ac:dyDescent="0.3">
      <c r="A643" s="2" t="s">
        <v>1272</v>
      </c>
      <c r="B643">
        <v>40</v>
      </c>
    </row>
    <row r="644" spans="1:2" x14ac:dyDescent="0.3">
      <c r="A644" s="2" t="s">
        <v>287</v>
      </c>
      <c r="B644">
        <v>633</v>
      </c>
    </row>
    <row r="645" spans="1:2" x14ac:dyDescent="0.3">
      <c r="A645" s="2" t="s">
        <v>92</v>
      </c>
      <c r="B645">
        <v>178</v>
      </c>
    </row>
    <row r="646" spans="1:2" x14ac:dyDescent="0.3">
      <c r="A646" s="2" t="s">
        <v>92</v>
      </c>
      <c r="B646">
        <v>179</v>
      </c>
    </row>
    <row r="647" spans="1:2" x14ac:dyDescent="0.3">
      <c r="A647" s="2" t="s">
        <v>856</v>
      </c>
      <c r="B647">
        <v>160</v>
      </c>
    </row>
    <row r="648" spans="1:2" x14ac:dyDescent="0.3">
      <c r="A648" s="2" t="s">
        <v>856</v>
      </c>
      <c r="B648">
        <v>164</v>
      </c>
    </row>
    <row r="649" spans="1:2" x14ac:dyDescent="0.3">
      <c r="A649" s="2" t="s">
        <v>237</v>
      </c>
      <c r="B649">
        <v>534</v>
      </c>
    </row>
    <row r="650" spans="1:2" x14ac:dyDescent="0.3">
      <c r="A650" s="2" t="s">
        <v>1301</v>
      </c>
      <c r="B650">
        <v>102</v>
      </c>
    </row>
    <row r="651" spans="1:2" x14ac:dyDescent="0.3">
      <c r="A651" s="2" t="s">
        <v>1300</v>
      </c>
      <c r="B651">
        <v>101</v>
      </c>
    </row>
    <row r="652" spans="1:2" x14ac:dyDescent="0.3">
      <c r="A652" s="2" t="s">
        <v>1299</v>
      </c>
      <c r="B652">
        <v>100</v>
      </c>
    </row>
    <row r="653" spans="1:2" x14ac:dyDescent="0.3">
      <c r="A653" s="2" t="s">
        <v>0</v>
      </c>
      <c r="B653">
        <v>1</v>
      </c>
    </row>
    <row r="654" spans="1:2" x14ac:dyDescent="0.3">
      <c r="A654" s="2" t="s">
        <v>0</v>
      </c>
      <c r="B654">
        <v>11</v>
      </c>
    </row>
    <row r="655" spans="1:2" x14ac:dyDescent="0.3">
      <c r="A655" s="2" t="s">
        <v>0</v>
      </c>
      <c r="B655">
        <v>39</v>
      </c>
    </row>
    <row r="656" spans="1:2" x14ac:dyDescent="0.3">
      <c r="A656" s="2" t="s">
        <v>0</v>
      </c>
      <c r="B656">
        <v>42</v>
      </c>
    </row>
    <row r="657" spans="1:2" x14ac:dyDescent="0.3">
      <c r="A657" s="2" t="s">
        <v>0</v>
      </c>
      <c r="B657">
        <v>43</v>
      </c>
    </row>
    <row r="658" spans="1:2" x14ac:dyDescent="0.3">
      <c r="A658" s="2" t="s">
        <v>0</v>
      </c>
      <c r="B658">
        <v>44</v>
      </c>
    </row>
    <row r="659" spans="1:2" x14ac:dyDescent="0.3">
      <c r="A659" s="2" t="s">
        <v>0</v>
      </c>
      <c r="B659">
        <v>45</v>
      </c>
    </row>
    <row r="660" spans="1:2" x14ac:dyDescent="0.3">
      <c r="A660" s="2" t="s">
        <v>0</v>
      </c>
      <c r="B660">
        <v>46</v>
      </c>
    </row>
    <row r="661" spans="1:2" x14ac:dyDescent="0.3">
      <c r="A661" s="2" t="s">
        <v>0</v>
      </c>
      <c r="B661">
        <v>99</v>
      </c>
    </row>
    <row r="662" spans="1:2" x14ac:dyDescent="0.3">
      <c r="A662" s="2" t="s">
        <v>0</v>
      </c>
      <c r="B662">
        <v>332</v>
      </c>
    </row>
    <row r="663" spans="1:2" x14ac:dyDescent="0.3">
      <c r="A663" s="2" t="s">
        <v>0</v>
      </c>
      <c r="B663">
        <v>558</v>
      </c>
    </row>
    <row r="664" spans="1:2" x14ac:dyDescent="0.3">
      <c r="A664" s="2" t="s">
        <v>0</v>
      </c>
      <c r="B664">
        <v>559</v>
      </c>
    </row>
    <row r="665" spans="1:2" x14ac:dyDescent="0.3">
      <c r="A665" s="2" t="s">
        <v>0</v>
      </c>
      <c r="B665">
        <v>560</v>
      </c>
    </row>
    <row r="666" spans="1:2" x14ac:dyDescent="0.3">
      <c r="A666" s="2" t="s">
        <v>0</v>
      </c>
      <c r="B666">
        <v>561</v>
      </c>
    </row>
    <row r="667" spans="1:2" x14ac:dyDescent="0.3">
      <c r="A667" s="2" t="s">
        <v>0</v>
      </c>
      <c r="B667">
        <v>562</v>
      </c>
    </row>
    <row r="668" spans="1:2" x14ac:dyDescent="0.3">
      <c r="A668" s="2" t="s">
        <v>0</v>
      </c>
      <c r="B668">
        <v>563</v>
      </c>
    </row>
    <row r="669" spans="1:2" x14ac:dyDescent="0.3">
      <c r="A669" s="2" t="s">
        <v>0</v>
      </c>
      <c r="B669">
        <v>564</v>
      </c>
    </row>
    <row r="670" spans="1:2" x14ac:dyDescent="0.3">
      <c r="A670" s="2" t="s">
        <v>0</v>
      </c>
      <c r="B670">
        <v>565</v>
      </c>
    </row>
    <row r="671" spans="1:2" x14ac:dyDescent="0.3">
      <c r="A671" s="2" t="s">
        <v>0</v>
      </c>
      <c r="B671">
        <v>566</v>
      </c>
    </row>
    <row r="672" spans="1:2" x14ac:dyDescent="0.3">
      <c r="A672" s="2" t="s">
        <v>0</v>
      </c>
      <c r="B672">
        <v>567</v>
      </c>
    </row>
    <row r="673" spans="1:2" x14ac:dyDescent="0.3">
      <c r="A673" s="2" t="s">
        <v>0</v>
      </c>
      <c r="B673">
        <v>568</v>
      </c>
    </row>
    <row r="674" spans="1:2" x14ac:dyDescent="0.3">
      <c r="A674" s="2" t="s">
        <v>0</v>
      </c>
      <c r="B674">
        <v>569</v>
      </c>
    </row>
    <row r="675" spans="1:2" x14ac:dyDescent="0.3">
      <c r="A675" s="2" t="s">
        <v>0</v>
      </c>
      <c r="B675">
        <v>570</v>
      </c>
    </row>
    <row r="676" spans="1:2" x14ac:dyDescent="0.3">
      <c r="A676" s="2" t="s">
        <v>0</v>
      </c>
      <c r="B676">
        <v>571</v>
      </c>
    </row>
    <row r="677" spans="1:2" x14ac:dyDescent="0.3">
      <c r="A677" s="2" t="s">
        <v>0</v>
      </c>
      <c r="B677">
        <v>572</v>
      </c>
    </row>
    <row r="678" spans="1:2" x14ac:dyDescent="0.3">
      <c r="A678" s="2" t="s">
        <v>0</v>
      </c>
      <c r="B678">
        <v>573</v>
      </c>
    </row>
    <row r="679" spans="1:2" x14ac:dyDescent="0.3">
      <c r="A679" s="2" t="s">
        <v>0</v>
      </c>
      <c r="B679">
        <v>574</v>
      </c>
    </row>
    <row r="680" spans="1:2" x14ac:dyDescent="0.3">
      <c r="A680" s="2" t="s">
        <v>0</v>
      </c>
      <c r="B680">
        <v>575</v>
      </c>
    </row>
    <row r="681" spans="1:2" x14ac:dyDescent="0.3">
      <c r="A681" s="2" t="s">
        <v>1302</v>
      </c>
      <c r="B681">
        <v>103</v>
      </c>
    </row>
    <row r="682" spans="1:2" x14ac:dyDescent="0.3">
      <c r="A682" s="2" t="s">
        <v>864</v>
      </c>
      <c r="B682">
        <v>166</v>
      </c>
    </row>
    <row r="683" spans="1:2" x14ac:dyDescent="0.3">
      <c r="A683" s="2" t="s">
        <v>864</v>
      </c>
      <c r="B683">
        <v>171</v>
      </c>
    </row>
    <row r="684" spans="1:2" x14ac:dyDescent="0.3">
      <c r="A684" s="5" t="s">
        <v>184</v>
      </c>
      <c r="B684">
        <v>333</v>
      </c>
    </row>
    <row r="685" spans="1:2" x14ac:dyDescent="0.3">
      <c r="A685" s="2" t="s">
        <v>455</v>
      </c>
      <c r="B685">
        <v>9</v>
      </c>
    </row>
    <row r="686" spans="1:2" x14ac:dyDescent="0.3">
      <c r="A686" s="2" t="s">
        <v>455</v>
      </c>
      <c r="B686">
        <v>19</v>
      </c>
    </row>
    <row r="687" spans="1:2" x14ac:dyDescent="0.3">
      <c r="A687" s="2" t="s">
        <v>1429</v>
      </c>
      <c r="B687">
        <v>602</v>
      </c>
    </row>
    <row r="688" spans="1:2" x14ac:dyDescent="0.3">
      <c r="A688" s="2" t="s">
        <v>1177</v>
      </c>
      <c r="B688">
        <v>913</v>
      </c>
    </row>
    <row r="689" spans="1:2" x14ac:dyDescent="0.3">
      <c r="A689" s="2" t="s">
        <v>4</v>
      </c>
      <c r="B689">
        <v>5</v>
      </c>
    </row>
    <row r="690" spans="1:2" x14ac:dyDescent="0.3">
      <c r="A690" s="2" t="s">
        <v>4</v>
      </c>
      <c r="B690">
        <v>15</v>
      </c>
    </row>
    <row r="691" spans="1:2" x14ac:dyDescent="0.3">
      <c r="A691" s="2" t="s">
        <v>4</v>
      </c>
      <c r="B691">
        <v>284</v>
      </c>
    </row>
    <row r="692" spans="1:2" x14ac:dyDescent="0.3">
      <c r="A692" s="2" t="s">
        <v>4</v>
      </c>
      <c r="B692">
        <v>285</v>
      </c>
    </row>
    <row r="693" spans="1:2" x14ac:dyDescent="0.3">
      <c r="A693" s="2" t="s">
        <v>4</v>
      </c>
      <c r="B693">
        <v>286</v>
      </c>
    </row>
    <row r="694" spans="1:2" x14ac:dyDescent="0.3">
      <c r="A694" s="2" t="s">
        <v>4</v>
      </c>
      <c r="B694">
        <v>287</v>
      </c>
    </row>
    <row r="695" spans="1:2" x14ac:dyDescent="0.3">
      <c r="A695" s="2" t="s">
        <v>4</v>
      </c>
      <c r="B695">
        <v>288</v>
      </c>
    </row>
    <row r="696" spans="1:2" x14ac:dyDescent="0.3">
      <c r="A696" s="2" t="s">
        <v>4</v>
      </c>
      <c r="B696">
        <v>289</v>
      </c>
    </row>
    <row r="697" spans="1:2" x14ac:dyDescent="0.3">
      <c r="A697" s="2" t="s">
        <v>4</v>
      </c>
      <c r="B697">
        <v>290</v>
      </c>
    </row>
    <row r="698" spans="1:2" x14ac:dyDescent="0.3">
      <c r="A698" s="2" t="s">
        <v>4</v>
      </c>
      <c r="B698">
        <v>291</v>
      </c>
    </row>
    <row r="699" spans="1:2" x14ac:dyDescent="0.3">
      <c r="A699" s="2" t="s">
        <v>4</v>
      </c>
      <c r="B699">
        <v>292</v>
      </c>
    </row>
    <row r="700" spans="1:2" x14ac:dyDescent="0.3">
      <c r="A700" s="2" t="s">
        <v>4</v>
      </c>
      <c r="B700">
        <v>590</v>
      </c>
    </row>
    <row r="701" spans="1:2" x14ac:dyDescent="0.3">
      <c r="A701" s="2" t="s">
        <v>4</v>
      </c>
      <c r="B701">
        <v>591</v>
      </c>
    </row>
    <row r="702" spans="1:2" x14ac:dyDescent="0.3">
      <c r="A702" s="2" t="s">
        <v>4</v>
      </c>
      <c r="B702">
        <v>597</v>
      </c>
    </row>
    <row r="703" spans="1:2" x14ac:dyDescent="0.3">
      <c r="A703" s="2" t="s">
        <v>4</v>
      </c>
      <c r="B703">
        <v>634</v>
      </c>
    </row>
    <row r="704" spans="1:2" x14ac:dyDescent="0.3">
      <c r="A704" s="2" t="s">
        <v>4</v>
      </c>
      <c r="B704">
        <v>651</v>
      </c>
    </row>
    <row r="705" spans="1:2" x14ac:dyDescent="0.3">
      <c r="A705" s="2" t="s">
        <v>4</v>
      </c>
      <c r="B705">
        <v>663</v>
      </c>
    </row>
    <row r="706" spans="1:2" x14ac:dyDescent="0.3">
      <c r="A706" s="2" t="s">
        <v>4</v>
      </c>
      <c r="B706">
        <v>757</v>
      </c>
    </row>
    <row r="707" spans="1:2" x14ac:dyDescent="0.3">
      <c r="A707" s="2" t="s">
        <v>4</v>
      </c>
      <c r="B707">
        <v>765</v>
      </c>
    </row>
    <row r="708" spans="1:2" x14ac:dyDescent="0.3">
      <c r="A708" s="2" t="s">
        <v>4</v>
      </c>
      <c r="B708">
        <v>912</v>
      </c>
    </row>
    <row r="709" spans="1:2" x14ac:dyDescent="0.3">
      <c r="A709" s="2" t="s">
        <v>4</v>
      </c>
      <c r="B709">
        <v>972</v>
      </c>
    </row>
    <row r="710" spans="1:2" x14ac:dyDescent="0.3">
      <c r="A710" s="2" t="s">
        <v>4</v>
      </c>
      <c r="B710">
        <v>980</v>
      </c>
    </row>
    <row r="711" spans="1:2" x14ac:dyDescent="0.3">
      <c r="A711" s="2" t="s">
        <v>1436</v>
      </c>
      <c r="B711">
        <v>635</v>
      </c>
    </row>
    <row r="712" spans="1:2" x14ac:dyDescent="0.3">
      <c r="A712" s="2" t="s">
        <v>1436</v>
      </c>
      <c r="B712">
        <v>637</v>
      </c>
    </row>
    <row r="713" spans="1:2" x14ac:dyDescent="0.3">
      <c r="A713" s="2" t="s">
        <v>1437</v>
      </c>
      <c r="B713">
        <v>636</v>
      </c>
    </row>
    <row r="714" spans="1:2" x14ac:dyDescent="0.3">
      <c r="A714" s="2" t="s">
        <v>1437</v>
      </c>
      <c r="B714">
        <v>638</v>
      </c>
    </row>
    <row r="715" spans="1:2" x14ac:dyDescent="0.3">
      <c r="A715" s="2" t="s">
        <v>1178</v>
      </c>
      <c r="B715">
        <v>914</v>
      </c>
    </row>
    <row r="716" spans="1:2" x14ac:dyDescent="0.3">
      <c r="A716" s="2" t="s">
        <v>308</v>
      </c>
      <c r="B716">
        <v>249</v>
      </c>
    </row>
    <row r="717" spans="1:2" x14ac:dyDescent="0.3">
      <c r="A717" s="2" t="s">
        <v>308</v>
      </c>
      <c r="B717">
        <v>672</v>
      </c>
    </row>
    <row r="718" spans="1:2" x14ac:dyDescent="0.3">
      <c r="A718" s="2" t="s">
        <v>308</v>
      </c>
      <c r="B718">
        <v>915</v>
      </c>
    </row>
    <row r="719" spans="1:2" x14ac:dyDescent="0.3">
      <c r="A719" s="2" t="s">
        <v>303</v>
      </c>
      <c r="B719">
        <v>664</v>
      </c>
    </row>
    <row r="720" spans="1:2" x14ac:dyDescent="0.3">
      <c r="A720" s="2" t="s">
        <v>1</v>
      </c>
      <c r="B720">
        <v>2</v>
      </c>
    </row>
    <row r="721" spans="1:2" x14ac:dyDescent="0.3">
      <c r="A721" s="2" t="s">
        <v>1</v>
      </c>
      <c r="B721">
        <v>12</v>
      </c>
    </row>
    <row r="722" spans="1:2" x14ac:dyDescent="0.3">
      <c r="A722" s="2" t="s">
        <v>71</v>
      </c>
      <c r="B722">
        <v>130</v>
      </c>
    </row>
    <row r="723" spans="1:2" x14ac:dyDescent="0.3">
      <c r="A723" s="2" t="s">
        <v>71</v>
      </c>
      <c r="B723">
        <v>136</v>
      </c>
    </row>
    <row r="724" spans="1:2" x14ac:dyDescent="0.3">
      <c r="A724" s="2" t="s">
        <v>72</v>
      </c>
      <c r="B724">
        <v>131</v>
      </c>
    </row>
    <row r="725" spans="1:2" x14ac:dyDescent="0.3">
      <c r="A725" s="2" t="s">
        <v>72</v>
      </c>
      <c r="B725">
        <v>137</v>
      </c>
    </row>
    <row r="726" spans="1:2" x14ac:dyDescent="0.3">
      <c r="A726" s="2" t="s">
        <v>76</v>
      </c>
      <c r="B726">
        <v>132</v>
      </c>
    </row>
    <row r="727" spans="1:2" x14ac:dyDescent="0.3">
      <c r="A727" s="2" t="s">
        <v>76</v>
      </c>
      <c r="B727">
        <v>138</v>
      </c>
    </row>
    <row r="728" spans="1:2" x14ac:dyDescent="0.3">
      <c r="A728" s="2" t="s">
        <v>75</v>
      </c>
      <c r="B728">
        <v>133</v>
      </c>
    </row>
    <row r="729" spans="1:2" x14ac:dyDescent="0.3">
      <c r="A729" s="2" t="s">
        <v>75</v>
      </c>
      <c r="B729">
        <v>139</v>
      </c>
    </row>
    <row r="730" spans="1:2" x14ac:dyDescent="0.3">
      <c r="A730" s="2" t="s">
        <v>74</v>
      </c>
      <c r="B730">
        <v>134</v>
      </c>
    </row>
    <row r="731" spans="1:2" x14ac:dyDescent="0.3">
      <c r="A731" s="2" t="s">
        <v>74</v>
      </c>
      <c r="B731">
        <v>140</v>
      </c>
    </row>
    <row r="732" spans="1:2" x14ac:dyDescent="0.3">
      <c r="A732" s="2" t="s">
        <v>73</v>
      </c>
      <c r="B732">
        <v>135</v>
      </c>
    </row>
    <row r="733" spans="1:2" x14ac:dyDescent="0.3">
      <c r="A733" s="2" t="s">
        <v>73</v>
      </c>
      <c r="B733">
        <v>141</v>
      </c>
    </row>
    <row r="734" spans="1:2" x14ac:dyDescent="0.3">
      <c r="A734" s="5" t="s">
        <v>992</v>
      </c>
      <c r="B734">
        <v>653</v>
      </c>
    </row>
    <row r="735" spans="1:2" x14ac:dyDescent="0.3">
      <c r="A735" s="5" t="s">
        <v>993</v>
      </c>
      <c r="B735">
        <v>654</v>
      </c>
    </row>
    <row r="736" spans="1:2" x14ac:dyDescent="0.3">
      <c r="A736" s="42" t="s">
        <v>991</v>
      </c>
      <c r="B736">
        <v>652</v>
      </c>
    </row>
    <row r="737" spans="1:2" x14ac:dyDescent="0.3">
      <c r="A737" s="2" t="s">
        <v>1303</v>
      </c>
      <c r="B737">
        <v>111</v>
      </c>
    </row>
    <row r="738" spans="1:2" x14ac:dyDescent="0.3">
      <c r="A738" s="2" t="s">
        <v>1273</v>
      </c>
      <c r="B738">
        <v>41</v>
      </c>
    </row>
    <row r="739" spans="1:2" x14ac:dyDescent="0.3">
      <c r="A739" s="2" t="s">
        <v>1273</v>
      </c>
      <c r="B739">
        <v>110</v>
      </c>
    </row>
    <row r="740" spans="1:2" x14ac:dyDescent="0.3">
      <c r="A740" s="2" t="s">
        <v>356</v>
      </c>
      <c r="B740">
        <v>781</v>
      </c>
    </row>
    <row r="741" spans="1:2" x14ac:dyDescent="0.3">
      <c r="A741" s="2" t="s">
        <v>7</v>
      </c>
      <c r="B741">
        <v>8</v>
      </c>
    </row>
    <row r="742" spans="1:2" x14ac:dyDescent="0.3">
      <c r="A742" s="2" t="s">
        <v>7</v>
      </c>
      <c r="B742">
        <v>18</v>
      </c>
    </row>
    <row r="743" spans="1:2" x14ac:dyDescent="0.3">
      <c r="A743" s="2" t="s">
        <v>7</v>
      </c>
      <c r="B743">
        <v>267</v>
      </c>
    </row>
    <row r="744" spans="1:2" x14ac:dyDescent="0.3">
      <c r="A744" s="2" t="s">
        <v>7</v>
      </c>
      <c r="B744">
        <v>665</v>
      </c>
    </row>
    <row r="745" spans="1:2" x14ac:dyDescent="0.3">
      <c r="A745" s="2" t="s">
        <v>156</v>
      </c>
      <c r="B745">
        <v>269</v>
      </c>
    </row>
    <row r="746" spans="1:2" x14ac:dyDescent="0.3">
      <c r="A746" s="2" t="s">
        <v>157</v>
      </c>
      <c r="B746">
        <v>270</v>
      </c>
    </row>
    <row r="747" spans="1:2" x14ac:dyDescent="0.3">
      <c r="A747" s="2" t="s">
        <v>158</v>
      </c>
      <c r="B747">
        <v>271</v>
      </c>
    </row>
    <row r="748" spans="1:2" x14ac:dyDescent="0.3">
      <c r="A748" s="2" t="s">
        <v>155</v>
      </c>
      <c r="B748">
        <v>268</v>
      </c>
    </row>
    <row r="749" spans="1:2" x14ac:dyDescent="0.3">
      <c r="A749" s="2" t="s">
        <v>27</v>
      </c>
      <c r="B749">
        <v>113</v>
      </c>
    </row>
    <row r="750" spans="1:2" x14ac:dyDescent="0.3">
      <c r="A750" s="2" t="s">
        <v>27</v>
      </c>
      <c r="B750">
        <v>162</v>
      </c>
    </row>
    <row r="751" spans="1:2" x14ac:dyDescent="0.3">
      <c r="A751" s="2" t="s">
        <v>27</v>
      </c>
      <c r="B751">
        <v>165</v>
      </c>
    </row>
    <row r="752" spans="1:2" x14ac:dyDescent="0.3">
      <c r="A752" s="2" t="s">
        <v>27</v>
      </c>
      <c r="B752">
        <v>170</v>
      </c>
    </row>
    <row r="753" spans="1:2" x14ac:dyDescent="0.3">
      <c r="A753" s="2" t="s">
        <v>27</v>
      </c>
      <c r="B753">
        <v>175</v>
      </c>
    </row>
    <row r="754" spans="1:2" x14ac:dyDescent="0.3">
      <c r="A754" s="2" t="s">
        <v>1382</v>
      </c>
      <c r="B754">
        <v>466</v>
      </c>
    </row>
    <row r="755" spans="1:2" x14ac:dyDescent="0.3">
      <c r="A755" s="2" t="s">
        <v>1382</v>
      </c>
      <c r="B755">
        <v>471</v>
      </c>
    </row>
    <row r="756" spans="1:2" x14ac:dyDescent="0.3">
      <c r="A756" s="2" t="s">
        <v>1382</v>
      </c>
      <c r="B756">
        <v>474</v>
      </c>
    </row>
    <row r="757" spans="1:2" x14ac:dyDescent="0.3">
      <c r="A757" s="2" t="s">
        <v>1382</v>
      </c>
      <c r="B757">
        <v>479</v>
      </c>
    </row>
    <row r="758" spans="1:2" x14ac:dyDescent="0.3">
      <c r="A758" s="2" t="s">
        <v>1384</v>
      </c>
      <c r="B758">
        <v>468</v>
      </c>
    </row>
    <row r="759" spans="1:2" x14ac:dyDescent="0.3">
      <c r="A759" s="2" t="s">
        <v>1384</v>
      </c>
      <c r="B759">
        <v>472</v>
      </c>
    </row>
    <row r="760" spans="1:2" x14ac:dyDescent="0.3">
      <c r="A760" s="2" t="s">
        <v>1384</v>
      </c>
      <c r="B760">
        <v>476</v>
      </c>
    </row>
    <row r="761" spans="1:2" x14ac:dyDescent="0.3">
      <c r="A761" s="2" t="s">
        <v>1384</v>
      </c>
      <c r="B761">
        <v>480</v>
      </c>
    </row>
    <row r="762" spans="1:2" x14ac:dyDescent="0.3">
      <c r="A762" s="2" t="s">
        <v>1383</v>
      </c>
      <c r="B762">
        <v>467</v>
      </c>
    </row>
    <row r="763" spans="1:2" x14ac:dyDescent="0.3">
      <c r="A763" s="2" t="s">
        <v>1383</v>
      </c>
      <c r="B763">
        <v>475</v>
      </c>
    </row>
    <row r="764" spans="1:2" x14ac:dyDescent="0.3">
      <c r="A764" s="2" t="s">
        <v>1385</v>
      </c>
      <c r="B764">
        <v>469</v>
      </c>
    </row>
    <row r="765" spans="1:2" x14ac:dyDescent="0.3">
      <c r="A765" s="2" t="s">
        <v>1385</v>
      </c>
      <c r="B765">
        <v>477</v>
      </c>
    </row>
    <row r="766" spans="1:2" x14ac:dyDescent="0.3">
      <c r="A766" s="2" t="s">
        <v>409</v>
      </c>
      <c r="B766">
        <v>884</v>
      </c>
    </row>
    <row r="767" spans="1:2" x14ac:dyDescent="0.3">
      <c r="A767" s="2" t="s">
        <v>90</v>
      </c>
      <c r="B767">
        <v>885</v>
      </c>
    </row>
    <row r="768" spans="1:2" x14ac:dyDescent="0.3">
      <c r="A768" s="2" t="s">
        <v>1396</v>
      </c>
      <c r="B768">
        <v>497</v>
      </c>
    </row>
    <row r="769" spans="1:2" x14ac:dyDescent="0.3">
      <c r="A769" s="2" t="s">
        <v>1394</v>
      </c>
      <c r="B769">
        <v>490</v>
      </c>
    </row>
    <row r="770" spans="1:2" x14ac:dyDescent="0.3">
      <c r="A770" s="2" t="s">
        <v>1394</v>
      </c>
      <c r="B770">
        <v>491</v>
      </c>
    </row>
    <row r="771" spans="1:2" x14ac:dyDescent="0.3">
      <c r="A771" s="2" t="s">
        <v>1394</v>
      </c>
      <c r="B771">
        <v>492</v>
      </c>
    </row>
    <row r="772" spans="1:2" x14ac:dyDescent="0.3">
      <c r="A772" s="2" t="s">
        <v>1394</v>
      </c>
      <c r="B772">
        <v>493</v>
      </c>
    </row>
    <row r="773" spans="1:2" x14ac:dyDescent="0.3">
      <c r="A773" s="2" t="s">
        <v>1394</v>
      </c>
      <c r="B773">
        <v>494</v>
      </c>
    </row>
    <row r="774" spans="1:2" x14ac:dyDescent="0.3">
      <c r="A774" s="2" t="s">
        <v>1394</v>
      </c>
      <c r="B774">
        <v>495</v>
      </c>
    </row>
    <row r="775" spans="1:2" x14ac:dyDescent="0.3">
      <c r="A775" s="2" t="s">
        <v>1395</v>
      </c>
      <c r="B775">
        <v>496</v>
      </c>
    </row>
    <row r="776" spans="1:2" x14ac:dyDescent="0.3">
      <c r="A776" s="2" t="s">
        <v>46</v>
      </c>
      <c r="B776">
        <v>329</v>
      </c>
    </row>
    <row r="777" spans="1:2" x14ac:dyDescent="0.3">
      <c r="A777" s="2" t="s">
        <v>46</v>
      </c>
      <c r="B777">
        <v>343</v>
      </c>
    </row>
    <row r="778" spans="1:2" x14ac:dyDescent="0.3">
      <c r="A778" s="2" t="s">
        <v>46</v>
      </c>
      <c r="B778">
        <v>348</v>
      </c>
    </row>
    <row r="779" spans="1:2" x14ac:dyDescent="0.3">
      <c r="A779" s="2" t="s">
        <v>46</v>
      </c>
      <c r="B779">
        <v>353</v>
      </c>
    </row>
    <row r="780" spans="1:2" x14ac:dyDescent="0.3">
      <c r="A780" s="2" t="s">
        <v>46</v>
      </c>
      <c r="B780">
        <v>358</v>
      </c>
    </row>
    <row r="781" spans="1:2" x14ac:dyDescent="0.3">
      <c r="A781" s="2" t="s">
        <v>46</v>
      </c>
      <c r="B781">
        <v>363</v>
      </c>
    </row>
    <row r="782" spans="1:2" x14ac:dyDescent="0.3">
      <c r="A782" s="2" t="s">
        <v>46</v>
      </c>
      <c r="B782">
        <v>368</v>
      </c>
    </row>
    <row r="783" spans="1:2" x14ac:dyDescent="0.3">
      <c r="A783" s="2" t="s">
        <v>46</v>
      </c>
      <c r="B783">
        <v>463</v>
      </c>
    </row>
    <row r="784" spans="1:2" x14ac:dyDescent="0.3">
      <c r="A784" s="2" t="s">
        <v>46</v>
      </c>
      <c r="B784">
        <v>465</v>
      </c>
    </row>
    <row r="785" spans="1:2" x14ac:dyDescent="0.3">
      <c r="A785" s="2" t="s">
        <v>46</v>
      </c>
      <c r="B785">
        <v>470</v>
      </c>
    </row>
    <row r="786" spans="1:2" x14ac:dyDescent="0.3">
      <c r="A786" s="2" t="s">
        <v>46</v>
      </c>
      <c r="B786">
        <v>473</v>
      </c>
    </row>
    <row r="787" spans="1:2" x14ac:dyDescent="0.3">
      <c r="A787" s="2" t="s">
        <v>46</v>
      </c>
      <c r="B787">
        <v>478</v>
      </c>
    </row>
    <row r="788" spans="1:2" x14ac:dyDescent="0.3">
      <c r="A788" s="2" t="s">
        <v>46</v>
      </c>
      <c r="B788">
        <v>489</v>
      </c>
    </row>
    <row r="789" spans="1:2" x14ac:dyDescent="0.3">
      <c r="A789" s="2" t="s">
        <v>46</v>
      </c>
      <c r="B789">
        <v>509</v>
      </c>
    </row>
    <row r="790" spans="1:2" x14ac:dyDescent="0.3">
      <c r="A790" s="2" t="s">
        <v>46</v>
      </c>
      <c r="B790">
        <v>510</v>
      </c>
    </row>
    <row r="791" spans="1:2" x14ac:dyDescent="0.3">
      <c r="A791" s="2" t="s">
        <v>46</v>
      </c>
      <c r="B791">
        <v>511</v>
      </c>
    </row>
    <row r="792" spans="1:2" x14ac:dyDescent="0.3">
      <c r="A792" s="2" t="s">
        <v>46</v>
      </c>
      <c r="B792">
        <v>512</v>
      </c>
    </row>
    <row r="793" spans="1:2" x14ac:dyDescent="0.3">
      <c r="A793" s="2" t="s">
        <v>46</v>
      </c>
      <c r="B793">
        <v>513</v>
      </c>
    </row>
    <row r="794" spans="1:2" x14ac:dyDescent="0.3">
      <c r="A794" s="2" t="s">
        <v>46</v>
      </c>
      <c r="B794">
        <v>514</v>
      </c>
    </row>
    <row r="795" spans="1:2" x14ac:dyDescent="0.3">
      <c r="A795" s="2" t="s">
        <v>46</v>
      </c>
      <c r="B795">
        <v>515</v>
      </c>
    </row>
    <row r="796" spans="1:2" x14ac:dyDescent="0.3">
      <c r="A796" s="2" t="s">
        <v>46</v>
      </c>
      <c r="B796">
        <v>516</v>
      </c>
    </row>
    <row r="797" spans="1:2" x14ac:dyDescent="0.3">
      <c r="A797" s="2" t="s">
        <v>46</v>
      </c>
      <c r="B797">
        <v>517</v>
      </c>
    </row>
    <row r="798" spans="1:2" x14ac:dyDescent="0.3">
      <c r="A798" s="2" t="s">
        <v>46</v>
      </c>
      <c r="B798">
        <v>518</v>
      </c>
    </row>
    <row r="799" spans="1:2" x14ac:dyDescent="0.3">
      <c r="A799" s="2" t="s">
        <v>46</v>
      </c>
      <c r="B799">
        <v>519</v>
      </c>
    </row>
    <row r="800" spans="1:2" x14ac:dyDescent="0.3">
      <c r="A800" s="2" t="s">
        <v>46</v>
      </c>
      <c r="B800">
        <v>520</v>
      </c>
    </row>
    <row r="801" spans="1:2" x14ac:dyDescent="0.3">
      <c r="A801" s="2" t="s">
        <v>46</v>
      </c>
      <c r="B801">
        <v>521</v>
      </c>
    </row>
    <row r="802" spans="1:2" x14ac:dyDescent="0.3">
      <c r="A802" s="2" t="s">
        <v>46</v>
      </c>
      <c r="B802">
        <v>522</v>
      </c>
    </row>
    <row r="803" spans="1:2" x14ac:dyDescent="0.3">
      <c r="A803" s="2" t="s">
        <v>46</v>
      </c>
      <c r="B803">
        <v>523</v>
      </c>
    </row>
    <row r="804" spans="1:2" x14ac:dyDescent="0.3">
      <c r="A804" s="2" t="s">
        <v>46</v>
      </c>
      <c r="B804">
        <v>541</v>
      </c>
    </row>
    <row r="805" spans="1:2" x14ac:dyDescent="0.3">
      <c r="A805" s="2" t="s">
        <v>46</v>
      </c>
      <c r="B805">
        <v>542</v>
      </c>
    </row>
    <row r="806" spans="1:2" x14ac:dyDescent="0.3">
      <c r="A806" s="2" t="s">
        <v>46</v>
      </c>
      <c r="B806">
        <v>670</v>
      </c>
    </row>
    <row r="807" spans="1:2" x14ac:dyDescent="0.3">
      <c r="A807" s="2" t="s">
        <v>46</v>
      </c>
      <c r="B807">
        <v>1052</v>
      </c>
    </row>
    <row r="808" spans="1:2" x14ac:dyDescent="0.3">
      <c r="A808" s="2" t="s">
        <v>1486</v>
      </c>
      <c r="B808">
        <v>1050</v>
      </c>
    </row>
    <row r="809" spans="1:2" x14ac:dyDescent="0.3">
      <c r="A809" s="2" t="s">
        <v>891</v>
      </c>
      <c r="B809">
        <v>671</v>
      </c>
    </row>
    <row r="810" spans="1:2" x14ac:dyDescent="0.3">
      <c r="A810" s="2" t="s">
        <v>407</v>
      </c>
      <c r="B810">
        <v>883</v>
      </c>
    </row>
    <row r="811" spans="1:2" x14ac:dyDescent="0.3">
      <c r="A811" s="2" t="s">
        <v>406</v>
      </c>
      <c r="B811">
        <v>882</v>
      </c>
    </row>
    <row r="812" spans="1:2" x14ac:dyDescent="0.3">
      <c r="A812" s="2" t="s">
        <v>47</v>
      </c>
      <c r="B812">
        <v>330</v>
      </c>
    </row>
    <row r="813" spans="1:2" x14ac:dyDescent="0.3">
      <c r="A813" s="2" t="s">
        <v>41</v>
      </c>
      <c r="B813">
        <v>84</v>
      </c>
    </row>
    <row r="814" spans="1:2" x14ac:dyDescent="0.3">
      <c r="A814" s="2" t="s">
        <v>41</v>
      </c>
      <c r="B814">
        <v>91</v>
      </c>
    </row>
    <row r="815" spans="1:2" x14ac:dyDescent="0.3">
      <c r="A815" s="2" t="s">
        <v>858</v>
      </c>
      <c r="B815">
        <v>168</v>
      </c>
    </row>
    <row r="816" spans="1:2" x14ac:dyDescent="0.3">
      <c r="A816" s="2" t="s">
        <v>858</v>
      </c>
      <c r="B816">
        <v>173</v>
      </c>
    </row>
    <row r="817" spans="1:2" x14ac:dyDescent="0.3">
      <c r="A817" s="2" t="s">
        <v>1377</v>
      </c>
      <c r="B817">
        <v>464</v>
      </c>
    </row>
    <row r="818" spans="1:2" x14ac:dyDescent="0.3">
      <c r="A818" s="2" t="s">
        <v>282</v>
      </c>
      <c r="B818">
        <v>628</v>
      </c>
    </row>
    <row r="819" spans="1:2" x14ac:dyDescent="0.3">
      <c r="A819" s="5" t="s">
        <v>285</v>
      </c>
      <c r="B819">
        <v>631</v>
      </c>
    </row>
    <row r="820" spans="1:2" x14ac:dyDescent="0.3">
      <c r="A820" s="2" t="s">
        <v>88</v>
      </c>
      <c r="B820">
        <v>159</v>
      </c>
    </row>
    <row r="821" spans="1:2" x14ac:dyDescent="0.3">
      <c r="A821" s="2" t="s">
        <v>148</v>
      </c>
      <c r="B821">
        <v>247</v>
      </c>
    </row>
    <row r="822" spans="1:2" x14ac:dyDescent="0.3">
      <c r="A822" s="2" t="s">
        <v>148</v>
      </c>
      <c r="B822">
        <v>252</v>
      </c>
    </row>
    <row r="823" spans="1:2" x14ac:dyDescent="0.3">
      <c r="A823" s="2" t="s">
        <v>1318</v>
      </c>
      <c r="B823">
        <v>253</v>
      </c>
    </row>
    <row r="824" spans="1:2" x14ac:dyDescent="0.3">
      <c r="A824" s="2" t="s">
        <v>1322</v>
      </c>
      <c r="B824">
        <v>257</v>
      </c>
    </row>
    <row r="825" spans="1:2" x14ac:dyDescent="0.3">
      <c r="A825" s="2" t="s">
        <v>1319</v>
      </c>
      <c r="B825">
        <v>254</v>
      </c>
    </row>
    <row r="826" spans="1:2" x14ac:dyDescent="0.3">
      <c r="A826" s="2" t="s">
        <v>1326</v>
      </c>
      <c r="B826">
        <v>261</v>
      </c>
    </row>
    <row r="827" spans="1:2" x14ac:dyDescent="0.3">
      <c r="A827" s="2" t="s">
        <v>1323</v>
      </c>
      <c r="B827">
        <v>258</v>
      </c>
    </row>
    <row r="828" spans="1:2" x14ac:dyDescent="0.3">
      <c r="A828" s="2" t="s">
        <v>1327</v>
      </c>
      <c r="B828">
        <v>262</v>
      </c>
    </row>
    <row r="829" spans="1:2" x14ac:dyDescent="0.3">
      <c r="A829" s="2" t="s">
        <v>1320</v>
      </c>
      <c r="B829">
        <v>255</v>
      </c>
    </row>
    <row r="830" spans="1:2" x14ac:dyDescent="0.3">
      <c r="A830" s="2" t="s">
        <v>1321</v>
      </c>
      <c r="B830">
        <v>256</v>
      </c>
    </row>
    <row r="831" spans="1:2" x14ac:dyDescent="0.3">
      <c r="A831" s="2" t="s">
        <v>1324</v>
      </c>
      <c r="B831">
        <v>259</v>
      </c>
    </row>
    <row r="832" spans="1:2" x14ac:dyDescent="0.3">
      <c r="A832" s="2" t="s">
        <v>1325</v>
      </c>
      <c r="B832">
        <v>260</v>
      </c>
    </row>
    <row r="833" spans="1:2" x14ac:dyDescent="0.3">
      <c r="A833" s="2" t="s">
        <v>1328</v>
      </c>
      <c r="B833">
        <v>263</v>
      </c>
    </row>
    <row r="834" spans="1:2" x14ac:dyDescent="0.3">
      <c r="A834" s="2" t="s">
        <v>1501</v>
      </c>
      <c r="B834">
        <v>1068</v>
      </c>
    </row>
    <row r="835" spans="1:2" x14ac:dyDescent="0.3">
      <c r="A835" s="2" t="s">
        <v>355</v>
      </c>
      <c r="B835">
        <v>779</v>
      </c>
    </row>
    <row r="836" spans="1:2" x14ac:dyDescent="0.3">
      <c r="A836" s="2" t="s">
        <v>95</v>
      </c>
      <c r="B836">
        <v>188</v>
      </c>
    </row>
    <row r="837" spans="1:2" x14ac:dyDescent="0.3">
      <c r="A837" s="2" t="s">
        <v>95</v>
      </c>
      <c r="B837">
        <v>189</v>
      </c>
    </row>
    <row r="838" spans="1:2" x14ac:dyDescent="0.3">
      <c r="A838" s="2" t="s">
        <v>95</v>
      </c>
      <c r="B838">
        <v>190</v>
      </c>
    </row>
    <row r="839" spans="1:2" x14ac:dyDescent="0.3">
      <c r="A839" s="2" t="s">
        <v>95</v>
      </c>
      <c r="B839">
        <v>191</v>
      </c>
    </row>
    <row r="840" spans="1:2" x14ac:dyDescent="0.3">
      <c r="A840" s="2" t="s">
        <v>95</v>
      </c>
      <c r="B840">
        <v>192</v>
      </c>
    </row>
    <row r="841" spans="1:2" x14ac:dyDescent="0.3">
      <c r="A841" s="2" t="s">
        <v>95</v>
      </c>
      <c r="B841">
        <v>193</v>
      </c>
    </row>
    <row r="842" spans="1:2" x14ac:dyDescent="0.3">
      <c r="A842" s="2" t="s">
        <v>95</v>
      </c>
      <c r="B842">
        <v>194</v>
      </c>
    </row>
    <row r="843" spans="1:2" x14ac:dyDescent="0.3">
      <c r="A843" s="2" t="s">
        <v>95</v>
      </c>
      <c r="B843">
        <v>195</v>
      </c>
    </row>
    <row r="844" spans="1:2" x14ac:dyDescent="0.3">
      <c r="A844" s="2" t="s">
        <v>1462</v>
      </c>
      <c r="B844">
        <v>989</v>
      </c>
    </row>
    <row r="845" spans="1:2" x14ac:dyDescent="0.3">
      <c r="A845" s="2" t="s">
        <v>1463</v>
      </c>
      <c r="B845">
        <v>990</v>
      </c>
    </row>
    <row r="846" spans="1:2" x14ac:dyDescent="0.3">
      <c r="A846" s="2" t="s">
        <v>1464</v>
      </c>
      <c r="B846">
        <v>991</v>
      </c>
    </row>
    <row r="847" spans="1:2" x14ac:dyDescent="0.3">
      <c r="A847" s="2" t="s">
        <v>1465</v>
      </c>
      <c r="B847">
        <v>992</v>
      </c>
    </row>
    <row r="848" spans="1:2" x14ac:dyDescent="0.3">
      <c r="A848" s="2" t="s">
        <v>1466</v>
      </c>
      <c r="B848">
        <v>993</v>
      </c>
    </row>
    <row r="849" spans="1:2" x14ac:dyDescent="0.3">
      <c r="A849" s="2" t="s">
        <v>1467</v>
      </c>
      <c r="B849">
        <v>994</v>
      </c>
    </row>
    <row r="850" spans="1:2" x14ac:dyDescent="0.3">
      <c r="A850" s="2" t="s">
        <v>284</v>
      </c>
      <c r="B850">
        <v>629</v>
      </c>
    </row>
    <row r="851" spans="1:2" x14ac:dyDescent="0.3">
      <c r="A851" s="2" t="s">
        <v>284</v>
      </c>
      <c r="B851">
        <v>988</v>
      </c>
    </row>
    <row r="852" spans="1:2" x14ac:dyDescent="0.3">
      <c r="A852" s="2" t="s">
        <v>286</v>
      </c>
      <c r="B852">
        <v>632</v>
      </c>
    </row>
    <row r="853" spans="1:2" x14ac:dyDescent="0.3">
      <c r="A853" s="2" t="s">
        <v>236</v>
      </c>
      <c r="B853">
        <v>533</v>
      </c>
    </row>
    <row r="854" spans="1:2" x14ac:dyDescent="0.3">
      <c r="A854" s="2" t="s">
        <v>1317</v>
      </c>
      <c r="B854">
        <v>248</v>
      </c>
    </row>
    <row r="855" spans="1:2" x14ac:dyDescent="0.3">
      <c r="A855" s="2" t="s">
        <v>165</v>
      </c>
      <c r="B855">
        <v>293</v>
      </c>
    </row>
    <row r="856" spans="1:2" x14ac:dyDescent="0.3">
      <c r="A856" s="2" t="s">
        <v>165</v>
      </c>
      <c r="B856">
        <v>296</v>
      </c>
    </row>
    <row r="857" spans="1:2" x14ac:dyDescent="0.3">
      <c r="A857" s="2" t="s">
        <v>137</v>
      </c>
      <c r="B857">
        <v>229</v>
      </c>
    </row>
    <row r="858" spans="1:2" x14ac:dyDescent="0.3">
      <c r="A858" s="2" t="s">
        <v>137</v>
      </c>
      <c r="B858">
        <v>245</v>
      </c>
    </row>
    <row r="859" spans="1:2" x14ac:dyDescent="0.3">
      <c r="A859" s="2" t="s">
        <v>1502</v>
      </c>
      <c r="B859">
        <v>1069</v>
      </c>
    </row>
    <row r="860" spans="1:2" x14ac:dyDescent="0.3">
      <c r="A860" s="2" t="s">
        <v>143</v>
      </c>
      <c r="B860">
        <v>237</v>
      </c>
    </row>
    <row r="861" spans="1:2" x14ac:dyDescent="0.3">
      <c r="A861" s="2" t="s">
        <v>143</v>
      </c>
      <c r="B861">
        <v>780</v>
      </c>
    </row>
    <row r="862" spans="1:2" x14ac:dyDescent="0.3">
      <c r="A862" s="2" t="s">
        <v>140</v>
      </c>
      <c r="B862">
        <v>233</v>
      </c>
    </row>
    <row r="863" spans="1:2" x14ac:dyDescent="0.3">
      <c r="A863" s="2" t="s">
        <v>146</v>
      </c>
      <c r="B863">
        <v>241</v>
      </c>
    </row>
    <row r="864" spans="1:2" x14ac:dyDescent="0.3">
      <c r="A864" s="2" t="s">
        <v>28</v>
      </c>
      <c r="B864">
        <v>392</v>
      </c>
    </row>
    <row r="865" spans="1:2" x14ac:dyDescent="0.3">
      <c r="A865" s="2" t="s">
        <v>1289</v>
      </c>
      <c r="B865">
        <v>75</v>
      </c>
    </row>
    <row r="866" spans="1:2" x14ac:dyDescent="0.3">
      <c r="A866" s="2" t="s">
        <v>1289</v>
      </c>
      <c r="B866">
        <v>109</v>
      </c>
    </row>
    <row r="867" spans="1:2" x14ac:dyDescent="0.3">
      <c r="A867" s="2" t="s">
        <v>1289</v>
      </c>
      <c r="B867">
        <v>909</v>
      </c>
    </row>
    <row r="868" spans="1:2" x14ac:dyDescent="0.3">
      <c r="A868" s="2" t="s">
        <v>1289</v>
      </c>
      <c r="B868">
        <v>910</v>
      </c>
    </row>
    <row r="869" spans="1:2" x14ac:dyDescent="0.3">
      <c r="A869" s="2" t="s">
        <v>194</v>
      </c>
      <c r="B869">
        <v>345</v>
      </c>
    </row>
    <row r="870" spans="1:2" x14ac:dyDescent="0.3">
      <c r="A870" s="2" t="s">
        <v>194</v>
      </c>
      <c r="B870">
        <v>350</v>
      </c>
    </row>
    <row r="871" spans="1:2" x14ac:dyDescent="0.3">
      <c r="A871" s="2" t="s">
        <v>194</v>
      </c>
      <c r="B871">
        <v>355</v>
      </c>
    </row>
    <row r="872" spans="1:2" x14ac:dyDescent="0.3">
      <c r="A872" s="2" t="s">
        <v>194</v>
      </c>
      <c r="B872">
        <v>360</v>
      </c>
    </row>
    <row r="873" spans="1:2" x14ac:dyDescent="0.3">
      <c r="A873" s="2" t="s">
        <v>194</v>
      </c>
      <c r="B873">
        <v>365</v>
      </c>
    </row>
    <row r="874" spans="1:2" x14ac:dyDescent="0.3">
      <c r="A874" s="2" t="s">
        <v>194</v>
      </c>
      <c r="B874">
        <v>370</v>
      </c>
    </row>
    <row r="875" spans="1:2" x14ac:dyDescent="0.3">
      <c r="A875" s="2" t="s">
        <v>194</v>
      </c>
      <c r="B875">
        <v>1053</v>
      </c>
    </row>
    <row r="876" spans="1:2" x14ac:dyDescent="0.3">
      <c r="A876" s="2" t="s">
        <v>1487</v>
      </c>
      <c r="B876">
        <v>1051</v>
      </c>
    </row>
    <row r="877" spans="1:2" x14ac:dyDescent="0.3">
      <c r="A877" s="2" t="s">
        <v>193</v>
      </c>
      <c r="B877">
        <v>344</v>
      </c>
    </row>
    <row r="878" spans="1:2" x14ac:dyDescent="0.3">
      <c r="A878" s="2" t="s">
        <v>193</v>
      </c>
      <c r="B878">
        <v>349</v>
      </c>
    </row>
    <row r="879" spans="1:2" x14ac:dyDescent="0.3">
      <c r="A879" s="2" t="s">
        <v>193</v>
      </c>
      <c r="B879">
        <v>354</v>
      </c>
    </row>
    <row r="880" spans="1:2" x14ac:dyDescent="0.3">
      <c r="A880" s="2" t="s">
        <v>193</v>
      </c>
      <c r="B880">
        <v>359</v>
      </c>
    </row>
    <row r="881" spans="1:2" x14ac:dyDescent="0.3">
      <c r="A881" s="2" t="s">
        <v>193</v>
      </c>
      <c r="B881">
        <v>364</v>
      </c>
    </row>
    <row r="882" spans="1:2" x14ac:dyDescent="0.3">
      <c r="A882" s="2" t="s">
        <v>193</v>
      </c>
      <c r="B882">
        <v>369</v>
      </c>
    </row>
    <row r="883" spans="1:2" x14ac:dyDescent="0.3">
      <c r="A883" s="2" t="s">
        <v>23</v>
      </c>
      <c r="B883">
        <v>66</v>
      </c>
    </row>
    <row r="884" spans="1:2" x14ac:dyDescent="0.3">
      <c r="A884" s="2" t="s">
        <v>22</v>
      </c>
      <c r="B884">
        <v>65</v>
      </c>
    </row>
    <row r="885" spans="1:2" x14ac:dyDescent="0.3">
      <c r="A885" s="2" t="s">
        <v>26</v>
      </c>
      <c r="B885">
        <v>69</v>
      </c>
    </row>
    <row r="886" spans="1:2" x14ac:dyDescent="0.3">
      <c r="A886" s="2" t="s">
        <v>24</v>
      </c>
      <c r="B886">
        <v>67</v>
      </c>
    </row>
    <row r="887" spans="1:2" x14ac:dyDescent="0.3">
      <c r="A887" s="2" t="s">
        <v>25</v>
      </c>
      <c r="B887">
        <v>68</v>
      </c>
    </row>
    <row r="888" spans="1:2" x14ac:dyDescent="0.3">
      <c r="A888" s="2" t="s">
        <v>25</v>
      </c>
      <c r="B888">
        <v>78</v>
      </c>
    </row>
    <row r="889" spans="1:2" x14ac:dyDescent="0.3">
      <c r="A889" s="2" t="s">
        <v>25</v>
      </c>
      <c r="B889">
        <v>212</v>
      </c>
    </row>
    <row r="890" spans="1:2" x14ac:dyDescent="0.3">
      <c r="A890" s="2" t="s">
        <v>31</v>
      </c>
      <c r="B890">
        <v>77</v>
      </c>
    </row>
    <row r="891" spans="1:2" x14ac:dyDescent="0.3">
      <c r="A891" s="2" t="s">
        <v>425</v>
      </c>
      <c r="B891">
        <v>900</v>
      </c>
    </row>
    <row r="892" spans="1:2" x14ac:dyDescent="0.3">
      <c r="A892" s="2" t="s">
        <v>419</v>
      </c>
      <c r="B892">
        <v>893</v>
      </c>
    </row>
    <row r="893" spans="1:2" x14ac:dyDescent="0.3">
      <c r="A893" s="2" t="s">
        <v>1397</v>
      </c>
      <c r="B893">
        <v>499</v>
      </c>
    </row>
    <row r="894" spans="1:2" x14ac:dyDescent="0.3">
      <c r="A894" s="2" t="s">
        <v>35</v>
      </c>
      <c r="B894">
        <v>83</v>
      </c>
    </row>
    <row r="895" spans="1:2" x14ac:dyDescent="0.3">
      <c r="A895" s="2" t="s">
        <v>195</v>
      </c>
      <c r="B895">
        <v>346</v>
      </c>
    </row>
    <row r="896" spans="1:2" x14ac:dyDescent="0.3">
      <c r="A896" s="2" t="s">
        <v>195</v>
      </c>
      <c r="B896">
        <v>351</v>
      </c>
    </row>
    <row r="897" spans="1:2" x14ac:dyDescent="0.3">
      <c r="A897" s="2" t="s">
        <v>195</v>
      </c>
      <c r="B897">
        <v>356</v>
      </c>
    </row>
    <row r="898" spans="1:2" x14ac:dyDescent="0.3">
      <c r="A898" s="2" t="s">
        <v>195</v>
      </c>
      <c r="B898">
        <v>361</v>
      </c>
    </row>
    <row r="899" spans="1:2" x14ac:dyDescent="0.3">
      <c r="A899" s="2" t="s">
        <v>195</v>
      </c>
      <c r="B899">
        <v>366</v>
      </c>
    </row>
    <row r="900" spans="1:2" x14ac:dyDescent="0.3">
      <c r="A900" s="2" t="s">
        <v>195</v>
      </c>
      <c r="B900">
        <v>371</v>
      </c>
    </row>
    <row r="901" spans="1:2" x14ac:dyDescent="0.3">
      <c r="A901" s="2" t="s">
        <v>196</v>
      </c>
      <c r="B901">
        <v>347</v>
      </c>
    </row>
    <row r="902" spans="1:2" x14ac:dyDescent="0.3">
      <c r="A902" s="2" t="s">
        <v>196</v>
      </c>
      <c r="B902">
        <v>352</v>
      </c>
    </row>
    <row r="903" spans="1:2" x14ac:dyDescent="0.3">
      <c r="A903" s="2" t="s">
        <v>196</v>
      </c>
      <c r="B903">
        <v>357</v>
      </c>
    </row>
    <row r="904" spans="1:2" x14ac:dyDescent="0.3">
      <c r="A904" s="2" t="s">
        <v>196</v>
      </c>
      <c r="B904">
        <v>362</v>
      </c>
    </row>
    <row r="905" spans="1:2" x14ac:dyDescent="0.3">
      <c r="A905" s="2" t="s">
        <v>196</v>
      </c>
      <c r="B905">
        <v>367</v>
      </c>
    </row>
    <row r="906" spans="1:2" x14ac:dyDescent="0.3">
      <c r="A906" s="2" t="s">
        <v>196</v>
      </c>
      <c r="B906">
        <v>372</v>
      </c>
    </row>
    <row r="907" spans="1:2" x14ac:dyDescent="0.3">
      <c r="A907" s="2" t="s">
        <v>180</v>
      </c>
      <c r="B907">
        <v>314</v>
      </c>
    </row>
    <row r="908" spans="1:2" x14ac:dyDescent="0.3">
      <c r="A908" s="2" t="s">
        <v>180</v>
      </c>
      <c r="B908">
        <v>322</v>
      </c>
    </row>
    <row r="909" spans="1:2" x14ac:dyDescent="0.3">
      <c r="A909" s="2" t="s">
        <v>180</v>
      </c>
      <c r="B909">
        <v>773</v>
      </c>
    </row>
    <row r="910" spans="1:2" x14ac:dyDescent="0.3">
      <c r="A910" s="2" t="s">
        <v>857</v>
      </c>
      <c r="B910">
        <v>161</v>
      </c>
    </row>
    <row r="911" spans="1:2" x14ac:dyDescent="0.3">
      <c r="A911" s="2" t="s">
        <v>1298</v>
      </c>
      <c r="B911">
        <v>107</v>
      </c>
    </row>
    <row r="912" spans="1:2" x14ac:dyDescent="0.3">
      <c r="A912" s="2" t="s">
        <v>1297</v>
      </c>
      <c r="B912">
        <v>106</v>
      </c>
    </row>
    <row r="913" spans="1:2" x14ac:dyDescent="0.3">
      <c r="A913" s="2" t="s">
        <v>1296</v>
      </c>
      <c r="B913">
        <v>105</v>
      </c>
    </row>
    <row r="914" spans="1:2" x14ac:dyDescent="0.3">
      <c r="A914" s="2" t="s">
        <v>59</v>
      </c>
      <c r="B914">
        <v>104</v>
      </c>
    </row>
    <row r="915" spans="1:2" x14ac:dyDescent="0.3">
      <c r="A915" s="2" t="s">
        <v>58</v>
      </c>
      <c r="B915">
        <v>108</v>
      </c>
    </row>
    <row r="916" spans="1:2" x14ac:dyDescent="0.3">
      <c r="A916" s="2" t="s">
        <v>5</v>
      </c>
      <c r="B916">
        <v>6</v>
      </c>
    </row>
    <row r="917" spans="1:2" x14ac:dyDescent="0.3">
      <c r="A917" s="2" t="s">
        <v>5</v>
      </c>
      <c r="B917">
        <v>16</v>
      </c>
    </row>
    <row r="918" spans="1:2" x14ac:dyDescent="0.3">
      <c r="A918" s="2" t="s">
        <v>5</v>
      </c>
      <c r="B918">
        <v>310</v>
      </c>
    </row>
    <row r="919" spans="1:2" x14ac:dyDescent="0.3">
      <c r="A919" s="2" t="s">
        <v>5</v>
      </c>
      <c r="B919">
        <v>318</v>
      </c>
    </row>
    <row r="920" spans="1:2" x14ac:dyDescent="0.3">
      <c r="A920" s="2" t="s">
        <v>203</v>
      </c>
      <c r="B920">
        <v>250</v>
      </c>
    </row>
    <row r="921" spans="1:2" x14ac:dyDescent="0.3">
      <c r="A921" s="2" t="s">
        <v>203</v>
      </c>
      <c r="B921">
        <v>391</v>
      </c>
    </row>
    <row r="922" spans="1:2" x14ac:dyDescent="0.3">
      <c r="A922" s="2" t="s">
        <v>405</v>
      </c>
      <c r="B922">
        <v>880</v>
      </c>
    </row>
    <row r="923" spans="1:2" x14ac:dyDescent="0.3">
      <c r="A923" s="2" t="s">
        <v>2</v>
      </c>
      <c r="B923">
        <v>3</v>
      </c>
    </row>
    <row r="924" spans="1:2" x14ac:dyDescent="0.3">
      <c r="A924" s="2" t="s">
        <v>2</v>
      </c>
      <c r="B924">
        <v>13</v>
      </c>
    </row>
    <row r="925" spans="1:2" x14ac:dyDescent="0.3">
      <c r="A925" s="2" t="s">
        <v>2</v>
      </c>
      <c r="B925">
        <v>304</v>
      </c>
    </row>
    <row r="926" spans="1:2" x14ac:dyDescent="0.3">
      <c r="A926" s="2" t="s">
        <v>2</v>
      </c>
      <c r="B926">
        <v>306</v>
      </c>
    </row>
    <row r="927" spans="1:2" x14ac:dyDescent="0.3">
      <c r="A927" s="2" t="s">
        <v>2</v>
      </c>
      <c r="B927">
        <v>308</v>
      </c>
    </row>
    <row r="928" spans="1:2" x14ac:dyDescent="0.3">
      <c r="A928" s="2" t="s">
        <v>2</v>
      </c>
      <c r="B928">
        <v>316</v>
      </c>
    </row>
    <row r="929" spans="1:2" x14ac:dyDescent="0.3">
      <c r="A929" s="2" t="s">
        <v>1438</v>
      </c>
      <c r="B929">
        <v>639</v>
      </c>
    </row>
    <row r="930" spans="1:2" x14ac:dyDescent="0.3">
      <c r="A930" s="2" t="s">
        <v>1438</v>
      </c>
      <c r="B930">
        <v>640</v>
      </c>
    </row>
    <row r="931" spans="1:2" x14ac:dyDescent="0.3">
      <c r="A931" s="2" t="s">
        <v>1438</v>
      </c>
      <c r="B931">
        <v>641</v>
      </c>
    </row>
    <row r="932" spans="1:2" x14ac:dyDescent="0.3">
      <c r="A932" s="2" t="s">
        <v>1438</v>
      </c>
      <c r="B932">
        <v>642</v>
      </c>
    </row>
    <row r="933" spans="1:2" x14ac:dyDescent="0.3">
      <c r="A933" s="2" t="s">
        <v>1438</v>
      </c>
      <c r="B933">
        <v>643</v>
      </c>
    </row>
    <row r="934" spans="1:2" x14ac:dyDescent="0.3">
      <c r="A934" s="2" t="s">
        <v>1438</v>
      </c>
      <c r="B934">
        <v>644</v>
      </c>
    </row>
    <row r="935" spans="1:2" x14ac:dyDescent="0.3">
      <c r="A935" s="2" t="s">
        <v>1438</v>
      </c>
      <c r="B935">
        <v>645</v>
      </c>
    </row>
    <row r="936" spans="1:2" x14ac:dyDescent="0.3">
      <c r="A936" s="2" t="s">
        <v>1438</v>
      </c>
      <c r="B936">
        <v>646</v>
      </c>
    </row>
    <row r="937" spans="1:2" x14ac:dyDescent="0.3">
      <c r="A937" s="2" t="s">
        <v>1438</v>
      </c>
      <c r="B937">
        <v>647</v>
      </c>
    </row>
    <row r="938" spans="1:2" x14ac:dyDescent="0.3">
      <c r="A938" s="2" t="s">
        <v>1438</v>
      </c>
      <c r="B938">
        <v>648</v>
      </c>
    </row>
    <row r="939" spans="1:2" x14ac:dyDescent="0.3">
      <c r="A939" s="2" t="s">
        <v>1438</v>
      </c>
      <c r="B939">
        <v>649</v>
      </c>
    </row>
    <row r="940" spans="1:2" x14ac:dyDescent="0.3">
      <c r="A940" s="2" t="s">
        <v>1438</v>
      </c>
      <c r="B940">
        <v>650</v>
      </c>
    </row>
    <row r="941" spans="1:2" x14ac:dyDescent="0.3">
      <c r="A941" s="2" t="s">
        <v>10</v>
      </c>
      <c r="B941">
        <v>47</v>
      </c>
    </row>
    <row r="942" spans="1:2" x14ac:dyDescent="0.3">
      <c r="A942" s="2" t="s">
        <v>10</v>
      </c>
      <c r="B942">
        <v>51</v>
      </c>
    </row>
    <row r="943" spans="1:2" x14ac:dyDescent="0.3">
      <c r="A943" s="2" t="s">
        <v>10</v>
      </c>
      <c r="B943">
        <v>70</v>
      </c>
    </row>
    <row r="944" spans="1:2" x14ac:dyDescent="0.3">
      <c r="A944" s="2" t="s">
        <v>10</v>
      </c>
      <c r="B944">
        <v>230</v>
      </c>
    </row>
    <row r="945" spans="1:2" x14ac:dyDescent="0.3">
      <c r="A945" s="2" t="s">
        <v>10</v>
      </c>
      <c r="B945">
        <v>246</v>
      </c>
    </row>
    <row r="946" spans="1:2" x14ac:dyDescent="0.3">
      <c r="A946" s="2" t="s">
        <v>1497</v>
      </c>
      <c r="B946">
        <v>1070</v>
      </c>
    </row>
    <row r="947" spans="1:2" x14ac:dyDescent="0.3">
      <c r="A947" s="2" t="s">
        <v>12</v>
      </c>
      <c r="B947">
        <v>49</v>
      </c>
    </row>
    <row r="948" spans="1:2" x14ac:dyDescent="0.3">
      <c r="A948" s="2" t="s">
        <v>12</v>
      </c>
      <c r="B948">
        <v>53</v>
      </c>
    </row>
    <row r="949" spans="1:2" x14ac:dyDescent="0.3">
      <c r="A949" s="2" t="s">
        <v>12</v>
      </c>
      <c r="B949">
        <v>72</v>
      </c>
    </row>
    <row r="950" spans="1:2" x14ac:dyDescent="0.3">
      <c r="A950" s="2" t="s">
        <v>12</v>
      </c>
      <c r="B950">
        <v>238</v>
      </c>
    </row>
    <row r="951" spans="1:2" x14ac:dyDescent="0.3">
      <c r="A951" s="2" t="s">
        <v>12</v>
      </c>
      <c r="B951">
        <v>782</v>
      </c>
    </row>
    <row r="952" spans="1:2" x14ac:dyDescent="0.3">
      <c r="A952" s="2" t="s">
        <v>11</v>
      </c>
      <c r="B952">
        <v>48</v>
      </c>
    </row>
    <row r="953" spans="1:2" x14ac:dyDescent="0.3">
      <c r="A953" s="2" t="s">
        <v>11</v>
      </c>
      <c r="B953">
        <v>52</v>
      </c>
    </row>
    <row r="954" spans="1:2" x14ac:dyDescent="0.3">
      <c r="A954" s="2" t="s">
        <v>11</v>
      </c>
      <c r="B954">
        <v>71</v>
      </c>
    </row>
    <row r="955" spans="1:2" x14ac:dyDescent="0.3">
      <c r="A955" s="2" t="s">
        <v>11</v>
      </c>
      <c r="B955">
        <v>234</v>
      </c>
    </row>
    <row r="956" spans="1:2" x14ac:dyDescent="0.3">
      <c r="A956" s="2" t="s">
        <v>13</v>
      </c>
      <c r="B956">
        <v>50</v>
      </c>
    </row>
    <row r="957" spans="1:2" x14ac:dyDescent="0.3">
      <c r="A957" s="2" t="s">
        <v>13</v>
      </c>
      <c r="B957">
        <v>54</v>
      </c>
    </row>
    <row r="958" spans="1:2" x14ac:dyDescent="0.3">
      <c r="A958" s="2" t="s">
        <v>13</v>
      </c>
      <c r="B958">
        <v>73</v>
      </c>
    </row>
    <row r="959" spans="1:2" x14ac:dyDescent="0.3">
      <c r="A959" s="2" t="s">
        <v>13</v>
      </c>
      <c r="B959">
        <v>242</v>
      </c>
    </row>
    <row r="960" spans="1:2" x14ac:dyDescent="0.3">
      <c r="A960" s="2" t="s">
        <v>178</v>
      </c>
      <c r="B960">
        <v>312</v>
      </c>
    </row>
    <row r="961" spans="1:2" x14ac:dyDescent="0.3">
      <c r="A961" s="2" t="s">
        <v>178</v>
      </c>
      <c r="B961">
        <v>320</v>
      </c>
    </row>
    <row r="962" spans="1:2" x14ac:dyDescent="0.3">
      <c r="A962" s="2" t="s">
        <v>886</v>
      </c>
      <c r="B962">
        <v>119</v>
      </c>
    </row>
    <row r="963" spans="1:2" x14ac:dyDescent="0.3">
      <c r="A963" s="2" t="s">
        <v>885</v>
      </c>
      <c r="B963">
        <v>118</v>
      </c>
    </row>
    <row r="964" spans="1:2" x14ac:dyDescent="0.3">
      <c r="A964" s="2" t="s">
        <v>884</v>
      </c>
      <c r="B964">
        <v>117</v>
      </c>
    </row>
    <row r="965" spans="1:2" x14ac:dyDescent="0.3">
      <c r="A965" s="2" t="s">
        <v>883</v>
      </c>
      <c r="B965">
        <v>116</v>
      </c>
    </row>
    <row r="966" spans="1:2" x14ac:dyDescent="0.3">
      <c r="A966" s="2" t="s">
        <v>61</v>
      </c>
      <c r="B966">
        <v>115</v>
      </c>
    </row>
    <row r="967" spans="1:2" x14ac:dyDescent="0.3">
      <c r="A967" s="2" t="s">
        <v>426</v>
      </c>
      <c r="B967">
        <v>894</v>
      </c>
    </row>
    <row r="968" spans="1:2" x14ac:dyDescent="0.3">
      <c r="A968" s="2" t="s">
        <v>413</v>
      </c>
      <c r="B968">
        <v>887</v>
      </c>
    </row>
    <row r="969" spans="1:2" x14ac:dyDescent="0.3">
      <c r="A969" s="2" t="s">
        <v>97</v>
      </c>
      <c r="B969">
        <v>196</v>
      </c>
    </row>
    <row r="970" spans="1:2" x14ac:dyDescent="0.3">
      <c r="A970" s="2" t="s">
        <v>1227</v>
      </c>
      <c r="B970">
        <v>335</v>
      </c>
    </row>
    <row r="971" spans="1:2" x14ac:dyDescent="0.3">
      <c r="A971" s="2" t="s">
        <v>1228</v>
      </c>
      <c r="B971">
        <v>336</v>
      </c>
    </row>
    <row r="972" spans="1:2" x14ac:dyDescent="0.3">
      <c r="A972" s="2" t="s">
        <v>1229</v>
      </c>
      <c r="B972">
        <v>337</v>
      </c>
    </row>
    <row r="973" spans="1:2" x14ac:dyDescent="0.3">
      <c r="A973" s="2" t="s">
        <v>1230</v>
      </c>
      <c r="B973">
        <v>338</v>
      </c>
    </row>
    <row r="974" spans="1:2" x14ac:dyDescent="0.3">
      <c r="A974" s="2" t="s">
        <v>1231</v>
      </c>
      <c r="B974">
        <v>339</v>
      </c>
    </row>
    <row r="975" spans="1:2" x14ac:dyDescent="0.3">
      <c r="A975" s="2" t="s">
        <v>1233</v>
      </c>
      <c r="B975">
        <v>341</v>
      </c>
    </row>
    <row r="976" spans="1:2" x14ac:dyDescent="0.3">
      <c r="A976" s="2" t="s">
        <v>1392</v>
      </c>
      <c r="B976">
        <v>487</v>
      </c>
    </row>
    <row r="977" spans="1:2" x14ac:dyDescent="0.3">
      <c r="A977" s="2" t="s">
        <v>1392</v>
      </c>
      <c r="B977">
        <v>488</v>
      </c>
    </row>
    <row r="978" spans="1:2" x14ac:dyDescent="0.3">
      <c r="A978" s="2" t="s">
        <v>1391</v>
      </c>
      <c r="B978">
        <v>486</v>
      </c>
    </row>
    <row r="979" spans="1:2" x14ac:dyDescent="0.3">
      <c r="A979" s="2" t="s">
        <v>1390</v>
      </c>
      <c r="B979">
        <v>485</v>
      </c>
    </row>
    <row r="980" spans="1:2" x14ac:dyDescent="0.3">
      <c r="A980" s="2" t="s">
        <v>1388</v>
      </c>
      <c r="B980">
        <v>483</v>
      </c>
    </row>
    <row r="981" spans="1:2" x14ac:dyDescent="0.3">
      <c r="A981" s="2" t="s">
        <v>1387</v>
      </c>
      <c r="B981">
        <v>482</v>
      </c>
    </row>
    <row r="982" spans="1:2" x14ac:dyDescent="0.3">
      <c r="A982" s="2" t="s">
        <v>1389</v>
      </c>
      <c r="B982">
        <v>484</v>
      </c>
    </row>
    <row r="983" spans="1:2" x14ac:dyDescent="0.3">
      <c r="A983" s="2" t="s">
        <v>49</v>
      </c>
      <c r="B983">
        <v>96</v>
      </c>
    </row>
    <row r="984" spans="1:2" x14ac:dyDescent="0.3">
      <c r="A984" s="2" t="s">
        <v>49</v>
      </c>
      <c r="B984">
        <v>98</v>
      </c>
    </row>
    <row r="985" spans="1:2" x14ac:dyDescent="0.3">
      <c r="A985" s="2" t="s">
        <v>49</v>
      </c>
      <c r="B985">
        <v>328</v>
      </c>
    </row>
    <row r="986" spans="1:2" x14ac:dyDescent="0.3">
      <c r="A986" s="2" t="s">
        <v>49</v>
      </c>
      <c r="B986">
        <v>342</v>
      </c>
    </row>
    <row r="987" spans="1:2" x14ac:dyDescent="0.3">
      <c r="A987" s="2" t="s">
        <v>49</v>
      </c>
      <c r="B987">
        <v>461</v>
      </c>
    </row>
    <row r="988" spans="1:2" x14ac:dyDescent="0.3">
      <c r="A988" s="2" t="s">
        <v>49</v>
      </c>
      <c r="B988">
        <v>481</v>
      </c>
    </row>
    <row r="989" spans="1:2" x14ac:dyDescent="0.3">
      <c r="A989" s="2" t="s">
        <v>1232</v>
      </c>
      <c r="B989">
        <v>340</v>
      </c>
    </row>
    <row r="990" spans="1:2" x14ac:dyDescent="0.3">
      <c r="A990" s="2" t="s">
        <v>185</v>
      </c>
      <c r="B990">
        <v>95</v>
      </c>
    </row>
    <row r="991" spans="1:2" x14ac:dyDescent="0.3">
      <c r="A991" s="2" t="s">
        <v>185</v>
      </c>
      <c r="B991">
        <v>97</v>
      </c>
    </row>
    <row r="992" spans="1:2" x14ac:dyDescent="0.3">
      <c r="A992" s="2" t="s">
        <v>185</v>
      </c>
      <c r="B992">
        <v>334</v>
      </c>
    </row>
    <row r="993" spans="1:2" x14ac:dyDescent="0.3">
      <c r="A993" s="2" t="s">
        <v>185</v>
      </c>
      <c r="B993">
        <v>457</v>
      </c>
    </row>
    <row r="994" spans="1:2" x14ac:dyDescent="0.3">
      <c r="A994" s="2" t="s">
        <v>185</v>
      </c>
      <c r="B994">
        <v>462</v>
      </c>
    </row>
    <row r="995" spans="1:2" x14ac:dyDescent="0.3">
      <c r="A995" s="2" t="s">
        <v>185</v>
      </c>
      <c r="B995">
        <v>555</v>
      </c>
    </row>
    <row r="996" spans="1:2" x14ac:dyDescent="0.3">
      <c r="A996" s="2" t="s">
        <v>1373</v>
      </c>
      <c r="B996">
        <v>447</v>
      </c>
    </row>
    <row r="997" spans="1:2" x14ac:dyDescent="0.3">
      <c r="A997" s="2" t="s">
        <v>1373</v>
      </c>
      <c r="B997">
        <v>450</v>
      </c>
    </row>
    <row r="998" spans="1:2" x14ac:dyDescent="0.3">
      <c r="A998" s="2" t="s">
        <v>1373</v>
      </c>
      <c r="B998">
        <v>458</v>
      </c>
    </row>
    <row r="999" spans="1:2" x14ac:dyDescent="0.3">
      <c r="A999" s="2" t="s">
        <v>60</v>
      </c>
      <c r="B999">
        <v>114</v>
      </c>
    </row>
    <row r="1000" spans="1:2" x14ac:dyDescent="0.3">
      <c r="A1000" s="2" t="s">
        <v>1213</v>
      </c>
      <c r="B1000">
        <v>197</v>
      </c>
    </row>
    <row r="1001" spans="1:2" x14ac:dyDescent="0.3">
      <c r="A1001" s="2" t="s">
        <v>34</v>
      </c>
      <c r="B1001">
        <v>82</v>
      </c>
    </row>
    <row r="1002" spans="1:2" x14ac:dyDescent="0.3">
      <c r="A1002" s="2" t="s">
        <v>34</v>
      </c>
      <c r="B1002">
        <v>180</v>
      </c>
    </row>
    <row r="1003" spans="1:2" x14ac:dyDescent="0.3">
      <c r="A1003" s="2" t="s">
        <v>34</v>
      </c>
      <c r="B1003">
        <v>181</v>
      </c>
    </row>
    <row r="1004" spans="1:2" x14ac:dyDescent="0.3">
      <c r="A1004" s="2" t="s">
        <v>34</v>
      </c>
      <c r="B1004">
        <v>182</v>
      </c>
    </row>
    <row r="1005" spans="1:2" x14ac:dyDescent="0.3">
      <c r="A1005" s="2" t="s">
        <v>34</v>
      </c>
      <c r="B1005">
        <v>183</v>
      </c>
    </row>
    <row r="1006" spans="1:2" x14ac:dyDescent="0.3">
      <c r="A1006" s="2" t="s">
        <v>34</v>
      </c>
      <c r="B1006">
        <v>184</v>
      </c>
    </row>
    <row r="1007" spans="1:2" x14ac:dyDescent="0.3">
      <c r="A1007" s="2" t="s">
        <v>34</v>
      </c>
      <c r="B1007">
        <v>185</v>
      </c>
    </row>
    <row r="1008" spans="1:2" x14ac:dyDescent="0.3">
      <c r="A1008" s="2" t="s">
        <v>34</v>
      </c>
      <c r="B1008">
        <v>186</v>
      </c>
    </row>
    <row r="1009" spans="1:2" x14ac:dyDescent="0.3">
      <c r="A1009" s="2" t="s">
        <v>34</v>
      </c>
      <c r="B1009">
        <v>187</v>
      </c>
    </row>
    <row r="1010" spans="1:2" x14ac:dyDescent="0.3">
      <c r="A1010" s="2" t="s">
        <v>34</v>
      </c>
      <c r="B1010">
        <v>460</v>
      </c>
    </row>
    <row r="1011" spans="1:2" x14ac:dyDescent="0.3">
      <c r="A1011" s="2" t="s">
        <v>1214</v>
      </c>
      <c r="B1011">
        <v>198</v>
      </c>
    </row>
    <row r="1012" spans="1:2" x14ac:dyDescent="0.3">
      <c r="A1012" s="2" t="s">
        <v>254</v>
      </c>
      <c r="B1012">
        <v>556</v>
      </c>
    </row>
    <row r="1013" spans="1:2" x14ac:dyDescent="0.3">
      <c r="A1013" s="2" t="s">
        <v>37</v>
      </c>
      <c r="B1013">
        <v>89</v>
      </c>
    </row>
    <row r="1014" spans="1:2" x14ac:dyDescent="0.3">
      <c r="A1014" s="2" t="s">
        <v>221</v>
      </c>
      <c r="B1014">
        <v>444</v>
      </c>
    </row>
    <row r="1015" spans="1:2" x14ac:dyDescent="0.3">
      <c r="A1015" s="2" t="s">
        <v>221</v>
      </c>
      <c r="B1015">
        <v>557</v>
      </c>
    </row>
    <row r="1016" spans="1:2" x14ac:dyDescent="0.3">
      <c r="A1016" s="2" t="s">
        <v>1374</v>
      </c>
      <c r="B1016">
        <v>445</v>
      </c>
    </row>
    <row r="1017" spans="1:2" x14ac:dyDescent="0.3">
      <c r="A1017" s="2" t="s">
        <v>1374</v>
      </c>
      <c r="B1017">
        <v>448</v>
      </c>
    </row>
    <row r="1018" spans="1:2" x14ac:dyDescent="0.3">
      <c r="A1018" s="2" t="s">
        <v>1374</v>
      </c>
      <c r="B1018">
        <v>451</v>
      </c>
    </row>
    <row r="1019" spans="1:2" x14ac:dyDescent="0.3">
      <c r="A1019" s="2" t="s">
        <v>1374</v>
      </c>
      <c r="B1019">
        <v>452</v>
      </c>
    </row>
    <row r="1020" spans="1:2" x14ac:dyDescent="0.3">
      <c r="A1020" s="2" t="s">
        <v>1374</v>
      </c>
      <c r="B1020">
        <v>453</v>
      </c>
    </row>
    <row r="1021" spans="1:2" x14ac:dyDescent="0.3">
      <c r="A1021" s="2" t="s">
        <v>1374</v>
      </c>
      <c r="B1021">
        <v>454</v>
      </c>
    </row>
    <row r="1022" spans="1:2" x14ac:dyDescent="0.3">
      <c r="A1022" s="2" t="s">
        <v>1374</v>
      </c>
      <c r="B1022">
        <v>455</v>
      </c>
    </row>
    <row r="1023" spans="1:2" x14ac:dyDescent="0.3">
      <c r="A1023" s="2" t="s">
        <v>1374</v>
      </c>
      <c r="B1023">
        <v>456</v>
      </c>
    </row>
    <row r="1024" spans="1:2" x14ac:dyDescent="0.3">
      <c r="A1024" s="2" t="s">
        <v>20</v>
      </c>
      <c r="B1024">
        <v>63</v>
      </c>
    </row>
    <row r="1025" spans="1:2" x14ac:dyDescent="0.3">
      <c r="A1025" s="2" t="s">
        <v>20</v>
      </c>
      <c r="B1025">
        <v>525</v>
      </c>
    </row>
    <row r="1026" spans="1:2" x14ac:dyDescent="0.3">
      <c r="A1026" s="2" t="s">
        <v>20</v>
      </c>
      <c r="B1026">
        <v>528</v>
      </c>
    </row>
    <row r="1027" spans="1:2" x14ac:dyDescent="0.3">
      <c r="A1027" s="2" t="s">
        <v>20</v>
      </c>
      <c r="B1027">
        <v>531</v>
      </c>
    </row>
    <row r="1028" spans="1:2" x14ac:dyDescent="0.3">
      <c r="A1028" s="2" t="s">
        <v>51</v>
      </c>
      <c r="B1028">
        <v>60</v>
      </c>
    </row>
    <row r="1029" spans="1:2" x14ac:dyDescent="0.3">
      <c r="A1029" s="2" t="s">
        <v>51</v>
      </c>
      <c r="B1029">
        <v>877</v>
      </c>
    </row>
    <row r="1030" spans="1:2" x14ac:dyDescent="0.3">
      <c r="A1030" s="2" t="s">
        <v>423</v>
      </c>
      <c r="B1030">
        <v>898</v>
      </c>
    </row>
    <row r="1031" spans="1:2" x14ac:dyDescent="0.3">
      <c r="A1031" s="2" t="s">
        <v>417</v>
      </c>
      <c r="B1031">
        <v>891</v>
      </c>
    </row>
    <row r="1032" spans="1:2" x14ac:dyDescent="0.3">
      <c r="A1032" s="2" t="s">
        <v>42</v>
      </c>
      <c r="B1032">
        <v>86</v>
      </c>
    </row>
    <row r="1033" spans="1:2" x14ac:dyDescent="0.3">
      <c r="A1033" s="2" t="s">
        <v>42</v>
      </c>
      <c r="B1033">
        <v>93</v>
      </c>
    </row>
    <row r="1034" spans="1:2" x14ac:dyDescent="0.3">
      <c r="A1034" s="2" t="s">
        <v>420</v>
      </c>
      <c r="B1034">
        <v>895</v>
      </c>
    </row>
    <row r="1035" spans="1:2" x14ac:dyDescent="0.3">
      <c r="A1035" s="2" t="s">
        <v>414</v>
      </c>
      <c r="B1035">
        <v>888</v>
      </c>
    </row>
    <row r="1036" spans="1:2" x14ac:dyDescent="0.3">
      <c r="A1036" s="5" t="s">
        <v>15</v>
      </c>
      <c r="B1036">
        <v>57</v>
      </c>
    </row>
    <row r="1037" spans="1:2" x14ac:dyDescent="0.3">
      <c r="A1037" s="2" t="s">
        <v>15</v>
      </c>
      <c r="B1037">
        <v>554</v>
      </c>
    </row>
    <row r="1038" spans="1:2" x14ac:dyDescent="0.3">
      <c r="A1038" s="2" t="s">
        <v>1376</v>
      </c>
      <c r="B1038">
        <v>459</v>
      </c>
    </row>
    <row r="1039" spans="1:2" x14ac:dyDescent="0.3">
      <c r="A1039" s="2" t="s">
        <v>1288</v>
      </c>
      <c r="B1039">
        <v>74</v>
      </c>
    </row>
    <row r="1040" spans="1:2" x14ac:dyDescent="0.3">
      <c r="A1040" s="2" t="s">
        <v>1288</v>
      </c>
      <c r="B1040">
        <v>112</v>
      </c>
    </row>
    <row r="1041" spans="1:2" x14ac:dyDescent="0.3">
      <c r="A1041" s="2" t="s">
        <v>8</v>
      </c>
      <c r="B1041">
        <v>10</v>
      </c>
    </row>
    <row r="1042" spans="1:2" x14ac:dyDescent="0.3">
      <c r="A1042" s="2" t="s">
        <v>8</v>
      </c>
      <c r="B1042">
        <v>20</v>
      </c>
    </row>
    <row r="1043" spans="1:2" x14ac:dyDescent="0.3">
      <c r="A1043" s="2" t="s">
        <v>8</v>
      </c>
      <c r="B1043">
        <v>55</v>
      </c>
    </row>
    <row r="1044" spans="1:2" x14ac:dyDescent="0.3">
      <c r="A1044" s="2" t="s">
        <v>8</v>
      </c>
      <c r="B1044">
        <v>202</v>
      </c>
    </row>
    <row r="1045" spans="1:2" x14ac:dyDescent="0.3">
      <c r="A1045" s="2" t="s">
        <v>8</v>
      </c>
      <c r="B1045">
        <v>203</v>
      </c>
    </row>
    <row r="1046" spans="1:2" x14ac:dyDescent="0.3">
      <c r="A1046" s="2" t="s">
        <v>8</v>
      </c>
      <c r="B1046">
        <v>213</v>
      </c>
    </row>
    <row r="1047" spans="1:2" x14ac:dyDescent="0.3">
      <c r="A1047" s="2" t="s">
        <v>8</v>
      </c>
      <c r="B1047">
        <v>282</v>
      </c>
    </row>
    <row r="1048" spans="1:2" x14ac:dyDescent="0.3">
      <c r="A1048" s="2" t="s">
        <v>8</v>
      </c>
      <c r="B1048">
        <v>283</v>
      </c>
    </row>
    <row r="1049" spans="1:2" x14ac:dyDescent="0.3">
      <c r="A1049" s="2" t="s">
        <v>8</v>
      </c>
      <c r="B1049">
        <v>331</v>
      </c>
    </row>
    <row r="1050" spans="1:2" x14ac:dyDescent="0.3">
      <c r="A1050" s="2" t="s">
        <v>8</v>
      </c>
      <c r="B1050">
        <v>500</v>
      </c>
    </row>
    <row r="1051" spans="1:2" x14ac:dyDescent="0.3">
      <c r="A1051" s="2" t="s">
        <v>8</v>
      </c>
      <c r="B1051">
        <v>777</v>
      </c>
    </row>
    <row r="1052" spans="1:2" x14ac:dyDescent="0.3">
      <c r="A1052" s="2" t="s">
        <v>8</v>
      </c>
      <c r="B1052">
        <v>1057</v>
      </c>
    </row>
    <row r="1053" spans="1:2" x14ac:dyDescent="0.3">
      <c r="A1053" s="2" t="s">
        <v>8</v>
      </c>
      <c r="B1053">
        <v>1072</v>
      </c>
    </row>
    <row r="1054" spans="1:2" x14ac:dyDescent="0.3">
      <c r="A1054" s="2" t="s">
        <v>8</v>
      </c>
      <c r="B1054">
        <v>1073</v>
      </c>
    </row>
    <row r="1055" spans="1:2" x14ac:dyDescent="0.3">
      <c r="A1055" s="2" t="s">
        <v>8</v>
      </c>
      <c r="B1055">
        <v>1074</v>
      </c>
    </row>
    <row r="1056" spans="1:2" x14ac:dyDescent="0.3">
      <c r="A1056" s="2" t="s">
        <v>8</v>
      </c>
      <c r="B1056">
        <v>1075</v>
      </c>
    </row>
    <row r="1057" spans="1:2" x14ac:dyDescent="0.3">
      <c r="A1057" s="2" t="s">
        <v>8</v>
      </c>
      <c r="B1057">
        <v>1076</v>
      </c>
    </row>
    <row r="1058" spans="1:2" x14ac:dyDescent="0.3">
      <c r="A1058" s="2" t="s">
        <v>8</v>
      </c>
      <c r="B1058">
        <v>1077</v>
      </c>
    </row>
    <row r="1059" spans="1:2" x14ac:dyDescent="0.3">
      <c r="A1059" s="2" t="s">
        <v>8</v>
      </c>
      <c r="B1059">
        <v>1078</v>
      </c>
    </row>
    <row r="1060" spans="1:2" x14ac:dyDescent="0.3">
      <c r="A1060" s="2" t="s">
        <v>8</v>
      </c>
      <c r="B1060">
        <v>1079</v>
      </c>
    </row>
    <row r="1061" spans="1:2" x14ac:dyDescent="0.3">
      <c r="A1061" s="2" t="s">
        <v>8</v>
      </c>
      <c r="B1061">
        <v>1080</v>
      </c>
    </row>
    <row r="1062" spans="1:2" x14ac:dyDescent="0.3">
      <c r="A1062" s="2" t="s">
        <v>8</v>
      </c>
      <c r="B1062">
        <v>1081</v>
      </c>
    </row>
    <row r="1063" spans="1:2" x14ac:dyDescent="0.3">
      <c r="A1063" s="2" t="s">
        <v>8</v>
      </c>
      <c r="B1063">
        <v>1082</v>
      </c>
    </row>
    <row r="1064" spans="1:2" x14ac:dyDescent="0.3">
      <c r="A1064" s="2" t="s">
        <v>8</v>
      </c>
      <c r="B1064">
        <v>1083</v>
      </c>
    </row>
    <row r="1065" spans="1:2" x14ac:dyDescent="0.3">
      <c r="A1065" s="2" t="s">
        <v>8</v>
      </c>
      <c r="B1065">
        <v>1084</v>
      </c>
    </row>
    <row r="1066" spans="1:2" x14ac:dyDescent="0.3">
      <c r="A1066" s="2" t="s">
        <v>8</v>
      </c>
      <c r="B1066">
        <v>1085</v>
      </c>
    </row>
    <row r="1067" spans="1:2" x14ac:dyDescent="0.3">
      <c r="A1067" s="2" t="s">
        <v>8</v>
      </c>
      <c r="B1067">
        <v>1086</v>
      </c>
    </row>
    <row r="1068" spans="1:2" x14ac:dyDescent="0.3">
      <c r="A1068" s="2" t="s">
        <v>8</v>
      </c>
      <c r="B1068">
        <v>1087</v>
      </c>
    </row>
    <row r="1069" spans="1:2" x14ac:dyDescent="0.3">
      <c r="A1069" s="2" t="s">
        <v>8</v>
      </c>
      <c r="B1069">
        <v>1088</v>
      </c>
    </row>
    <row r="1070" spans="1:2" x14ac:dyDescent="0.3">
      <c r="A1070" s="2" t="s">
        <v>8</v>
      </c>
      <c r="B1070">
        <v>1089</v>
      </c>
    </row>
    <row r="1071" spans="1:2" x14ac:dyDescent="0.3">
      <c r="A1071" s="2" t="s">
        <v>247</v>
      </c>
      <c r="B1071">
        <v>544</v>
      </c>
    </row>
    <row r="1072" spans="1:2" x14ac:dyDescent="0.3">
      <c r="A1072" s="2" t="s">
        <v>1410</v>
      </c>
      <c r="B1072">
        <v>545</v>
      </c>
    </row>
    <row r="1073" spans="1:2" x14ac:dyDescent="0.3">
      <c r="A1073" s="2" t="s">
        <v>252</v>
      </c>
      <c r="B1073">
        <v>546</v>
      </c>
    </row>
    <row r="1074" spans="1:2" x14ac:dyDescent="0.3">
      <c r="A1074" s="2" t="s">
        <v>1411</v>
      </c>
      <c r="B1074">
        <v>547</v>
      </c>
    </row>
    <row r="1075" spans="1:2" x14ac:dyDescent="0.3">
      <c r="A1075" s="2" t="s">
        <v>251</v>
      </c>
      <c r="B1075">
        <v>548</v>
      </c>
    </row>
    <row r="1076" spans="1:2" x14ac:dyDescent="0.3">
      <c r="A1076" s="2" t="s">
        <v>1412</v>
      </c>
      <c r="B1076">
        <v>549</v>
      </c>
    </row>
    <row r="1077" spans="1:2" x14ac:dyDescent="0.3">
      <c r="A1077" s="2" t="s">
        <v>1413</v>
      </c>
      <c r="B1077">
        <v>550</v>
      </c>
    </row>
    <row r="1078" spans="1:2" x14ac:dyDescent="0.3">
      <c r="A1078" s="2" t="s">
        <v>1414</v>
      </c>
      <c r="B1078">
        <v>551</v>
      </c>
    </row>
    <row r="1079" spans="1:2" x14ac:dyDescent="0.3">
      <c r="A1079" s="2" t="s">
        <v>249</v>
      </c>
      <c r="B1079">
        <v>552</v>
      </c>
    </row>
    <row r="1080" spans="1:2" x14ac:dyDescent="0.3">
      <c r="A1080" s="2" t="s">
        <v>248</v>
      </c>
      <c r="B1080">
        <v>553</v>
      </c>
    </row>
    <row r="1081" spans="1:2" x14ac:dyDescent="0.3">
      <c r="A1081" s="2" t="s">
        <v>1491</v>
      </c>
      <c r="B1081">
        <v>1058</v>
      </c>
    </row>
    <row r="1082" spans="1:2" x14ac:dyDescent="0.3">
      <c r="A1082" s="2" t="s">
        <v>1491</v>
      </c>
      <c r="B1082">
        <v>1064</v>
      </c>
    </row>
    <row r="1083" spans="1:2" x14ac:dyDescent="0.3">
      <c r="A1083" s="2" t="s">
        <v>1491</v>
      </c>
      <c r="B1083">
        <v>1065</v>
      </c>
    </row>
    <row r="1084" spans="1:2" x14ac:dyDescent="0.3">
      <c r="A1084" s="2" t="s">
        <v>1491</v>
      </c>
      <c r="B1084">
        <v>1066</v>
      </c>
    </row>
    <row r="1085" spans="1:2" x14ac:dyDescent="0.3">
      <c r="A1085" s="2" t="s">
        <v>1496</v>
      </c>
      <c r="B1085">
        <v>1063</v>
      </c>
    </row>
    <row r="1086" spans="1:2" x14ac:dyDescent="0.3">
      <c r="A1086" s="2" t="s">
        <v>1493</v>
      </c>
      <c r="B1086">
        <v>1060</v>
      </c>
    </row>
    <row r="1087" spans="1:2" x14ac:dyDescent="0.3">
      <c r="A1087" s="2" t="s">
        <v>1495</v>
      </c>
      <c r="B1087">
        <v>1062</v>
      </c>
    </row>
    <row r="1088" spans="1:2" x14ac:dyDescent="0.3">
      <c r="A1088" s="2" t="s">
        <v>1494</v>
      </c>
      <c r="B1088">
        <v>1061</v>
      </c>
    </row>
    <row r="1089" spans="1:2" x14ac:dyDescent="0.3">
      <c r="A1089" s="2" t="s">
        <v>1492</v>
      </c>
      <c r="B1089">
        <v>1059</v>
      </c>
    </row>
  </sheetData>
  <sortState ref="A1:B1089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Data</vt:lpstr>
      <vt:lpstr>Export</vt:lpstr>
      <vt:lpstr>Descriptors count</vt:lpstr>
      <vt:lpstr>Data_old</vt:lpstr>
      <vt:lpstr>Dopants</vt:lpstr>
      <vt:lpstr>Weight fraction conversion</vt:lpstr>
      <vt:lpstr>Indexation</vt:lpstr>
      <vt:lpstr>Hydrogen rate converter</vt:lpstr>
      <vt:lpstr>Photocatalytic dataset</vt:lpstr>
      <vt:lpstr>Converter</vt:lpstr>
      <vt:lpstr>Interlayer space</vt:lpstr>
      <vt:lpstr>CIF correction</vt:lpstr>
      <vt:lpstr>Лист2</vt:lpstr>
    </vt:vector>
  </TitlesOfParts>
  <Company>diakov.net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RePack by Diakov</dc:creator>
  <cp:lastModifiedBy>Никита Давыдов</cp:lastModifiedBy>
  <dcterms:created xsi:type="dcterms:W3CDTF">2024-09-21T15:12:53Z</dcterms:created>
  <dcterms:modified xsi:type="dcterms:W3CDTF">2026-01-11T15:52:35Z</dcterms:modified>
</cp:coreProperties>
</file>