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.lebedev/Downloads/Telegram Desktop/"/>
    </mc:Choice>
  </mc:AlternateContent>
  <xr:revisionPtr revIDLastSave="0" documentId="13_ncr:1_{1A8972C9-F310-7241-8C39-14C6A3146AE1}" xr6:coauthVersionLast="47" xr6:coauthVersionMax="47" xr10:uidLastSave="{00000000-0000-0000-0000-000000000000}"/>
  <bookViews>
    <workbookView xWindow="1220" yWindow="760" windowWidth="28040" windowHeight="17300" activeTab="1" xr2:uid="{17D4E800-8D04-D448-8C26-B534D3C32239}"/>
  </bookViews>
  <sheets>
    <sheet name="V 1 Внутри корпорации" sheetId="1" r:id="rId1"/>
    <sheet name="V 2 Старта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2" l="1"/>
  <c r="K49" i="2" s="1"/>
  <c r="L49" i="2" s="1"/>
  <c r="M49" i="2" s="1"/>
  <c r="I49" i="2"/>
  <c r="I55" i="2"/>
  <c r="D60" i="1"/>
  <c r="D55" i="2"/>
  <c r="C62" i="2"/>
  <c r="D63" i="2" s="1"/>
  <c r="D49" i="2"/>
  <c r="E49" i="2" s="1"/>
  <c r="F49" i="2" s="1"/>
  <c r="G49" i="2" s="1"/>
  <c r="H49" i="2" s="1"/>
  <c r="D48" i="2"/>
  <c r="E48" i="2" s="1"/>
  <c r="D62" i="2"/>
  <c r="E62" i="2" s="1"/>
  <c r="D52" i="2"/>
  <c r="E52" i="2" s="1"/>
  <c r="F52" i="2" s="1"/>
  <c r="G52" i="2" s="1"/>
  <c r="H52" i="2" s="1"/>
  <c r="I52" i="2" s="1"/>
  <c r="J52" i="2" s="1"/>
  <c r="K52" i="2" s="1"/>
  <c r="L52" i="2" s="1"/>
  <c r="M52" i="2" s="1"/>
  <c r="D51" i="2"/>
  <c r="E51" i="2" s="1"/>
  <c r="D49" i="1"/>
  <c r="E49" i="1"/>
  <c r="F49" i="1"/>
  <c r="G49" i="1"/>
  <c r="H49" i="1"/>
  <c r="C63" i="1"/>
  <c r="D64" i="1" s="1"/>
  <c r="E64" i="1" s="1"/>
  <c r="F64" i="1" s="1"/>
  <c r="G64" i="1" s="1"/>
  <c r="H64" i="1" s="1"/>
  <c r="D57" i="1"/>
  <c r="E57" i="1" s="1"/>
  <c r="F57" i="1" s="1"/>
  <c r="G57" i="1" s="1"/>
  <c r="H57" i="1" s="1"/>
  <c r="D54" i="1"/>
  <c r="E54" i="1" s="1"/>
  <c r="F54" i="1" s="1"/>
  <c r="G54" i="1" s="1"/>
  <c r="H54" i="1" s="1"/>
  <c r="D55" i="1"/>
  <c r="E55" i="1" s="1"/>
  <c r="E51" i="1"/>
  <c r="H51" i="1"/>
  <c r="G51" i="1"/>
  <c r="F51" i="1"/>
  <c r="D51" i="1"/>
  <c r="D56" i="2" l="1"/>
  <c r="D60" i="2"/>
  <c r="E63" i="2"/>
  <c r="F63" i="2" s="1"/>
  <c r="C67" i="2"/>
  <c r="C68" i="2" s="1"/>
  <c r="F62" i="2"/>
  <c r="E60" i="2"/>
  <c r="F51" i="2"/>
  <c r="E56" i="2"/>
  <c r="E55" i="2"/>
  <c r="F48" i="2"/>
  <c r="F60" i="2" s="1"/>
  <c r="C72" i="1"/>
  <c r="C73" i="1" s="1"/>
  <c r="D67" i="1"/>
  <c r="F67" i="1"/>
  <c r="E67" i="1"/>
  <c r="G67" i="1"/>
  <c r="H67" i="1"/>
  <c r="E61" i="1"/>
  <c r="H60" i="1"/>
  <c r="D61" i="1"/>
  <c r="E60" i="1"/>
  <c r="F60" i="1"/>
  <c r="G60" i="1"/>
  <c r="F55" i="1"/>
  <c r="E54" i="2" l="1"/>
  <c r="G63" i="2"/>
  <c r="G62" i="2"/>
  <c r="D54" i="2"/>
  <c r="D59" i="2" s="1"/>
  <c r="G48" i="2"/>
  <c r="G60" i="2" s="1"/>
  <c r="F55" i="2"/>
  <c r="G51" i="2"/>
  <c r="F56" i="2"/>
  <c r="E59" i="1"/>
  <c r="D59" i="1"/>
  <c r="D68" i="1" s="1"/>
  <c r="G55" i="1"/>
  <c r="F61" i="1"/>
  <c r="F59" i="1" s="1"/>
  <c r="D58" i="2" l="1"/>
  <c r="D65" i="2" s="1"/>
  <c r="D67" i="2" s="1"/>
  <c r="D68" i="2" s="1"/>
  <c r="E59" i="2"/>
  <c r="E58" i="2" s="1"/>
  <c r="E65" i="2" s="1"/>
  <c r="E67" i="2" s="1"/>
  <c r="E68" i="2" s="1"/>
  <c r="H63" i="2"/>
  <c r="H62" i="2"/>
  <c r="M63" i="2" s="1"/>
  <c r="H51" i="2"/>
  <c r="G56" i="2"/>
  <c r="F54" i="2"/>
  <c r="H48" i="2"/>
  <c r="H60" i="2" s="1"/>
  <c r="G55" i="2"/>
  <c r="F68" i="1"/>
  <c r="F66" i="1" s="1"/>
  <c r="F70" i="1" s="1"/>
  <c r="D66" i="1"/>
  <c r="D70" i="1" s="1"/>
  <c r="E68" i="1"/>
  <c r="E66" i="1" s="1"/>
  <c r="E70" i="1" s="1"/>
  <c r="E72" i="1" s="1"/>
  <c r="E73" i="1" s="1"/>
  <c r="H55" i="1"/>
  <c r="H61" i="1" s="1"/>
  <c r="H59" i="1" s="1"/>
  <c r="G61" i="1"/>
  <c r="G59" i="1" s="1"/>
  <c r="F59" i="2" l="1"/>
  <c r="F58" i="2" s="1"/>
  <c r="F65" i="2" s="1"/>
  <c r="F67" i="2" s="1"/>
  <c r="F68" i="2" s="1"/>
  <c r="K63" i="2"/>
  <c r="I63" i="2"/>
  <c r="J63" i="2"/>
  <c r="G54" i="2"/>
  <c r="L63" i="2"/>
  <c r="I48" i="2"/>
  <c r="I60" i="2" s="1"/>
  <c r="H55" i="2"/>
  <c r="I51" i="2"/>
  <c r="H56" i="2"/>
  <c r="H68" i="1"/>
  <c r="H66" i="1" s="1"/>
  <c r="F72" i="1"/>
  <c r="F73" i="1" s="1"/>
  <c r="G68" i="1"/>
  <c r="G66" i="1" s="1"/>
  <c r="G70" i="1" s="1"/>
  <c r="G72" i="1" s="1"/>
  <c r="G73" i="1" s="1"/>
  <c r="D72" i="1"/>
  <c r="D73" i="1" s="1"/>
  <c r="G59" i="2" l="1"/>
  <c r="G58" i="2" s="1"/>
  <c r="G65" i="2" s="1"/>
  <c r="G67" i="2" s="1"/>
  <c r="G68" i="2" s="1"/>
  <c r="J51" i="2"/>
  <c r="I56" i="2"/>
  <c r="H54" i="2"/>
  <c r="J48" i="2"/>
  <c r="J60" i="2" s="1"/>
  <c r="H70" i="1"/>
  <c r="H72" i="1" s="1"/>
  <c r="I54" i="2" l="1"/>
  <c r="I59" i="2" s="1"/>
  <c r="I58" i="2" s="1"/>
  <c r="I65" i="2" s="1"/>
  <c r="I67" i="2" s="1"/>
  <c r="I68" i="2" s="1"/>
  <c r="H59" i="2"/>
  <c r="H58" i="2" s="1"/>
  <c r="H65" i="2" s="1"/>
  <c r="J55" i="2"/>
  <c r="K48" i="2"/>
  <c r="K60" i="2" s="1"/>
  <c r="K51" i="2"/>
  <c r="J56" i="2"/>
  <c r="C75" i="1"/>
  <c r="C76" i="1" s="1"/>
  <c r="C78" i="1" s="1"/>
  <c r="H73" i="1"/>
  <c r="H67" i="2" l="1"/>
  <c r="H68" i="2" s="1"/>
  <c r="L51" i="2"/>
  <c r="K56" i="2"/>
  <c r="L48" i="2"/>
  <c r="L60" i="2" s="1"/>
  <c r="K55" i="2"/>
  <c r="J54" i="2"/>
  <c r="K54" i="2" l="1"/>
  <c r="K59" i="2" s="1"/>
  <c r="K58" i="2" s="1"/>
  <c r="J59" i="2"/>
  <c r="J58" i="2" s="1"/>
  <c r="J65" i="2" s="1"/>
  <c r="J67" i="2" s="1"/>
  <c r="J68" i="2" s="1"/>
  <c r="M48" i="2"/>
  <c r="M60" i="2" s="1"/>
  <c r="L55" i="2"/>
  <c r="M51" i="2"/>
  <c r="M56" i="2" s="1"/>
  <c r="L56" i="2"/>
  <c r="K65" i="2" l="1"/>
  <c r="K67" i="2" s="1"/>
  <c r="K68" i="2" s="1"/>
  <c r="L54" i="2"/>
  <c r="M55" i="2"/>
  <c r="M54" i="2" s="1"/>
  <c r="M59" i="2" l="1"/>
  <c r="M58" i="2" s="1"/>
  <c r="M65" i="2" s="1"/>
  <c r="M67" i="2" s="1"/>
  <c r="M68" i="2" s="1"/>
  <c r="L59" i="2"/>
  <c r="L58" i="2" s="1"/>
  <c r="L65" i="2" s="1"/>
  <c r="L67" i="2" s="1"/>
  <c r="L68" i="2" s="1"/>
  <c r="C70" i="2" l="1"/>
</calcChain>
</file>

<file path=xl/sharedStrings.xml><?xml version="1.0" encoding="utf-8"?>
<sst xmlns="http://schemas.openxmlformats.org/spreadsheetml/2006/main" count="127" uniqueCount="78">
  <si>
    <t>CAPEX</t>
  </si>
  <si>
    <t>OPEX</t>
  </si>
  <si>
    <t>Налог</t>
  </si>
  <si>
    <t>DCF</t>
  </si>
  <si>
    <t>Амортизация</t>
  </si>
  <si>
    <t>Вводные</t>
  </si>
  <si>
    <t>Результаты А/Б тестов</t>
  </si>
  <si>
    <t>Выручка с клиента после возвращения</t>
  </si>
  <si>
    <t>рублей</t>
  </si>
  <si>
    <t>Общие вводные</t>
  </si>
  <si>
    <t>Стоимость обработки 1 клиента (вне зависимости от того, вернется он в сервис или нет)</t>
  </si>
  <si>
    <t>Фиксированные затраты на создание системы реактивации</t>
  </si>
  <si>
    <t>шт.</t>
  </si>
  <si>
    <t>Сегмент Low</t>
  </si>
  <si>
    <t>Рост конверсии в возврат клиентов от работы менеджеров</t>
  </si>
  <si>
    <t>В года с 1 по 5ый количество клиентов будет расти на</t>
  </si>
  <si>
    <t>в год</t>
  </si>
  <si>
    <t>После 5го года количество клиентов меняться не будет</t>
  </si>
  <si>
    <t>каждый год</t>
  </si>
  <si>
    <t>Ставка дисконтирования в вашей компании</t>
  </si>
  <si>
    <t>Сегмент High</t>
  </si>
  <si>
    <t>При подключении обоих сегментов</t>
  </si>
  <si>
    <t>Разработаем всю систему за 0ой период</t>
  </si>
  <si>
    <t>Количество обработанных клиентов в сегменте High</t>
  </si>
  <si>
    <t>Количество обработанных клиентов в сегменте Low</t>
  </si>
  <si>
    <t>Количество вернувшихся клиентов в сегменте High</t>
  </si>
  <si>
    <t>Количество вернувшихся клиентов в сегменте Low</t>
  </si>
  <si>
    <t>Стоимость сервиса и стоимость обработки 1 клиента будут расти на</t>
  </si>
  <si>
    <t>Выручка с 1 клиента Low</t>
  </si>
  <si>
    <t>Выручка с 1 клиента High</t>
  </si>
  <si>
    <t>Затраты на обработку 1 клиента</t>
  </si>
  <si>
    <t>Выручка с сегмента High</t>
  </si>
  <si>
    <t>Выручка с сегмента Low</t>
  </si>
  <si>
    <t>Амортизация линейная, каждый год равными долями на протяжении</t>
  </si>
  <si>
    <t>лет</t>
  </si>
  <si>
    <t>Выручка с обоих сегментов</t>
  </si>
  <si>
    <t>Ставка налога</t>
  </si>
  <si>
    <t>FCF</t>
  </si>
  <si>
    <t>DFCF (дисконтированный FCF)</t>
  </si>
  <si>
    <t>TV</t>
  </si>
  <si>
    <t>Дисконтированный TV</t>
  </si>
  <si>
    <t>NPV проекта</t>
  </si>
  <si>
    <t>При подключении только одного сегмента</t>
  </si>
  <si>
    <r>
      <rPr>
        <b/>
        <sz val="12"/>
        <color theme="1"/>
        <rFont val="Calibri"/>
        <family val="2"/>
        <scheme val="minor"/>
      </rPr>
      <t>Описание</t>
    </r>
    <r>
      <rPr>
        <sz val="12"/>
        <color theme="1"/>
        <rFont val="Calibri"/>
        <family val="2"/>
        <scheme val="minor"/>
      </rPr>
      <t>:
Вы работаете компании, которая продает доступ к расширенной аналитике продаж для селлеров на маркетплейсах в роли проектного менеджера. Ваши клиенты - бизнесы, которые хотят получить расширенную аналитику для повышения своей эффективности. Иногда клиенты принимают решение отказаться от вашего сервиса. Вы решаете построить систему по возвращению их обратно в действующих клиентов.
Идея такая: создать команду реактивации из менеджеров продаж, которые будут звонить ушедшим клиентам и возвращать их, чтобы они купили еще 1 подписку, после чего они уйдут окончательно
По результатам ряда А/Б тестов вы уже знаете, на какие операционные показатели рассчитывать и должны принять решение:
1. Нужно ли создавать команду?
2. Каким сегментам клиентов нужно звонить?</t>
    </r>
  </si>
  <si>
    <t>Затраты на продажи</t>
  </si>
  <si>
    <t>Затраты на поддержание сервиса</t>
  </si>
  <si>
    <t>периоды&gt;&gt;&gt;</t>
  </si>
  <si>
    <t>Себестоимость аналитики (какую долю выручки вы тратите на поддержание сервиса)</t>
  </si>
  <si>
    <t>Результаты исследования</t>
  </si>
  <si>
    <t>Вложения в разработку для сканеров для мяса</t>
  </si>
  <si>
    <t>Вложения в разработку для сканеров для готовой еды</t>
  </si>
  <si>
    <t>Ставка дисконтирования для похожих на ваш стартапов в ранней стадии</t>
  </si>
  <si>
    <t>руб</t>
  </si>
  <si>
    <t>При разработке только сканеров обоих типов</t>
  </si>
  <si>
    <t>Количество продаж в сегменте "Мясо"</t>
  </si>
  <si>
    <t>Количество продаж в сегменте "Готовая еда"</t>
  </si>
  <si>
    <t>Разработка будет завершена за период 0</t>
  </si>
  <si>
    <t>Дополнительные ежегодные вложения в программное обеспечение за периоды с 1 по 5ый</t>
  </si>
  <si>
    <t>Вне зависимости от выбранных сегментов</t>
  </si>
  <si>
    <t>Потенциальный обьем продаж в сегменте "Мясо" в период 1</t>
  </si>
  <si>
    <t>Потенциальный обьем продаж в сегменте "Готовая еда" в период 1</t>
  </si>
  <si>
    <t>Количество клиентов в сегменте в период 1</t>
  </si>
  <si>
    <t>Количество продаж будет расти в каждом сегменте с 1 по 5ый год на</t>
  </si>
  <si>
    <t>Выручка с продажи 1 сканера</t>
  </si>
  <si>
    <t xml:space="preserve">Рост себестоимости и стоимости сканеров в год </t>
  </si>
  <si>
    <t>Потенциальные клиенты готовы будут покупать сканеры в периоде 1 за</t>
  </si>
  <si>
    <t>Себестоимость одного сканера в периоде 1</t>
  </si>
  <si>
    <t>Себестоимость 1 сканера</t>
  </si>
  <si>
    <t>Выручка с сегмента "Мясо"</t>
  </si>
  <si>
    <t>Выручка с сегмента "Готовая еда"</t>
  </si>
  <si>
    <t>Себестоимость продаж от выручки</t>
  </si>
  <si>
    <t>Затраты на продажу</t>
  </si>
  <si>
    <t>Затраты на производство</t>
  </si>
  <si>
    <t>Затраты на строительство производственной линии</t>
  </si>
  <si>
    <t>Амортизация линейная на протяжении</t>
  </si>
  <si>
    <t>Ликвидационная стоимость</t>
  </si>
  <si>
    <t>NPV</t>
  </si>
  <si>
    <r>
      <rPr>
        <b/>
        <sz val="12"/>
        <color theme="1"/>
        <rFont val="Calibri"/>
        <family val="2"/>
        <scheme val="minor"/>
      </rPr>
      <t>Описание</t>
    </r>
    <r>
      <rPr>
        <sz val="12"/>
        <color theme="1"/>
        <rFont val="Calibri"/>
        <family val="2"/>
        <scheme val="minor"/>
      </rPr>
      <t>:
Вы владелец стартапа, который разрабатывает новые сканеры для пищевой промышленности, которые будут анализировать просрочен продукт или нет.
Вы провели исследование среди производителей и продавцов пищевой промышленности и обнаружили спрос на продукт со стороны производителей мяса и готовой еды. Однако разработка сканеров для готовой еды потребует дополнительных затрат относительно сканеров для мяса.
Вам нужно ответить на вопросы:
1. Окупятся ли вложения в продукт? Посчитайте NPV
2. Увеличит ли стоимость компании инвестиция в доработку сканеров для готовой еды с точки зрения модели DCF? Посчитайте NPV
Вы ожидаете, что в течении 10ти лет будет разработан сканер на основании фотографий и ваша проект будет закрыт с 0 ликвидационной стоимостью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</si>
</sst>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  <xf numFmtId="0" fontId="0" fillId="0" borderId="2" xfId="0" applyBorder="1"/>
    <xf numFmtId="164" fontId="0" fillId="0" borderId="2" xfId="1" applyNumberFormat="1" applyFont="1" applyBorder="1"/>
    <xf numFmtId="9" fontId="0" fillId="0" borderId="2" xfId="0" applyNumberFormat="1" applyBorder="1"/>
    <xf numFmtId="9" fontId="0" fillId="0" borderId="2" xfId="2" applyFont="1" applyBorder="1"/>
    <xf numFmtId="0" fontId="2" fillId="0" borderId="2" xfId="0" applyFont="1" applyBorder="1"/>
    <xf numFmtId="164" fontId="0" fillId="0" borderId="2" xfId="0" applyNumberFormat="1" applyBorder="1"/>
    <xf numFmtId="164" fontId="2" fillId="0" borderId="2" xfId="0" applyNumberFormat="1" applyFont="1" applyBorder="1"/>
    <xf numFmtId="164" fontId="2" fillId="0" borderId="2" xfId="1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164" fontId="2" fillId="0" borderId="3" xfId="1" applyNumberFormat="1" applyFont="1" applyBorder="1"/>
    <xf numFmtId="0" fontId="0" fillId="0" borderId="2" xfId="0" applyBorder="1" applyAlignment="1">
      <alignment horizontal="left" indent="2"/>
    </xf>
    <xf numFmtId="0" fontId="2" fillId="0" borderId="6" xfId="0" applyFont="1" applyBorder="1"/>
    <xf numFmtId="0" fontId="0" fillId="0" borderId="6" xfId="0" applyBorder="1"/>
    <xf numFmtId="0" fontId="4" fillId="0" borderId="2" xfId="0" applyFont="1" applyBorder="1"/>
    <xf numFmtId="164" fontId="4" fillId="0" borderId="2" xfId="1" applyNumberFormat="1" applyFont="1" applyBorder="1"/>
    <xf numFmtId="0" fontId="5" fillId="0" borderId="2" xfId="0" applyFont="1" applyBorder="1"/>
    <xf numFmtId="164" fontId="5" fillId="0" borderId="2" xfId="0" applyNumberFormat="1" applyFont="1" applyBorder="1"/>
    <xf numFmtId="164" fontId="5" fillId="0" borderId="2" xfId="1" applyNumberFormat="1" applyFont="1" applyBorder="1"/>
    <xf numFmtId="3" fontId="0" fillId="0" borderId="2" xfId="0" applyNumberFormat="1" applyBorder="1"/>
    <xf numFmtId="0" fontId="5" fillId="0" borderId="0" xfId="0" applyFont="1"/>
    <xf numFmtId="3" fontId="5" fillId="0" borderId="2" xfId="0" applyNumberFormat="1" applyFont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2" fillId="0" borderId="0" xfId="0" applyFont="1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035C-D300-5848-91B7-60EBC369694A}">
  <dimension ref="B2:R112"/>
  <sheetViews>
    <sheetView showGridLines="0" topLeftCell="A42" workbookViewId="0">
      <selection activeCell="E37" sqref="E37"/>
    </sheetView>
  </sheetViews>
  <sheetFormatPr baseColWidth="10" defaultRowHeight="16" x14ac:dyDescent="0.2"/>
  <cols>
    <col min="1" max="1" width="3.83203125" customWidth="1"/>
    <col min="2" max="2" width="47.5" customWidth="1"/>
    <col min="3" max="3" width="14.33203125" bestFit="1" customWidth="1"/>
    <col min="4" max="4" width="18.33203125" bestFit="1" customWidth="1"/>
    <col min="5" max="8" width="15.33203125" bestFit="1" customWidth="1"/>
    <col min="9" max="9" width="14.1640625" customWidth="1"/>
    <col min="10" max="10" width="14" customWidth="1"/>
    <col min="11" max="11" width="14.1640625" customWidth="1"/>
    <col min="12" max="12" width="14.6640625" customWidth="1"/>
    <col min="13" max="13" width="13.5" customWidth="1"/>
    <col min="14" max="14" width="13.1640625" customWidth="1"/>
    <col min="15" max="15" width="14.6640625" customWidth="1"/>
  </cols>
  <sheetData>
    <row r="2" spans="2:10" x14ac:dyDescent="0.2">
      <c r="B2" s="3" t="s">
        <v>5</v>
      </c>
      <c r="C2" s="4"/>
      <c r="D2" s="4"/>
      <c r="E2" s="4"/>
      <c r="F2" s="4"/>
    </row>
    <row r="4" spans="2:10" ht="16" customHeight="1" x14ac:dyDescent="0.2">
      <c r="B4" s="32" t="s">
        <v>43</v>
      </c>
      <c r="C4" s="32"/>
      <c r="D4" s="32"/>
      <c r="E4" s="32"/>
      <c r="F4" s="32"/>
      <c r="G4" s="32"/>
      <c r="H4" s="32"/>
      <c r="I4" s="32"/>
      <c r="J4" s="32"/>
    </row>
    <row r="5" spans="2:10" x14ac:dyDescent="0.2">
      <c r="B5" s="32"/>
      <c r="C5" s="32"/>
      <c r="D5" s="32"/>
      <c r="E5" s="32"/>
      <c r="F5" s="32"/>
      <c r="G5" s="32"/>
      <c r="H5" s="32"/>
      <c r="I5" s="32"/>
      <c r="J5" s="32"/>
    </row>
    <row r="6" spans="2:10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2:10" x14ac:dyDescent="0.2">
      <c r="B7" s="32"/>
      <c r="C7" s="32"/>
      <c r="D7" s="32"/>
      <c r="E7" s="32"/>
      <c r="F7" s="32"/>
      <c r="G7" s="32"/>
      <c r="H7" s="32"/>
      <c r="I7" s="32"/>
      <c r="J7" s="32"/>
    </row>
    <row r="8" spans="2:10" x14ac:dyDescent="0.2">
      <c r="B8" s="32"/>
      <c r="C8" s="32"/>
      <c r="D8" s="32"/>
      <c r="E8" s="32"/>
      <c r="F8" s="32"/>
      <c r="G8" s="32"/>
      <c r="H8" s="32"/>
      <c r="I8" s="32"/>
      <c r="J8" s="32"/>
    </row>
    <row r="9" spans="2:10" x14ac:dyDescent="0.2">
      <c r="B9" s="32"/>
      <c r="C9" s="32"/>
      <c r="D9" s="32"/>
      <c r="E9" s="32"/>
      <c r="F9" s="32"/>
      <c r="G9" s="32"/>
      <c r="H9" s="32"/>
      <c r="I9" s="32"/>
      <c r="J9" s="32"/>
    </row>
    <row r="10" spans="2:10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2:10" x14ac:dyDescent="0.2">
      <c r="B11" s="32"/>
      <c r="C11" s="32"/>
      <c r="D11" s="32"/>
      <c r="E11" s="32"/>
      <c r="F11" s="32"/>
      <c r="G11" s="32"/>
      <c r="H11" s="32"/>
      <c r="I11" s="32"/>
      <c r="J11" s="32"/>
    </row>
    <row r="12" spans="2:10" x14ac:dyDescent="0.2">
      <c r="B12" s="32"/>
      <c r="C12" s="32"/>
      <c r="D12" s="32"/>
      <c r="E12" s="32"/>
      <c r="F12" s="32"/>
      <c r="G12" s="32"/>
      <c r="H12" s="32"/>
      <c r="I12" s="32"/>
      <c r="J12" s="32"/>
    </row>
    <row r="13" spans="2:10" x14ac:dyDescent="0.2">
      <c r="B13" s="32"/>
      <c r="C13" s="32"/>
      <c r="D13" s="32"/>
      <c r="E13" s="32"/>
      <c r="F13" s="32"/>
      <c r="G13" s="32"/>
      <c r="H13" s="32"/>
      <c r="I13" s="32"/>
      <c r="J13" s="32"/>
    </row>
    <row r="14" spans="2:10" x14ac:dyDescent="0.2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2">
      <c r="B15" s="1"/>
      <c r="C15" s="1"/>
      <c r="D15" s="1"/>
      <c r="E15" s="1"/>
      <c r="F15" s="1"/>
      <c r="G15" s="1"/>
      <c r="H15" s="1"/>
      <c r="I15" s="1"/>
      <c r="J15" s="1"/>
    </row>
    <row r="16" spans="2:10" ht="17" thickBot="1" x14ac:dyDescent="0.25">
      <c r="B16" s="20" t="s">
        <v>6</v>
      </c>
      <c r="C16" s="21"/>
    </row>
    <row r="18" spans="2:5" x14ac:dyDescent="0.2">
      <c r="B18" s="2" t="s">
        <v>9</v>
      </c>
    </row>
    <row r="19" spans="2:5" x14ac:dyDescent="0.2">
      <c r="B19" s="8" t="s">
        <v>10</v>
      </c>
      <c r="C19" s="9">
        <v>1000</v>
      </c>
      <c r="D19" t="s">
        <v>8</v>
      </c>
    </row>
    <row r="20" spans="2:5" x14ac:dyDescent="0.2">
      <c r="B20" s="8" t="s">
        <v>47</v>
      </c>
      <c r="C20" s="10">
        <v>0.05</v>
      </c>
    </row>
    <row r="21" spans="2:5" x14ac:dyDescent="0.2">
      <c r="B21" s="8"/>
      <c r="C21" s="10"/>
    </row>
    <row r="22" spans="2:5" x14ac:dyDescent="0.2">
      <c r="B22" s="8" t="s">
        <v>11</v>
      </c>
      <c r="C22" s="9">
        <v>20000000</v>
      </c>
      <c r="D22" t="s">
        <v>8</v>
      </c>
      <c r="E22" s="6" t="s">
        <v>22</v>
      </c>
    </row>
    <row r="23" spans="2:5" x14ac:dyDescent="0.2">
      <c r="B23" s="8" t="s">
        <v>33</v>
      </c>
      <c r="C23" s="9">
        <v>5</v>
      </c>
      <c r="D23" t="s">
        <v>34</v>
      </c>
      <c r="E23" s="6"/>
    </row>
    <row r="24" spans="2:5" x14ac:dyDescent="0.2">
      <c r="B24" s="8"/>
      <c r="C24" s="9"/>
      <c r="E24" s="6"/>
    </row>
    <row r="25" spans="2:5" x14ac:dyDescent="0.2">
      <c r="B25" s="8" t="s">
        <v>15</v>
      </c>
      <c r="C25" s="11">
        <v>0.05</v>
      </c>
      <c r="D25" t="s">
        <v>16</v>
      </c>
    </row>
    <row r="26" spans="2:5" x14ac:dyDescent="0.2">
      <c r="B26" s="30" t="s">
        <v>17</v>
      </c>
      <c r="C26" s="31"/>
    </row>
    <row r="27" spans="2:5" x14ac:dyDescent="0.2">
      <c r="B27" s="8"/>
      <c r="C27" s="9"/>
    </row>
    <row r="28" spans="2:5" x14ac:dyDescent="0.2">
      <c r="B28" s="8" t="s">
        <v>27</v>
      </c>
      <c r="C28" s="11">
        <v>0.1</v>
      </c>
      <c r="D28" t="s">
        <v>18</v>
      </c>
    </row>
    <row r="29" spans="2:5" x14ac:dyDescent="0.2">
      <c r="B29" s="8"/>
      <c r="C29" s="11"/>
    </row>
    <row r="30" spans="2:5" x14ac:dyDescent="0.2">
      <c r="B30" s="8" t="s">
        <v>19</v>
      </c>
      <c r="C30" s="11">
        <v>0.5</v>
      </c>
    </row>
    <row r="31" spans="2:5" x14ac:dyDescent="0.2">
      <c r="B31" s="8"/>
      <c r="C31" s="11"/>
    </row>
    <row r="32" spans="2:5" x14ac:dyDescent="0.2">
      <c r="B32" s="8" t="s">
        <v>36</v>
      </c>
      <c r="C32" s="11">
        <v>0.2</v>
      </c>
    </row>
    <row r="34" spans="2:18" x14ac:dyDescent="0.2">
      <c r="B34" s="2" t="s">
        <v>13</v>
      </c>
    </row>
    <row r="35" spans="2:18" x14ac:dyDescent="0.2">
      <c r="B35" s="8" t="s">
        <v>7</v>
      </c>
      <c r="C35" s="9">
        <v>15000</v>
      </c>
      <c r="D35" t="s">
        <v>8</v>
      </c>
    </row>
    <row r="36" spans="2:18" x14ac:dyDescent="0.2">
      <c r="B36" s="8" t="s">
        <v>61</v>
      </c>
      <c r="C36" s="9">
        <v>150000</v>
      </c>
      <c r="D36" t="s">
        <v>12</v>
      </c>
      <c r="E36" s="7"/>
    </row>
    <row r="37" spans="2:18" x14ac:dyDescent="0.2">
      <c r="B37" s="8" t="s">
        <v>14</v>
      </c>
      <c r="C37" s="11">
        <v>0.05</v>
      </c>
      <c r="F37" s="7"/>
    </row>
    <row r="39" spans="2:18" x14ac:dyDescent="0.2">
      <c r="B39" s="2" t="s">
        <v>20</v>
      </c>
    </row>
    <row r="40" spans="2:18" x14ac:dyDescent="0.2">
      <c r="B40" s="8" t="s">
        <v>7</v>
      </c>
      <c r="C40" s="9">
        <v>60000</v>
      </c>
      <c r="D40" t="s">
        <v>8</v>
      </c>
    </row>
    <row r="41" spans="2:18" x14ac:dyDescent="0.2">
      <c r="B41" s="8" t="s">
        <v>61</v>
      </c>
      <c r="C41" s="9">
        <v>12000</v>
      </c>
      <c r="D41" t="s">
        <v>12</v>
      </c>
    </row>
    <row r="42" spans="2:18" x14ac:dyDescent="0.2">
      <c r="B42" s="8" t="s">
        <v>14</v>
      </c>
      <c r="C42" s="11">
        <v>0.15</v>
      </c>
    </row>
    <row r="45" spans="2:18" ht="17" thickBot="1" x14ac:dyDescent="0.25">
      <c r="B45" s="20" t="s">
        <v>3</v>
      </c>
      <c r="C45" s="20"/>
      <c r="D45" s="2"/>
    </row>
    <row r="47" spans="2:18" x14ac:dyDescent="0.2">
      <c r="B47" s="2" t="s">
        <v>21</v>
      </c>
      <c r="C47" s="6" t="s">
        <v>46</v>
      </c>
    </row>
    <row r="48" spans="2:18" x14ac:dyDescent="0.2">
      <c r="B48" s="12"/>
      <c r="C48" s="12">
        <v>0</v>
      </c>
      <c r="D48" s="12">
        <v>1</v>
      </c>
      <c r="E48" s="12">
        <v>2</v>
      </c>
      <c r="F48" s="12">
        <v>3</v>
      </c>
      <c r="G48" s="12">
        <v>4</v>
      </c>
      <c r="H48" s="12">
        <v>5</v>
      </c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5" x14ac:dyDescent="0.2">
      <c r="B49" s="8" t="s">
        <v>23</v>
      </c>
      <c r="C49" s="8"/>
      <c r="D49" s="13">
        <f>$C$41</f>
        <v>12000</v>
      </c>
      <c r="E49" s="13">
        <f>$C$41*(1+$C$25)^(E48-1)</f>
        <v>12600</v>
      </c>
      <c r="F49" s="13">
        <f>$C$41*(1+$C$25)^(F48-1)</f>
        <v>13230</v>
      </c>
      <c r="G49" s="13">
        <f>$C$41*(1+$C$25)^(G48-1)</f>
        <v>13891.500000000002</v>
      </c>
      <c r="H49" s="13">
        <f>$C$41*(1+$C$25)^(H48-1)</f>
        <v>14586.075000000001</v>
      </c>
      <c r="I49" s="7"/>
      <c r="J49" s="7"/>
      <c r="K49" s="7"/>
      <c r="L49" s="7"/>
      <c r="M49" s="7"/>
      <c r="N49" s="7"/>
      <c r="O49" s="7"/>
    </row>
    <row r="50" spans="2:15" x14ac:dyDescent="0.2">
      <c r="B50" s="8" t="s">
        <v>24</v>
      </c>
      <c r="C50" s="8"/>
      <c r="D50" s="8"/>
      <c r="E50" s="8"/>
      <c r="F50" s="8"/>
      <c r="G50" s="8"/>
      <c r="H50" s="8"/>
      <c r="I50" s="7"/>
      <c r="J50" s="7"/>
      <c r="K50" s="7"/>
      <c r="L50" s="7"/>
      <c r="M50" s="7"/>
      <c r="N50" s="7"/>
      <c r="O50" s="7"/>
    </row>
    <row r="51" spans="2:15" x14ac:dyDescent="0.2">
      <c r="B51" s="8" t="s">
        <v>25</v>
      </c>
      <c r="C51" s="8"/>
      <c r="D51" s="13">
        <f>D49*$C$42</f>
        <v>1800</v>
      </c>
      <c r="E51" s="13">
        <f t="shared" ref="E51:H51" si="0">E49*$C$42</f>
        <v>1890</v>
      </c>
      <c r="F51" s="13">
        <f t="shared" si="0"/>
        <v>1984.5</v>
      </c>
      <c r="G51" s="13">
        <f t="shared" si="0"/>
        <v>2083.7250000000004</v>
      </c>
      <c r="H51" s="13">
        <f t="shared" si="0"/>
        <v>2187.9112500000001</v>
      </c>
      <c r="I51" s="7"/>
      <c r="J51" s="7"/>
      <c r="K51" s="7"/>
      <c r="L51" s="7"/>
      <c r="M51" s="7"/>
      <c r="N51" s="7"/>
      <c r="O51" s="7"/>
    </row>
    <row r="52" spans="2:15" x14ac:dyDescent="0.2">
      <c r="B52" s="8" t="s">
        <v>26</v>
      </c>
      <c r="C52" s="8"/>
      <c r="D52" s="8"/>
      <c r="E52" s="8"/>
      <c r="F52" s="8"/>
      <c r="G52" s="8"/>
      <c r="H52" s="8"/>
      <c r="I52" s="7"/>
      <c r="J52" s="7"/>
      <c r="K52" s="7"/>
      <c r="L52" s="7"/>
      <c r="M52" s="7"/>
      <c r="N52" s="7"/>
      <c r="O52" s="7"/>
    </row>
    <row r="53" spans="2:15" x14ac:dyDescent="0.2">
      <c r="B53" s="8"/>
      <c r="C53" s="8"/>
      <c r="D53" s="8"/>
      <c r="E53" s="8"/>
      <c r="F53" s="8"/>
      <c r="G53" s="8"/>
      <c r="H53" s="8"/>
    </row>
    <row r="54" spans="2:15" x14ac:dyDescent="0.2">
      <c r="B54" s="8" t="s">
        <v>29</v>
      </c>
      <c r="C54" s="8"/>
      <c r="D54" s="13">
        <f>$C40</f>
        <v>60000</v>
      </c>
      <c r="E54" s="13">
        <f>D54*(1+$C$28)</f>
        <v>66000</v>
      </c>
      <c r="F54" s="13">
        <f t="shared" ref="F54:H54" si="1">E54*(1+$C$28)</f>
        <v>72600</v>
      </c>
      <c r="G54" s="13">
        <f t="shared" si="1"/>
        <v>79860</v>
      </c>
      <c r="H54" s="13">
        <f t="shared" si="1"/>
        <v>87846</v>
      </c>
      <c r="I54" s="7"/>
      <c r="J54" s="7"/>
      <c r="K54" s="7"/>
      <c r="L54" s="7"/>
      <c r="M54" s="7"/>
      <c r="N54" s="7"/>
      <c r="O54" s="7"/>
    </row>
    <row r="55" spans="2:15" x14ac:dyDescent="0.2">
      <c r="B55" s="8" t="s">
        <v>28</v>
      </c>
      <c r="C55" s="8"/>
      <c r="D55" s="13">
        <f>C35</f>
        <v>15000</v>
      </c>
      <c r="E55" s="13">
        <f>D55*(1+$C$28)</f>
        <v>16500</v>
      </c>
      <c r="F55" s="13">
        <f t="shared" ref="F55:H55" si="2">E55*(1+$C$28)</f>
        <v>18150</v>
      </c>
      <c r="G55" s="13">
        <f t="shared" si="2"/>
        <v>19965</v>
      </c>
      <c r="H55" s="13">
        <f t="shared" si="2"/>
        <v>21961.5</v>
      </c>
      <c r="I55" s="7"/>
      <c r="J55" s="7"/>
      <c r="K55" s="7"/>
      <c r="L55" s="7"/>
      <c r="M55" s="7"/>
      <c r="N55" s="7"/>
      <c r="O55" s="7"/>
    </row>
    <row r="56" spans="2:15" x14ac:dyDescent="0.2">
      <c r="B56" s="8"/>
      <c r="C56" s="8"/>
      <c r="D56" s="8"/>
      <c r="E56" s="8"/>
      <c r="F56" s="8"/>
      <c r="G56" s="8"/>
      <c r="H56" s="8"/>
    </row>
    <row r="57" spans="2:15" x14ac:dyDescent="0.2">
      <c r="B57" s="8" t="s">
        <v>30</v>
      </c>
      <c r="C57" s="8"/>
      <c r="D57" s="13">
        <f>C19</f>
        <v>1000</v>
      </c>
      <c r="E57" s="13">
        <f>D57*(1+$C$28)</f>
        <v>1100</v>
      </c>
      <c r="F57" s="13">
        <f t="shared" ref="F57:H57" si="3">E57*(1+$C$28)</f>
        <v>1210</v>
      </c>
      <c r="G57" s="13">
        <f t="shared" si="3"/>
        <v>1331</v>
      </c>
      <c r="H57" s="13">
        <f t="shared" si="3"/>
        <v>1464.1000000000001</v>
      </c>
      <c r="I57" s="7"/>
      <c r="J57" s="7"/>
      <c r="K57" s="7"/>
      <c r="L57" s="7"/>
      <c r="M57" s="7"/>
      <c r="N57" s="7"/>
      <c r="O57" s="7"/>
    </row>
    <row r="58" spans="2:15" x14ac:dyDescent="0.2">
      <c r="B58" s="8"/>
      <c r="C58" s="8"/>
      <c r="D58" s="8"/>
      <c r="E58" s="8"/>
      <c r="F58" s="8"/>
      <c r="G58" s="8"/>
      <c r="H58" s="8"/>
    </row>
    <row r="59" spans="2:15" x14ac:dyDescent="0.2">
      <c r="B59" s="22" t="s">
        <v>35</v>
      </c>
      <c r="C59" s="22"/>
      <c r="D59" s="23">
        <f>D61+D60</f>
        <v>108000000</v>
      </c>
      <c r="E59" s="23">
        <f>E61+E60</f>
        <v>124740000</v>
      </c>
      <c r="F59" s="23">
        <f>F61+F60</f>
        <v>144074700</v>
      </c>
      <c r="G59" s="23">
        <f>G61+G60</f>
        <v>166406278.50000003</v>
      </c>
      <c r="H59" s="23">
        <f>H61+H60</f>
        <v>192199251.66750002</v>
      </c>
    </row>
    <row r="60" spans="2:15" x14ac:dyDescent="0.2">
      <c r="B60" s="19" t="s">
        <v>31</v>
      </c>
      <c r="C60" s="8"/>
      <c r="D60" s="9">
        <f>D54*D51</f>
        <v>108000000</v>
      </c>
      <c r="E60" s="9">
        <f t="shared" ref="E60:H60" si="4">E54*E51</f>
        <v>124740000</v>
      </c>
      <c r="F60" s="9">
        <f t="shared" si="4"/>
        <v>144074700</v>
      </c>
      <c r="G60" s="9">
        <f t="shared" si="4"/>
        <v>166406278.50000003</v>
      </c>
      <c r="H60" s="9">
        <f t="shared" si="4"/>
        <v>192199251.66750002</v>
      </c>
      <c r="I60" s="5"/>
      <c r="J60" s="5"/>
      <c r="K60" s="5"/>
      <c r="L60" s="5"/>
      <c r="M60" s="5"/>
      <c r="N60" s="5"/>
      <c r="O60" s="5"/>
    </row>
    <row r="61" spans="2:15" x14ac:dyDescent="0.2">
      <c r="B61" s="19" t="s">
        <v>32</v>
      </c>
      <c r="C61" s="8"/>
      <c r="D61" s="9">
        <f>D52*D55</f>
        <v>0</v>
      </c>
      <c r="E61" s="9">
        <f t="shared" ref="E61:H61" si="5">E52*E55</f>
        <v>0</v>
      </c>
      <c r="F61" s="9">
        <f t="shared" si="5"/>
        <v>0</v>
      </c>
      <c r="G61" s="9">
        <f t="shared" si="5"/>
        <v>0</v>
      </c>
      <c r="H61" s="9">
        <f t="shared" si="5"/>
        <v>0</v>
      </c>
      <c r="I61" s="5"/>
      <c r="J61" s="5"/>
      <c r="K61" s="5"/>
      <c r="L61" s="5"/>
      <c r="M61" s="5"/>
      <c r="N61" s="5"/>
      <c r="O61" s="5"/>
    </row>
    <row r="62" spans="2:15" x14ac:dyDescent="0.2">
      <c r="B62" s="8"/>
      <c r="C62" s="8"/>
      <c r="D62" s="9"/>
      <c r="E62" s="9"/>
      <c r="F62" s="9"/>
      <c r="G62" s="9"/>
      <c r="H62" s="9"/>
      <c r="I62" s="5"/>
      <c r="J62" s="5"/>
      <c r="K62" s="5"/>
      <c r="L62" s="5"/>
      <c r="M62" s="5"/>
      <c r="N62" s="5"/>
      <c r="O62" s="5"/>
    </row>
    <row r="63" spans="2:15" x14ac:dyDescent="0.2">
      <c r="B63" s="24" t="s">
        <v>0</v>
      </c>
      <c r="C63" s="25">
        <f>C22</f>
        <v>20000000</v>
      </c>
      <c r="D63" s="26"/>
      <c r="E63" s="26"/>
      <c r="F63" s="26"/>
      <c r="G63" s="26"/>
      <c r="H63" s="26"/>
      <c r="I63" s="5"/>
      <c r="J63" s="5"/>
      <c r="K63" s="5"/>
      <c r="L63" s="5"/>
      <c r="M63" s="5"/>
      <c r="N63" s="5"/>
      <c r="O63" s="5"/>
    </row>
    <row r="64" spans="2:15" x14ac:dyDescent="0.2">
      <c r="B64" s="12" t="s">
        <v>4</v>
      </c>
      <c r="C64" s="12"/>
      <c r="D64" s="15">
        <f>C63*20%</f>
        <v>4000000</v>
      </c>
      <c r="E64" s="15">
        <f>D64</f>
        <v>4000000</v>
      </c>
      <c r="F64" s="15">
        <f t="shared" ref="F64:H64" si="6">E64</f>
        <v>4000000</v>
      </c>
      <c r="G64" s="15">
        <f t="shared" si="6"/>
        <v>4000000</v>
      </c>
      <c r="H64" s="15">
        <f t="shared" si="6"/>
        <v>4000000</v>
      </c>
      <c r="I64" s="5"/>
      <c r="J64" s="5"/>
      <c r="K64" s="5"/>
      <c r="L64" s="5"/>
      <c r="M64" s="5"/>
      <c r="N64" s="5"/>
      <c r="O64" s="5"/>
    </row>
    <row r="65" spans="2:15" x14ac:dyDescent="0.2">
      <c r="B65" s="8"/>
      <c r="C65" s="8"/>
      <c r="D65" s="9"/>
      <c r="E65" s="9"/>
      <c r="F65" s="9"/>
      <c r="G65" s="9"/>
      <c r="H65" s="9"/>
      <c r="I65" s="5"/>
      <c r="J65" s="5"/>
      <c r="K65" s="5"/>
      <c r="L65" s="5"/>
      <c r="M65" s="5"/>
      <c r="N65" s="5"/>
      <c r="O65" s="5"/>
    </row>
    <row r="66" spans="2:15" x14ac:dyDescent="0.2">
      <c r="B66" s="24" t="s">
        <v>1</v>
      </c>
      <c r="C66" s="24"/>
      <c r="D66" s="25">
        <f>D67+D68</f>
        <v>17400000</v>
      </c>
      <c r="E66" s="25">
        <f t="shared" ref="E66:H66" si="7">E67+E68</f>
        <v>20097000</v>
      </c>
      <c r="F66" s="25">
        <f t="shared" si="7"/>
        <v>23212035</v>
      </c>
      <c r="G66" s="25">
        <f t="shared" si="7"/>
        <v>26809900.425000004</v>
      </c>
      <c r="H66" s="25">
        <f t="shared" si="7"/>
        <v>30965434.990875006</v>
      </c>
      <c r="I66" s="5"/>
      <c r="J66" s="5"/>
      <c r="K66" s="5"/>
      <c r="L66" s="5"/>
      <c r="M66" s="5"/>
      <c r="N66" s="5"/>
      <c r="O66" s="5"/>
    </row>
    <row r="67" spans="2:15" x14ac:dyDescent="0.2">
      <c r="B67" s="19" t="s">
        <v>44</v>
      </c>
      <c r="C67" s="8"/>
      <c r="D67" s="9">
        <f>(D49+D50)*D57</f>
        <v>12000000</v>
      </c>
      <c r="E67" s="9">
        <f>(E49+E50)*E57</f>
        <v>13860000</v>
      </c>
      <c r="F67" s="9">
        <f>(F49+F50)*F57</f>
        <v>16008300</v>
      </c>
      <c r="G67" s="9">
        <f>(G49+G50)*G57</f>
        <v>18489586.500000004</v>
      </c>
      <c r="H67" s="9">
        <f>(H49+H50)*H57</f>
        <v>21355472.407500003</v>
      </c>
      <c r="I67" s="5"/>
      <c r="J67" s="5"/>
      <c r="K67" s="5"/>
      <c r="L67" s="5"/>
      <c r="M67" s="5"/>
      <c r="N67" s="5"/>
      <c r="O67" s="5"/>
    </row>
    <row r="68" spans="2:15" x14ac:dyDescent="0.2">
      <c r="B68" s="19" t="s">
        <v>45</v>
      </c>
      <c r="C68" s="8"/>
      <c r="D68" s="9">
        <f>D59*($C20)</f>
        <v>5400000</v>
      </c>
      <c r="E68" s="9">
        <f t="shared" ref="E68:H68" si="8">E59*($C20)</f>
        <v>6237000</v>
      </c>
      <c r="F68" s="9">
        <f t="shared" si="8"/>
        <v>7203735</v>
      </c>
      <c r="G68" s="9">
        <f t="shared" si="8"/>
        <v>8320313.9250000017</v>
      </c>
      <c r="H68" s="9">
        <f t="shared" si="8"/>
        <v>9609962.5833750013</v>
      </c>
      <c r="I68" s="5"/>
      <c r="J68" s="5"/>
      <c r="K68" s="5"/>
      <c r="L68" s="5"/>
      <c r="M68" s="5"/>
      <c r="N68" s="5"/>
      <c r="O68" s="5"/>
    </row>
    <row r="69" spans="2:15" x14ac:dyDescent="0.2">
      <c r="B69" s="8"/>
      <c r="C69" s="8"/>
      <c r="D69" s="8"/>
      <c r="E69" s="8"/>
      <c r="F69" s="8"/>
      <c r="G69" s="8"/>
      <c r="H69" s="8"/>
    </row>
    <row r="70" spans="2:15" x14ac:dyDescent="0.2">
      <c r="B70" s="24" t="s">
        <v>2</v>
      </c>
      <c r="C70" s="24"/>
      <c r="D70" s="26">
        <f>(D59-D66-D64)*$C32</f>
        <v>17320000</v>
      </c>
      <c r="E70" s="26">
        <f t="shared" ref="E70:H70" si="9">(E59-E66-E64)*$C32</f>
        <v>20128600</v>
      </c>
      <c r="F70" s="26">
        <f t="shared" si="9"/>
        <v>23372533</v>
      </c>
      <c r="G70" s="26">
        <f t="shared" si="9"/>
        <v>27119275.615000006</v>
      </c>
      <c r="H70" s="26">
        <f t="shared" si="9"/>
        <v>31446763.335325003</v>
      </c>
      <c r="I70" s="5"/>
      <c r="J70" s="5"/>
      <c r="K70" s="5"/>
      <c r="L70" s="5"/>
      <c r="M70" s="5"/>
      <c r="N70" s="5"/>
      <c r="O70" s="5"/>
    </row>
    <row r="71" spans="2:15" x14ac:dyDescent="0.2">
      <c r="B71" s="8"/>
      <c r="C71" s="8"/>
      <c r="D71" s="8"/>
      <c r="E71" s="8"/>
      <c r="F71" s="8"/>
      <c r="G71" s="8"/>
      <c r="H71" s="8"/>
    </row>
    <row r="72" spans="2:15" x14ac:dyDescent="0.2">
      <c r="B72" s="16" t="s">
        <v>37</v>
      </c>
      <c r="C72" s="17">
        <f>-C63</f>
        <v>-20000000</v>
      </c>
      <c r="D72" s="18">
        <f>D59-D66-D70</f>
        <v>73280000</v>
      </c>
      <c r="E72" s="18">
        <f t="shared" ref="E72:H72" si="10">E59-E66-E70</f>
        <v>84514400</v>
      </c>
      <c r="F72" s="18">
        <f t="shared" si="10"/>
        <v>97490132</v>
      </c>
      <c r="G72" s="18">
        <f t="shared" si="10"/>
        <v>112477102.46000001</v>
      </c>
      <c r="H72" s="18">
        <f t="shared" si="10"/>
        <v>129787053.34130001</v>
      </c>
      <c r="I72" s="5"/>
      <c r="J72" s="5"/>
      <c r="K72" s="5"/>
      <c r="L72" s="5"/>
      <c r="M72" s="5"/>
      <c r="N72" s="5"/>
      <c r="O72" s="5"/>
    </row>
    <row r="73" spans="2:15" x14ac:dyDescent="0.2">
      <c r="B73" s="12" t="s">
        <v>38</v>
      </c>
      <c r="C73" s="14">
        <f t="shared" ref="C73:H73" si="11">C72/(1+$C30)^C48</f>
        <v>-20000000</v>
      </c>
      <c r="D73" s="14">
        <f t="shared" si="11"/>
        <v>48853333.333333336</v>
      </c>
      <c r="E73" s="14">
        <f t="shared" si="11"/>
        <v>37561955.555555552</v>
      </c>
      <c r="F73" s="14">
        <f t="shared" si="11"/>
        <v>28885965.037037037</v>
      </c>
      <c r="G73" s="14">
        <f t="shared" si="11"/>
        <v>22217699.251358025</v>
      </c>
      <c r="H73" s="14">
        <f t="shared" si="11"/>
        <v>17091299.205438685</v>
      </c>
      <c r="I73" s="7"/>
      <c r="J73" s="7"/>
      <c r="K73" s="7"/>
      <c r="L73" s="7"/>
      <c r="M73" s="7"/>
      <c r="N73" s="7"/>
      <c r="O73" s="7"/>
    </row>
    <row r="75" spans="2:15" x14ac:dyDescent="0.2">
      <c r="B75" s="8" t="s">
        <v>39</v>
      </c>
      <c r="C75" s="13">
        <f>H72*(1+C28)/(C30-C28)</f>
        <v>356914396.68857503</v>
      </c>
    </row>
    <row r="76" spans="2:15" x14ac:dyDescent="0.2">
      <c r="B76" s="8" t="s">
        <v>40</v>
      </c>
      <c r="C76" s="13">
        <f>C75/(1+C30)^H48</f>
        <v>47001072.814956382</v>
      </c>
    </row>
    <row r="78" spans="2:15" x14ac:dyDescent="0.2">
      <c r="B78" s="12" t="s">
        <v>41</v>
      </c>
      <c r="C78" s="14">
        <f>C76+SUM(C73:H73)</f>
        <v>181611325.19767898</v>
      </c>
    </row>
    <row r="81" spans="2:8" x14ac:dyDescent="0.2">
      <c r="B81" s="2" t="s">
        <v>42</v>
      </c>
    </row>
    <row r="82" spans="2:8" x14ac:dyDescent="0.2">
      <c r="B82" s="12"/>
      <c r="C82" s="12">
        <v>0</v>
      </c>
      <c r="D82" s="12">
        <v>1</v>
      </c>
      <c r="E82" s="12">
        <v>2</v>
      </c>
      <c r="F82" s="12">
        <v>3</v>
      </c>
      <c r="G82" s="12">
        <v>4</v>
      </c>
      <c r="H82" s="12">
        <v>5</v>
      </c>
    </row>
    <row r="83" spans="2:8" x14ac:dyDescent="0.2">
      <c r="B83" s="8" t="s">
        <v>23</v>
      </c>
      <c r="C83" s="8"/>
      <c r="D83" s="13"/>
      <c r="E83" s="13"/>
      <c r="F83" s="13"/>
      <c r="G83" s="13"/>
      <c r="H83" s="13"/>
    </row>
    <row r="84" spans="2:8" x14ac:dyDescent="0.2">
      <c r="B84" s="8" t="s">
        <v>24</v>
      </c>
      <c r="C84" s="8"/>
      <c r="D84" s="13"/>
      <c r="E84" s="13"/>
      <c r="F84" s="13"/>
      <c r="G84" s="13"/>
      <c r="H84" s="13"/>
    </row>
    <row r="85" spans="2:8" x14ac:dyDescent="0.2">
      <c r="B85" s="8" t="s">
        <v>25</v>
      </c>
      <c r="C85" s="8"/>
      <c r="D85" s="13"/>
      <c r="E85" s="13"/>
      <c r="F85" s="13"/>
      <c r="G85" s="13"/>
      <c r="H85" s="13"/>
    </row>
    <row r="86" spans="2:8" x14ac:dyDescent="0.2">
      <c r="B86" s="8" t="s">
        <v>26</v>
      </c>
      <c r="C86" s="8"/>
      <c r="D86" s="13"/>
      <c r="E86" s="13"/>
      <c r="F86" s="13"/>
      <c r="G86" s="13"/>
      <c r="H86" s="13"/>
    </row>
    <row r="87" spans="2:8" x14ac:dyDescent="0.2">
      <c r="B87" s="8"/>
      <c r="C87" s="8"/>
      <c r="D87" s="8"/>
      <c r="E87" s="8"/>
      <c r="F87" s="8"/>
      <c r="G87" s="8"/>
      <c r="H87" s="8"/>
    </row>
    <row r="88" spans="2:8" x14ac:dyDescent="0.2">
      <c r="B88" s="8" t="s">
        <v>29</v>
      </c>
      <c r="C88" s="8"/>
      <c r="D88" s="13"/>
      <c r="E88" s="13"/>
      <c r="F88" s="13"/>
      <c r="G88" s="13"/>
      <c r="H88" s="13"/>
    </row>
    <row r="89" spans="2:8" x14ac:dyDescent="0.2">
      <c r="B89" s="8" t="s">
        <v>28</v>
      </c>
      <c r="C89" s="8"/>
      <c r="D89" s="13"/>
      <c r="E89" s="13"/>
      <c r="F89" s="13"/>
      <c r="G89" s="13"/>
      <c r="H89" s="13"/>
    </row>
    <row r="90" spans="2:8" x14ac:dyDescent="0.2">
      <c r="B90" s="8"/>
      <c r="C90" s="8"/>
      <c r="D90" s="8"/>
      <c r="E90" s="8"/>
      <c r="F90" s="8"/>
      <c r="G90" s="8"/>
      <c r="H90" s="8"/>
    </row>
    <row r="91" spans="2:8" x14ac:dyDescent="0.2">
      <c r="B91" s="8" t="s">
        <v>30</v>
      </c>
      <c r="C91" s="8"/>
      <c r="D91" s="13"/>
      <c r="E91" s="13"/>
      <c r="F91" s="13"/>
      <c r="G91" s="13"/>
      <c r="H91" s="13"/>
    </row>
    <row r="92" spans="2:8" x14ac:dyDescent="0.2">
      <c r="B92" s="8"/>
      <c r="C92" s="8"/>
      <c r="D92" s="8"/>
      <c r="E92" s="8"/>
      <c r="F92" s="8"/>
      <c r="G92" s="8"/>
      <c r="H92" s="8"/>
    </row>
    <row r="93" spans="2:8" x14ac:dyDescent="0.2">
      <c r="B93" s="22" t="s">
        <v>35</v>
      </c>
      <c r="C93" s="22"/>
      <c r="D93" s="23"/>
      <c r="E93" s="23"/>
      <c r="F93" s="23"/>
      <c r="G93" s="23"/>
      <c r="H93" s="23"/>
    </row>
    <row r="94" spans="2:8" x14ac:dyDescent="0.2">
      <c r="B94" s="19" t="s">
        <v>31</v>
      </c>
      <c r="C94" s="8"/>
      <c r="D94" s="9"/>
      <c r="E94" s="9"/>
      <c r="F94" s="9"/>
      <c r="G94" s="9"/>
      <c r="H94" s="9"/>
    </row>
    <row r="95" spans="2:8" x14ac:dyDescent="0.2">
      <c r="B95" s="19" t="s">
        <v>32</v>
      </c>
      <c r="C95" s="8"/>
      <c r="D95" s="9"/>
      <c r="E95" s="9"/>
      <c r="F95" s="9"/>
      <c r="G95" s="9"/>
      <c r="H95" s="9"/>
    </row>
    <row r="96" spans="2:8" x14ac:dyDescent="0.2">
      <c r="B96" s="8"/>
      <c r="C96" s="8"/>
      <c r="D96" s="9"/>
      <c r="E96" s="9"/>
      <c r="F96" s="9"/>
      <c r="G96" s="9"/>
      <c r="H96" s="9"/>
    </row>
    <row r="97" spans="2:8" x14ac:dyDescent="0.2">
      <c r="B97" s="24" t="s">
        <v>0</v>
      </c>
      <c r="C97" s="25"/>
      <c r="D97" s="26"/>
      <c r="E97" s="26"/>
      <c r="F97" s="26"/>
      <c r="G97" s="26"/>
      <c r="H97" s="26"/>
    </row>
    <row r="98" spans="2:8" x14ac:dyDescent="0.2">
      <c r="B98" s="12" t="s">
        <v>4</v>
      </c>
      <c r="C98" s="12"/>
      <c r="D98" s="15"/>
      <c r="E98" s="15"/>
      <c r="F98" s="15"/>
      <c r="G98" s="15"/>
      <c r="H98" s="15"/>
    </row>
    <row r="99" spans="2:8" x14ac:dyDescent="0.2">
      <c r="B99" s="8"/>
      <c r="C99" s="8"/>
      <c r="D99" s="9"/>
      <c r="E99" s="9"/>
      <c r="F99" s="9"/>
      <c r="G99" s="9"/>
      <c r="H99" s="9"/>
    </row>
    <row r="100" spans="2:8" x14ac:dyDescent="0.2">
      <c r="B100" s="24" t="s">
        <v>1</v>
      </c>
      <c r="C100" s="24"/>
      <c r="D100" s="25"/>
      <c r="E100" s="25"/>
      <c r="F100" s="25"/>
      <c r="G100" s="25"/>
      <c r="H100" s="25"/>
    </row>
    <row r="101" spans="2:8" x14ac:dyDescent="0.2">
      <c r="B101" s="19" t="s">
        <v>44</v>
      </c>
      <c r="C101" s="8"/>
      <c r="D101" s="9"/>
      <c r="E101" s="9"/>
      <c r="F101" s="9"/>
      <c r="G101" s="9"/>
      <c r="H101" s="9"/>
    </row>
    <row r="102" spans="2:8" x14ac:dyDescent="0.2">
      <c r="B102" s="19" t="s">
        <v>45</v>
      </c>
      <c r="C102" s="8"/>
      <c r="D102" s="9"/>
      <c r="E102" s="9"/>
      <c r="F102" s="9"/>
      <c r="G102" s="9"/>
      <c r="H102" s="9"/>
    </row>
    <row r="103" spans="2:8" x14ac:dyDescent="0.2">
      <c r="B103" s="8"/>
      <c r="C103" s="8"/>
      <c r="D103" s="8"/>
      <c r="E103" s="8"/>
      <c r="F103" s="8"/>
      <c r="G103" s="8"/>
      <c r="H103" s="8"/>
    </row>
    <row r="104" spans="2:8" x14ac:dyDescent="0.2">
      <c r="B104" s="24" t="s">
        <v>2</v>
      </c>
      <c r="C104" s="24"/>
      <c r="D104" s="26"/>
      <c r="E104" s="26"/>
      <c r="F104" s="26"/>
      <c r="G104" s="26"/>
      <c r="H104" s="26"/>
    </row>
    <row r="105" spans="2:8" x14ac:dyDescent="0.2">
      <c r="B105" s="8"/>
      <c r="C105" s="8"/>
      <c r="D105" s="8"/>
      <c r="E105" s="8"/>
      <c r="F105" s="8"/>
      <c r="G105" s="8"/>
      <c r="H105" s="8"/>
    </row>
    <row r="106" spans="2:8" x14ac:dyDescent="0.2">
      <c r="B106" s="16" t="s">
        <v>37</v>
      </c>
      <c r="C106" s="17"/>
      <c r="D106" s="18"/>
      <c r="E106" s="18"/>
      <c r="F106" s="18"/>
      <c r="G106" s="18"/>
      <c r="H106" s="18"/>
    </row>
    <row r="107" spans="2:8" x14ac:dyDescent="0.2">
      <c r="B107" s="12" t="s">
        <v>38</v>
      </c>
      <c r="C107" s="14"/>
      <c r="D107" s="14"/>
      <c r="E107" s="14"/>
      <c r="F107" s="14"/>
      <c r="G107" s="14"/>
      <c r="H107" s="14"/>
    </row>
    <row r="109" spans="2:8" x14ac:dyDescent="0.2">
      <c r="B109" s="8" t="s">
        <v>39</v>
      </c>
      <c r="C109" s="13"/>
    </row>
    <row r="110" spans="2:8" x14ac:dyDescent="0.2">
      <c r="B110" s="8" t="s">
        <v>40</v>
      </c>
      <c r="C110" s="13"/>
    </row>
    <row r="112" spans="2:8" x14ac:dyDescent="0.2">
      <c r="B112" s="12" t="s">
        <v>41</v>
      </c>
      <c r="C112" s="14"/>
    </row>
  </sheetData>
  <mergeCells count="2">
    <mergeCell ref="B26:C26"/>
    <mergeCell ref="B4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1DDC-DAA6-F546-A8E5-A56800A25D31}">
  <dimension ref="A2:M72"/>
  <sheetViews>
    <sheetView showGridLines="0" tabSelected="1" workbookViewId="0">
      <selection activeCell="A49" sqref="A49"/>
    </sheetView>
  </sheetViews>
  <sheetFormatPr baseColWidth="10" defaultRowHeight="16" x14ac:dyDescent="0.2"/>
  <cols>
    <col min="2" max="2" width="48.6640625" customWidth="1"/>
    <col min="3" max="3" width="19.1640625" customWidth="1"/>
    <col min="4" max="4" width="21" bestFit="1" customWidth="1"/>
    <col min="5" max="10" width="16.83203125" bestFit="1" customWidth="1"/>
    <col min="11" max="13" width="17.6640625" bestFit="1" customWidth="1"/>
  </cols>
  <sheetData>
    <row r="2" spans="2:10" x14ac:dyDescent="0.2">
      <c r="B2" s="3" t="s">
        <v>5</v>
      </c>
      <c r="C2" s="4"/>
      <c r="D2" s="4"/>
      <c r="E2" s="4"/>
      <c r="F2" s="4"/>
    </row>
    <row r="4" spans="2:10" ht="16" customHeight="1" x14ac:dyDescent="0.2">
      <c r="B4" s="32" t="s">
        <v>77</v>
      </c>
      <c r="C4" s="32"/>
      <c r="D4" s="32"/>
      <c r="E4" s="32"/>
      <c r="F4" s="32"/>
      <c r="G4" s="32"/>
      <c r="H4" s="32"/>
      <c r="I4" s="32"/>
      <c r="J4" s="32"/>
    </row>
    <row r="5" spans="2:10" x14ac:dyDescent="0.2">
      <c r="B5" s="32"/>
      <c r="C5" s="32"/>
      <c r="D5" s="32"/>
      <c r="E5" s="32"/>
      <c r="F5" s="32"/>
      <c r="G5" s="32"/>
      <c r="H5" s="32"/>
      <c r="I5" s="32"/>
      <c r="J5" s="32"/>
    </row>
    <row r="6" spans="2:10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2:10" x14ac:dyDescent="0.2">
      <c r="B7" s="32"/>
      <c r="C7" s="32"/>
      <c r="D7" s="32"/>
      <c r="E7" s="32"/>
      <c r="F7" s="32"/>
      <c r="G7" s="32"/>
      <c r="H7" s="32"/>
      <c r="I7" s="32"/>
      <c r="J7" s="32"/>
    </row>
    <row r="8" spans="2:10" x14ac:dyDescent="0.2">
      <c r="B8" s="32"/>
      <c r="C8" s="32"/>
      <c r="D8" s="32"/>
      <c r="E8" s="32"/>
      <c r="F8" s="32"/>
      <c r="G8" s="32"/>
      <c r="H8" s="32"/>
      <c r="I8" s="32"/>
      <c r="J8" s="32"/>
    </row>
    <row r="9" spans="2:10" x14ac:dyDescent="0.2">
      <c r="B9" s="32"/>
      <c r="C9" s="32"/>
      <c r="D9" s="32"/>
      <c r="E9" s="32"/>
      <c r="F9" s="32"/>
      <c r="G9" s="32"/>
      <c r="H9" s="32"/>
      <c r="I9" s="32"/>
      <c r="J9" s="32"/>
    </row>
    <row r="10" spans="2:10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2:10" x14ac:dyDescent="0.2">
      <c r="B11" s="32"/>
      <c r="C11" s="32"/>
      <c r="D11" s="32"/>
      <c r="E11" s="32"/>
      <c r="F11" s="32"/>
      <c r="G11" s="32"/>
      <c r="H11" s="32"/>
      <c r="I11" s="32"/>
      <c r="J11" s="32"/>
    </row>
    <row r="12" spans="2:10" x14ac:dyDescent="0.2">
      <c r="B12" s="32"/>
      <c r="C12" s="32"/>
      <c r="D12" s="32"/>
      <c r="E12" s="32"/>
      <c r="F12" s="32"/>
      <c r="G12" s="32"/>
      <c r="H12" s="32"/>
      <c r="I12" s="32"/>
      <c r="J12" s="32"/>
    </row>
    <row r="13" spans="2:10" x14ac:dyDescent="0.2">
      <c r="B13" s="32"/>
      <c r="C13" s="32"/>
      <c r="D13" s="32"/>
      <c r="E13" s="32"/>
      <c r="F13" s="32"/>
      <c r="G13" s="32"/>
      <c r="H13" s="32"/>
      <c r="I13" s="32"/>
      <c r="J13" s="32"/>
    </row>
    <row r="14" spans="2:10" x14ac:dyDescent="0.2">
      <c r="B14" s="32"/>
      <c r="C14" s="32"/>
      <c r="D14" s="32"/>
      <c r="E14" s="32"/>
      <c r="F14" s="32"/>
      <c r="G14" s="32"/>
      <c r="H14" s="32"/>
      <c r="I14" s="32"/>
      <c r="J14" s="32"/>
    </row>
    <row r="15" spans="2:10" x14ac:dyDescent="0.2">
      <c r="B15" s="32"/>
      <c r="C15" s="32"/>
      <c r="D15" s="32"/>
      <c r="E15" s="32"/>
      <c r="F15" s="32"/>
      <c r="G15" s="32"/>
      <c r="H15" s="32"/>
      <c r="I15" s="32"/>
      <c r="J15" s="32"/>
    </row>
    <row r="16" spans="2:10" x14ac:dyDescent="0.2">
      <c r="B16" s="32"/>
      <c r="C16" s="32"/>
      <c r="D16" s="32"/>
      <c r="E16" s="32"/>
      <c r="F16" s="32"/>
      <c r="G16" s="32"/>
      <c r="H16" s="32"/>
      <c r="I16" s="32"/>
      <c r="J16" s="32"/>
    </row>
    <row r="17" spans="2:10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x14ac:dyDescent="0.2">
      <c r="B18" s="1"/>
      <c r="C18" s="1"/>
      <c r="D18" s="1"/>
      <c r="E18" s="1"/>
      <c r="F18" s="1"/>
      <c r="G18" s="1"/>
      <c r="H18" s="1"/>
      <c r="I18" s="1"/>
      <c r="J18" s="1"/>
    </row>
    <row r="19" spans="2:10" ht="17" thickBot="1" x14ac:dyDescent="0.25">
      <c r="B19" s="20" t="s">
        <v>48</v>
      </c>
      <c r="C19" s="21"/>
    </row>
    <row r="21" spans="2:10" x14ac:dyDescent="0.2">
      <c r="B21" s="2" t="s">
        <v>9</v>
      </c>
    </row>
    <row r="22" spans="2:10" x14ac:dyDescent="0.2">
      <c r="B22" s="8" t="s">
        <v>66</v>
      </c>
      <c r="C22" s="27">
        <v>100000</v>
      </c>
      <c r="D22" t="s">
        <v>52</v>
      </c>
    </row>
    <row r="23" spans="2:10" x14ac:dyDescent="0.2">
      <c r="B23" s="8" t="s">
        <v>65</v>
      </c>
      <c r="C23" s="27">
        <v>150000</v>
      </c>
      <c r="D23" t="s">
        <v>52</v>
      </c>
    </row>
    <row r="24" spans="2:10" x14ac:dyDescent="0.2">
      <c r="B24" s="8" t="s">
        <v>64</v>
      </c>
      <c r="C24" s="11">
        <v>0.1</v>
      </c>
    </row>
    <row r="25" spans="2:10" x14ac:dyDescent="0.2">
      <c r="B25" s="8"/>
      <c r="C25" s="11"/>
    </row>
    <row r="26" spans="2:10" x14ac:dyDescent="0.2">
      <c r="B26" s="8" t="s">
        <v>70</v>
      </c>
      <c r="C26" s="11">
        <v>0.3</v>
      </c>
    </row>
    <row r="27" spans="2:10" x14ac:dyDescent="0.2">
      <c r="B27" s="8"/>
      <c r="C27" s="8"/>
    </row>
    <row r="28" spans="2:10" x14ac:dyDescent="0.2">
      <c r="B28" s="8" t="s">
        <v>49</v>
      </c>
      <c r="C28" s="27">
        <v>15000000</v>
      </c>
      <c r="D28" t="s">
        <v>52</v>
      </c>
      <c r="E28" s="6" t="s">
        <v>56</v>
      </c>
    </row>
    <row r="29" spans="2:10" x14ac:dyDescent="0.2">
      <c r="B29" s="8" t="s">
        <v>50</v>
      </c>
      <c r="C29" s="27">
        <v>50000000</v>
      </c>
      <c r="D29" t="s">
        <v>52</v>
      </c>
      <c r="E29" s="6" t="s">
        <v>56</v>
      </c>
    </row>
    <row r="30" spans="2:10" x14ac:dyDescent="0.2">
      <c r="B30" s="8" t="s">
        <v>73</v>
      </c>
      <c r="C30" s="27">
        <v>35000000</v>
      </c>
      <c r="E30" s="6"/>
    </row>
    <row r="31" spans="2:10" x14ac:dyDescent="0.2">
      <c r="B31" s="8" t="s">
        <v>57</v>
      </c>
      <c r="C31" s="27">
        <v>5000000</v>
      </c>
      <c r="D31" t="s">
        <v>52</v>
      </c>
      <c r="E31" s="6" t="s">
        <v>58</v>
      </c>
    </row>
    <row r="32" spans="2:10" x14ac:dyDescent="0.2">
      <c r="B32" s="8"/>
      <c r="C32" s="27"/>
      <c r="E32" s="6"/>
    </row>
    <row r="33" spans="1:13" x14ac:dyDescent="0.2">
      <c r="B33" s="8" t="s">
        <v>74</v>
      </c>
      <c r="C33" s="27">
        <v>5</v>
      </c>
      <c r="D33" t="s">
        <v>34</v>
      </c>
      <c r="E33" s="6"/>
    </row>
    <row r="34" spans="1:13" x14ac:dyDescent="0.2">
      <c r="B34" s="8" t="s">
        <v>75</v>
      </c>
      <c r="C34" s="27">
        <v>0</v>
      </c>
      <c r="E34" s="6"/>
    </row>
    <row r="35" spans="1:13" x14ac:dyDescent="0.2">
      <c r="B35" s="8"/>
      <c r="C35" s="8"/>
    </row>
    <row r="36" spans="1:13" x14ac:dyDescent="0.2">
      <c r="B36" s="8" t="s">
        <v>59</v>
      </c>
      <c r="C36" s="27">
        <v>10000</v>
      </c>
      <c r="D36" t="s">
        <v>16</v>
      </c>
    </row>
    <row r="37" spans="1:13" x14ac:dyDescent="0.2">
      <c r="B37" s="8" t="s">
        <v>60</v>
      </c>
      <c r="C37" s="27">
        <v>5000</v>
      </c>
      <c r="D37" t="s">
        <v>16</v>
      </c>
    </row>
    <row r="38" spans="1:13" x14ac:dyDescent="0.2">
      <c r="B38" s="8" t="s">
        <v>62</v>
      </c>
      <c r="C38" s="11">
        <v>0.2</v>
      </c>
      <c r="D38" t="s">
        <v>16</v>
      </c>
    </row>
    <row r="39" spans="1:13" x14ac:dyDescent="0.2">
      <c r="B39" s="8"/>
      <c r="C39" s="8"/>
    </row>
    <row r="40" spans="1:13" x14ac:dyDescent="0.2">
      <c r="B40" s="8" t="s">
        <v>51</v>
      </c>
      <c r="C40" s="10">
        <v>0.9</v>
      </c>
    </row>
    <row r="41" spans="1:13" x14ac:dyDescent="0.2">
      <c r="B41" s="8"/>
      <c r="C41" s="8"/>
    </row>
    <row r="42" spans="1:13" x14ac:dyDescent="0.2">
      <c r="B42" s="8" t="s">
        <v>2</v>
      </c>
      <c r="C42" s="10">
        <v>0.2</v>
      </c>
    </row>
    <row r="44" spans="1:13" ht="17" thickBot="1" x14ac:dyDescent="0.25">
      <c r="B44" s="20" t="s">
        <v>3</v>
      </c>
      <c r="C44" s="20"/>
    </row>
    <row r="46" spans="1:13" x14ac:dyDescent="0.2">
      <c r="B46" s="2" t="s">
        <v>53</v>
      </c>
      <c r="C46" s="6" t="s">
        <v>46</v>
      </c>
    </row>
    <row r="47" spans="1:13" x14ac:dyDescent="0.2">
      <c r="B47" s="8"/>
      <c r="C47" s="8">
        <v>0</v>
      </c>
      <c r="D47" s="8">
        <v>1</v>
      </c>
      <c r="E47" s="8">
        <v>2</v>
      </c>
      <c r="F47" s="8">
        <v>3</v>
      </c>
      <c r="G47" s="8">
        <v>4</v>
      </c>
      <c r="H47" s="8">
        <v>5</v>
      </c>
      <c r="I47" s="8">
        <v>6</v>
      </c>
      <c r="J47" s="8">
        <v>7</v>
      </c>
      <c r="K47" s="8">
        <v>8</v>
      </c>
      <c r="L47" s="8">
        <v>9</v>
      </c>
      <c r="M47" s="8">
        <v>10</v>
      </c>
    </row>
    <row r="48" spans="1:13" x14ac:dyDescent="0.2">
      <c r="A48">
        <v>1</v>
      </c>
      <c r="B48" s="8" t="s">
        <v>54</v>
      </c>
      <c r="C48" s="8"/>
      <c r="D48" s="27">
        <f>C36*A48</f>
        <v>10000</v>
      </c>
      <c r="E48" s="27">
        <f>D48*(1+$C$38)</f>
        <v>12000</v>
      </c>
      <c r="F48" s="27">
        <f>E48*(1+$C$38)</f>
        <v>14400</v>
      </c>
      <c r="G48" s="27">
        <f>F48*(1+$C$38)</f>
        <v>17280</v>
      </c>
      <c r="H48" s="27">
        <f>G48*(1+$C$38)</f>
        <v>20736</v>
      </c>
      <c r="I48" s="27">
        <f>H48</f>
        <v>20736</v>
      </c>
      <c r="J48" s="27">
        <f t="shared" ref="J48:M49" si="0">I48</f>
        <v>20736</v>
      </c>
      <c r="K48" s="27">
        <f t="shared" si="0"/>
        <v>20736</v>
      </c>
      <c r="L48" s="27">
        <f t="shared" si="0"/>
        <v>20736</v>
      </c>
      <c r="M48" s="27">
        <f t="shared" si="0"/>
        <v>20736</v>
      </c>
    </row>
    <row r="49" spans="1:13" x14ac:dyDescent="0.2">
      <c r="A49">
        <v>1</v>
      </c>
      <c r="B49" s="8" t="s">
        <v>55</v>
      </c>
      <c r="C49" s="8"/>
      <c r="D49" s="27">
        <f>C37*A49</f>
        <v>5000</v>
      </c>
      <c r="E49" s="27">
        <f>D49*(1+$C$38)</f>
        <v>6000</v>
      </c>
      <c r="F49" s="27">
        <f t="shared" ref="F49:M49" si="1">E49*(1+$C$38)</f>
        <v>7200</v>
      </c>
      <c r="G49" s="27">
        <f t="shared" si="1"/>
        <v>8640</v>
      </c>
      <c r="H49" s="27">
        <f t="shared" si="1"/>
        <v>10368</v>
      </c>
      <c r="I49" s="27">
        <f>H49</f>
        <v>10368</v>
      </c>
      <c r="J49" s="27">
        <f t="shared" si="0"/>
        <v>10368</v>
      </c>
      <c r="K49" s="27">
        <f t="shared" si="0"/>
        <v>10368</v>
      </c>
      <c r="L49" s="27">
        <f t="shared" si="0"/>
        <v>10368</v>
      </c>
      <c r="M49" s="27">
        <f t="shared" si="0"/>
        <v>10368</v>
      </c>
    </row>
    <row r="50" spans="1:13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">
      <c r="B51" s="8" t="s">
        <v>63</v>
      </c>
      <c r="C51" s="8"/>
      <c r="D51" s="9">
        <f>C23</f>
        <v>150000</v>
      </c>
      <c r="E51" s="9">
        <f>D51*(1+$C24)</f>
        <v>165000</v>
      </c>
      <c r="F51" s="9">
        <f t="shared" ref="F51:M51" si="2">E51*(1+$C24)</f>
        <v>181500.00000000003</v>
      </c>
      <c r="G51" s="9">
        <f t="shared" si="2"/>
        <v>199650.00000000006</v>
      </c>
      <c r="H51" s="9">
        <f t="shared" si="2"/>
        <v>219615.00000000009</v>
      </c>
      <c r="I51" s="9">
        <f t="shared" si="2"/>
        <v>241576.50000000012</v>
      </c>
      <c r="J51" s="9">
        <f t="shared" si="2"/>
        <v>265734.15000000014</v>
      </c>
      <c r="K51" s="9">
        <f t="shared" si="2"/>
        <v>292307.56500000018</v>
      </c>
      <c r="L51" s="9">
        <f t="shared" si="2"/>
        <v>321538.32150000019</v>
      </c>
      <c r="M51" s="9">
        <f t="shared" si="2"/>
        <v>353692.15365000023</v>
      </c>
    </row>
    <row r="52" spans="1:13" x14ac:dyDescent="0.2">
      <c r="B52" s="8" t="s">
        <v>67</v>
      </c>
      <c r="C52" s="8"/>
      <c r="D52" s="27">
        <f>C22</f>
        <v>100000</v>
      </c>
      <c r="E52" s="9">
        <f>D52*(1+$C24)</f>
        <v>110000.00000000001</v>
      </c>
      <c r="F52" s="9">
        <f t="shared" ref="F52:M52" si="3">E52*(1+$C24)</f>
        <v>121000.00000000003</v>
      </c>
      <c r="G52" s="9">
        <f t="shared" si="3"/>
        <v>133100.00000000003</v>
      </c>
      <c r="H52" s="9">
        <f t="shared" si="3"/>
        <v>146410.00000000006</v>
      </c>
      <c r="I52" s="9">
        <f t="shared" si="3"/>
        <v>161051.00000000009</v>
      </c>
      <c r="J52" s="9">
        <f t="shared" si="3"/>
        <v>177156.10000000012</v>
      </c>
      <c r="K52" s="9">
        <f t="shared" si="3"/>
        <v>194871.71000000014</v>
      </c>
      <c r="L52" s="9">
        <f t="shared" si="3"/>
        <v>214358.88100000017</v>
      </c>
      <c r="M52" s="9">
        <f t="shared" si="3"/>
        <v>235794.76910000021</v>
      </c>
    </row>
    <row r="53" spans="1:13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2">
      <c r="B54" s="22" t="s">
        <v>35</v>
      </c>
      <c r="C54" s="22"/>
      <c r="D54" s="23">
        <f>D55+D56</f>
        <v>2250000000</v>
      </c>
      <c r="E54" s="23">
        <f t="shared" ref="E54:M54" si="4">E55+E56</f>
        <v>2970000000</v>
      </c>
      <c r="F54" s="23">
        <f t="shared" si="4"/>
        <v>3920400000.000001</v>
      </c>
      <c r="G54" s="23">
        <f t="shared" si="4"/>
        <v>5174928000.0000019</v>
      </c>
      <c r="H54" s="23">
        <f t="shared" si="4"/>
        <v>6830904960.0000029</v>
      </c>
      <c r="I54" s="23">
        <f t="shared" si="4"/>
        <v>7513995456.0000038</v>
      </c>
      <c r="J54" s="23">
        <f t="shared" si="4"/>
        <v>8265395001.6000042</v>
      </c>
      <c r="K54" s="23">
        <f t="shared" si="4"/>
        <v>9091934501.760006</v>
      </c>
      <c r="L54" s="23">
        <f t="shared" si="4"/>
        <v>10001127951.936007</v>
      </c>
      <c r="M54" s="23">
        <f t="shared" si="4"/>
        <v>11001240747.129608</v>
      </c>
    </row>
    <row r="55" spans="1:13" x14ac:dyDescent="0.2">
      <c r="B55" s="19" t="s">
        <v>68</v>
      </c>
      <c r="C55" s="8"/>
      <c r="D55" s="9">
        <f>D48*D51</f>
        <v>1500000000</v>
      </c>
      <c r="E55" s="9">
        <f t="shared" ref="E55:M55" si="5">E48*E51</f>
        <v>1980000000</v>
      </c>
      <c r="F55" s="9">
        <f t="shared" si="5"/>
        <v>2613600000.0000005</v>
      </c>
      <c r="G55" s="9">
        <f t="shared" si="5"/>
        <v>3449952000.000001</v>
      </c>
      <c r="H55" s="9">
        <f t="shared" si="5"/>
        <v>4553936640.0000019</v>
      </c>
      <c r="I55" s="9">
        <f>I48*I51</f>
        <v>5009330304.0000029</v>
      </c>
      <c r="J55" s="9">
        <f t="shared" si="5"/>
        <v>5510263334.4000025</v>
      </c>
      <c r="K55" s="9">
        <f t="shared" si="5"/>
        <v>6061289667.840004</v>
      </c>
      <c r="L55" s="9">
        <f t="shared" si="5"/>
        <v>6667418634.6240044</v>
      </c>
      <c r="M55" s="9">
        <f t="shared" si="5"/>
        <v>7334160498.0864048</v>
      </c>
    </row>
    <row r="56" spans="1:13" x14ac:dyDescent="0.2">
      <c r="B56" s="19" t="s">
        <v>69</v>
      </c>
      <c r="C56" s="8"/>
      <c r="D56" s="9">
        <f>D51*D49</f>
        <v>750000000</v>
      </c>
      <c r="E56" s="9">
        <f t="shared" ref="E56:M56" si="6">E51*E49</f>
        <v>990000000</v>
      </c>
      <c r="F56" s="9">
        <f t="shared" si="6"/>
        <v>1306800000.0000002</v>
      </c>
      <c r="G56" s="9">
        <f t="shared" si="6"/>
        <v>1724976000.0000005</v>
      </c>
      <c r="H56" s="9">
        <f t="shared" si="6"/>
        <v>2276968320.000001</v>
      </c>
      <c r="I56" s="9">
        <f t="shared" si="6"/>
        <v>2504665152.0000014</v>
      </c>
      <c r="J56" s="9">
        <f t="shared" si="6"/>
        <v>2755131667.2000012</v>
      </c>
      <c r="K56" s="9">
        <f t="shared" si="6"/>
        <v>3030644833.920002</v>
      </c>
      <c r="L56" s="9">
        <f t="shared" si="6"/>
        <v>3333709317.3120022</v>
      </c>
      <c r="M56" s="9">
        <f t="shared" si="6"/>
        <v>3667080249.0432024</v>
      </c>
    </row>
    <row r="57" spans="1:13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x14ac:dyDescent="0.2">
      <c r="B58" s="24" t="s">
        <v>1</v>
      </c>
      <c r="C58" s="24"/>
      <c r="D58" s="25">
        <f>D59+D60</f>
        <v>2175000000</v>
      </c>
      <c r="E58" s="25">
        <f t="shared" ref="E58:M58" si="7">E59+E60</f>
        <v>2871000000</v>
      </c>
      <c r="F58" s="25">
        <f t="shared" si="7"/>
        <v>3789720000.000001</v>
      </c>
      <c r="G58" s="25">
        <f t="shared" si="7"/>
        <v>5002430400.0000019</v>
      </c>
      <c r="H58" s="25">
        <f t="shared" si="7"/>
        <v>6603208128.0000029</v>
      </c>
      <c r="I58" s="25">
        <f t="shared" si="7"/>
        <v>7263528940.800004</v>
      </c>
      <c r="J58" s="25">
        <f t="shared" si="7"/>
        <v>7989881834.8800049</v>
      </c>
      <c r="K58" s="25">
        <f t="shared" si="7"/>
        <v>8788870018.3680058</v>
      </c>
      <c r="L58" s="25">
        <f t="shared" si="7"/>
        <v>9667757020.2048073</v>
      </c>
      <c r="M58" s="25">
        <f t="shared" si="7"/>
        <v>10634532722.225288</v>
      </c>
    </row>
    <row r="59" spans="1:13" x14ac:dyDescent="0.2">
      <c r="B59" s="19" t="s">
        <v>71</v>
      </c>
      <c r="C59" s="8"/>
      <c r="D59" s="13">
        <f>D54*($C26)</f>
        <v>675000000</v>
      </c>
      <c r="E59" s="13">
        <f t="shared" ref="E59:M59" si="8">E54*($C26)</f>
        <v>891000000</v>
      </c>
      <c r="F59" s="13">
        <f t="shared" si="8"/>
        <v>1176120000.0000002</v>
      </c>
      <c r="G59" s="13">
        <f t="shared" si="8"/>
        <v>1552478400.0000005</v>
      </c>
      <c r="H59" s="13">
        <f t="shared" si="8"/>
        <v>2049271488.0000007</v>
      </c>
      <c r="I59" s="13">
        <f t="shared" si="8"/>
        <v>2254198636.8000011</v>
      </c>
      <c r="J59" s="13">
        <f t="shared" si="8"/>
        <v>2479618500.480001</v>
      </c>
      <c r="K59" s="13">
        <f t="shared" si="8"/>
        <v>2727580350.5280018</v>
      </c>
      <c r="L59" s="13">
        <f t="shared" si="8"/>
        <v>3000338385.580802</v>
      </c>
      <c r="M59" s="13">
        <f t="shared" si="8"/>
        <v>3300372224.1388822</v>
      </c>
    </row>
    <row r="60" spans="1:13" x14ac:dyDescent="0.2">
      <c r="B60" s="19" t="s">
        <v>72</v>
      </c>
      <c r="C60" s="8"/>
      <c r="D60" s="9">
        <f>(D48+D49)*D52</f>
        <v>1500000000</v>
      </c>
      <c r="E60" s="9">
        <f t="shared" ref="E60:M60" si="9">(E48+E49)*E52</f>
        <v>1980000000.0000002</v>
      </c>
      <c r="F60" s="9">
        <f t="shared" si="9"/>
        <v>2613600000.0000005</v>
      </c>
      <c r="G60" s="9">
        <f t="shared" si="9"/>
        <v>3449952000.000001</v>
      </c>
      <c r="H60" s="9">
        <f t="shared" si="9"/>
        <v>4553936640.0000019</v>
      </c>
      <c r="I60" s="9">
        <f t="shared" si="9"/>
        <v>5009330304.0000029</v>
      </c>
      <c r="J60" s="9">
        <f t="shared" si="9"/>
        <v>5510263334.4000034</v>
      </c>
      <c r="K60" s="9">
        <f t="shared" si="9"/>
        <v>6061289667.840004</v>
      </c>
      <c r="L60" s="9">
        <f t="shared" si="9"/>
        <v>6667418634.6240053</v>
      </c>
      <c r="M60" s="9">
        <f t="shared" si="9"/>
        <v>7334160498.0864067</v>
      </c>
    </row>
    <row r="61" spans="1:13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2">
      <c r="B62" s="24" t="s">
        <v>0</v>
      </c>
      <c r="C62" s="29">
        <f>C30+C29*A49+C28*A48</f>
        <v>100000000</v>
      </c>
      <c r="D62" s="29">
        <f>C31</f>
        <v>5000000</v>
      </c>
      <c r="E62" s="29">
        <f>D62</f>
        <v>5000000</v>
      </c>
      <c r="F62" s="29">
        <f t="shared" ref="F62:H62" si="10">E62</f>
        <v>5000000</v>
      </c>
      <c r="G62" s="29">
        <f t="shared" si="10"/>
        <v>5000000</v>
      </c>
      <c r="H62" s="29">
        <f t="shared" si="10"/>
        <v>5000000</v>
      </c>
      <c r="I62" s="24"/>
      <c r="J62" s="24"/>
      <c r="K62" s="24"/>
      <c r="L62" s="24"/>
      <c r="M62" s="24"/>
    </row>
    <row r="63" spans="1:13" x14ac:dyDescent="0.2">
      <c r="B63" s="12" t="s">
        <v>4</v>
      </c>
      <c r="C63" s="12"/>
      <c r="D63" s="15">
        <f>C62/5</f>
        <v>20000000</v>
      </c>
      <c r="E63" s="15">
        <f>D63+D62/5</f>
        <v>21000000</v>
      </c>
      <c r="F63" s="15">
        <f>E63+E62/5</f>
        <v>22000000</v>
      </c>
      <c r="G63" s="15">
        <f>F63+F62/5</f>
        <v>23000000</v>
      </c>
      <c r="H63" s="15">
        <f>G63+G62/5</f>
        <v>24000000</v>
      </c>
      <c r="I63" s="15">
        <f>SUM(D62:H62)/5</f>
        <v>5000000</v>
      </c>
      <c r="J63" s="15">
        <f t="shared" ref="J63:M63" si="11">SUM(E62:I62)/5</f>
        <v>4000000</v>
      </c>
      <c r="K63" s="15">
        <f t="shared" si="11"/>
        <v>3000000</v>
      </c>
      <c r="L63" s="15">
        <f t="shared" si="11"/>
        <v>2000000</v>
      </c>
      <c r="M63" s="15">
        <f t="shared" si="11"/>
        <v>1000000</v>
      </c>
    </row>
    <row r="64" spans="1:13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2:13" s="28" customFormat="1" x14ac:dyDescent="0.2">
      <c r="B65" s="24" t="s">
        <v>2</v>
      </c>
      <c r="C65" s="24"/>
      <c r="D65" s="25">
        <f>(D54-D58-D63)*$C42</f>
        <v>11000000</v>
      </c>
      <c r="E65" s="25">
        <f t="shared" ref="E65:M65" si="12">(E54-E58-E63)*$C42</f>
        <v>15600000</v>
      </c>
      <c r="F65" s="25">
        <f t="shared" si="12"/>
        <v>21736000</v>
      </c>
      <c r="G65" s="25">
        <f t="shared" si="12"/>
        <v>29899520</v>
      </c>
      <c r="H65" s="25">
        <f t="shared" si="12"/>
        <v>40739366.400000006</v>
      </c>
      <c r="I65" s="25">
        <f t="shared" si="12"/>
        <v>49093303.039999962</v>
      </c>
      <c r="J65" s="25">
        <f t="shared" si="12"/>
        <v>54302633.343999863</v>
      </c>
      <c r="K65" s="25">
        <f t="shared" si="12"/>
        <v>60012896.67840004</v>
      </c>
      <c r="L65" s="25">
        <f t="shared" si="12"/>
        <v>66274186.346239857</v>
      </c>
      <c r="M65" s="25">
        <f t="shared" si="12"/>
        <v>73141604.980863959</v>
      </c>
    </row>
    <row r="66" spans="2:13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2:13" x14ac:dyDescent="0.2">
      <c r="B67" s="8" t="s">
        <v>37</v>
      </c>
      <c r="C67" s="13">
        <f>C54-C58-C62-C65</f>
        <v>-100000000</v>
      </c>
      <c r="D67" s="13">
        <f>D54-D58-D62-D65</f>
        <v>59000000</v>
      </c>
      <c r="E67" s="13">
        <f t="shared" ref="E67:M67" si="13">E54-E58-E62-E65</f>
        <v>78400000</v>
      </c>
      <c r="F67" s="13">
        <f t="shared" si="13"/>
        <v>103944000</v>
      </c>
      <c r="G67" s="13">
        <f t="shared" si="13"/>
        <v>137598080</v>
      </c>
      <c r="H67" s="13">
        <f t="shared" si="13"/>
        <v>181957465.59999999</v>
      </c>
      <c r="I67" s="13">
        <f t="shared" si="13"/>
        <v>201373212.15999985</v>
      </c>
      <c r="J67" s="13">
        <f t="shared" si="13"/>
        <v>221210533.37599945</v>
      </c>
      <c r="K67" s="13">
        <f t="shared" si="13"/>
        <v>243051586.71360016</v>
      </c>
      <c r="L67" s="13">
        <f t="shared" si="13"/>
        <v>267096745.3849594</v>
      </c>
      <c r="M67" s="13">
        <f t="shared" si="13"/>
        <v>293566419.92345583</v>
      </c>
    </row>
    <row r="68" spans="2:13" x14ac:dyDescent="0.2">
      <c r="B68" s="12" t="s">
        <v>38</v>
      </c>
      <c r="C68" s="14">
        <f>C67/(1+$C40)^C47</f>
        <v>-100000000</v>
      </c>
      <c r="D68" s="14">
        <f>D67/(1+$C40)^D47</f>
        <v>31052631.578947369</v>
      </c>
      <c r="E68" s="14">
        <f t="shared" ref="D68:M68" si="14">E67/(1+$C40)^E47</f>
        <v>21717451.523545709</v>
      </c>
      <c r="F68" s="14">
        <f t="shared" si="14"/>
        <v>15154395.684502115</v>
      </c>
      <c r="G68" s="14">
        <f t="shared" si="14"/>
        <v>10558396.574611921</v>
      </c>
      <c r="H68" s="14">
        <f t="shared" si="14"/>
        <v>7348553.737148636</v>
      </c>
      <c r="I68" s="14">
        <f t="shared" si="14"/>
        <v>4280357.9799047634</v>
      </c>
      <c r="J68" s="14">
        <f t="shared" si="14"/>
        <v>2474745.8021603194</v>
      </c>
      <c r="K68" s="14">
        <f t="shared" si="14"/>
        <v>1431098.9167988461</v>
      </c>
      <c r="L68" s="14">
        <f t="shared" si="14"/>
        <v>827725.21922384133</v>
      </c>
      <c r="M68" s="14">
        <f t="shared" si="14"/>
        <v>478817.88840551185</v>
      </c>
    </row>
    <row r="70" spans="2:13" x14ac:dyDescent="0.2">
      <c r="B70" s="12" t="s">
        <v>76</v>
      </c>
      <c r="C70" s="14">
        <f>SUM(C68:M68)</f>
        <v>-4675825.0947509678</v>
      </c>
    </row>
    <row r="72" spans="2:13" x14ac:dyDescent="0.2">
      <c r="B72" s="33"/>
      <c r="C72" s="5"/>
    </row>
  </sheetData>
  <mergeCells count="1">
    <mergeCell ref="B4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 1 Внутри корпорации</vt:lpstr>
      <vt:lpstr>V 2 Стартап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Nik.Lebedev</dc:creator>
  <cp:lastModifiedBy>Nik.Lebedev</cp:lastModifiedBy>
  <dcterms:created xsi:type="dcterms:W3CDTF">2025-09-21T12:53:25Z</dcterms:created>
  <dcterms:modified xsi:type="dcterms:W3CDTF">2025-09-23T13:16:25Z</dcterms:modified>
</cp:coreProperties>
</file>