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Стажировка\"/>
    </mc:Choice>
  </mc:AlternateContent>
  <bookViews>
    <workbookView xWindow="0" yWindow="495" windowWidth="28800" windowHeight="17505" activeTab="1"/>
  </bookViews>
  <sheets>
    <sheet name="Автоматизированный расчет" sheetId="3" r:id="rId1"/>
    <sheet name="Поиск максимума" sheetId="6" r:id="rId2"/>
    <sheet name="Соответствие" sheetId="4" r:id="rId3"/>
    <sheet name="SummaryReport" sheetId="5" r:id="rId4"/>
  </sheet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G35" i="3"/>
  <c r="G36" i="3"/>
  <c r="G37" i="3"/>
  <c r="G38" i="3"/>
  <c r="G39" i="3"/>
  <c r="G40" i="3"/>
  <c r="G41" i="3"/>
  <c r="G42" i="3"/>
  <c r="G43" i="3"/>
  <c r="G44" i="3"/>
  <c r="G45" i="3"/>
  <c r="G34" i="3"/>
  <c r="L91" i="6"/>
  <c r="L92" i="6"/>
  <c r="L93" i="6"/>
  <c r="L94" i="6"/>
  <c r="L95" i="6"/>
  <c r="L96" i="6"/>
  <c r="L97" i="6"/>
  <c r="L98" i="6"/>
  <c r="L99" i="6"/>
  <c r="L100" i="6"/>
  <c r="L101" i="6"/>
  <c r="L90" i="6"/>
  <c r="L69" i="6"/>
  <c r="L70" i="6"/>
  <c r="L71" i="6"/>
  <c r="L72" i="6"/>
  <c r="L73" i="6"/>
  <c r="L74" i="6"/>
  <c r="L75" i="6"/>
  <c r="L76" i="6"/>
  <c r="L77" i="6"/>
  <c r="L78" i="6"/>
  <c r="L79" i="6"/>
  <c r="L68" i="6"/>
  <c r="L47" i="6"/>
  <c r="L48" i="6"/>
  <c r="L49" i="6"/>
  <c r="L50" i="6"/>
  <c r="L51" i="6"/>
  <c r="L52" i="6"/>
  <c r="L53" i="6"/>
  <c r="L54" i="6"/>
  <c r="L55" i="6"/>
  <c r="L56" i="6"/>
  <c r="L57" i="6"/>
  <c r="L46" i="6"/>
  <c r="L26" i="6"/>
  <c r="L27" i="6"/>
  <c r="L28" i="6"/>
  <c r="L29" i="6"/>
  <c r="L30" i="6"/>
  <c r="L31" i="6"/>
  <c r="L32" i="6"/>
  <c r="L33" i="6"/>
  <c r="L34" i="6"/>
  <c r="L35" i="6"/>
  <c r="L36" i="6"/>
  <c r="L25" i="6"/>
  <c r="L4" i="6"/>
  <c r="L5" i="6"/>
  <c r="L6" i="6"/>
  <c r="L7" i="6"/>
  <c r="L8" i="6"/>
  <c r="L9" i="6"/>
  <c r="L10" i="6"/>
  <c r="L11" i="6"/>
  <c r="L12" i="6"/>
  <c r="L13" i="6"/>
  <c r="L14" i="6"/>
  <c r="L15" i="6"/>
  <c r="K80" i="6" l="1"/>
  <c r="K38" i="6"/>
  <c r="K39" i="6"/>
  <c r="K40" i="6"/>
  <c r="K41" i="6"/>
  <c r="K37" i="6"/>
  <c r="K59" i="6"/>
  <c r="K60" i="6"/>
  <c r="K61" i="6"/>
  <c r="K62" i="6"/>
  <c r="K63" i="6"/>
  <c r="K58" i="6"/>
  <c r="K81" i="6"/>
  <c r="K82" i="6"/>
  <c r="K83" i="6"/>
  <c r="K84" i="6"/>
  <c r="K103" i="6"/>
  <c r="K104" i="6"/>
  <c r="K105" i="6"/>
  <c r="K106" i="6"/>
  <c r="K107" i="6"/>
  <c r="K102" i="6"/>
  <c r="K16" i="6"/>
  <c r="K17" i="6"/>
  <c r="K18" i="6"/>
  <c r="K19" i="6"/>
  <c r="K20" i="6"/>
  <c r="V7" i="6"/>
  <c r="K85" i="6" s="1"/>
  <c r="U7" i="6"/>
  <c r="U6" i="6"/>
  <c r="U5" i="6"/>
  <c r="U4" i="6"/>
  <c r="U3" i="6"/>
  <c r="U2" i="6"/>
  <c r="K42" i="6" l="1"/>
  <c r="K21" i="6"/>
  <c r="Q7" i="3"/>
  <c r="Q2" i="3"/>
  <c r="S2" i="3" s="1"/>
  <c r="E17" i="3" l="1"/>
  <c r="F17" i="3" s="1"/>
  <c r="E29" i="3" l="1"/>
  <c r="F29" i="3" s="1"/>
  <c r="D29" i="3"/>
  <c r="D17" i="3"/>
  <c r="H17" i="3" s="1"/>
  <c r="H29" i="3" l="1"/>
  <c r="E8" i="3"/>
  <c r="F8" i="3" s="1"/>
  <c r="D8" i="3"/>
  <c r="C34" i="3"/>
  <c r="H8" i="3" l="1"/>
  <c r="D25" i="3"/>
  <c r="E25" i="3"/>
  <c r="F25" i="3" s="1"/>
  <c r="E23" i="3"/>
  <c r="F23" i="3" s="1"/>
  <c r="D23" i="3"/>
  <c r="E4" i="3"/>
  <c r="F4" i="3" s="1"/>
  <c r="D4" i="3"/>
  <c r="E30" i="3"/>
  <c r="F30" i="3" s="1"/>
  <c r="E31" i="3"/>
  <c r="F31" i="3" s="1"/>
  <c r="D30" i="3"/>
  <c r="D31" i="3"/>
  <c r="D3" i="3"/>
  <c r="D5" i="3"/>
  <c r="D6" i="3"/>
  <c r="D7" i="3"/>
  <c r="D9" i="3"/>
  <c r="D10" i="3"/>
  <c r="D11" i="3"/>
  <c r="D12" i="3"/>
  <c r="D13" i="3"/>
  <c r="D14" i="3"/>
  <c r="D15" i="3"/>
  <c r="D16" i="3"/>
  <c r="D18" i="3"/>
  <c r="D19" i="3"/>
  <c r="D20" i="3"/>
  <c r="D21" i="3"/>
  <c r="D22" i="3"/>
  <c r="D24" i="3"/>
  <c r="D26" i="3"/>
  <c r="D27" i="3"/>
  <c r="D28" i="3"/>
  <c r="D2" i="3"/>
  <c r="C40" i="3"/>
  <c r="C35" i="3"/>
  <c r="H25" i="3" l="1"/>
  <c r="H4" i="3"/>
  <c r="H23" i="3"/>
  <c r="H30" i="3"/>
  <c r="H31" i="3"/>
  <c r="E10" i="3" l="1"/>
  <c r="F10" i="3" s="1"/>
  <c r="H10" i="3" s="1"/>
  <c r="E11" i="3"/>
  <c r="F11" i="3" s="1"/>
  <c r="H11" i="3" s="1"/>
  <c r="E12" i="3"/>
  <c r="F12" i="3" s="1"/>
  <c r="H12" i="3" s="1"/>
  <c r="E13" i="3"/>
  <c r="F13" i="3" s="1"/>
  <c r="H13" i="3" s="1"/>
  <c r="E14" i="3"/>
  <c r="F14" i="3" s="1"/>
  <c r="H14" i="3" s="1"/>
  <c r="E15" i="3"/>
  <c r="F15" i="3" s="1"/>
  <c r="H15" i="3" s="1"/>
  <c r="E16" i="3"/>
  <c r="F16" i="3" s="1"/>
  <c r="H16" i="3" s="1"/>
  <c r="E21" i="3"/>
  <c r="F21" i="3" s="1"/>
  <c r="H21" i="3" s="1"/>
  <c r="E22" i="3"/>
  <c r="F22" i="3" s="1"/>
  <c r="H22" i="3" s="1"/>
  <c r="E24" i="3"/>
  <c r="F24" i="3" s="1"/>
  <c r="H24" i="3" s="1"/>
  <c r="E26" i="3"/>
  <c r="F26" i="3" s="1"/>
  <c r="H26" i="3" s="1"/>
  <c r="E27" i="3"/>
  <c r="F27" i="3" s="1"/>
  <c r="H27" i="3" s="1"/>
  <c r="E28" i="3"/>
  <c r="F28" i="3" l="1"/>
  <c r="H28" i="3" s="1"/>
  <c r="E18" i="3"/>
  <c r="F18" i="3" s="1"/>
  <c r="H18" i="3" s="1"/>
  <c r="E19" i="3"/>
  <c r="F19" i="3" s="1"/>
  <c r="H19" i="3" s="1"/>
  <c r="E20" i="3"/>
  <c r="F20" i="3" s="1"/>
  <c r="H20" i="3" s="1"/>
  <c r="P3" i="3"/>
  <c r="P4" i="3"/>
  <c r="P5" i="3"/>
  <c r="P6" i="3"/>
  <c r="P7" i="3"/>
  <c r="W2" i="3"/>
  <c r="C45" i="3"/>
  <c r="C44" i="3"/>
  <c r="C41" i="3"/>
  <c r="C38" i="3"/>
  <c r="C42" i="3"/>
  <c r="C39" i="3"/>
  <c r="C36" i="3"/>
  <c r="C37" i="3"/>
  <c r="C43" i="3"/>
  <c r="D36" i="3" l="1"/>
  <c r="E3" i="3"/>
  <c r="F3" i="3" s="1"/>
  <c r="H3" i="3" s="1"/>
  <c r="E2" i="3"/>
  <c r="F2" i="3" s="1"/>
  <c r="H2" i="3" s="1"/>
  <c r="E5" i="3"/>
  <c r="F5" i="3" s="1"/>
  <c r="H5" i="3" s="1"/>
  <c r="E6" i="3"/>
  <c r="F6" i="3" s="1"/>
  <c r="H6" i="3" s="1"/>
  <c r="E7" i="3"/>
  <c r="F7" i="3" s="1"/>
  <c r="H7" i="3" s="1"/>
  <c r="E9" i="3"/>
  <c r="F9" i="3" s="1"/>
  <c r="H9" i="3" s="1"/>
  <c r="C46" i="3"/>
  <c r="V3" i="3"/>
  <c r="V4" i="3"/>
  <c r="V5" i="3"/>
  <c r="V6" i="3"/>
  <c r="V7" i="3"/>
  <c r="D50" i="3"/>
  <c r="B50" i="3" l="1"/>
  <c r="F50" i="3" s="1"/>
  <c r="B51" i="3"/>
  <c r="B52" i="3"/>
  <c r="B53" i="3"/>
  <c r="B54" i="3"/>
  <c r="A3" i="4" l="1"/>
  <c r="A4" i="4"/>
  <c r="A5" i="4"/>
  <c r="A6" i="4"/>
  <c r="A7" i="4"/>
  <c r="A8" i="4"/>
  <c r="A9" i="4"/>
  <c r="A10" i="4"/>
  <c r="A11" i="4"/>
  <c r="A12" i="4"/>
  <c r="A13" i="4"/>
  <c r="A2" i="4"/>
  <c r="F45" i="3" l="1"/>
  <c r="H45" i="3" s="1"/>
  <c r="F37" i="3"/>
  <c r="H37" i="3" s="1"/>
  <c r="F34" i="3"/>
  <c r="H34" i="3" s="1"/>
  <c r="F43" i="3"/>
  <c r="H43" i="3" s="1"/>
  <c r="F38" i="3"/>
  <c r="H38" i="3" s="1"/>
  <c r="F44" i="3"/>
  <c r="H44" i="3" s="1"/>
  <c r="F39" i="3"/>
  <c r="H39" i="3" s="1"/>
  <c r="F35" i="3"/>
  <c r="H35" i="3" s="1"/>
  <c r="F42" i="3"/>
  <c r="H42" i="3" s="1"/>
  <c r="F41" i="3"/>
  <c r="H41" i="3" s="1"/>
  <c r="F40" i="3"/>
  <c r="H40" i="3" s="1"/>
  <c r="F36" i="3"/>
  <c r="H36" i="3" s="1"/>
  <c r="I36" i="3" s="1"/>
  <c r="S7" i="3"/>
  <c r="D51" i="3"/>
  <c r="D52" i="3"/>
  <c r="H52" i="3" s="1"/>
  <c r="D53" i="3"/>
  <c r="H53" i="3" s="1"/>
  <c r="I53" i="3" s="1"/>
  <c r="D54" i="3"/>
  <c r="I34" i="3" l="1"/>
  <c r="F54" i="3"/>
  <c r="F52" i="3"/>
  <c r="F53" i="3"/>
  <c r="G50" i="3"/>
  <c r="F51" i="3"/>
  <c r="I52" i="3"/>
  <c r="B46" i="3"/>
  <c r="D46" i="3" s="1"/>
  <c r="H50" i="3" l="1"/>
  <c r="I50" i="3" s="1"/>
  <c r="I43" i="3"/>
  <c r="I37" i="3"/>
  <c r="I39" i="3"/>
  <c r="I44" i="3"/>
  <c r="E40" i="3"/>
  <c r="I40" i="3"/>
  <c r="I35" i="3"/>
  <c r="I41" i="3"/>
  <c r="I45" i="3"/>
  <c r="I38" i="3"/>
  <c r="I42" i="3"/>
  <c r="G51" i="3"/>
  <c r="H51" i="3" s="1"/>
  <c r="I51" i="3" s="1"/>
  <c r="G54" i="3"/>
  <c r="H54" i="3" s="1"/>
  <c r="I54" i="3" s="1"/>
  <c r="D43" i="3"/>
  <c r="D34" i="3"/>
  <c r="D44" i="3"/>
  <c r="D45" i="3"/>
  <c r="G55" i="3" l="1"/>
  <c r="P2" i="3"/>
  <c r="V2" i="3"/>
  <c r="V9" i="3" s="1"/>
  <c r="U2" i="3"/>
  <c r="S6" i="3"/>
  <c r="S3" i="3"/>
  <c r="U3" i="3" s="1"/>
  <c r="S5" i="3" l="1"/>
  <c r="U5" i="3" s="1"/>
  <c r="S4" i="3"/>
  <c r="U4" i="3" s="1"/>
  <c r="D35" i="3"/>
  <c r="U6" i="3"/>
  <c r="D38" i="3"/>
  <c r="D41" i="3" l="1"/>
  <c r="D42" i="3"/>
  <c r="D37" i="3"/>
  <c r="D39" i="3"/>
  <c r="D40" i="3"/>
  <c r="U7" i="3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S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T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U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V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</commentList>
</comments>
</file>

<file path=xl/sharedStrings.xml><?xml version="1.0" encoding="utf-8"?>
<sst xmlns="http://schemas.openxmlformats.org/spreadsheetml/2006/main" count="548" uniqueCount="100">
  <si>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</si>
  <si>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</si>
  <si>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</si>
  <si>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</si>
  <si>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</si>
  <si>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</si>
  <si>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</si>
  <si>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</si>
  <si>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</si>
  <si>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</si>
  <si>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</si>
  <si>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login</t>
  </si>
  <si>
    <t>logout</t>
  </si>
  <si>
    <t>Transaction Name</t>
  </si>
  <si>
    <t>Pass</t>
  </si>
  <si>
    <t>Fail</t>
  </si>
  <si>
    <t>Stop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</si>
  <si>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</si>
  <si>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</si>
  <si>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</si>
  <si>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</si>
  <si>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</si>
  <si>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</si>
  <si>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</si>
  <si>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</si>
  <si>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</si>
  <si>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</si>
  <si>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</si>
  <si>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</si>
  <si>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</si>
  <si>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</si>
  <si>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</si>
  <si>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</si>
  <si>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</si>
  <si>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</si>
  <si>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</si>
  <si>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</si>
  <si>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</si>
  <si>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</si>
  <si>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</si>
  <si>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</si>
  <si>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</si>
  <si>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</si>
  <si>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</si>
  <si>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</si>
  <si>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</si>
  <si>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</si>
  <si>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</si>
  <si>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</si>
  <si>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</si>
  <si>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</si>
  <si>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</si>
  <si>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</si>
  <si>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</si>
  <si>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</si>
  <si>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</si>
  <si>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</si>
  <si>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</si>
  <si>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</si>
  <si>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</si>
  <si>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</si>
  <si>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</si>
  <si>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</si>
  <si>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</si>
  <si>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</si>
  <si>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</si>
  <si>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</si>
  <si>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</si>
  <si>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</si>
  <si>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choose_flight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</si>
  <si>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</si>
  <si>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</si>
  <si>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</si>
  <si>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</si>
  <si>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</si>
  <si>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Логин и логаут</t>
  </si>
  <si>
    <t>Action_Transaction</t>
  </si>
  <si>
    <t>deleteFirst</t>
  </si>
  <si>
    <t>findFlight</t>
  </si>
  <si>
    <t>goToFlight</t>
  </si>
  <si>
    <t>goToitinerary</t>
  </si>
  <si>
    <t>goToSignUp</t>
  </si>
  <si>
    <t>homePage</t>
  </si>
  <si>
    <t>paymentDetails</t>
  </si>
  <si>
    <t>registration</t>
  </si>
  <si>
    <t>UC_1_BuyTicket</t>
  </si>
  <si>
    <t>UC_2_DeleteFlight</t>
  </si>
  <si>
    <t>UC_3_SignUp</t>
  </si>
  <si>
    <t>UC_4_Login_Logout</t>
  </si>
  <si>
    <t>UC_5_FindFlight</t>
  </si>
  <si>
    <t>UC_6_GoToItenerary</t>
  </si>
  <si>
    <t>regContinue</t>
  </si>
  <si>
    <t xml:space="preserve">1 Ступень </t>
  </si>
  <si>
    <t>2 Ступень</t>
  </si>
  <si>
    <t>3 Ступень</t>
  </si>
  <si>
    <t>4 Ступень</t>
  </si>
  <si>
    <t>5 Ступень</t>
  </si>
  <si>
    <t>Отклоненение</t>
  </si>
  <si>
    <t>90 Percent &gt; Pacing</t>
  </si>
  <si>
    <t>% ошибок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</si>
</sst>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8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6" applyNumberFormat="0" applyAlignment="0" applyProtection="0"/>
    <xf numFmtId="0" fontId="20" fillId="6" borderId="7" applyNumberFormat="0" applyAlignment="0" applyProtection="0"/>
    <xf numFmtId="0" fontId="21" fillId="6" borderId="6" applyNumberFormat="0" applyAlignment="0" applyProtection="0"/>
    <xf numFmtId="0" fontId="22" fillId="0" borderId="8" applyNumberFormat="0" applyFill="0" applyAlignment="0" applyProtection="0"/>
    <xf numFmtId="0" fontId="23" fillId="7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2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8" borderId="10" applyNumberFormat="0" applyFont="0" applyAlignment="0" applyProtection="0"/>
    <xf numFmtId="9" fontId="27" fillId="0" borderId="0" applyFont="0" applyFill="0" applyBorder="0" applyAlignment="0" applyProtection="0"/>
    <xf numFmtId="0" fontId="5" fillId="0" borderId="0"/>
    <xf numFmtId="0" fontId="31" fillId="4" borderId="0" applyNumberFormat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6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6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6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6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6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6" fillId="32" borderId="0" applyNumberFormat="0" applyBorder="0" applyAlignment="0" applyProtection="0"/>
    <xf numFmtId="0" fontId="4" fillId="0" borderId="0"/>
    <xf numFmtId="0" fontId="4" fillId="8" borderId="10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10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</cellStyleXfs>
  <cellXfs count="8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8" fillId="0" borderId="0" xfId="0" applyFont="1"/>
    <xf numFmtId="1" fontId="28" fillId="0" borderId="0" xfId="0" applyNumberFormat="1" applyFont="1"/>
    <xf numFmtId="0" fontId="0" fillId="35" borderId="2" xfId="0" applyFill="1" applyBorder="1"/>
    <xf numFmtId="9" fontId="0" fillId="36" borderId="2" xfId="44" applyFont="1" applyFill="1" applyBorder="1"/>
    <xf numFmtId="1" fontId="0" fillId="0" borderId="13" xfId="0" applyNumberFormat="1" applyBorder="1"/>
    <xf numFmtId="0" fontId="10" fillId="0" borderId="2" xfId="0" applyFont="1" applyBorder="1" applyAlignment="1">
      <alignment vertical="center" wrapText="1"/>
    </xf>
    <xf numFmtId="0" fontId="0" fillId="38" borderId="2" xfId="0" applyFill="1" applyBorder="1"/>
    <xf numFmtId="0" fontId="0" fillId="33" borderId="14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39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3" borderId="2" xfId="0" applyNumberFormat="1" applyFill="1" applyBorder="1"/>
    <xf numFmtId="0" fontId="10" fillId="0" borderId="12" xfId="0" applyFont="1" applyBorder="1" applyAlignment="1">
      <alignment vertical="center" wrapText="1"/>
    </xf>
    <xf numFmtId="0" fontId="10" fillId="37" borderId="15" xfId="0" applyFont="1" applyFill="1" applyBorder="1" applyAlignment="1">
      <alignment vertical="center" wrapText="1"/>
    </xf>
    <xf numFmtId="0" fontId="10" fillId="37" borderId="16" xfId="0" applyFont="1" applyFill="1" applyBorder="1" applyAlignment="1">
      <alignment vertical="center" wrapText="1"/>
    </xf>
    <xf numFmtId="0" fontId="8" fillId="37" borderId="16" xfId="0" applyFont="1" applyFill="1" applyBorder="1" applyAlignment="1">
      <alignment horizontal="center" vertical="center" wrapText="1"/>
    </xf>
    <xf numFmtId="0" fontId="8" fillId="37" borderId="15" xfId="0" applyFont="1" applyFill="1" applyBorder="1" applyAlignment="1">
      <alignment horizontal="left" vertical="center" wrapText="1"/>
    </xf>
    <xf numFmtId="165" fontId="0" fillId="33" borderId="0" xfId="0" applyNumberFormat="1" applyFill="1"/>
    <xf numFmtId="1" fontId="0" fillId="33" borderId="2" xfId="0" quotePrefix="1" applyNumberFormat="1" applyFill="1" applyBorder="1"/>
    <xf numFmtId="1" fontId="0" fillId="39" borderId="2" xfId="0" applyNumberFormat="1" applyFill="1" applyBorder="1"/>
    <xf numFmtId="0" fontId="0" fillId="38" borderId="0" xfId="0" applyFill="1"/>
    <xf numFmtId="9" fontId="0" fillId="0" borderId="17" xfId="44" applyFont="1" applyBorder="1"/>
    <xf numFmtId="0" fontId="0" fillId="0" borderId="12" xfId="0" applyBorder="1"/>
    <xf numFmtId="9" fontId="0" fillId="0" borderId="0" xfId="44" applyFont="1" applyBorder="1"/>
    <xf numFmtId="0" fontId="10" fillId="0" borderId="17" xfId="0" applyFont="1" applyBorder="1" applyAlignment="1">
      <alignment vertical="center" wrapText="1"/>
    </xf>
    <xf numFmtId="9" fontId="0" fillId="0" borderId="18" xfId="44" applyFont="1" applyBorder="1"/>
    <xf numFmtId="0" fontId="10" fillId="0" borderId="12" xfId="0" applyFont="1" applyBorder="1" applyAlignment="1">
      <alignment wrapText="1"/>
    </xf>
    <xf numFmtId="0" fontId="10" fillId="0" borderId="0" xfId="0" applyFont="1" applyBorder="1" applyAlignment="1">
      <alignment vertical="center" wrapText="1"/>
    </xf>
    <xf numFmtId="1" fontId="0" fillId="34" borderId="2" xfId="0" applyNumberFormat="1" applyFill="1" applyBorder="1"/>
    <xf numFmtId="0" fontId="0" fillId="37" borderId="2" xfId="0" applyFill="1" applyBorder="1"/>
    <xf numFmtId="1" fontId="0" fillId="37" borderId="2" xfId="0" applyNumberFormat="1" applyFill="1" applyBorder="1"/>
    <xf numFmtId="1" fontId="0" fillId="37" borderId="2" xfId="0" quotePrefix="1" applyNumberFormat="1" applyFill="1" applyBorder="1"/>
    <xf numFmtId="1" fontId="0" fillId="35" borderId="2" xfId="0" applyNumberFormat="1" applyFill="1" applyBorder="1"/>
    <xf numFmtId="1" fontId="0" fillId="0" borderId="2" xfId="0" applyNumberFormat="1" applyFill="1" applyBorder="1"/>
    <xf numFmtId="1" fontId="0" fillId="35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5" fillId="0" borderId="0" xfId="45"/>
    <xf numFmtId="0" fontId="0" fillId="0" borderId="0" xfId="0" applyBorder="1"/>
    <xf numFmtId="0" fontId="8" fillId="37" borderId="21" xfId="0" applyFont="1" applyFill="1" applyBorder="1" applyAlignment="1">
      <alignment horizontal="left" vertical="center" wrapText="1"/>
    </xf>
    <xf numFmtId="0" fontId="8" fillId="37" borderId="22" xfId="0" applyFont="1" applyFill="1" applyBorder="1" applyAlignment="1">
      <alignment horizontal="center" vertical="center" wrapText="1"/>
    </xf>
    <xf numFmtId="1" fontId="0" fillId="0" borderId="23" xfId="0" applyNumberFormat="1" applyBorder="1"/>
    <xf numFmtId="9" fontId="0" fillId="0" borderId="24" xfId="44" applyFont="1" applyBorder="1"/>
    <xf numFmtId="0" fontId="0" fillId="0" borderId="25" xfId="0" applyBorder="1"/>
    <xf numFmtId="9" fontId="0" fillId="36" borderId="1" xfId="44" applyFont="1" applyFill="1" applyBorder="1"/>
    <xf numFmtId="0" fontId="9" fillId="37" borderId="26" xfId="0" applyFont="1" applyFill="1" applyBorder="1" applyAlignment="1">
      <alignment horizontal="left" vertical="center" wrapText="1"/>
    </xf>
    <xf numFmtId="0" fontId="8" fillId="37" borderId="27" xfId="0" applyFont="1" applyFill="1" applyBorder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 wrapText="1"/>
    </xf>
    <xf numFmtId="9" fontId="0" fillId="0" borderId="28" xfId="44" applyFont="1" applyBorder="1"/>
    <xf numFmtId="0" fontId="0" fillId="0" borderId="2" xfId="0" applyBorder="1"/>
    <xf numFmtId="9" fontId="0" fillId="0" borderId="2" xfId="0" applyNumberFormat="1" applyBorder="1"/>
    <xf numFmtId="1" fontId="0" fillId="0" borderId="12" xfId="0" applyNumberFormat="1" applyBorder="1"/>
    <xf numFmtId="0" fontId="8" fillId="37" borderId="2" xfId="0" applyFont="1" applyFill="1" applyBorder="1" applyAlignment="1">
      <alignment horizontal="left" vertical="center" wrapText="1"/>
    </xf>
    <xf numFmtId="0" fontId="8" fillId="37" borderId="2" xfId="0" applyFont="1" applyFill="1" applyBorder="1" applyAlignment="1">
      <alignment horizontal="center" vertical="center" wrapText="1"/>
    </xf>
    <xf numFmtId="0" fontId="5" fillId="0" borderId="0" xfId="45" applyFill="1"/>
    <xf numFmtId="0" fontId="3" fillId="0" borderId="0" xfId="80"/>
    <xf numFmtId="0" fontId="3" fillId="0" borderId="0" xfId="80"/>
    <xf numFmtId="0" fontId="3" fillId="0" borderId="0" xfId="80"/>
    <xf numFmtId="0" fontId="4" fillId="0" borderId="0" xfId="66" applyFill="1"/>
    <xf numFmtId="0" fontId="2" fillId="0" borderId="0" xfId="94"/>
    <xf numFmtId="0" fontId="0" fillId="39" borderId="19" xfId="0" applyFill="1" applyBorder="1" applyAlignment="1">
      <alignment horizontal="center"/>
    </xf>
    <xf numFmtId="0" fontId="0" fillId="39" borderId="2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3" fillId="0" borderId="2" xfId="80" applyBorder="1"/>
    <xf numFmtId="0" fontId="1" fillId="0" borderId="2" xfId="80" applyFont="1" applyBorder="1"/>
    <xf numFmtId="0" fontId="1" fillId="0" borderId="2" xfId="80" applyFont="1" applyFill="1" applyBorder="1"/>
    <xf numFmtId="2" fontId="3" fillId="0" borderId="2" xfId="80" applyNumberFormat="1" applyBorder="1"/>
    <xf numFmtId="0" fontId="0" fillId="33" borderId="17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2" fillId="0" borderId="2" xfId="94" applyBorder="1"/>
    <xf numFmtId="2" fontId="2" fillId="0" borderId="2" xfId="94" applyNumberFormat="1" applyBorder="1"/>
    <xf numFmtId="0" fontId="8" fillId="40" borderId="15" xfId="0" applyFont="1" applyFill="1" applyBorder="1" applyAlignment="1">
      <alignment horizontal="left" vertical="center" wrapText="1"/>
    </xf>
    <xf numFmtId="1" fontId="0" fillId="0" borderId="2" xfId="0" applyNumberFormat="1" applyBorder="1"/>
  </cellXfs>
  <cellStyles count="108">
    <cellStyle name="20% — акцент1" xfId="19" builtinId="30" customBuiltin="1"/>
    <cellStyle name="20% — акцент1 2" xfId="48"/>
    <cellStyle name="20% — акцент1 3" xfId="68"/>
    <cellStyle name="20% — акцент1 4" xfId="82"/>
    <cellStyle name="20% — акцент1 5" xfId="96"/>
    <cellStyle name="20% — акцент2" xfId="23" builtinId="34" customBuiltin="1"/>
    <cellStyle name="20% — акцент2 2" xfId="51"/>
    <cellStyle name="20% — акцент2 3" xfId="70"/>
    <cellStyle name="20% — акцент2 4" xfId="84"/>
    <cellStyle name="20% — акцент2 5" xfId="98"/>
    <cellStyle name="20% — акцент3" xfId="27" builtinId="38" customBuiltin="1"/>
    <cellStyle name="20% — акцент3 2" xfId="54"/>
    <cellStyle name="20% — акцент3 3" xfId="72"/>
    <cellStyle name="20% — акцент3 4" xfId="86"/>
    <cellStyle name="20% — акцент3 5" xfId="100"/>
    <cellStyle name="20% — акцент4" xfId="31" builtinId="42" customBuiltin="1"/>
    <cellStyle name="20% — акцент4 2" xfId="57"/>
    <cellStyle name="20% — акцент4 3" xfId="74"/>
    <cellStyle name="20% — акцент4 4" xfId="88"/>
    <cellStyle name="20% — акцент4 5" xfId="102"/>
    <cellStyle name="20% — акцент5" xfId="35" builtinId="46" customBuiltin="1"/>
    <cellStyle name="20% — акцент5 2" xfId="60"/>
    <cellStyle name="20% — акцент5 3" xfId="76"/>
    <cellStyle name="20% — акцент5 4" xfId="90"/>
    <cellStyle name="20% — акцент5 5" xfId="104"/>
    <cellStyle name="20% — акцент6" xfId="39" builtinId="50" customBuiltin="1"/>
    <cellStyle name="20% — акцент6 2" xfId="63"/>
    <cellStyle name="20% — акцент6 3" xfId="78"/>
    <cellStyle name="20% — акцент6 4" xfId="92"/>
    <cellStyle name="20% — акцент6 5" xfId="106"/>
    <cellStyle name="40% — акцент1" xfId="20" builtinId="31" customBuiltin="1"/>
    <cellStyle name="40% — акцент1 2" xfId="49"/>
    <cellStyle name="40% — акцент1 3" xfId="69"/>
    <cellStyle name="40% — акцент1 4" xfId="83"/>
    <cellStyle name="40% — акцент1 5" xfId="97"/>
    <cellStyle name="40% — акцент2" xfId="24" builtinId="35" customBuiltin="1"/>
    <cellStyle name="40% — акцент2 2" xfId="52"/>
    <cellStyle name="40% — акцент2 3" xfId="71"/>
    <cellStyle name="40% — акцент2 4" xfId="85"/>
    <cellStyle name="40% — акцент2 5" xfId="99"/>
    <cellStyle name="40% — акцент3" xfId="28" builtinId="39" customBuiltin="1"/>
    <cellStyle name="40% — акцент3 2" xfId="55"/>
    <cellStyle name="40% — акцент3 3" xfId="73"/>
    <cellStyle name="40% — акцент3 4" xfId="87"/>
    <cellStyle name="40% — акцент3 5" xfId="101"/>
    <cellStyle name="40% — акцент4" xfId="32" builtinId="43" customBuiltin="1"/>
    <cellStyle name="40% — акцент4 2" xfId="58"/>
    <cellStyle name="40% — акцент4 3" xfId="75"/>
    <cellStyle name="40% — акцент4 4" xfId="89"/>
    <cellStyle name="40% — акцент4 5" xfId="103"/>
    <cellStyle name="40% — акцент5" xfId="36" builtinId="47" customBuiltin="1"/>
    <cellStyle name="40% — акцент5 2" xfId="61"/>
    <cellStyle name="40% — акцент5 3" xfId="77"/>
    <cellStyle name="40% — акцент5 4" xfId="91"/>
    <cellStyle name="40% — акцент5 5" xfId="105"/>
    <cellStyle name="40% — акцент6" xfId="40" builtinId="51" customBuiltin="1"/>
    <cellStyle name="40% — акцент6 2" xfId="64"/>
    <cellStyle name="40% — акцент6 3" xfId="79"/>
    <cellStyle name="40% — акцент6 4" xfId="93"/>
    <cellStyle name="40% — акцент6 5" xfId="107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4866.493825694444" createdVersion="6" refreshedVersion="6" minRefreshableVersion="3" recordCount="30">
  <cacheSource type="worksheet">
    <worksheetSource ref="A1:H31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5" maxValue="190"/>
    </cacheField>
    <cacheField name="одним пользователем в минуту" numFmtId="2">
      <sharedItems containsSemiMixedTypes="0" containsString="0" containsNumber="1" minValue="0.31578947368421051" maxValue="1.7142857142857142"/>
    </cacheField>
    <cacheField name="Длительность ступени" numFmtId="0">
      <sharedItems containsSemiMixedTypes="0" containsString="0" containsNumber="1" containsInteger="1" minValue="20" maxValue="21"/>
    </cacheField>
    <cacheField name="Итого" numFmtId="1">
      <sharedItems containsSemiMixedTypes="0" containsString="0" containsNumber="1" minValue="8" maxValue="55.3846153846153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Покупка билета"/>
    <x v="0"/>
    <n v="1"/>
    <n v="3"/>
    <n v="65"/>
    <n v="0.92307692307692313"/>
    <n v="20"/>
    <n v="55.384615384615387"/>
  </r>
  <r>
    <s v="Покупка билета"/>
    <x v="1"/>
    <n v="1"/>
    <n v="3"/>
    <n v="65"/>
    <n v="0.92307692307692313"/>
    <n v="20"/>
    <n v="55.384615384615387"/>
  </r>
  <r>
    <s v="Покупка билета"/>
    <x v="2"/>
    <n v="1"/>
    <n v="3"/>
    <n v="65"/>
    <n v="0.92307692307692313"/>
    <n v="20"/>
    <n v="55.384615384615387"/>
  </r>
  <r>
    <s v="Покупка билета"/>
    <x v="3"/>
    <n v="1"/>
    <n v="3"/>
    <n v="65"/>
    <n v="0.92307692307692313"/>
    <n v="20"/>
    <n v="55.384615384615387"/>
  </r>
  <r>
    <s v="Покупка билета"/>
    <x v="4"/>
    <n v="1"/>
    <n v="3"/>
    <n v="65"/>
    <n v="0.92307692307692313"/>
    <n v="20"/>
    <n v="55.384615384615387"/>
  </r>
  <r>
    <s v="Покупка билета"/>
    <x v="5"/>
    <n v="1"/>
    <n v="3"/>
    <n v="65"/>
    <n v="0.92307692307692313"/>
    <n v="20"/>
    <n v="55.384615384615387"/>
  </r>
  <r>
    <s v="Покупка билета"/>
    <x v="6"/>
    <n v="1"/>
    <n v="3"/>
    <n v="65"/>
    <n v="0.92307692307692313"/>
    <n v="20"/>
    <n v="55.384615384615387"/>
  </r>
  <r>
    <s v="Покупка билета"/>
    <x v="7"/>
    <n v="1"/>
    <n v="3"/>
    <n v="65"/>
    <n v="0.92307692307692313"/>
    <n v="20"/>
    <n v="55.384615384615387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Регистрация новых пользователей"/>
    <x v="0"/>
    <n v="1"/>
    <n v="2"/>
    <n v="74"/>
    <n v="0.81081081081081086"/>
    <n v="20"/>
    <n v="32.432432432432435"/>
  </r>
  <r>
    <s v="Регистрация новых пользователей"/>
    <x v="9"/>
    <n v="1"/>
    <n v="2"/>
    <n v="74"/>
    <n v="0.81081081081081086"/>
    <n v="20"/>
    <n v="32.432432432432435"/>
  </r>
  <r>
    <s v="Регистрация новых пользователей"/>
    <x v="10"/>
    <n v="1"/>
    <n v="2"/>
    <n v="74"/>
    <n v="0.81081081081081086"/>
    <n v="20"/>
    <n v="32.432432432432435"/>
  </r>
  <r>
    <s v="Регистрация новых пользователей"/>
    <x v="11"/>
    <n v="1"/>
    <n v="2"/>
    <n v="74"/>
    <n v="0.81081081081081086"/>
    <n v="21"/>
    <n v="34.054054054054056"/>
  </r>
  <r>
    <s v="Логин"/>
    <x v="0"/>
    <n v="1"/>
    <n v="1"/>
    <n v="150"/>
    <n v="0.4"/>
    <n v="20"/>
    <n v="8"/>
  </r>
  <r>
    <s v="Логин"/>
    <x v="1"/>
    <n v="1"/>
    <n v="1"/>
    <n v="150"/>
    <n v="0.4"/>
    <n v="20"/>
    <n v="8"/>
  </r>
  <r>
    <s v="Логин"/>
    <x v="6"/>
    <n v="1"/>
    <n v="1"/>
    <n v="150"/>
    <n v="0.4"/>
    <n v="20"/>
    <n v="8"/>
  </r>
  <r>
    <s v="Поиск билета без покупки"/>
    <x v="0"/>
    <n v="1"/>
    <n v="1"/>
    <n v="35"/>
    <n v="1.7142857142857142"/>
    <n v="20"/>
    <n v="34.285714285714285"/>
  </r>
  <r>
    <s v="Поиск билета без покупки"/>
    <x v="1"/>
    <n v="1"/>
    <n v="1"/>
    <n v="35"/>
    <n v="1.7142857142857142"/>
    <n v="20"/>
    <n v="34.285714285714285"/>
  </r>
  <r>
    <s v="Поиск билета без покупки"/>
    <x v="2"/>
    <n v="1"/>
    <n v="1"/>
    <n v="35"/>
    <n v="1.7142857142857142"/>
    <n v="20"/>
    <n v="34.285714285714285"/>
  </r>
  <r>
    <s v="Поиск билета без покупки"/>
    <x v="3"/>
    <n v="1"/>
    <n v="1"/>
    <n v="35"/>
    <n v="1.7142857142857142"/>
    <n v="20"/>
    <n v="34.285714285714285"/>
  </r>
  <r>
    <s v="Поиск билета без покупки"/>
    <x v="4"/>
    <n v="1"/>
    <n v="1"/>
    <n v="35"/>
    <n v="1.7142857142857142"/>
    <n v="20"/>
    <n v="34.285714285714285"/>
  </r>
  <r>
    <s v="Поиск билета без покупки"/>
    <x v="6"/>
    <n v="1"/>
    <n v="1"/>
    <n v="35"/>
    <n v="1.7142857142857142"/>
    <n v="20"/>
    <n v="34.285714285714285"/>
  </r>
  <r>
    <s v="Ознакомление с путевым листом"/>
    <x v="0"/>
    <n v="1"/>
    <n v="2"/>
    <n v="190"/>
    <n v="0.31578947368421051"/>
    <n v="20"/>
    <n v="12.631578947368421"/>
  </r>
  <r>
    <s v="Ознакомление с путевым листом"/>
    <x v="1"/>
    <n v="1"/>
    <n v="2"/>
    <n v="190"/>
    <n v="0.31578947368421051"/>
    <n v="20"/>
    <n v="12.631578947368421"/>
  </r>
  <r>
    <s v="Ознакомление с путевым листом"/>
    <x v="2"/>
    <n v="1"/>
    <n v="2"/>
    <n v="190"/>
    <n v="0.31578947368421051"/>
    <n v="20"/>
    <n v="12.631578947368421"/>
  </r>
  <r>
    <s v="Ознакомление с путевым листом"/>
    <x v="7"/>
    <n v="1"/>
    <n v="2"/>
    <n v="190"/>
    <n v="0.31578947368421051"/>
    <n v="20"/>
    <n v="12.631578947368421"/>
  </r>
  <r>
    <s v="Ознакомление с путевым листом"/>
    <x v="6"/>
    <n v="1"/>
    <n v="2"/>
    <n v="190"/>
    <n v="0.31578947368421051"/>
    <n v="20"/>
    <n v="12.6315789473684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K35:L48" firstHeaderRow="1" firstDataRow="1" firstDataCol="1"/>
  <pivotFields count="8">
    <pivotField showAll="0"/>
    <pivotField axis="axisRow" showAll="0">
      <items count="14">
        <item x="1"/>
        <item x="4"/>
        <item x="6"/>
        <item x="0"/>
        <item x="3"/>
        <item x="10"/>
        <item x="5"/>
        <item x="8"/>
        <item x="11"/>
        <item x="9"/>
        <item x="7"/>
        <item x="2"/>
        <item m="1" x="12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4"/>
  <sheetViews>
    <sheetView topLeftCell="A25" zoomScale="80" zoomScaleNormal="80" workbookViewId="0">
      <selection activeCell="I34" sqref="I34"/>
    </sheetView>
  </sheetViews>
  <sheetFormatPr defaultColWidth="11.42578125" defaultRowHeight="15" x14ac:dyDescent="0.25"/>
  <cols>
    <col min="1" max="1" width="31.7109375" customWidth="1"/>
    <col min="2" max="2" width="49.5703125" bestFit="1" customWidth="1"/>
    <col min="3" max="3" width="18.140625" customWidth="1"/>
    <col min="4" max="4" width="17.85546875" customWidth="1"/>
    <col min="5" max="5" width="19.140625" bestFit="1" customWidth="1"/>
    <col min="6" max="6" width="17.28515625" customWidth="1"/>
    <col min="7" max="7" width="22.42578125" customWidth="1"/>
    <col min="8" max="8" width="20" customWidth="1"/>
    <col min="9" max="9" width="49.5703125" customWidth="1"/>
    <col min="10" max="10" width="21.7109375" customWidth="1"/>
    <col min="11" max="11" width="49.5703125" customWidth="1"/>
    <col min="12" max="12" width="21.7109375" customWidth="1"/>
    <col min="13" max="13" width="35.140625" bestFit="1" customWidth="1"/>
    <col min="14" max="14" width="7" customWidth="1"/>
    <col min="15" max="15" width="23.85546875" customWidth="1"/>
    <col min="16" max="16" width="22.140625" bestFit="1" customWidth="1"/>
    <col min="17" max="17" width="26" customWidth="1"/>
    <col min="18" max="18" width="10.5703125" customWidth="1"/>
    <col min="19" max="19" width="12.28515625" customWidth="1"/>
  </cols>
  <sheetData>
    <row r="1" spans="1:24" x14ac:dyDescent="0.25">
      <c r="A1" t="s">
        <v>17</v>
      </c>
      <c r="B1" t="s">
        <v>18</v>
      </c>
      <c r="C1" t="s">
        <v>19</v>
      </c>
      <c r="D1" t="s">
        <v>23</v>
      </c>
      <c r="E1" t="s">
        <v>33</v>
      </c>
      <c r="F1" t="s">
        <v>34</v>
      </c>
      <c r="G1" t="s">
        <v>35</v>
      </c>
      <c r="H1" t="s">
        <v>4</v>
      </c>
      <c r="M1" t="s">
        <v>22</v>
      </c>
      <c r="N1" t="s">
        <v>24</v>
      </c>
      <c r="O1" t="s">
        <v>25</v>
      </c>
      <c r="P1" t="s">
        <v>36</v>
      </c>
      <c r="Q1" t="s">
        <v>26</v>
      </c>
      <c r="R1" t="s">
        <v>23</v>
      </c>
      <c r="S1" t="s">
        <v>27</v>
      </c>
      <c r="T1" s="8" t="s">
        <v>28</v>
      </c>
      <c r="U1" s="8" t="s">
        <v>29</v>
      </c>
      <c r="V1" s="19" t="s">
        <v>30</v>
      </c>
      <c r="X1" t="s">
        <v>31</v>
      </c>
    </row>
    <row r="2" spans="1:24" x14ac:dyDescent="0.25">
      <c r="A2" s="14" t="s">
        <v>5</v>
      </c>
      <c r="B2" s="14" t="s">
        <v>44</v>
      </c>
      <c r="C2" s="14">
        <v>1</v>
      </c>
      <c r="D2" s="48">
        <f>VLOOKUP(A2,$M$1:W9,6,FALSE)</f>
        <v>3</v>
      </c>
      <c r="E2">
        <f>VLOOKUP(A2,$M$1:AA9,5,FALSE)</f>
        <v>65</v>
      </c>
      <c r="F2" s="7">
        <f>60/(C2*E2)</f>
        <v>0.92307692307692313</v>
      </c>
      <c r="G2">
        <v>20</v>
      </c>
      <c r="H2" s="6">
        <f>D2*F2*G2</f>
        <v>55.384615384615387</v>
      </c>
      <c r="I2" s="3"/>
      <c r="J2" s="6"/>
      <c r="K2" s="1"/>
      <c r="M2" t="s">
        <v>5</v>
      </c>
      <c r="N2" s="10">
        <v>4</v>
      </c>
      <c r="O2" s="42">
        <v>34</v>
      </c>
      <c r="P2" s="43">
        <f>N2+O2</f>
        <v>38</v>
      </c>
      <c r="Q2" s="21">
        <f>65</f>
        <v>65</v>
      </c>
      <c r="R2" s="4">
        <v>3</v>
      </c>
      <c r="S2" s="5">
        <f>60/(Q2)</f>
        <v>0.92307692307692313</v>
      </c>
      <c r="T2" s="8">
        <v>20</v>
      </c>
      <c r="U2" s="9">
        <f>ROUND(R2*S2*T2,0)</f>
        <v>55</v>
      </c>
      <c r="V2" s="20">
        <f>R2/W$2</f>
        <v>0.3</v>
      </c>
      <c r="W2">
        <f>SUM(R2:R7)</f>
        <v>10</v>
      </c>
    </row>
    <row r="3" spans="1:24" x14ac:dyDescent="0.25">
      <c r="A3" s="14" t="s">
        <v>5</v>
      </c>
      <c r="B3" s="14" t="s">
        <v>0</v>
      </c>
      <c r="C3" s="14">
        <v>1</v>
      </c>
      <c r="D3" s="48">
        <f>VLOOKUP(A3,$M$1:W10,6,FALSE)</f>
        <v>3</v>
      </c>
      <c r="E3">
        <f>VLOOKUP(A3,$M$1:AA10,5,FALSE)</f>
        <v>65</v>
      </c>
      <c r="F3" s="7">
        <f t="shared" ref="F3:F31" si="0">60/(C3*E3)</f>
        <v>0.92307692307692313</v>
      </c>
      <c r="G3">
        <v>20</v>
      </c>
      <c r="H3" s="6">
        <f t="shared" ref="H3:H31" si="1">D3*F3*G3</f>
        <v>55.384615384615387</v>
      </c>
      <c r="I3" s="3"/>
      <c r="J3" s="6"/>
      <c r="K3" s="1"/>
      <c r="M3" t="s">
        <v>6</v>
      </c>
      <c r="N3" s="10">
        <v>3</v>
      </c>
      <c r="O3" s="42">
        <v>10</v>
      </c>
      <c r="P3" s="43">
        <f t="shared" ref="P3:P7" si="2">N3+O3</f>
        <v>13</v>
      </c>
      <c r="Q3" s="21">
        <v>50</v>
      </c>
      <c r="R3" s="4">
        <v>1</v>
      </c>
      <c r="S3" s="5">
        <f t="shared" ref="S3:S5" si="3">60/(Q3)</f>
        <v>1.2</v>
      </c>
      <c r="T3" s="8">
        <v>20</v>
      </c>
      <c r="U3" s="9">
        <f t="shared" ref="U3:U5" si="4">ROUND(R3*S3*T3,0)</f>
        <v>24</v>
      </c>
      <c r="V3" s="20">
        <f t="shared" ref="V3:V7" si="5">R3/W$2</f>
        <v>0.1</v>
      </c>
    </row>
    <row r="4" spans="1:24" x14ac:dyDescent="0.25">
      <c r="A4" s="14" t="s">
        <v>5</v>
      </c>
      <c r="B4" s="14" t="s">
        <v>58</v>
      </c>
      <c r="C4" s="14">
        <v>1</v>
      </c>
      <c r="D4" s="48">
        <f>VLOOKUP(A4,$M$1:W11,6,FALSE)</f>
        <v>3</v>
      </c>
      <c r="E4">
        <f>VLOOKUP(A4,$M$1:AA11,5,FALSE)</f>
        <v>65</v>
      </c>
      <c r="F4" s="7">
        <f t="shared" si="0"/>
        <v>0.92307692307692313</v>
      </c>
      <c r="G4">
        <v>20</v>
      </c>
      <c r="H4" s="6">
        <f t="shared" si="1"/>
        <v>55.384615384615387</v>
      </c>
      <c r="I4" s="3"/>
      <c r="J4" s="6"/>
      <c r="K4" s="1"/>
      <c r="M4" t="s">
        <v>43</v>
      </c>
      <c r="N4" s="10">
        <v>1</v>
      </c>
      <c r="O4" s="42">
        <v>10</v>
      </c>
      <c r="P4" s="43">
        <f t="shared" si="2"/>
        <v>11</v>
      </c>
      <c r="Q4" s="21">
        <v>74</v>
      </c>
      <c r="R4" s="4">
        <v>2</v>
      </c>
      <c r="S4" s="5">
        <f t="shared" si="3"/>
        <v>0.81081081081081086</v>
      </c>
      <c r="T4" s="8">
        <v>20</v>
      </c>
      <c r="U4" s="9">
        <f t="shared" si="4"/>
        <v>32</v>
      </c>
      <c r="V4" s="20">
        <f t="shared" si="5"/>
        <v>0.2</v>
      </c>
    </row>
    <row r="5" spans="1:24" x14ac:dyDescent="0.25">
      <c r="A5" s="14" t="s">
        <v>5</v>
      </c>
      <c r="B5" s="14" t="s">
        <v>8</v>
      </c>
      <c r="C5" s="14">
        <v>1</v>
      </c>
      <c r="D5" s="48">
        <f>VLOOKUP(A5,$M$1:W11,6,FALSE)</f>
        <v>3</v>
      </c>
      <c r="E5">
        <f>VLOOKUP(A5,$M$1:AA11,5,FALSE)</f>
        <v>65</v>
      </c>
      <c r="F5" s="7">
        <f t="shared" si="0"/>
        <v>0.92307692307692313</v>
      </c>
      <c r="G5">
        <v>20</v>
      </c>
      <c r="H5" s="6">
        <f t="shared" si="1"/>
        <v>55.384615384615387</v>
      </c>
      <c r="I5" s="3"/>
      <c r="J5" s="6"/>
      <c r="K5" s="1"/>
      <c r="M5" t="s">
        <v>48</v>
      </c>
      <c r="N5" s="10">
        <v>3</v>
      </c>
      <c r="O5" s="42">
        <v>24</v>
      </c>
      <c r="P5" s="43">
        <f t="shared" si="2"/>
        <v>27</v>
      </c>
      <c r="Q5" s="21">
        <v>35</v>
      </c>
      <c r="R5" s="4">
        <v>1</v>
      </c>
      <c r="S5" s="5">
        <f t="shared" si="3"/>
        <v>1.7142857142857142</v>
      </c>
      <c r="T5" s="8">
        <v>20</v>
      </c>
      <c r="U5" s="9">
        <f t="shared" si="4"/>
        <v>34</v>
      </c>
      <c r="V5" s="20">
        <f t="shared" si="5"/>
        <v>0.1</v>
      </c>
    </row>
    <row r="6" spans="1:24" x14ac:dyDescent="0.25">
      <c r="A6" s="14" t="s">
        <v>5</v>
      </c>
      <c r="B6" s="14" t="s">
        <v>9</v>
      </c>
      <c r="C6" s="14">
        <v>1</v>
      </c>
      <c r="D6" s="48">
        <f>VLOOKUP(A6,$M$1:W12,6,FALSE)</f>
        <v>3</v>
      </c>
      <c r="E6">
        <f>VLOOKUP(A6,$M$1:AA12,5,FALSE)</f>
        <v>65</v>
      </c>
      <c r="F6" s="7">
        <f t="shared" si="0"/>
        <v>0.92307692307692313</v>
      </c>
      <c r="G6">
        <v>20</v>
      </c>
      <c r="H6" s="6">
        <f t="shared" si="1"/>
        <v>55.384615384615387</v>
      </c>
      <c r="I6" s="3"/>
      <c r="J6" s="6"/>
      <c r="K6" s="1"/>
      <c r="M6" t="s">
        <v>7</v>
      </c>
      <c r="N6" s="10">
        <v>2</v>
      </c>
      <c r="O6" s="42">
        <v>15</v>
      </c>
      <c r="P6" s="43">
        <f t="shared" si="2"/>
        <v>17</v>
      </c>
      <c r="Q6" s="21">
        <v>190</v>
      </c>
      <c r="R6" s="4">
        <v>2</v>
      </c>
      <c r="S6" s="5">
        <f>60/(Q6)</f>
        <v>0.31578947368421051</v>
      </c>
      <c r="T6" s="8">
        <v>20</v>
      </c>
      <c r="U6" s="9">
        <f>ROUND(R6*S6*T6,0)</f>
        <v>13</v>
      </c>
      <c r="V6" s="20">
        <f t="shared" si="5"/>
        <v>0.2</v>
      </c>
    </row>
    <row r="7" spans="1:24" x14ac:dyDescent="0.25">
      <c r="A7" s="14" t="s">
        <v>5</v>
      </c>
      <c r="B7" s="14" t="s">
        <v>1</v>
      </c>
      <c r="C7" s="14">
        <v>1</v>
      </c>
      <c r="D7" s="48">
        <f>VLOOKUP(A7,$M$1:W13,6,FALSE)</f>
        <v>3</v>
      </c>
      <c r="E7">
        <f>VLOOKUP(A7,$M$1:AA13,5,FALSE)</f>
        <v>65</v>
      </c>
      <c r="F7" s="7">
        <f t="shared" si="0"/>
        <v>0.92307692307692313</v>
      </c>
      <c r="G7">
        <v>20</v>
      </c>
      <c r="H7" s="6">
        <f t="shared" si="1"/>
        <v>55.384615384615387</v>
      </c>
      <c r="I7" s="3"/>
      <c r="J7" s="6"/>
      <c r="K7" s="1"/>
      <c r="M7" t="s">
        <v>49</v>
      </c>
      <c r="N7" s="10">
        <v>2</v>
      </c>
      <c r="O7" s="44">
        <v>10</v>
      </c>
      <c r="P7" s="43">
        <f t="shared" si="2"/>
        <v>12</v>
      </c>
      <c r="Q7" s="21">
        <f>150</f>
        <v>150</v>
      </c>
      <c r="R7" s="15">
        <v>1</v>
      </c>
      <c r="S7" s="5">
        <f>60/(Q7)</f>
        <v>0.4</v>
      </c>
      <c r="T7" s="8"/>
      <c r="U7" s="9">
        <f>SUM(U2:U6)</f>
        <v>158</v>
      </c>
      <c r="V7" s="20">
        <f t="shared" si="5"/>
        <v>0.1</v>
      </c>
    </row>
    <row r="8" spans="1:24" x14ac:dyDescent="0.25">
      <c r="A8" s="14" t="s">
        <v>5</v>
      </c>
      <c r="B8" s="14" t="s">
        <v>3</v>
      </c>
      <c r="C8" s="14">
        <v>1</v>
      </c>
      <c r="D8" s="48">
        <f>VLOOKUP(A8,$M$1:W13,6,FALSE)</f>
        <v>3</v>
      </c>
      <c r="E8">
        <f>VLOOKUP(A8,$M$1:AA13,5,FALSE)</f>
        <v>65</v>
      </c>
      <c r="F8" s="7">
        <f t="shared" si="0"/>
        <v>0.92307692307692313</v>
      </c>
      <c r="G8">
        <v>20</v>
      </c>
      <c r="H8" s="6">
        <f t="shared" si="1"/>
        <v>55.384615384615387</v>
      </c>
      <c r="I8" s="3"/>
      <c r="J8" s="6"/>
      <c r="K8" s="1"/>
    </row>
    <row r="9" spans="1:24" x14ac:dyDescent="0.25">
      <c r="A9" s="14" t="s">
        <v>5</v>
      </c>
      <c r="B9" s="14" t="s">
        <v>2</v>
      </c>
      <c r="C9" s="14">
        <v>1</v>
      </c>
      <c r="D9" s="48">
        <f>VLOOKUP(A9,$M$1:W13,6,FALSE)</f>
        <v>3</v>
      </c>
      <c r="E9">
        <f>VLOOKUP(A9,$M$1:AA13,5,FALSE)</f>
        <v>65</v>
      </c>
      <c r="F9" s="7">
        <f t="shared" si="0"/>
        <v>0.92307692307692313</v>
      </c>
      <c r="G9">
        <v>20</v>
      </c>
      <c r="H9" s="6">
        <f t="shared" si="1"/>
        <v>55.384615384615387</v>
      </c>
      <c r="I9" s="3"/>
      <c r="J9" s="6"/>
      <c r="K9" s="1"/>
      <c r="V9" s="46">
        <f>SUM(V2:V7)</f>
        <v>1.0000000000000002</v>
      </c>
    </row>
    <row r="10" spans="1:24" x14ac:dyDescent="0.25">
      <c r="A10" s="14" t="s">
        <v>6</v>
      </c>
      <c r="B10" s="14" t="s">
        <v>44</v>
      </c>
      <c r="C10" s="14">
        <v>1</v>
      </c>
      <c r="D10" s="48">
        <f>VLOOKUP(A10,$M$1:W14,6,FALSE)</f>
        <v>1</v>
      </c>
      <c r="E10">
        <f>VLOOKUP(A10,$M$1:AA14,5,FALSE)</f>
        <v>50</v>
      </c>
      <c r="F10" s="7">
        <f t="shared" si="0"/>
        <v>1.2</v>
      </c>
      <c r="G10">
        <v>20</v>
      </c>
      <c r="H10" s="6">
        <f t="shared" si="1"/>
        <v>24</v>
      </c>
      <c r="I10" s="3"/>
      <c r="J10" s="6"/>
      <c r="K10" s="1"/>
    </row>
    <row r="11" spans="1:24" x14ac:dyDescent="0.25">
      <c r="A11" s="14" t="s">
        <v>6</v>
      </c>
      <c r="B11" s="14" t="s">
        <v>0</v>
      </c>
      <c r="C11" s="14">
        <v>1</v>
      </c>
      <c r="D11" s="48">
        <f>VLOOKUP(A11,$M$1:W15,6,FALSE)</f>
        <v>1</v>
      </c>
      <c r="E11">
        <f>VLOOKUP(A11,$M$1:AA15,5,FALSE)</f>
        <v>50</v>
      </c>
      <c r="F11" s="7">
        <f t="shared" si="0"/>
        <v>1.2</v>
      </c>
      <c r="G11">
        <v>20</v>
      </c>
      <c r="H11" s="6">
        <f t="shared" si="1"/>
        <v>24</v>
      </c>
      <c r="I11" s="3"/>
      <c r="J11" s="6"/>
      <c r="K11" s="1"/>
    </row>
    <row r="12" spans="1:24" x14ac:dyDescent="0.25">
      <c r="A12" s="14" t="s">
        <v>6</v>
      </c>
      <c r="B12" s="14" t="s">
        <v>2</v>
      </c>
      <c r="C12" s="14">
        <v>1</v>
      </c>
      <c r="D12" s="48">
        <f>VLOOKUP(A12,$M$1:W16,6,FALSE)</f>
        <v>1</v>
      </c>
      <c r="E12">
        <f>VLOOKUP(A12,$M$1:AA16,5,FALSE)</f>
        <v>50</v>
      </c>
      <c r="F12" s="7">
        <f t="shared" si="0"/>
        <v>1.2</v>
      </c>
      <c r="G12">
        <v>20</v>
      </c>
      <c r="H12" s="6">
        <f t="shared" si="1"/>
        <v>24</v>
      </c>
      <c r="I12" s="3"/>
      <c r="J12" s="6"/>
    </row>
    <row r="13" spans="1:24" x14ac:dyDescent="0.25">
      <c r="A13" s="14" t="s">
        <v>6</v>
      </c>
      <c r="B13" s="14" t="s">
        <v>10</v>
      </c>
      <c r="C13" s="14">
        <v>1</v>
      </c>
      <c r="D13" s="48">
        <f>VLOOKUP(A13,$M$1:W17,6,FALSE)</f>
        <v>1</v>
      </c>
      <c r="E13">
        <f>VLOOKUP(A13,$M$1:AA17,5,FALSE)</f>
        <v>50</v>
      </c>
      <c r="F13" s="7">
        <f t="shared" si="0"/>
        <v>1.2</v>
      </c>
      <c r="G13">
        <v>20</v>
      </c>
      <c r="H13" s="6">
        <f t="shared" si="1"/>
        <v>24</v>
      </c>
      <c r="I13" s="3"/>
      <c r="J13" s="6"/>
    </row>
    <row r="14" spans="1:24" x14ac:dyDescent="0.25">
      <c r="A14" s="14" t="s">
        <v>43</v>
      </c>
      <c r="B14" s="14" t="s">
        <v>44</v>
      </c>
      <c r="C14" s="14">
        <v>1</v>
      </c>
      <c r="D14" s="48">
        <f>VLOOKUP(A14,$M$1:W18,6,FALSE)</f>
        <v>2</v>
      </c>
      <c r="E14">
        <f>VLOOKUP(A14,$M$1:AA18,5,FALSE)</f>
        <v>74</v>
      </c>
      <c r="F14" s="7">
        <f t="shared" si="0"/>
        <v>0.81081081081081086</v>
      </c>
      <c r="G14">
        <v>20</v>
      </c>
      <c r="H14" s="6">
        <f t="shared" si="1"/>
        <v>32.432432432432435</v>
      </c>
      <c r="I14" s="3"/>
      <c r="J14" s="6"/>
    </row>
    <row r="15" spans="1:24" x14ac:dyDescent="0.25">
      <c r="A15" s="14" t="s">
        <v>43</v>
      </c>
      <c r="B15" s="14" t="s">
        <v>46</v>
      </c>
      <c r="C15" s="14">
        <v>1</v>
      </c>
      <c r="D15" s="48">
        <f>VLOOKUP(A15,$M$1:W19,6,FALSE)</f>
        <v>2</v>
      </c>
      <c r="E15">
        <f>VLOOKUP(A15,$M$1:AA19,5,FALSE)</f>
        <v>74</v>
      </c>
      <c r="F15" s="7">
        <f t="shared" si="0"/>
        <v>0.81081081081081086</v>
      </c>
      <c r="G15">
        <v>20</v>
      </c>
      <c r="H15" s="6">
        <f t="shared" si="1"/>
        <v>32.432432432432435</v>
      </c>
    </row>
    <row r="16" spans="1:24" x14ac:dyDescent="0.25">
      <c r="A16" s="14" t="s">
        <v>43</v>
      </c>
      <c r="B16" s="14" t="s">
        <v>45</v>
      </c>
      <c r="C16" s="14">
        <v>1</v>
      </c>
      <c r="D16" s="48">
        <f>VLOOKUP(A16,$M$1:W19,6,FALSE)</f>
        <v>2</v>
      </c>
      <c r="E16">
        <f>VLOOKUP(A16,$M$1:AA19,5,FALSE)</f>
        <v>74</v>
      </c>
      <c r="F16" s="7">
        <f t="shared" si="0"/>
        <v>0.81081081081081086</v>
      </c>
      <c r="G16">
        <v>20</v>
      </c>
      <c r="H16" s="6">
        <f t="shared" si="1"/>
        <v>32.432432432432435</v>
      </c>
    </row>
    <row r="17" spans="1:8" x14ac:dyDescent="0.25">
      <c r="A17" s="14" t="s">
        <v>43</v>
      </c>
      <c r="B17" s="14" t="s">
        <v>47</v>
      </c>
      <c r="C17" s="14">
        <v>1</v>
      </c>
      <c r="D17" s="48">
        <f>VLOOKUP(A17,$M$1:W20,6,FALSE)</f>
        <v>2</v>
      </c>
      <c r="E17">
        <f>VLOOKUP(A17,$M$1:AA20,5,FALSE)</f>
        <v>74</v>
      </c>
      <c r="F17" s="7">
        <f t="shared" si="0"/>
        <v>0.81081081081081086</v>
      </c>
      <c r="G17">
        <v>21</v>
      </c>
      <c r="H17" s="6">
        <f t="shared" ref="H17" si="6">D17*F17*G17</f>
        <v>34.054054054054056</v>
      </c>
    </row>
    <row r="18" spans="1:8" x14ac:dyDescent="0.25">
      <c r="A18" s="14" t="s">
        <v>49</v>
      </c>
      <c r="B18" s="14" t="s">
        <v>44</v>
      </c>
      <c r="C18" s="14">
        <v>1</v>
      </c>
      <c r="D18" s="48">
        <f>VLOOKUP(A18,$M$1:W23,6,FALSE)</f>
        <v>1</v>
      </c>
      <c r="E18">
        <f>VLOOKUP(A18,$M$1:AA22,5,FALSE)</f>
        <v>150</v>
      </c>
      <c r="F18" s="7">
        <f t="shared" si="0"/>
        <v>0.4</v>
      </c>
      <c r="G18">
        <v>20</v>
      </c>
      <c r="H18" s="6">
        <f t="shared" si="1"/>
        <v>8</v>
      </c>
    </row>
    <row r="19" spans="1:8" x14ac:dyDescent="0.25">
      <c r="A19" s="14" t="s">
        <v>49</v>
      </c>
      <c r="B19" s="14" t="s">
        <v>0</v>
      </c>
      <c r="C19" s="14">
        <v>1</v>
      </c>
      <c r="D19" s="48">
        <f>VLOOKUP(A19,$M$1:W24,6,FALSE)</f>
        <v>1</v>
      </c>
      <c r="E19">
        <f>VLOOKUP(A19,$M$1:AA24,5,FALSE)</f>
        <v>150</v>
      </c>
      <c r="F19" s="7">
        <f t="shared" si="0"/>
        <v>0.4</v>
      </c>
      <c r="G19">
        <v>20</v>
      </c>
      <c r="H19" s="6">
        <f t="shared" si="1"/>
        <v>8</v>
      </c>
    </row>
    <row r="20" spans="1:8" x14ac:dyDescent="0.25">
      <c r="A20" s="14" t="s">
        <v>49</v>
      </c>
      <c r="B20" s="14" t="s">
        <v>3</v>
      </c>
      <c r="C20" s="14">
        <v>1</v>
      </c>
      <c r="D20" s="48">
        <f>VLOOKUP(A20,$M$1:W26,6,FALSE)</f>
        <v>1</v>
      </c>
      <c r="E20">
        <f>VLOOKUP(A20,$M$1:AA26,5,FALSE)</f>
        <v>150</v>
      </c>
      <c r="F20" s="7">
        <f t="shared" si="0"/>
        <v>0.4</v>
      </c>
      <c r="G20">
        <v>20</v>
      </c>
      <c r="H20" s="6">
        <f t="shared" si="1"/>
        <v>8</v>
      </c>
    </row>
    <row r="21" spans="1:8" x14ac:dyDescent="0.25">
      <c r="A21" s="14" t="s">
        <v>48</v>
      </c>
      <c r="B21" s="14" t="s">
        <v>44</v>
      </c>
      <c r="C21" s="14">
        <v>1</v>
      </c>
      <c r="D21" s="48">
        <f>VLOOKUP(A21,$M$1:W27,6,FALSE)</f>
        <v>1</v>
      </c>
      <c r="E21">
        <f>VLOOKUP(A21,$M$1:AA27,5,FALSE)</f>
        <v>35</v>
      </c>
      <c r="F21" s="7">
        <f t="shared" si="0"/>
        <v>1.7142857142857142</v>
      </c>
      <c r="G21">
        <v>20</v>
      </c>
      <c r="H21" s="6">
        <f t="shared" si="1"/>
        <v>34.285714285714285</v>
      </c>
    </row>
    <row r="22" spans="1:8" x14ac:dyDescent="0.25">
      <c r="A22" s="14" t="s">
        <v>48</v>
      </c>
      <c r="B22" s="14" t="s">
        <v>0</v>
      </c>
      <c r="C22" s="14">
        <v>1</v>
      </c>
      <c r="D22" s="48">
        <f>VLOOKUP(A22,$M$1:W28,6,FALSE)</f>
        <v>1</v>
      </c>
      <c r="E22">
        <f>VLOOKUP(A22,$M$1:AA28,5,FALSE)</f>
        <v>35</v>
      </c>
      <c r="F22" s="7">
        <f t="shared" si="0"/>
        <v>1.7142857142857142</v>
      </c>
      <c r="G22">
        <v>20</v>
      </c>
      <c r="H22" s="6">
        <f t="shared" si="1"/>
        <v>34.285714285714285</v>
      </c>
    </row>
    <row r="23" spans="1:8" x14ac:dyDescent="0.25">
      <c r="A23" s="14" t="s">
        <v>48</v>
      </c>
      <c r="B23" s="14" t="s">
        <v>58</v>
      </c>
      <c r="C23" s="14">
        <v>1</v>
      </c>
      <c r="D23" s="48">
        <f>VLOOKUP(A23,$M$1:W30,6,FALSE)</f>
        <v>1</v>
      </c>
      <c r="E23">
        <f>VLOOKUP(A23,$M$1:AA30,5,FALSE)</f>
        <v>35</v>
      </c>
      <c r="F23" s="7">
        <f t="shared" si="0"/>
        <v>1.7142857142857142</v>
      </c>
      <c r="G23">
        <v>20</v>
      </c>
      <c r="H23" s="6">
        <f t="shared" si="1"/>
        <v>34.285714285714285</v>
      </c>
    </row>
    <row r="24" spans="1:8" x14ac:dyDescent="0.25">
      <c r="A24" s="14" t="s">
        <v>48</v>
      </c>
      <c r="B24" s="14" t="s">
        <v>8</v>
      </c>
      <c r="C24" s="14">
        <v>1</v>
      </c>
      <c r="D24" s="48">
        <f>VLOOKUP(A24,$M$1:W30,6,FALSE)</f>
        <v>1</v>
      </c>
      <c r="E24">
        <f>VLOOKUP(A24,$M$1:AA30,5,FALSE)</f>
        <v>35</v>
      </c>
      <c r="F24" s="7">
        <f t="shared" si="0"/>
        <v>1.7142857142857142</v>
      </c>
      <c r="G24">
        <v>20</v>
      </c>
      <c r="H24" s="6">
        <f t="shared" si="1"/>
        <v>34.285714285714285</v>
      </c>
    </row>
    <row r="25" spans="1:8" x14ac:dyDescent="0.25">
      <c r="A25" s="14" t="s">
        <v>48</v>
      </c>
      <c r="B25" s="14" t="s">
        <v>9</v>
      </c>
      <c r="C25" s="14">
        <v>1</v>
      </c>
      <c r="D25" s="48">
        <f>VLOOKUP(A25,$M$1:W31,6,FALSE)</f>
        <v>1</v>
      </c>
      <c r="E25">
        <f>VLOOKUP(A25,$M$1:AA31,5,FALSE)</f>
        <v>35</v>
      </c>
      <c r="F25" s="7">
        <f t="shared" si="0"/>
        <v>1.7142857142857142</v>
      </c>
      <c r="G25">
        <v>20</v>
      </c>
      <c r="H25" s="6">
        <f t="shared" si="1"/>
        <v>34.285714285714285</v>
      </c>
    </row>
    <row r="26" spans="1:8" x14ac:dyDescent="0.25">
      <c r="A26" s="14" t="s">
        <v>48</v>
      </c>
      <c r="B26" s="14" t="s">
        <v>3</v>
      </c>
      <c r="C26" s="14">
        <v>1</v>
      </c>
      <c r="D26" s="48">
        <f>VLOOKUP(A26,$M$1:W32,6,FALSE)</f>
        <v>1</v>
      </c>
      <c r="E26">
        <f>VLOOKUP(A26,$M$1:AA32,5,FALSE)</f>
        <v>35</v>
      </c>
      <c r="F26" s="7">
        <f t="shared" si="0"/>
        <v>1.7142857142857142</v>
      </c>
      <c r="G26">
        <v>20</v>
      </c>
      <c r="H26" s="6">
        <f t="shared" si="1"/>
        <v>34.285714285714285</v>
      </c>
    </row>
    <row r="27" spans="1:8" x14ac:dyDescent="0.25">
      <c r="A27" s="14" t="s">
        <v>7</v>
      </c>
      <c r="B27" s="14" t="s">
        <v>44</v>
      </c>
      <c r="C27" s="14">
        <v>1</v>
      </c>
      <c r="D27" s="48">
        <f>VLOOKUP(A27,$M$1:W33,6,FALSE)</f>
        <v>2</v>
      </c>
      <c r="E27">
        <f>VLOOKUP(A27,$M$1:AA33,5,FALSE)</f>
        <v>190</v>
      </c>
      <c r="F27" s="7">
        <f t="shared" si="0"/>
        <v>0.31578947368421051</v>
      </c>
      <c r="G27">
        <v>20</v>
      </c>
      <c r="H27" s="6">
        <f t="shared" si="1"/>
        <v>12.631578947368421</v>
      </c>
    </row>
    <row r="28" spans="1:8" x14ac:dyDescent="0.25">
      <c r="A28" s="14" t="s">
        <v>7</v>
      </c>
      <c r="B28" s="14" t="s">
        <v>0</v>
      </c>
      <c r="C28" s="14">
        <v>1</v>
      </c>
      <c r="D28" s="48">
        <f>VLOOKUP(A28,$M$1:W34,6,FALSE)</f>
        <v>2</v>
      </c>
      <c r="E28">
        <f>VLOOKUP(A28,$M$1:AA34,5,FALSE)</f>
        <v>190</v>
      </c>
      <c r="F28" s="7">
        <f>60/(C28*E28)</f>
        <v>0.31578947368421051</v>
      </c>
      <c r="G28">
        <v>20</v>
      </c>
      <c r="H28" s="6">
        <f t="shared" si="1"/>
        <v>12.631578947368421</v>
      </c>
    </row>
    <row r="29" spans="1:8" x14ac:dyDescent="0.25">
      <c r="A29" s="14" t="s">
        <v>7</v>
      </c>
      <c r="B29" s="14" t="s">
        <v>58</v>
      </c>
      <c r="C29" s="14">
        <v>1</v>
      </c>
      <c r="D29" s="48">
        <f>VLOOKUP(A29,$M$1:W35,6,FALSE)</f>
        <v>2</v>
      </c>
      <c r="E29">
        <f>VLOOKUP(A29,$M$1:AA35,5,FALSE)</f>
        <v>190</v>
      </c>
      <c r="F29" s="7">
        <f t="shared" si="0"/>
        <v>0.31578947368421051</v>
      </c>
      <c r="G29">
        <v>20</v>
      </c>
      <c r="H29" s="6">
        <f t="shared" ref="H29" si="7">D29*F29*G29</f>
        <v>12.631578947368421</v>
      </c>
    </row>
    <row r="30" spans="1:8" x14ac:dyDescent="0.25">
      <c r="A30" s="14" t="s">
        <v>7</v>
      </c>
      <c r="B30" s="14" t="s">
        <v>2</v>
      </c>
      <c r="C30" s="14">
        <v>1</v>
      </c>
      <c r="D30" s="48">
        <f>VLOOKUP(A30,$M$1:W35,6,FALSE)</f>
        <v>2</v>
      </c>
      <c r="E30">
        <f>VLOOKUP(A30,$M$1:AA35,5,FALSE)</f>
        <v>190</v>
      </c>
      <c r="F30" s="7">
        <f t="shared" si="0"/>
        <v>0.31578947368421051</v>
      </c>
      <c r="G30">
        <v>20</v>
      </c>
      <c r="H30" s="6">
        <f t="shared" si="1"/>
        <v>12.631578947368421</v>
      </c>
    </row>
    <row r="31" spans="1:8" ht="15.75" thickBot="1" x14ac:dyDescent="0.3">
      <c r="A31" s="14" t="s">
        <v>7</v>
      </c>
      <c r="B31" s="14" t="s">
        <v>3</v>
      </c>
      <c r="C31" s="14">
        <v>1</v>
      </c>
      <c r="D31" s="48">
        <f>VLOOKUP(A31,$M$1:W36,6,FALSE)</f>
        <v>2</v>
      </c>
      <c r="E31">
        <f>VLOOKUP(A31,$M$1:AA36,5,FALSE)</f>
        <v>190</v>
      </c>
      <c r="F31" s="7">
        <f t="shared" si="0"/>
        <v>0.31578947368421051</v>
      </c>
      <c r="G31">
        <v>20</v>
      </c>
      <c r="H31" s="6">
        <f t="shared" si="1"/>
        <v>12.631578947368421</v>
      </c>
    </row>
    <row r="32" spans="1:8" x14ac:dyDescent="0.25">
      <c r="A32" s="70" t="s">
        <v>60</v>
      </c>
      <c r="B32" s="71"/>
    </row>
    <row r="33" spans="1:12" ht="93.75" x14ac:dyDescent="0.3">
      <c r="A33" s="23" t="s">
        <v>59</v>
      </c>
      <c r="B33" s="24" t="s">
        <v>40</v>
      </c>
      <c r="C33" s="22" t="s">
        <v>38</v>
      </c>
      <c r="D33" s="34" t="s">
        <v>39</v>
      </c>
      <c r="E33" s="37"/>
      <c r="F33" s="36" t="s">
        <v>71</v>
      </c>
      <c r="G33" s="13" t="s">
        <v>37</v>
      </c>
      <c r="H33" s="13" t="s">
        <v>41</v>
      </c>
      <c r="I33" s="13" t="s">
        <v>42</v>
      </c>
    </row>
    <row r="34" spans="1:12" ht="37.5" x14ac:dyDescent="0.25">
      <c r="A34" s="23" t="s">
        <v>44</v>
      </c>
      <c r="B34" s="25">
        <v>520</v>
      </c>
      <c r="C34" s="12">
        <f t="shared" ref="C34:C45" si="8">GETPIVOTDATA("Итого",$K$35,"transaction rq",A34)*3</f>
        <v>500.20302315039157</v>
      </c>
      <c r="D34" s="35">
        <f t="shared" ref="D34:D35" si="9">1-B34/C34</f>
        <v>-3.9577883246131984E-2</v>
      </c>
      <c r="E34" s="33"/>
      <c r="F34" s="32" t="str">
        <f>VLOOKUP(A34,Соответствие!A:B,2,FALSE)</f>
        <v>homePage</v>
      </c>
      <c r="G34" s="38">
        <f>(C34/3)</f>
        <v>166.73434105013052</v>
      </c>
      <c r="H34" s="30">
        <f>VLOOKUP(F34,SummaryReport!A:J,8,FALSE)</f>
        <v>174</v>
      </c>
      <c r="I34" s="11">
        <f>1-G34/H34</f>
        <v>4.1756660631433795E-2</v>
      </c>
    </row>
    <row r="35" spans="1:12" ht="18.75" x14ac:dyDescent="0.25">
      <c r="A35" s="26" t="s">
        <v>0</v>
      </c>
      <c r="B35" s="25">
        <v>422</v>
      </c>
      <c r="C35" s="12">
        <f t="shared" si="8"/>
        <v>402.90572585309422</v>
      </c>
      <c r="D35" s="35">
        <f t="shared" si="9"/>
        <v>-4.7391419187395423E-2</v>
      </c>
      <c r="E35" s="33"/>
      <c r="F35" s="32" t="str">
        <f>VLOOKUP(A35,Соответствие!A:B,2,FALSE)</f>
        <v>login</v>
      </c>
      <c r="G35" s="38">
        <f t="shared" ref="G35:G45" si="10">(C35/3)</f>
        <v>134.30190861769807</v>
      </c>
      <c r="H35" s="30">
        <f>VLOOKUP(F35,SummaryReport!A:J,8,FALSE)</f>
        <v>139</v>
      </c>
      <c r="I35" s="11">
        <f t="shared" ref="I35:I45" si="11">1-G35/H35</f>
        <v>3.3799218577711732E-2</v>
      </c>
      <c r="K35" s="2" t="s">
        <v>20</v>
      </c>
      <c r="L35" t="s">
        <v>32</v>
      </c>
    </row>
    <row r="36" spans="1:12" ht="37.5" x14ac:dyDescent="0.25">
      <c r="A36" s="83" t="s">
        <v>58</v>
      </c>
      <c r="B36" s="25">
        <v>305</v>
      </c>
      <c r="C36" s="12">
        <f t="shared" si="8"/>
        <v>306.90572585309428</v>
      </c>
      <c r="D36" s="35">
        <f>1-B36/C36</f>
        <v>6.2094828885873588E-3</v>
      </c>
      <c r="E36" s="33"/>
      <c r="F36" s="32" t="str">
        <f>VLOOKUP(A36,Соответствие!A:B,2,FALSE)</f>
        <v>goToFlight</v>
      </c>
      <c r="G36" s="38">
        <f t="shared" si="10"/>
        <v>102.30190861769809</v>
      </c>
      <c r="H36" s="30">
        <f>VLOOKUP(F36,SummaryReport!A:J,8,FALSE)</f>
        <v>106</v>
      </c>
      <c r="I36" s="11">
        <f t="shared" si="11"/>
        <v>3.4887654550018077E-2</v>
      </c>
      <c r="K36" s="3" t="s">
        <v>0</v>
      </c>
      <c r="L36" s="6">
        <v>134.30190861769807</v>
      </c>
    </row>
    <row r="37" spans="1:12" ht="37.5" x14ac:dyDescent="0.25">
      <c r="A37" s="26" t="s">
        <v>8</v>
      </c>
      <c r="B37" s="25">
        <v>282</v>
      </c>
      <c r="C37" s="12">
        <f t="shared" si="8"/>
        <v>269.01098901098896</v>
      </c>
      <c r="D37" s="31">
        <f t="shared" ref="D37:D45" si="12">1-B37/C37</f>
        <v>-4.8284313725490469E-2</v>
      </c>
      <c r="E37" s="33"/>
      <c r="F37" s="32" t="str">
        <f>VLOOKUP(A37,Соответствие!A:B,2,FALSE)</f>
        <v>findFlight</v>
      </c>
      <c r="G37" s="38">
        <f t="shared" si="10"/>
        <v>89.67032967032965</v>
      </c>
      <c r="H37" s="30">
        <f>VLOOKUP(F37,SummaryReport!A:J,8,FALSE)</f>
        <v>94</v>
      </c>
      <c r="I37" s="11">
        <f t="shared" si="11"/>
        <v>4.6060322656067521E-2</v>
      </c>
      <c r="K37" s="3" t="s">
        <v>9</v>
      </c>
      <c r="L37" s="6">
        <v>89.670329670329664</v>
      </c>
    </row>
    <row r="38" spans="1:12" ht="37.5" x14ac:dyDescent="0.25">
      <c r="A38" s="26" t="s">
        <v>9</v>
      </c>
      <c r="B38" s="25">
        <v>270</v>
      </c>
      <c r="C38" s="12">
        <f t="shared" si="8"/>
        <v>269.01098901098896</v>
      </c>
      <c r="D38" s="31">
        <f t="shared" si="12"/>
        <v>-3.6764705882355031E-3</v>
      </c>
      <c r="E38" s="33"/>
      <c r="F38" s="32" t="str">
        <f>VLOOKUP(A38,Соответствие!A:B,2,FALSE)</f>
        <v>choose_flight</v>
      </c>
      <c r="G38" s="38">
        <f t="shared" si="10"/>
        <v>89.67032967032965</v>
      </c>
      <c r="H38" s="30">
        <f>VLOOKUP(F38,SummaryReport!A:J,8,FALSE)</f>
        <v>94</v>
      </c>
      <c r="I38" s="11">
        <f t="shared" si="11"/>
        <v>4.6060322656067521E-2</v>
      </c>
      <c r="K38" s="3" t="s">
        <v>3</v>
      </c>
      <c r="L38" s="6">
        <v>110.30190861769809</v>
      </c>
    </row>
    <row r="39" spans="1:12" ht="18.75" x14ac:dyDescent="0.25">
      <c r="A39" s="26" t="s">
        <v>1</v>
      </c>
      <c r="B39" s="25">
        <v>175</v>
      </c>
      <c r="C39" s="12">
        <f t="shared" si="8"/>
        <v>166.15384615384616</v>
      </c>
      <c r="D39" s="31">
        <f t="shared" si="12"/>
        <v>-5.32407407407407E-2</v>
      </c>
      <c r="E39" s="33"/>
      <c r="F39" s="32" t="str">
        <f>VLOOKUP(A39,Соответствие!A:B,2,FALSE)</f>
        <v>paymentDetails</v>
      </c>
      <c r="G39" s="38">
        <f t="shared" si="10"/>
        <v>55.384615384615387</v>
      </c>
      <c r="H39" s="30">
        <f>VLOOKUP(F39,SummaryReport!A:J,8,FALSE)</f>
        <v>58</v>
      </c>
      <c r="I39" s="11">
        <f t="shared" si="11"/>
        <v>4.50928381962864E-2</v>
      </c>
      <c r="K39" s="3" t="s">
        <v>44</v>
      </c>
      <c r="L39" s="6">
        <v>166.73434105013052</v>
      </c>
    </row>
    <row r="40" spans="1:12" ht="18.75" x14ac:dyDescent="0.25">
      <c r="A40" s="26" t="s">
        <v>2</v>
      </c>
      <c r="B40" s="25">
        <v>280</v>
      </c>
      <c r="C40" s="12">
        <f t="shared" si="8"/>
        <v>276.04858299595145</v>
      </c>
      <c r="D40" s="31">
        <f t="shared" si="12"/>
        <v>-1.4314208611990953E-2</v>
      </c>
      <c r="E40" s="45">
        <f>(C40-B40)/3</f>
        <v>-1.317139001349517</v>
      </c>
      <c r="F40" s="32" t="str">
        <f>VLOOKUP(A40,Соответствие!A:B,2,FALSE)</f>
        <v>goToitinerary</v>
      </c>
      <c r="G40" s="38">
        <f t="shared" si="10"/>
        <v>92.016194331983812</v>
      </c>
      <c r="H40" s="30">
        <f>VLOOKUP(F40,SummaryReport!A:J,8,FALSE)</f>
        <v>95</v>
      </c>
      <c r="I40" s="11">
        <f t="shared" si="11"/>
        <v>3.1408480715959919E-2</v>
      </c>
      <c r="K40" s="3" t="s">
        <v>8</v>
      </c>
      <c r="L40" s="6">
        <v>89.670329670329664</v>
      </c>
    </row>
    <row r="41" spans="1:12" ht="18.75" x14ac:dyDescent="0.25">
      <c r="A41" s="26" t="s">
        <v>10</v>
      </c>
      <c r="B41" s="25">
        <v>73</v>
      </c>
      <c r="C41" s="12">
        <f t="shared" si="8"/>
        <v>72</v>
      </c>
      <c r="D41" s="31">
        <f t="shared" si="12"/>
        <v>-1.388888888888884E-2</v>
      </c>
      <c r="E41" s="33"/>
      <c r="F41" s="32" t="str">
        <f>VLOOKUP(A41,Соответствие!A:B,2,FALSE)</f>
        <v>deleteFirst</v>
      </c>
      <c r="G41" s="38">
        <f t="shared" si="10"/>
        <v>24</v>
      </c>
      <c r="H41" s="30">
        <f>VLOOKUP(F41,SummaryReport!A:J,8,FALSE)</f>
        <v>25</v>
      </c>
      <c r="I41" s="11">
        <f t="shared" si="11"/>
        <v>4.0000000000000036E-2</v>
      </c>
      <c r="K41" s="3" t="s">
        <v>45</v>
      </c>
      <c r="L41" s="6">
        <v>32.432432432432435</v>
      </c>
    </row>
    <row r="42" spans="1:12" ht="18.75" x14ac:dyDescent="0.25">
      <c r="A42" s="26" t="s">
        <v>3</v>
      </c>
      <c r="B42" s="25">
        <v>326</v>
      </c>
      <c r="C42" s="12">
        <f t="shared" si="8"/>
        <v>330.90572585309428</v>
      </c>
      <c r="D42" s="31">
        <f t="shared" si="12"/>
        <v>1.4825146468671835E-2</v>
      </c>
      <c r="E42" s="33"/>
      <c r="F42" s="32" t="str">
        <f>VLOOKUP(A42,Соответствие!A:B,2,FALSE)</f>
        <v>logout</v>
      </c>
      <c r="G42" s="38">
        <f t="shared" si="10"/>
        <v>110.30190861769809</v>
      </c>
      <c r="H42" s="30">
        <f>VLOOKUP(F42,SummaryReport!A:J,8,FALSE)</f>
        <v>115</v>
      </c>
      <c r="I42" s="11">
        <f t="shared" si="11"/>
        <v>4.0852968541755796E-2</v>
      </c>
      <c r="K42" s="3" t="s">
        <v>1</v>
      </c>
      <c r="L42" s="6">
        <v>55.384615384615387</v>
      </c>
    </row>
    <row r="43" spans="1:12" ht="37.5" x14ac:dyDescent="0.25">
      <c r="A43" s="26" t="s">
        <v>46</v>
      </c>
      <c r="B43" s="25">
        <v>97</v>
      </c>
      <c r="C43" s="12">
        <f t="shared" si="8"/>
        <v>97.297297297297305</v>
      </c>
      <c r="D43" s="31">
        <f t="shared" si="12"/>
        <v>3.0555555555555891E-3</v>
      </c>
      <c r="E43" s="33"/>
      <c r="F43" s="32" t="str">
        <f>VLOOKUP(A43,Соответствие!A:B,2,FALSE)</f>
        <v>goToSignUp</v>
      </c>
      <c r="G43" s="38">
        <f t="shared" si="10"/>
        <v>32.432432432432435</v>
      </c>
      <c r="H43" s="30">
        <f>VLOOKUP(F43,SummaryReport!A:J,8,FALSE)</f>
        <v>34</v>
      </c>
      <c r="I43" s="11">
        <f t="shared" si="11"/>
        <v>4.610492845786951E-2</v>
      </c>
      <c r="K43" s="3" t="s">
        <v>10</v>
      </c>
      <c r="L43" s="6">
        <v>24</v>
      </c>
    </row>
    <row r="44" spans="1:12" ht="37.5" x14ac:dyDescent="0.25">
      <c r="A44" s="49" t="s">
        <v>45</v>
      </c>
      <c r="B44" s="50">
        <v>97</v>
      </c>
      <c r="C44" s="51">
        <f t="shared" si="8"/>
        <v>97.297297297297305</v>
      </c>
      <c r="D44" s="52">
        <f t="shared" si="12"/>
        <v>3.0555555555555891E-3</v>
      </c>
      <c r="E44" s="33"/>
      <c r="F44" s="53" t="str">
        <f>VLOOKUP(A44,Соответствие!A:B,2,FALSE)</f>
        <v>registration</v>
      </c>
      <c r="G44" s="38">
        <f t="shared" si="10"/>
        <v>32.432432432432435</v>
      </c>
      <c r="H44" s="30">
        <f>VLOOKUP(F44,SummaryReport!A:J,8,FALSE)</f>
        <v>34</v>
      </c>
      <c r="I44" s="54">
        <f t="shared" si="11"/>
        <v>4.610492845786951E-2</v>
      </c>
      <c r="K44" s="3" t="s">
        <v>47</v>
      </c>
      <c r="L44" s="6">
        <v>34.054054054054056</v>
      </c>
    </row>
    <row r="45" spans="1:12" ht="37.5" x14ac:dyDescent="0.25">
      <c r="A45" s="62" t="s">
        <v>47</v>
      </c>
      <c r="B45" s="63">
        <v>97</v>
      </c>
      <c r="C45" s="61">
        <f t="shared" si="8"/>
        <v>102.16216216216216</v>
      </c>
      <c r="D45" s="60">
        <f t="shared" si="12"/>
        <v>5.0529100529100535E-2</v>
      </c>
      <c r="E45" s="59"/>
      <c r="F45" s="59" t="str">
        <f>VLOOKUP(A45,Соответствие!A:B,2,FALSE)</f>
        <v>regContinue</v>
      </c>
      <c r="G45" s="38">
        <f t="shared" si="10"/>
        <v>34.054054054054056</v>
      </c>
      <c r="H45" s="30">
        <f>VLOOKUP(F45,SummaryReport!A:J,8,FALSE)</f>
        <v>34</v>
      </c>
      <c r="I45" s="54">
        <f t="shared" si="11"/>
        <v>-1.5898251192369983E-3</v>
      </c>
      <c r="K45" s="3" t="s">
        <v>46</v>
      </c>
      <c r="L45" s="6">
        <v>32.432432432432435</v>
      </c>
    </row>
    <row r="46" spans="1:12" ht="19.5" thickBot="1" x14ac:dyDescent="0.3">
      <c r="A46" s="55" t="s">
        <v>4</v>
      </c>
      <c r="B46" s="56">
        <f>SUM(B34:B45)</f>
        <v>2944</v>
      </c>
      <c r="C46" s="57">
        <f>SUM(C34:C45)</f>
        <v>2889.9013646382073</v>
      </c>
      <c r="D46" s="58">
        <f>1-B46/C46</f>
        <v>-1.8719889897891084E-2</v>
      </c>
      <c r="K46" s="3" t="s">
        <v>2</v>
      </c>
      <c r="L46" s="6">
        <v>92.016194331983812</v>
      </c>
    </row>
    <row r="47" spans="1:12" x14ac:dyDescent="0.25">
      <c r="K47" s="3" t="s">
        <v>58</v>
      </c>
      <c r="L47" s="6">
        <v>102.30190861769809</v>
      </c>
    </row>
    <row r="48" spans="1:12" x14ac:dyDescent="0.25">
      <c r="C48" s="17" t="s">
        <v>57</v>
      </c>
      <c r="D48" s="17"/>
      <c r="E48" s="17"/>
      <c r="F48" s="17"/>
      <c r="G48" s="17"/>
      <c r="H48" s="17"/>
      <c r="K48" s="3" t="s">
        <v>21</v>
      </c>
      <c r="L48" s="6">
        <v>963.3004548794022</v>
      </c>
    </row>
    <row r="49" spans="1:9" x14ac:dyDescent="0.25">
      <c r="B49" t="s">
        <v>73</v>
      </c>
      <c r="C49" t="s">
        <v>56</v>
      </c>
      <c r="D49" t="s">
        <v>52</v>
      </c>
      <c r="E49" t="s">
        <v>54</v>
      </c>
      <c r="F49" t="s">
        <v>53</v>
      </c>
      <c r="G49" t="s">
        <v>55</v>
      </c>
      <c r="H49" t="s">
        <v>72</v>
      </c>
    </row>
    <row r="50" spans="1:9" x14ac:dyDescent="0.25">
      <c r="A50" s="39" t="s">
        <v>5</v>
      </c>
      <c r="B50" s="40">
        <f>124/3</f>
        <v>41.333333333333336</v>
      </c>
      <c r="C50" s="21">
        <v>57</v>
      </c>
      <c r="D50" s="18">
        <f>60/C50</f>
        <v>1.0526315789473684</v>
      </c>
      <c r="E50" s="29">
        <v>20</v>
      </c>
      <c r="F50" s="27">
        <f>B50/(D50*E50)</f>
        <v>1.9633333333333336</v>
      </c>
      <c r="G50" s="6">
        <f>ROUND(F50,0)</f>
        <v>2</v>
      </c>
      <c r="H50" s="6">
        <f>G50*D50*E50</f>
        <v>42.105263157894733</v>
      </c>
      <c r="I50" s="16">
        <f>1-B50/H50</f>
        <v>1.8333333333333202E-2</v>
      </c>
    </row>
    <row r="51" spans="1:9" x14ac:dyDescent="0.25">
      <c r="A51" s="39" t="s">
        <v>75</v>
      </c>
      <c r="B51" s="40">
        <f>150/3</f>
        <v>50</v>
      </c>
      <c r="C51" s="21">
        <v>25</v>
      </c>
      <c r="D51" s="18">
        <f t="shared" ref="D51:D54" si="13">60/C51</f>
        <v>2.4</v>
      </c>
      <c r="E51" s="29">
        <v>20</v>
      </c>
      <c r="F51" s="27">
        <f>B51/(D51*E51)</f>
        <v>1.0416666666666667</v>
      </c>
      <c r="G51" s="6">
        <f t="shared" ref="G51:G54" si="14">ROUND(F51,0)</f>
        <v>1</v>
      </c>
      <c r="H51" s="6">
        <f t="shared" ref="H51:H54" si="15">G51*D51*E51</f>
        <v>48</v>
      </c>
      <c r="I51" s="16">
        <f>1-B51/H51</f>
        <v>-4.1666666666666741E-2</v>
      </c>
    </row>
    <row r="52" spans="1:9" x14ac:dyDescent="0.25">
      <c r="A52" s="39" t="s">
        <v>74</v>
      </c>
      <c r="B52" s="41">
        <f>30/3</f>
        <v>10</v>
      </c>
      <c r="C52" s="28">
        <v>115</v>
      </c>
      <c r="D52" s="18">
        <f t="shared" si="13"/>
        <v>0.52173913043478259</v>
      </c>
      <c r="E52" s="29">
        <v>20</v>
      </c>
      <c r="F52" s="27">
        <f>B52/(D52*E52)</f>
        <v>0.95833333333333337</v>
      </c>
      <c r="G52" s="6">
        <v>1</v>
      </c>
      <c r="H52" s="6">
        <f t="shared" si="15"/>
        <v>10.434782608695652</v>
      </c>
      <c r="I52" s="16">
        <f>1-B52/H52</f>
        <v>4.166666666666663E-2</v>
      </c>
    </row>
    <row r="53" spans="1:9" x14ac:dyDescent="0.25">
      <c r="A53" s="39" t="s">
        <v>50</v>
      </c>
      <c r="B53" s="40">
        <f>20/3</f>
        <v>6.666666666666667</v>
      </c>
      <c r="C53" s="21">
        <v>180</v>
      </c>
      <c r="D53" s="18">
        <f t="shared" si="13"/>
        <v>0.33333333333333331</v>
      </c>
      <c r="E53" s="29">
        <v>20</v>
      </c>
      <c r="F53" s="27">
        <f>B53/(D53*E53)</f>
        <v>1.0000000000000002</v>
      </c>
      <c r="G53" s="6">
        <v>1</v>
      </c>
      <c r="H53" s="6">
        <f t="shared" si="15"/>
        <v>6.6666666666666661</v>
      </c>
      <c r="I53" s="16">
        <f>1-B53/H53</f>
        <v>0</v>
      </c>
    </row>
    <row r="54" spans="1:9" x14ac:dyDescent="0.25">
      <c r="A54" s="39" t="s">
        <v>51</v>
      </c>
      <c r="B54" s="40">
        <f>120/3</f>
        <v>40</v>
      </c>
      <c r="C54" s="21">
        <v>30</v>
      </c>
      <c r="D54" s="18">
        <f t="shared" si="13"/>
        <v>2</v>
      </c>
      <c r="E54" s="29">
        <v>20</v>
      </c>
      <c r="F54" s="27">
        <f>B54/(D54*E54)</f>
        <v>1</v>
      </c>
      <c r="G54" s="6">
        <f t="shared" si="14"/>
        <v>1</v>
      </c>
      <c r="H54" s="6">
        <f t="shared" si="15"/>
        <v>40</v>
      </c>
      <c r="I54" s="16">
        <f>1-B54/H54</f>
        <v>0</v>
      </c>
    </row>
    <row r="55" spans="1:9" x14ac:dyDescent="0.25">
      <c r="G55" s="6">
        <f>SUM(G50:G54)</f>
        <v>6</v>
      </c>
    </row>
    <row r="59" spans="1:9" x14ac:dyDescent="0.25">
      <c r="C59" s="6"/>
      <c r="E59" s="6"/>
      <c r="G59" s="6"/>
    </row>
    <row r="60" spans="1:9" x14ac:dyDescent="0.25">
      <c r="C60" s="6"/>
      <c r="E60" s="6"/>
      <c r="G60" s="6"/>
    </row>
    <row r="61" spans="1:9" x14ac:dyDescent="0.25">
      <c r="C61" s="6"/>
      <c r="E61" s="6"/>
      <c r="G61" s="6"/>
    </row>
    <row r="62" spans="1:9" x14ac:dyDescent="0.25">
      <c r="C62" s="6"/>
      <c r="E62" s="6"/>
      <c r="G62" s="6"/>
    </row>
    <row r="63" spans="1:9" x14ac:dyDescent="0.25">
      <c r="C63" s="6"/>
      <c r="E63" s="6"/>
      <c r="G63" s="6"/>
    </row>
    <row r="64" spans="1:9" x14ac:dyDescent="0.25">
      <c r="C64" s="6"/>
      <c r="E64" s="6"/>
      <c r="G64" s="6"/>
    </row>
    <row r="65" spans="3:7" x14ac:dyDescent="0.25">
      <c r="C65" s="6"/>
      <c r="E65" s="6"/>
      <c r="G65" s="6"/>
    </row>
    <row r="66" spans="3:7" x14ac:dyDescent="0.25">
      <c r="C66" s="6"/>
      <c r="E66" s="6"/>
      <c r="G66" s="6"/>
    </row>
    <row r="67" spans="3:7" x14ac:dyDescent="0.25">
      <c r="C67" s="6"/>
      <c r="E67" s="6"/>
      <c r="G67" s="6"/>
    </row>
    <row r="68" spans="3:7" x14ac:dyDescent="0.25">
      <c r="C68" s="6"/>
      <c r="E68" s="6"/>
      <c r="G68" s="6"/>
    </row>
    <row r="69" spans="3:7" x14ac:dyDescent="0.25">
      <c r="C69" s="6"/>
      <c r="E69" s="6"/>
      <c r="G69" s="6"/>
    </row>
    <row r="70" spans="3:7" x14ac:dyDescent="0.25">
      <c r="C70" s="6"/>
      <c r="E70" s="6"/>
      <c r="G70" s="6"/>
    </row>
    <row r="71" spans="3:7" x14ac:dyDescent="0.25">
      <c r="C71" s="6"/>
      <c r="E71" s="6"/>
      <c r="G71" s="6"/>
    </row>
    <row r="72" spans="3:7" x14ac:dyDescent="0.25">
      <c r="C72" s="6"/>
      <c r="E72" s="6"/>
      <c r="G72" s="6"/>
    </row>
    <row r="73" spans="3:7" x14ac:dyDescent="0.25">
      <c r="C73" s="6"/>
      <c r="E73" s="6"/>
      <c r="G73" s="6"/>
    </row>
    <row r="74" spans="3:7" x14ac:dyDescent="0.25">
      <c r="C74" s="6"/>
      <c r="E74" s="6"/>
      <c r="G74" s="6"/>
    </row>
    <row r="75" spans="3:7" x14ac:dyDescent="0.25">
      <c r="C75" s="6"/>
      <c r="E75" s="6"/>
      <c r="G75" s="6"/>
    </row>
    <row r="76" spans="3:7" x14ac:dyDescent="0.25">
      <c r="C76" s="6"/>
      <c r="E76" s="6"/>
      <c r="G76" s="6"/>
    </row>
    <row r="77" spans="3:7" x14ac:dyDescent="0.25">
      <c r="C77" s="6"/>
      <c r="E77" s="6"/>
      <c r="G77" s="6"/>
    </row>
    <row r="78" spans="3:7" x14ac:dyDescent="0.25">
      <c r="C78" s="6"/>
      <c r="E78" s="6"/>
      <c r="G78" s="6"/>
    </row>
    <row r="79" spans="3:7" x14ac:dyDescent="0.25">
      <c r="C79" s="6"/>
      <c r="E79" s="6"/>
      <c r="G79" s="6"/>
    </row>
    <row r="80" spans="3:7" x14ac:dyDescent="0.25">
      <c r="C80" s="6"/>
      <c r="E80" s="6"/>
      <c r="G80" s="6"/>
    </row>
    <row r="81" spans="3:7" x14ac:dyDescent="0.25">
      <c r="C81" s="6"/>
      <c r="E81" s="6"/>
      <c r="G81" s="6"/>
    </row>
    <row r="82" spans="3:7" x14ac:dyDescent="0.25">
      <c r="C82" s="6"/>
      <c r="E82" s="6"/>
      <c r="G82" s="6"/>
    </row>
    <row r="83" spans="3:7" x14ac:dyDescent="0.25">
      <c r="C83" s="6"/>
      <c r="E83" s="6"/>
      <c r="G83" s="6"/>
    </row>
    <row r="84" spans="3:7" x14ac:dyDescent="0.25">
      <c r="C84" s="6"/>
      <c r="E84" s="6"/>
      <c r="G84" s="6"/>
    </row>
  </sheetData>
  <mergeCells count="1">
    <mergeCell ref="A32:B32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8"/>
  <sheetViews>
    <sheetView tabSelected="1" topLeftCell="A19" zoomScaleNormal="100" workbookViewId="0">
      <selection activeCell="O13" sqref="O13"/>
    </sheetView>
  </sheetViews>
  <sheetFormatPr defaultRowHeight="15" x14ac:dyDescent="0.25"/>
  <cols>
    <col min="1" max="1" width="19.42578125" bestFit="1" customWidth="1"/>
    <col min="3" max="3" width="9.5703125" bestFit="1" customWidth="1"/>
    <col min="4" max="4" width="8.28515625" bestFit="1" customWidth="1"/>
    <col min="5" max="5" width="9.85546875" bestFit="1" customWidth="1"/>
    <col min="7" max="7" width="10.28515625" bestFit="1" customWidth="1"/>
    <col min="11" max="11" width="16.140625" bestFit="1" customWidth="1"/>
    <col min="12" max="12" width="14.7109375" bestFit="1" customWidth="1"/>
    <col min="17" max="17" width="15.140625" bestFit="1" customWidth="1"/>
    <col min="18" max="18" width="33.42578125" bestFit="1" customWidth="1"/>
  </cols>
  <sheetData>
    <row r="1" spans="1:22" x14ac:dyDescent="0.25">
      <c r="A1" s="77" t="s">
        <v>92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  <c r="R1" t="s">
        <v>22</v>
      </c>
      <c r="S1" t="s">
        <v>24</v>
      </c>
      <c r="T1" t="s">
        <v>25</v>
      </c>
      <c r="U1" t="s">
        <v>36</v>
      </c>
      <c r="V1" t="s">
        <v>26</v>
      </c>
    </row>
    <row r="2" spans="1:22" x14ac:dyDescent="0.25">
      <c r="A2" s="73" t="s">
        <v>13</v>
      </c>
      <c r="B2" s="73" t="s">
        <v>63</v>
      </c>
      <c r="C2" s="73" t="s">
        <v>64</v>
      </c>
      <c r="D2" s="73" t="s">
        <v>65</v>
      </c>
      <c r="E2" s="73" t="s">
        <v>66</v>
      </c>
      <c r="F2" s="73" t="s">
        <v>67</v>
      </c>
      <c r="G2" s="74" t="s">
        <v>68</v>
      </c>
      <c r="H2" s="73" t="s">
        <v>14</v>
      </c>
      <c r="I2" s="73" t="s">
        <v>15</v>
      </c>
      <c r="J2" s="73" t="s">
        <v>16</v>
      </c>
      <c r="K2" s="75" t="s">
        <v>98</v>
      </c>
      <c r="L2" s="75" t="s">
        <v>97</v>
      </c>
      <c r="M2" s="75" t="s">
        <v>99</v>
      </c>
      <c r="R2" t="s">
        <v>5</v>
      </c>
      <c r="S2" s="10">
        <v>4</v>
      </c>
      <c r="T2" s="42">
        <v>34</v>
      </c>
      <c r="U2" s="43">
        <f>S2+T2</f>
        <v>38</v>
      </c>
      <c r="V2" s="21">
        <v>65</v>
      </c>
    </row>
    <row r="3" spans="1:22" x14ac:dyDescent="0.25">
      <c r="A3" s="73" t="s">
        <v>76</v>
      </c>
      <c r="B3" s="73" t="s">
        <v>70</v>
      </c>
      <c r="C3" s="76">
        <v>1.28</v>
      </c>
      <c r="D3" s="76">
        <v>2.38</v>
      </c>
      <c r="E3" s="76">
        <v>3.536</v>
      </c>
      <c r="F3" s="76">
        <v>0.69199999999999995</v>
      </c>
      <c r="G3" s="76">
        <v>3.238</v>
      </c>
      <c r="H3" s="73">
        <v>174</v>
      </c>
      <c r="I3" s="73">
        <v>0</v>
      </c>
      <c r="J3" s="73">
        <v>0</v>
      </c>
      <c r="K3" s="59"/>
      <c r="L3" s="59"/>
      <c r="M3" s="59"/>
      <c r="R3" t="s">
        <v>6</v>
      </c>
      <c r="S3" s="10">
        <v>3</v>
      </c>
      <c r="T3" s="42">
        <v>10</v>
      </c>
      <c r="U3" s="43">
        <f t="shared" ref="U3:U7" si="0">S3+T3</f>
        <v>13</v>
      </c>
      <c r="V3" s="21">
        <v>50</v>
      </c>
    </row>
    <row r="4" spans="1:22" x14ac:dyDescent="0.25">
      <c r="A4" s="73" t="s">
        <v>69</v>
      </c>
      <c r="B4" s="73" t="s">
        <v>14</v>
      </c>
      <c r="C4" s="76">
        <v>0.20899999999999999</v>
      </c>
      <c r="D4" s="76">
        <v>0.23300000000000001</v>
      </c>
      <c r="E4" s="76">
        <v>0.32</v>
      </c>
      <c r="F4" s="76">
        <v>2.5999999999999999E-2</v>
      </c>
      <c r="G4" s="76">
        <v>0.26400000000000001</v>
      </c>
      <c r="H4" s="73">
        <v>94</v>
      </c>
      <c r="I4" s="73">
        <v>0</v>
      </c>
      <c r="J4" s="73">
        <v>0</v>
      </c>
      <c r="K4" s="59"/>
      <c r="L4" s="60">
        <f>VLOOKUP(A4,$Q$10:$T$22,4,FALSE)</f>
        <v>4.6060322656067521E-2</v>
      </c>
      <c r="M4" s="59">
        <f t="shared" ref="M4:M67" si="1">(H4+I4+J4)/100*I4</f>
        <v>0</v>
      </c>
      <c r="R4" t="s">
        <v>43</v>
      </c>
      <c r="S4" s="10">
        <v>1</v>
      </c>
      <c r="T4" s="42">
        <v>10</v>
      </c>
      <c r="U4" s="43">
        <f t="shared" si="0"/>
        <v>11</v>
      </c>
      <c r="V4" s="21">
        <v>74</v>
      </c>
    </row>
    <row r="5" spans="1:22" x14ac:dyDescent="0.25">
      <c r="A5" s="73" t="s">
        <v>77</v>
      </c>
      <c r="B5" s="73" t="s">
        <v>14</v>
      </c>
      <c r="C5" s="76">
        <v>0.222</v>
      </c>
      <c r="D5" s="76">
        <v>0.28399999999999997</v>
      </c>
      <c r="E5" s="76">
        <v>0.498</v>
      </c>
      <c r="F5" s="76">
        <v>8.1000000000000003E-2</v>
      </c>
      <c r="G5" s="76">
        <v>0.42699999999999999</v>
      </c>
      <c r="H5" s="73">
        <v>25</v>
      </c>
      <c r="I5" s="73">
        <v>0</v>
      </c>
      <c r="J5" s="73">
        <v>0</v>
      </c>
      <c r="K5" s="59"/>
      <c r="L5" s="60">
        <f t="shared" ref="L5:L15" si="2">VLOOKUP(A5,$Q$10:$T$22,4,FALSE)</f>
        <v>4.0000000000000036E-2</v>
      </c>
      <c r="M5" s="59">
        <f t="shared" si="1"/>
        <v>0</v>
      </c>
      <c r="R5" t="s">
        <v>48</v>
      </c>
      <c r="S5" s="10">
        <v>3</v>
      </c>
      <c r="T5" s="42">
        <v>24</v>
      </c>
      <c r="U5" s="43">
        <f t="shared" si="0"/>
        <v>27</v>
      </c>
      <c r="V5" s="21">
        <v>35</v>
      </c>
    </row>
    <row r="6" spans="1:22" x14ac:dyDescent="0.25">
      <c r="A6" s="73" t="s">
        <v>78</v>
      </c>
      <c r="B6" s="73" t="s">
        <v>14</v>
      </c>
      <c r="C6" s="76">
        <v>0.21</v>
      </c>
      <c r="D6" s="76">
        <v>0.246</v>
      </c>
      <c r="E6" s="76">
        <v>0.378</v>
      </c>
      <c r="F6" s="76">
        <v>3.6999999999999998E-2</v>
      </c>
      <c r="G6" s="76">
        <v>0.29599999999999999</v>
      </c>
      <c r="H6" s="73">
        <v>94</v>
      </c>
      <c r="I6" s="73">
        <v>0</v>
      </c>
      <c r="J6" s="73">
        <v>0</v>
      </c>
      <c r="K6" s="59"/>
      <c r="L6" s="60">
        <f t="shared" si="2"/>
        <v>4.6060322656067521E-2</v>
      </c>
      <c r="M6" s="59">
        <f t="shared" si="1"/>
        <v>0</v>
      </c>
      <c r="R6" t="s">
        <v>7</v>
      </c>
      <c r="S6" s="10">
        <v>2</v>
      </c>
      <c r="T6" s="42">
        <v>15</v>
      </c>
      <c r="U6" s="43">
        <f t="shared" si="0"/>
        <v>17</v>
      </c>
      <c r="V6" s="21">
        <v>190</v>
      </c>
    </row>
    <row r="7" spans="1:22" x14ac:dyDescent="0.25">
      <c r="A7" s="73" t="s">
        <v>79</v>
      </c>
      <c r="B7" s="73" t="s">
        <v>14</v>
      </c>
      <c r="C7" s="76">
        <v>0.42099999999999999</v>
      </c>
      <c r="D7" s="76">
        <v>0.495</v>
      </c>
      <c r="E7" s="76">
        <v>0.67200000000000004</v>
      </c>
      <c r="F7" s="76">
        <v>5.8000000000000003E-2</v>
      </c>
      <c r="G7" s="76">
        <v>0.56899999999999995</v>
      </c>
      <c r="H7" s="73">
        <v>106</v>
      </c>
      <c r="I7" s="73">
        <v>0</v>
      </c>
      <c r="J7" s="73">
        <v>0</v>
      </c>
      <c r="K7" s="59"/>
      <c r="L7" s="60">
        <f t="shared" si="2"/>
        <v>3.4887654550018077E-2</v>
      </c>
      <c r="M7" s="59">
        <f t="shared" si="1"/>
        <v>0</v>
      </c>
      <c r="R7" t="s">
        <v>49</v>
      </c>
      <c r="S7" s="10">
        <v>2</v>
      </c>
      <c r="T7" s="44">
        <v>10</v>
      </c>
      <c r="U7" s="43">
        <f t="shared" si="0"/>
        <v>12</v>
      </c>
      <c r="V7" s="21">
        <f>150</f>
        <v>150</v>
      </c>
    </row>
    <row r="8" spans="1:22" x14ac:dyDescent="0.25">
      <c r="A8" s="73" t="s">
        <v>80</v>
      </c>
      <c r="B8" s="73" t="s">
        <v>14</v>
      </c>
      <c r="C8" s="76">
        <v>0.433</v>
      </c>
      <c r="D8" s="76">
        <v>0.48799999999999999</v>
      </c>
      <c r="E8" s="76">
        <v>0.77100000000000002</v>
      </c>
      <c r="F8" s="76">
        <v>6.6000000000000003E-2</v>
      </c>
      <c r="G8" s="76">
        <v>0.56200000000000006</v>
      </c>
      <c r="H8" s="73">
        <v>95</v>
      </c>
      <c r="I8" s="73">
        <v>0</v>
      </c>
      <c r="J8" s="73">
        <v>0</v>
      </c>
      <c r="K8" s="59"/>
      <c r="L8" s="60">
        <f t="shared" si="2"/>
        <v>3.1408480715959919E-2</v>
      </c>
      <c r="M8" s="59">
        <f t="shared" si="1"/>
        <v>0</v>
      </c>
    </row>
    <row r="9" spans="1:22" x14ac:dyDescent="0.25">
      <c r="A9" s="73" t="s">
        <v>81</v>
      </c>
      <c r="B9" s="73" t="s">
        <v>14</v>
      </c>
      <c r="C9" s="76">
        <v>0.218</v>
      </c>
      <c r="D9" s="76">
        <v>0.245</v>
      </c>
      <c r="E9" s="76">
        <v>0.33500000000000002</v>
      </c>
      <c r="F9" s="76">
        <v>3.5999999999999997E-2</v>
      </c>
      <c r="G9" s="76">
        <v>0.32</v>
      </c>
      <c r="H9" s="73">
        <v>34</v>
      </c>
      <c r="I9" s="73">
        <v>0</v>
      </c>
      <c r="J9" s="73">
        <v>0</v>
      </c>
      <c r="K9" s="59"/>
      <c r="L9" s="60">
        <f t="shared" si="2"/>
        <v>4.610492845786951E-2</v>
      </c>
      <c r="M9" s="59">
        <f t="shared" si="1"/>
        <v>0</v>
      </c>
    </row>
    <row r="10" spans="1:22" x14ac:dyDescent="0.25">
      <c r="A10" s="73" t="s">
        <v>82</v>
      </c>
      <c r="B10" s="73" t="s">
        <v>14</v>
      </c>
      <c r="C10" s="76">
        <v>0.41399999999999998</v>
      </c>
      <c r="D10" s="76">
        <v>0.504</v>
      </c>
      <c r="E10" s="76">
        <v>0.83499999999999996</v>
      </c>
      <c r="F10" s="76">
        <v>7.0999999999999994E-2</v>
      </c>
      <c r="G10" s="76">
        <v>0.61499999999999999</v>
      </c>
      <c r="H10" s="73">
        <v>174</v>
      </c>
      <c r="I10" s="73">
        <v>0</v>
      </c>
      <c r="J10" s="73">
        <v>0</v>
      </c>
      <c r="K10" s="59"/>
      <c r="L10" s="60">
        <f t="shared" si="2"/>
        <v>4.1756660631433795E-2</v>
      </c>
      <c r="M10" s="59">
        <f t="shared" si="1"/>
        <v>0</v>
      </c>
      <c r="Q10" t="s">
        <v>71</v>
      </c>
      <c r="R10" t="s">
        <v>37</v>
      </c>
      <c r="S10" t="s">
        <v>41</v>
      </c>
      <c r="T10" t="s">
        <v>42</v>
      </c>
    </row>
    <row r="11" spans="1:22" x14ac:dyDescent="0.25">
      <c r="A11" s="73" t="s">
        <v>11</v>
      </c>
      <c r="B11" s="73" t="s">
        <v>14</v>
      </c>
      <c r="C11" s="76">
        <v>0.437</v>
      </c>
      <c r="D11" s="76">
        <v>0.52</v>
      </c>
      <c r="E11" s="76">
        <v>0.69899999999999995</v>
      </c>
      <c r="F11" s="76">
        <v>6.2E-2</v>
      </c>
      <c r="G11" s="76">
        <v>0.61</v>
      </c>
      <c r="H11" s="73">
        <v>139</v>
      </c>
      <c r="I11" s="73">
        <v>0</v>
      </c>
      <c r="J11" s="73">
        <v>0</v>
      </c>
      <c r="K11" s="59"/>
      <c r="L11" s="60">
        <f t="shared" si="2"/>
        <v>3.3799218577711732E-2</v>
      </c>
      <c r="M11" s="59">
        <f t="shared" si="1"/>
        <v>0</v>
      </c>
      <c r="Q11" t="s">
        <v>82</v>
      </c>
      <c r="R11" s="6">
        <v>166.73434105013052</v>
      </c>
      <c r="S11">
        <v>174</v>
      </c>
      <c r="T11" s="46">
        <v>4.1756660631433795E-2</v>
      </c>
    </row>
    <row r="12" spans="1:22" x14ac:dyDescent="0.25">
      <c r="A12" s="73" t="s">
        <v>12</v>
      </c>
      <c r="B12" s="73" t="s">
        <v>14</v>
      </c>
      <c r="C12" s="76">
        <v>0.41299999999999998</v>
      </c>
      <c r="D12" s="76">
        <v>0.48</v>
      </c>
      <c r="E12" s="76">
        <v>0.68500000000000005</v>
      </c>
      <c r="F12" s="76">
        <v>6.2E-2</v>
      </c>
      <c r="G12" s="76">
        <v>0.56000000000000005</v>
      </c>
      <c r="H12" s="73">
        <v>115</v>
      </c>
      <c r="I12" s="73">
        <v>0</v>
      </c>
      <c r="J12" s="73">
        <v>0</v>
      </c>
      <c r="K12" s="59"/>
      <c r="L12" s="60">
        <f t="shared" si="2"/>
        <v>4.0852968541755796E-2</v>
      </c>
      <c r="M12" s="59">
        <f t="shared" si="1"/>
        <v>0</v>
      </c>
      <c r="Q12" t="s">
        <v>11</v>
      </c>
      <c r="R12" s="6">
        <v>134.30190861769807</v>
      </c>
      <c r="S12">
        <v>139</v>
      </c>
      <c r="T12" s="46">
        <v>3.3799218577711732E-2</v>
      </c>
    </row>
    <row r="13" spans="1:22" x14ac:dyDescent="0.25">
      <c r="A13" s="73" t="s">
        <v>83</v>
      </c>
      <c r="B13" s="73" t="s">
        <v>14</v>
      </c>
      <c r="C13" s="76">
        <v>0.21099999999999999</v>
      </c>
      <c r="D13" s="76">
        <v>0.245</v>
      </c>
      <c r="E13" s="76">
        <v>0.32400000000000001</v>
      </c>
      <c r="F13" s="76">
        <v>3.4000000000000002E-2</v>
      </c>
      <c r="G13" s="76">
        <v>0.30299999999999999</v>
      </c>
      <c r="H13" s="73">
        <v>58</v>
      </c>
      <c r="I13" s="73">
        <v>0</v>
      </c>
      <c r="J13" s="73">
        <v>0</v>
      </c>
      <c r="K13" s="59"/>
      <c r="L13" s="60">
        <f t="shared" si="2"/>
        <v>4.50928381962864E-2</v>
      </c>
      <c r="M13" s="59">
        <f t="shared" si="1"/>
        <v>0</v>
      </c>
      <c r="Q13" t="s">
        <v>79</v>
      </c>
      <c r="R13" s="6">
        <v>102.30190861769809</v>
      </c>
      <c r="S13">
        <v>106</v>
      </c>
      <c r="T13" s="46">
        <v>3.4887654550018077E-2</v>
      </c>
    </row>
    <row r="14" spans="1:22" x14ac:dyDescent="0.25">
      <c r="A14" s="73" t="s">
        <v>91</v>
      </c>
      <c r="B14" s="73" t="s">
        <v>14</v>
      </c>
      <c r="C14" s="76">
        <v>0.41499999999999998</v>
      </c>
      <c r="D14" s="76">
        <v>0.46800000000000003</v>
      </c>
      <c r="E14" s="76">
        <v>0.59799999999999998</v>
      </c>
      <c r="F14" s="76">
        <v>0.06</v>
      </c>
      <c r="G14" s="76">
        <v>0.56799999999999995</v>
      </c>
      <c r="H14" s="73">
        <v>34</v>
      </c>
      <c r="I14" s="73">
        <v>0</v>
      </c>
      <c r="J14" s="73">
        <v>0</v>
      </c>
      <c r="K14" s="59"/>
      <c r="L14" s="60">
        <f t="shared" si="2"/>
        <v>-1.5898251192369983E-3</v>
      </c>
      <c r="M14" s="59">
        <f t="shared" si="1"/>
        <v>0</v>
      </c>
      <c r="Q14" t="s">
        <v>78</v>
      </c>
      <c r="R14" s="6">
        <v>89.67032967032965</v>
      </c>
      <c r="S14">
        <v>94</v>
      </c>
      <c r="T14" s="46">
        <v>4.6060322656067521E-2</v>
      </c>
    </row>
    <row r="15" spans="1:22" x14ac:dyDescent="0.25">
      <c r="A15" s="73" t="s">
        <v>84</v>
      </c>
      <c r="B15" s="73" t="s">
        <v>14</v>
      </c>
      <c r="C15" s="76">
        <v>0.21099999999999999</v>
      </c>
      <c r="D15" s="76">
        <v>0.223</v>
      </c>
      <c r="E15" s="76">
        <v>0.41699999999999998</v>
      </c>
      <c r="F15" s="76">
        <v>3.5000000000000003E-2</v>
      </c>
      <c r="G15" s="76">
        <v>0.22600000000000001</v>
      </c>
      <c r="H15" s="73">
        <v>34</v>
      </c>
      <c r="I15" s="73">
        <v>0</v>
      </c>
      <c r="J15" s="73">
        <v>0</v>
      </c>
      <c r="K15" s="59"/>
      <c r="L15" s="60">
        <f t="shared" si="2"/>
        <v>4.610492845786951E-2</v>
      </c>
      <c r="M15" s="59">
        <f t="shared" si="1"/>
        <v>0</v>
      </c>
      <c r="Q15" t="s">
        <v>69</v>
      </c>
      <c r="R15" s="6">
        <v>89.67032967032965</v>
      </c>
      <c r="S15">
        <v>94</v>
      </c>
      <c r="T15" s="46">
        <v>4.6060322656067521E-2</v>
      </c>
    </row>
    <row r="16" spans="1:22" x14ac:dyDescent="0.25">
      <c r="A16" s="73" t="s">
        <v>85</v>
      </c>
      <c r="B16" s="73" t="s">
        <v>70</v>
      </c>
      <c r="C16" s="76">
        <v>2.9249999999999998</v>
      </c>
      <c r="D16" s="76">
        <v>3.1720000000000002</v>
      </c>
      <c r="E16" s="76">
        <v>3.536</v>
      </c>
      <c r="F16" s="76">
        <v>0.14699999999999999</v>
      </c>
      <c r="G16" s="76">
        <v>3.4089999999999998</v>
      </c>
      <c r="H16" s="73">
        <v>58</v>
      </c>
      <c r="I16" s="73">
        <v>0</v>
      </c>
      <c r="J16" s="73">
        <v>0</v>
      </c>
      <c r="K16" s="59" t="str">
        <f>IF(G16&gt;V2*100,"ДА","НЕТ")</f>
        <v>НЕТ</v>
      </c>
      <c r="L16" s="59"/>
      <c r="M16" s="59">
        <f t="shared" si="1"/>
        <v>0</v>
      </c>
      <c r="Q16" t="s">
        <v>83</v>
      </c>
      <c r="R16" s="6">
        <v>55.384615384615387</v>
      </c>
      <c r="S16">
        <v>58</v>
      </c>
      <c r="T16" s="46">
        <v>4.50928381962864E-2</v>
      </c>
    </row>
    <row r="17" spans="1:20" x14ac:dyDescent="0.25">
      <c r="A17" s="73" t="s">
        <v>86</v>
      </c>
      <c r="B17" s="73" t="s">
        <v>70</v>
      </c>
      <c r="C17" s="76">
        <v>1.629</v>
      </c>
      <c r="D17" s="76">
        <v>1.8839999999999999</v>
      </c>
      <c r="E17" s="76">
        <v>2.0990000000000002</v>
      </c>
      <c r="F17" s="76">
        <v>0.13200000000000001</v>
      </c>
      <c r="G17" s="76">
        <v>2.0670000000000002</v>
      </c>
      <c r="H17" s="73">
        <v>25</v>
      </c>
      <c r="I17" s="73">
        <v>0</v>
      </c>
      <c r="J17" s="73">
        <v>0</v>
      </c>
      <c r="K17" s="59" t="str">
        <f>IF(G17&gt;V3*100,"ДА","НЕТ")</f>
        <v>НЕТ</v>
      </c>
      <c r="L17" s="59"/>
      <c r="M17" s="59">
        <f t="shared" si="1"/>
        <v>0</v>
      </c>
      <c r="Q17" t="s">
        <v>80</v>
      </c>
      <c r="R17" s="6">
        <v>92.016194331983812</v>
      </c>
      <c r="S17">
        <v>95</v>
      </c>
      <c r="T17" s="46">
        <v>3.1408480715959919E-2</v>
      </c>
    </row>
    <row r="18" spans="1:20" x14ac:dyDescent="0.25">
      <c r="A18" s="73" t="s">
        <v>87</v>
      </c>
      <c r="B18" s="73" t="s">
        <v>70</v>
      </c>
      <c r="C18" s="76">
        <v>1.292</v>
      </c>
      <c r="D18" s="76">
        <v>1.444</v>
      </c>
      <c r="E18" s="76">
        <v>1.8859999999999999</v>
      </c>
      <c r="F18" s="76">
        <v>0.16600000000000001</v>
      </c>
      <c r="G18" s="76">
        <v>1.665</v>
      </c>
      <c r="H18" s="73">
        <v>34</v>
      </c>
      <c r="I18" s="73">
        <v>0</v>
      </c>
      <c r="J18" s="73">
        <v>0</v>
      </c>
      <c r="K18" s="59" t="str">
        <f>IF(G18&gt;V4*100,"ДА","НЕТ")</f>
        <v>НЕТ</v>
      </c>
      <c r="L18" s="59"/>
      <c r="M18" s="59">
        <f t="shared" si="1"/>
        <v>0</v>
      </c>
      <c r="Q18" t="s">
        <v>77</v>
      </c>
      <c r="R18" s="6">
        <v>24</v>
      </c>
      <c r="S18">
        <v>25</v>
      </c>
      <c r="T18" s="46">
        <v>4.0000000000000036E-2</v>
      </c>
    </row>
    <row r="19" spans="1:20" x14ac:dyDescent="0.25">
      <c r="A19" s="73" t="s">
        <v>88</v>
      </c>
      <c r="B19" s="73" t="s">
        <v>70</v>
      </c>
      <c r="C19" s="76">
        <v>1.28</v>
      </c>
      <c r="D19" s="76">
        <v>1.4750000000000001</v>
      </c>
      <c r="E19" s="76">
        <v>1.5780000000000001</v>
      </c>
      <c r="F19" s="76">
        <v>0.114</v>
      </c>
      <c r="G19" s="76">
        <v>1.5780000000000001</v>
      </c>
      <c r="H19" s="73">
        <v>8</v>
      </c>
      <c r="I19" s="73">
        <v>0</v>
      </c>
      <c r="J19" s="73">
        <v>0</v>
      </c>
      <c r="K19" s="59" t="str">
        <f>IF(G19&gt;V5*100,"ДА","НЕТ")</f>
        <v>НЕТ</v>
      </c>
      <c r="L19" s="59"/>
      <c r="M19" s="59">
        <f t="shared" si="1"/>
        <v>0</v>
      </c>
      <c r="Q19" t="s">
        <v>12</v>
      </c>
      <c r="R19" s="6">
        <v>110.30190861769809</v>
      </c>
      <c r="S19">
        <v>115</v>
      </c>
      <c r="T19" s="46">
        <v>4.0852968541755796E-2</v>
      </c>
    </row>
    <row r="20" spans="1:20" x14ac:dyDescent="0.25">
      <c r="A20" s="73" t="s">
        <v>89</v>
      </c>
      <c r="B20" s="73" t="s">
        <v>70</v>
      </c>
      <c r="C20" s="76">
        <v>2.2349999999999999</v>
      </c>
      <c r="D20" s="76">
        <v>2.5019999999999998</v>
      </c>
      <c r="E20" s="76">
        <v>2.806</v>
      </c>
      <c r="F20" s="76">
        <v>0.14099999999999999</v>
      </c>
      <c r="G20" s="76">
        <v>2.722</v>
      </c>
      <c r="H20" s="73">
        <v>36</v>
      </c>
      <c r="I20" s="73">
        <v>0</v>
      </c>
      <c r="J20" s="73">
        <v>0</v>
      </c>
      <c r="K20" s="59" t="str">
        <f>IF(G20&gt;V6*100,"ДА","НЕТ")</f>
        <v>НЕТ</v>
      </c>
      <c r="L20" s="59"/>
      <c r="M20" s="59">
        <f t="shared" si="1"/>
        <v>0</v>
      </c>
      <c r="Q20" t="s">
        <v>81</v>
      </c>
      <c r="R20" s="6">
        <v>32.432432432432435</v>
      </c>
      <c r="S20">
        <v>34</v>
      </c>
      <c r="T20" s="46">
        <v>4.610492845786951E-2</v>
      </c>
    </row>
    <row r="21" spans="1:20" x14ac:dyDescent="0.25">
      <c r="A21" s="73" t="s">
        <v>90</v>
      </c>
      <c r="B21" s="73" t="s">
        <v>70</v>
      </c>
      <c r="C21" s="76">
        <v>2.2229999999999999</v>
      </c>
      <c r="D21" s="76">
        <v>2.4689999999999999</v>
      </c>
      <c r="E21" s="76">
        <v>2.794</v>
      </c>
      <c r="F21" s="76">
        <v>0.185</v>
      </c>
      <c r="G21" s="76">
        <v>2.74</v>
      </c>
      <c r="H21" s="73">
        <v>13</v>
      </c>
      <c r="I21" s="73">
        <v>0</v>
      </c>
      <c r="J21" s="73">
        <v>0</v>
      </c>
      <c r="K21" s="59" t="str">
        <f>IF(G21&gt;V7*100,"ДА","НЕТ")</f>
        <v>НЕТ</v>
      </c>
      <c r="L21" s="59"/>
      <c r="M21" s="59">
        <f t="shared" si="1"/>
        <v>0</v>
      </c>
      <c r="Q21" t="s">
        <v>84</v>
      </c>
      <c r="R21" s="6">
        <v>32.432432432432435</v>
      </c>
      <c r="S21">
        <v>34</v>
      </c>
      <c r="T21" s="46">
        <v>4.610492845786951E-2</v>
      </c>
    </row>
    <row r="22" spans="1:20" x14ac:dyDescent="0.25">
      <c r="A22" s="80" t="s">
        <v>93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Q22" t="s">
        <v>91</v>
      </c>
      <c r="R22" s="6">
        <v>34.054054054054056</v>
      </c>
      <c r="S22">
        <v>34</v>
      </c>
      <c r="T22" s="46">
        <v>-1.5898251192369983E-3</v>
      </c>
    </row>
    <row r="23" spans="1:20" x14ac:dyDescent="0.25">
      <c r="A23" s="73" t="s">
        <v>13</v>
      </c>
      <c r="B23" s="73" t="s">
        <v>63</v>
      </c>
      <c r="C23" s="73" t="s">
        <v>64</v>
      </c>
      <c r="D23" s="73" t="s">
        <v>65</v>
      </c>
      <c r="E23" s="73" t="s">
        <v>66</v>
      </c>
      <c r="F23" s="73" t="s">
        <v>67</v>
      </c>
      <c r="G23" s="73" t="s">
        <v>68</v>
      </c>
      <c r="H23" s="73" t="s">
        <v>14</v>
      </c>
      <c r="I23" s="73" t="s">
        <v>15</v>
      </c>
      <c r="J23" s="73" t="s">
        <v>16</v>
      </c>
      <c r="K23" s="75" t="s">
        <v>98</v>
      </c>
      <c r="L23" s="75" t="s">
        <v>97</v>
      </c>
      <c r="M23" s="75" t="s">
        <v>99</v>
      </c>
    </row>
    <row r="24" spans="1:20" x14ac:dyDescent="0.25">
      <c r="A24" s="81" t="s">
        <v>76</v>
      </c>
      <c r="B24" s="81" t="s">
        <v>70</v>
      </c>
      <c r="C24" s="82">
        <v>1.319</v>
      </c>
      <c r="D24" s="82">
        <v>2.41</v>
      </c>
      <c r="E24" s="82">
        <v>3.4249999999999998</v>
      </c>
      <c r="F24" s="82">
        <v>0.66800000000000004</v>
      </c>
      <c r="G24" s="82">
        <v>3.2469999999999999</v>
      </c>
      <c r="H24" s="81">
        <v>333</v>
      </c>
      <c r="I24" s="81">
        <v>0</v>
      </c>
      <c r="J24" s="81">
        <v>0</v>
      </c>
      <c r="K24" s="59"/>
      <c r="L24" s="59"/>
      <c r="M24" s="59"/>
      <c r="Q24" t="s">
        <v>71</v>
      </c>
      <c r="R24" t="s">
        <v>37</v>
      </c>
      <c r="S24" t="s">
        <v>41</v>
      </c>
      <c r="T24" t="s">
        <v>42</v>
      </c>
    </row>
    <row r="25" spans="1:20" x14ac:dyDescent="0.25">
      <c r="A25" s="81" t="s">
        <v>69</v>
      </c>
      <c r="B25" s="81" t="s">
        <v>14</v>
      </c>
      <c r="C25" s="82">
        <v>0.21299999999999999</v>
      </c>
      <c r="D25" s="82">
        <v>0.23599999999999999</v>
      </c>
      <c r="E25" s="82">
        <v>0.29699999999999999</v>
      </c>
      <c r="F25" s="82">
        <v>2.4E-2</v>
      </c>
      <c r="G25" s="82">
        <v>0.27500000000000002</v>
      </c>
      <c r="H25" s="81">
        <v>179</v>
      </c>
      <c r="I25" s="81">
        <v>0</v>
      </c>
      <c r="J25" s="81">
        <v>0</v>
      </c>
      <c r="K25" s="59"/>
      <c r="L25" s="60">
        <f>VLOOKUP(A25,$Q$24:$T$36,4,FALSE)</f>
        <v>-1.9031248081524677E-3</v>
      </c>
      <c r="M25" s="59">
        <f t="shared" si="1"/>
        <v>0</v>
      </c>
      <c r="Q25" t="s">
        <v>82</v>
      </c>
      <c r="R25" s="6">
        <v>333.46868210026105</v>
      </c>
      <c r="S25">
        <v>333</v>
      </c>
      <c r="T25" s="46">
        <v>-1.4074537545376575E-3</v>
      </c>
    </row>
    <row r="26" spans="1:20" x14ac:dyDescent="0.25">
      <c r="A26" s="81" t="s">
        <v>77</v>
      </c>
      <c r="B26" s="81" t="s">
        <v>14</v>
      </c>
      <c r="C26" s="82">
        <v>0.23200000000000001</v>
      </c>
      <c r="D26" s="82">
        <v>0.27400000000000002</v>
      </c>
      <c r="E26" s="82">
        <v>0.33900000000000002</v>
      </c>
      <c r="F26" s="82">
        <v>3.6999999999999998E-2</v>
      </c>
      <c r="G26" s="82">
        <v>0.33800000000000002</v>
      </c>
      <c r="H26" s="81">
        <v>48</v>
      </c>
      <c r="I26" s="81">
        <v>0</v>
      </c>
      <c r="J26" s="81">
        <v>0</v>
      </c>
      <c r="K26" s="59"/>
      <c r="L26" s="60">
        <f t="shared" ref="L26:L36" si="3">VLOOKUP(A26,$Q$24:$T$36,4,FALSE)</f>
        <v>0</v>
      </c>
      <c r="M26" s="59">
        <f t="shared" si="1"/>
        <v>0</v>
      </c>
      <c r="Q26" t="s">
        <v>11</v>
      </c>
      <c r="R26" s="6">
        <v>268.60381723539615</v>
      </c>
      <c r="S26">
        <v>268</v>
      </c>
      <c r="T26" s="46">
        <v>-2.2530493858066158E-3</v>
      </c>
    </row>
    <row r="27" spans="1:20" x14ac:dyDescent="0.25">
      <c r="A27" s="81" t="s">
        <v>78</v>
      </c>
      <c r="B27" s="81" t="s">
        <v>14</v>
      </c>
      <c r="C27" s="82">
        <v>0.21</v>
      </c>
      <c r="D27" s="82">
        <v>0.247</v>
      </c>
      <c r="E27" s="82">
        <v>0.33800000000000002</v>
      </c>
      <c r="F27" s="82">
        <v>2.7E-2</v>
      </c>
      <c r="G27" s="82">
        <v>0.28599999999999998</v>
      </c>
      <c r="H27" s="81">
        <v>179</v>
      </c>
      <c r="I27" s="81">
        <v>0</v>
      </c>
      <c r="J27" s="81">
        <v>0</v>
      </c>
      <c r="K27" s="59"/>
      <c r="L27" s="60">
        <f t="shared" si="3"/>
        <v>-1.9031248081524677E-3</v>
      </c>
      <c r="M27" s="59">
        <f t="shared" si="1"/>
        <v>0</v>
      </c>
      <c r="Q27" t="s">
        <v>79</v>
      </c>
      <c r="R27" s="6">
        <v>204.60381723539618</v>
      </c>
      <c r="S27">
        <v>205</v>
      </c>
      <c r="T27" s="46">
        <v>1.9325988517259196E-3</v>
      </c>
    </row>
    <row r="28" spans="1:20" x14ac:dyDescent="0.25">
      <c r="A28" s="81" t="s">
        <v>79</v>
      </c>
      <c r="B28" s="81" t="s">
        <v>14</v>
      </c>
      <c r="C28" s="82">
        <v>0.42199999999999999</v>
      </c>
      <c r="D28" s="82">
        <v>0.498</v>
      </c>
      <c r="E28" s="82">
        <v>0.70299999999999996</v>
      </c>
      <c r="F28" s="82">
        <v>4.1000000000000002E-2</v>
      </c>
      <c r="G28" s="82">
        <v>0.55600000000000005</v>
      </c>
      <c r="H28" s="81">
        <v>205</v>
      </c>
      <c r="I28" s="81">
        <v>0</v>
      </c>
      <c r="J28" s="81">
        <v>0</v>
      </c>
      <c r="K28" s="59"/>
      <c r="L28" s="60">
        <f t="shared" si="3"/>
        <v>1.9325988517259196E-3</v>
      </c>
      <c r="M28" s="59">
        <f t="shared" si="1"/>
        <v>0</v>
      </c>
      <c r="Q28" t="s">
        <v>78</v>
      </c>
      <c r="R28" s="6">
        <v>179.3406593406593</v>
      </c>
      <c r="S28">
        <v>179</v>
      </c>
      <c r="T28" s="46">
        <v>-1.9031248081524677E-3</v>
      </c>
    </row>
    <row r="29" spans="1:20" x14ac:dyDescent="0.25">
      <c r="A29" s="81" t="s">
        <v>80</v>
      </c>
      <c r="B29" s="81" t="s">
        <v>14</v>
      </c>
      <c r="C29" s="82">
        <v>0.42399999999999999</v>
      </c>
      <c r="D29" s="82">
        <v>0.50900000000000001</v>
      </c>
      <c r="E29" s="82">
        <v>0.67500000000000004</v>
      </c>
      <c r="F29" s="82">
        <v>4.4999999999999998E-2</v>
      </c>
      <c r="G29" s="82">
        <v>0.56999999999999995</v>
      </c>
      <c r="H29" s="81">
        <v>184</v>
      </c>
      <c r="I29" s="81">
        <v>0</v>
      </c>
      <c r="J29" s="81">
        <v>0</v>
      </c>
      <c r="K29" s="59"/>
      <c r="L29" s="60">
        <f t="shared" si="3"/>
        <v>-1.7602534765015498E-4</v>
      </c>
      <c r="M29" s="59">
        <f t="shared" si="1"/>
        <v>0</v>
      </c>
      <c r="Q29" t="s">
        <v>69</v>
      </c>
      <c r="R29" s="6">
        <v>179.3406593406593</v>
      </c>
      <c r="S29">
        <v>179</v>
      </c>
      <c r="T29" s="46">
        <v>-1.9031248081524677E-3</v>
      </c>
    </row>
    <row r="30" spans="1:20" x14ac:dyDescent="0.25">
      <c r="A30" s="81" t="s">
        <v>81</v>
      </c>
      <c r="B30" s="81" t="s">
        <v>14</v>
      </c>
      <c r="C30" s="82">
        <v>0.219</v>
      </c>
      <c r="D30" s="82">
        <v>0.251</v>
      </c>
      <c r="E30" s="82">
        <v>0.29499999999999998</v>
      </c>
      <c r="F30" s="82">
        <v>2.3E-2</v>
      </c>
      <c r="G30" s="82">
        <v>0.29399999999999998</v>
      </c>
      <c r="H30" s="81">
        <v>66</v>
      </c>
      <c r="I30" s="81">
        <v>0</v>
      </c>
      <c r="J30" s="81">
        <v>0</v>
      </c>
      <c r="K30" s="59"/>
      <c r="L30" s="60">
        <f t="shared" si="3"/>
        <v>1.7199017199017064E-2</v>
      </c>
      <c r="M30" s="59">
        <f t="shared" si="1"/>
        <v>0</v>
      </c>
      <c r="Q30" t="s">
        <v>83</v>
      </c>
      <c r="R30" s="6">
        <v>110.76923076923077</v>
      </c>
      <c r="S30">
        <v>111</v>
      </c>
      <c r="T30" s="46">
        <v>2.0790020790020236E-3</v>
      </c>
    </row>
    <row r="31" spans="1:20" x14ac:dyDescent="0.25">
      <c r="A31" s="81" t="s">
        <v>82</v>
      </c>
      <c r="B31" s="81" t="s">
        <v>14</v>
      </c>
      <c r="C31" s="82">
        <v>0.42199999999999999</v>
      </c>
      <c r="D31" s="82">
        <v>0.50800000000000001</v>
      </c>
      <c r="E31" s="82">
        <v>0.84</v>
      </c>
      <c r="F31" s="82">
        <v>5.5E-2</v>
      </c>
      <c r="G31" s="82">
        <v>0.59</v>
      </c>
      <c r="H31" s="81">
        <v>333</v>
      </c>
      <c r="I31" s="81">
        <v>0</v>
      </c>
      <c r="J31" s="81">
        <v>0</v>
      </c>
      <c r="K31" s="59"/>
      <c r="L31" s="60">
        <f t="shared" si="3"/>
        <v>-1.4074537545376575E-3</v>
      </c>
      <c r="M31" s="59">
        <f t="shared" si="1"/>
        <v>0</v>
      </c>
      <c r="Q31" t="s">
        <v>80</v>
      </c>
      <c r="R31" s="6">
        <v>184.03238866396762</v>
      </c>
      <c r="S31">
        <v>184</v>
      </c>
      <c r="T31" s="46">
        <v>-1.7602534765015498E-4</v>
      </c>
    </row>
    <row r="32" spans="1:20" x14ac:dyDescent="0.25">
      <c r="A32" s="81" t="s">
        <v>11</v>
      </c>
      <c r="B32" s="81" t="s">
        <v>14</v>
      </c>
      <c r="C32" s="82">
        <v>0.44500000000000001</v>
      </c>
      <c r="D32" s="82">
        <v>0.51500000000000001</v>
      </c>
      <c r="E32" s="82">
        <v>0.78900000000000003</v>
      </c>
      <c r="F32" s="82">
        <v>4.7E-2</v>
      </c>
      <c r="G32" s="82">
        <v>0.56799999999999995</v>
      </c>
      <c r="H32" s="81">
        <v>268</v>
      </c>
      <c r="I32" s="81">
        <v>0</v>
      </c>
      <c r="J32" s="81">
        <v>0</v>
      </c>
      <c r="K32" s="59"/>
      <c r="L32" s="60">
        <f t="shared" si="3"/>
        <v>-2.2530493858066158E-3</v>
      </c>
      <c r="M32" s="59">
        <f t="shared" si="1"/>
        <v>0</v>
      </c>
      <c r="Q32" t="s">
        <v>77</v>
      </c>
      <c r="R32" s="6">
        <v>48</v>
      </c>
      <c r="S32">
        <v>48</v>
      </c>
      <c r="T32">
        <v>0</v>
      </c>
    </row>
    <row r="33" spans="1:20" x14ac:dyDescent="0.25">
      <c r="A33" s="81" t="s">
        <v>12</v>
      </c>
      <c r="B33" s="81" t="s">
        <v>14</v>
      </c>
      <c r="C33" s="82">
        <v>0.41299999999999998</v>
      </c>
      <c r="D33" s="82">
        <v>0.48399999999999999</v>
      </c>
      <c r="E33" s="82">
        <v>0.63900000000000001</v>
      </c>
      <c r="F33" s="82">
        <v>0.04</v>
      </c>
      <c r="G33" s="82">
        <v>0.53100000000000003</v>
      </c>
      <c r="H33" s="81">
        <v>220</v>
      </c>
      <c r="I33" s="81">
        <v>0</v>
      </c>
      <c r="J33" s="81">
        <v>0</v>
      </c>
      <c r="K33" s="59"/>
      <c r="L33" s="60">
        <f t="shared" si="3"/>
        <v>-2.7446237972552634E-3</v>
      </c>
      <c r="M33" s="59">
        <f t="shared" si="1"/>
        <v>0</v>
      </c>
      <c r="Q33" t="s">
        <v>12</v>
      </c>
      <c r="R33" s="6">
        <v>220.60381723539618</v>
      </c>
      <c r="S33">
        <v>220</v>
      </c>
      <c r="T33" s="46">
        <v>-2.7446237972552634E-3</v>
      </c>
    </row>
    <row r="34" spans="1:20" x14ac:dyDescent="0.25">
      <c r="A34" s="81" t="s">
        <v>83</v>
      </c>
      <c r="B34" s="81" t="s">
        <v>14</v>
      </c>
      <c r="C34" s="82">
        <v>0.21099999999999999</v>
      </c>
      <c r="D34" s="82">
        <v>0.24</v>
      </c>
      <c r="E34" s="82">
        <v>0.29199999999999998</v>
      </c>
      <c r="F34" s="82">
        <v>2.1999999999999999E-2</v>
      </c>
      <c r="G34" s="82">
        <v>0.28699999999999998</v>
      </c>
      <c r="H34" s="81">
        <v>111</v>
      </c>
      <c r="I34" s="81">
        <v>0</v>
      </c>
      <c r="J34" s="81">
        <v>0</v>
      </c>
      <c r="K34" s="59"/>
      <c r="L34" s="60">
        <f t="shared" si="3"/>
        <v>2.0790020790020236E-3</v>
      </c>
      <c r="M34" s="59">
        <f t="shared" si="1"/>
        <v>0</v>
      </c>
      <c r="Q34" t="s">
        <v>81</v>
      </c>
      <c r="R34" s="6">
        <v>64.86486486486487</v>
      </c>
      <c r="S34">
        <v>66</v>
      </c>
      <c r="T34" s="46">
        <v>1.7199017199017064E-2</v>
      </c>
    </row>
    <row r="35" spans="1:20" x14ac:dyDescent="0.25">
      <c r="A35" s="81" t="s">
        <v>91</v>
      </c>
      <c r="B35" s="81" t="s">
        <v>14</v>
      </c>
      <c r="C35" s="82">
        <v>0.42199999999999999</v>
      </c>
      <c r="D35" s="82">
        <v>0.53400000000000003</v>
      </c>
      <c r="E35" s="82">
        <v>0.63800000000000001</v>
      </c>
      <c r="F35" s="82">
        <v>6.7000000000000004E-2</v>
      </c>
      <c r="G35" s="82">
        <v>0.63400000000000001</v>
      </c>
      <c r="H35" s="81">
        <v>65</v>
      </c>
      <c r="I35" s="81">
        <v>0</v>
      </c>
      <c r="J35" s="81">
        <v>0</v>
      </c>
      <c r="K35" s="59"/>
      <c r="L35" s="60">
        <f t="shared" si="3"/>
        <v>-4.7817047817047875E-2</v>
      </c>
      <c r="M35" s="59">
        <f t="shared" si="1"/>
        <v>0</v>
      </c>
      <c r="Q35" t="s">
        <v>84</v>
      </c>
      <c r="R35" s="6">
        <v>64.86486486486487</v>
      </c>
      <c r="S35">
        <v>65</v>
      </c>
      <c r="T35" s="46">
        <v>2.0790020790020236E-3</v>
      </c>
    </row>
    <row r="36" spans="1:20" x14ac:dyDescent="0.25">
      <c r="A36" s="81" t="s">
        <v>84</v>
      </c>
      <c r="B36" s="81" t="s">
        <v>14</v>
      </c>
      <c r="C36" s="82">
        <v>0.21</v>
      </c>
      <c r="D36" s="82">
        <v>0.249</v>
      </c>
      <c r="E36" s="82">
        <v>0.28699999999999998</v>
      </c>
      <c r="F36" s="82">
        <v>2.5000000000000001E-2</v>
      </c>
      <c r="G36" s="82">
        <v>0.27900000000000003</v>
      </c>
      <c r="H36" s="81">
        <v>65</v>
      </c>
      <c r="I36" s="81">
        <v>0</v>
      </c>
      <c r="J36" s="81">
        <v>0</v>
      </c>
      <c r="K36" s="59"/>
      <c r="L36" s="60">
        <f t="shared" si="3"/>
        <v>2.0790020790020236E-3</v>
      </c>
      <c r="M36" s="59">
        <f t="shared" si="1"/>
        <v>0</v>
      </c>
      <c r="Q36" t="s">
        <v>91</v>
      </c>
      <c r="R36" s="6">
        <v>68.108108108108112</v>
      </c>
      <c r="S36">
        <v>65</v>
      </c>
      <c r="T36" s="46">
        <v>-4.7817047817047875E-2</v>
      </c>
    </row>
    <row r="37" spans="1:20" x14ac:dyDescent="0.25">
      <c r="A37" s="81" t="s">
        <v>85</v>
      </c>
      <c r="B37" s="81" t="s">
        <v>70</v>
      </c>
      <c r="C37" s="82">
        <v>3.0219999999999998</v>
      </c>
      <c r="D37" s="82">
        <v>3.2120000000000002</v>
      </c>
      <c r="E37" s="82">
        <v>3.4249999999999998</v>
      </c>
      <c r="F37" s="82">
        <v>9.4E-2</v>
      </c>
      <c r="G37" s="82">
        <v>3.3090000000000002</v>
      </c>
      <c r="H37" s="81">
        <v>111</v>
      </c>
      <c r="I37" s="81">
        <v>0</v>
      </c>
      <c r="J37" s="81">
        <v>0</v>
      </c>
      <c r="K37" s="59" t="str">
        <f>IF(C37&gt;V2,"ДА","НЕТ")</f>
        <v>НЕТ</v>
      </c>
      <c r="L37" s="59"/>
      <c r="M37" s="59">
        <f t="shared" si="1"/>
        <v>0</v>
      </c>
    </row>
    <row r="38" spans="1:20" x14ac:dyDescent="0.25">
      <c r="A38" s="81" t="s">
        <v>86</v>
      </c>
      <c r="B38" s="81" t="s">
        <v>70</v>
      </c>
      <c r="C38" s="82">
        <v>1.6990000000000001</v>
      </c>
      <c r="D38" s="82">
        <v>1.895</v>
      </c>
      <c r="E38" s="82">
        <v>2.145</v>
      </c>
      <c r="F38" s="82">
        <v>0.112</v>
      </c>
      <c r="G38" s="82">
        <v>2.0619999999999998</v>
      </c>
      <c r="H38" s="81">
        <v>48</v>
      </c>
      <c r="I38" s="81">
        <v>0</v>
      </c>
      <c r="J38" s="81">
        <v>0</v>
      </c>
      <c r="K38" s="59" t="str">
        <f>IF(C38&gt;V3,"ДА","НЕТ")</f>
        <v>НЕТ</v>
      </c>
      <c r="L38" s="59"/>
      <c r="M38" s="59">
        <f t="shared" si="1"/>
        <v>0</v>
      </c>
    </row>
    <row r="39" spans="1:20" x14ac:dyDescent="0.25">
      <c r="A39" s="81" t="s">
        <v>87</v>
      </c>
      <c r="B39" s="81" t="s">
        <v>70</v>
      </c>
      <c r="C39" s="82">
        <v>1.319</v>
      </c>
      <c r="D39" s="82">
        <v>1.5369999999999999</v>
      </c>
      <c r="E39" s="82">
        <v>1.6539999999999999</v>
      </c>
      <c r="F39" s="82">
        <v>8.1000000000000003E-2</v>
      </c>
      <c r="G39" s="82">
        <v>1.637</v>
      </c>
      <c r="H39" s="81">
        <v>65</v>
      </c>
      <c r="I39" s="81">
        <v>0</v>
      </c>
      <c r="J39" s="81">
        <v>0</v>
      </c>
      <c r="K39" s="59" t="str">
        <f>IF(C39&gt;V4,"ДА","НЕТ")</f>
        <v>НЕТ</v>
      </c>
      <c r="L39" s="59"/>
      <c r="M39" s="59">
        <f t="shared" si="1"/>
        <v>0</v>
      </c>
    </row>
    <row r="40" spans="1:20" x14ac:dyDescent="0.25">
      <c r="A40" s="81" t="s">
        <v>88</v>
      </c>
      <c r="B40" s="81" t="s">
        <v>70</v>
      </c>
      <c r="C40" s="82">
        <v>1.3620000000000001</v>
      </c>
      <c r="D40" s="82">
        <v>1.5740000000000001</v>
      </c>
      <c r="E40" s="82">
        <v>1.7310000000000001</v>
      </c>
      <c r="F40" s="82">
        <v>0.112</v>
      </c>
      <c r="G40" s="82">
        <v>1.716</v>
      </c>
      <c r="H40" s="81">
        <v>16</v>
      </c>
      <c r="I40" s="81">
        <v>0</v>
      </c>
      <c r="J40" s="81">
        <v>0</v>
      </c>
      <c r="K40" s="59" t="str">
        <f>IF(C40&gt;V5,"ДА","НЕТ")</f>
        <v>НЕТ</v>
      </c>
      <c r="L40" s="59"/>
      <c r="M40" s="59">
        <f t="shared" si="1"/>
        <v>0</v>
      </c>
    </row>
    <row r="41" spans="1:20" x14ac:dyDescent="0.25">
      <c r="A41" s="81" t="s">
        <v>89</v>
      </c>
      <c r="B41" s="81" t="s">
        <v>70</v>
      </c>
      <c r="C41" s="82">
        <v>2.31</v>
      </c>
      <c r="D41" s="82">
        <v>2.4500000000000002</v>
      </c>
      <c r="E41" s="82">
        <v>2.6579999999999999</v>
      </c>
      <c r="F41" s="82">
        <v>9.0999999999999998E-2</v>
      </c>
      <c r="G41" s="82">
        <v>2.5710000000000002</v>
      </c>
      <c r="H41" s="81">
        <v>68</v>
      </c>
      <c r="I41" s="81">
        <v>0</v>
      </c>
      <c r="J41" s="81">
        <v>0</v>
      </c>
      <c r="K41" s="59" t="str">
        <f>IF(C41&gt;V6,"ДА","НЕТ")</f>
        <v>НЕТ</v>
      </c>
      <c r="L41" s="59"/>
      <c r="M41" s="59">
        <f t="shared" si="1"/>
        <v>0</v>
      </c>
    </row>
    <row r="42" spans="1:20" x14ac:dyDescent="0.25">
      <c r="A42" s="81" t="s">
        <v>90</v>
      </c>
      <c r="B42" s="81" t="s">
        <v>70</v>
      </c>
      <c r="C42" s="82">
        <v>2.2370000000000001</v>
      </c>
      <c r="D42" s="82">
        <v>2.5379999999999998</v>
      </c>
      <c r="E42" s="82">
        <v>2.9350000000000001</v>
      </c>
      <c r="F42" s="82">
        <v>0.155</v>
      </c>
      <c r="G42" s="82">
        <v>2.762</v>
      </c>
      <c r="H42" s="81">
        <v>25</v>
      </c>
      <c r="I42" s="81">
        <v>0</v>
      </c>
      <c r="J42" s="81">
        <v>0</v>
      </c>
      <c r="K42" s="59" t="str">
        <f>IF(C42&gt;V7,"ДА","НЕТ")</f>
        <v>НЕТ</v>
      </c>
      <c r="L42" s="59"/>
      <c r="M42" s="59">
        <f t="shared" si="1"/>
        <v>0</v>
      </c>
    </row>
    <row r="43" spans="1:20" x14ac:dyDescent="0.25">
      <c r="A43" s="72" t="s">
        <v>94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</row>
    <row r="44" spans="1:20" x14ac:dyDescent="0.25">
      <c r="A44" s="73" t="s">
        <v>13</v>
      </c>
      <c r="B44" s="73" t="s">
        <v>63</v>
      </c>
      <c r="C44" s="73" t="s">
        <v>64</v>
      </c>
      <c r="D44" s="73" t="s">
        <v>65</v>
      </c>
      <c r="E44" s="73" t="s">
        <v>66</v>
      </c>
      <c r="F44" s="73" t="s">
        <v>67</v>
      </c>
      <c r="G44" s="73" t="s">
        <v>68</v>
      </c>
      <c r="H44" s="73" t="s">
        <v>14</v>
      </c>
      <c r="I44" s="73" t="s">
        <v>15</v>
      </c>
      <c r="J44" s="73" t="s">
        <v>16</v>
      </c>
      <c r="K44" s="75" t="s">
        <v>98</v>
      </c>
      <c r="L44" s="75" t="s">
        <v>97</v>
      </c>
      <c r="M44" s="75" t="s">
        <v>99</v>
      </c>
    </row>
    <row r="45" spans="1:20" x14ac:dyDescent="0.25">
      <c r="A45" s="73" t="s">
        <v>76</v>
      </c>
      <c r="B45" s="73" t="s">
        <v>70</v>
      </c>
      <c r="C45" s="76">
        <v>1.345</v>
      </c>
      <c r="D45" s="76">
        <v>2.4780000000000002</v>
      </c>
      <c r="E45" s="76">
        <v>3.4609999999999999</v>
      </c>
      <c r="F45" s="76">
        <v>0.67300000000000004</v>
      </c>
      <c r="G45" s="76">
        <v>3.302</v>
      </c>
      <c r="H45" s="73">
        <v>518</v>
      </c>
      <c r="I45" s="73">
        <v>0</v>
      </c>
      <c r="J45" s="73">
        <v>0</v>
      </c>
      <c r="K45" s="59"/>
      <c r="L45" s="59"/>
      <c r="M45" s="59"/>
      <c r="Q45" t="s">
        <v>71</v>
      </c>
      <c r="R45" t="s">
        <v>37</v>
      </c>
      <c r="S45" t="s">
        <v>41</v>
      </c>
      <c r="T45" t="s">
        <v>42</v>
      </c>
    </row>
    <row r="46" spans="1:20" x14ac:dyDescent="0.25">
      <c r="A46" s="73" t="s">
        <v>69</v>
      </c>
      <c r="B46" s="73" t="s">
        <v>14</v>
      </c>
      <c r="C46" s="76">
        <v>0.214</v>
      </c>
      <c r="D46" s="76">
        <v>0.23699999999999999</v>
      </c>
      <c r="E46" s="76">
        <v>0.28499999999999998</v>
      </c>
      <c r="F46" s="76">
        <v>0.02</v>
      </c>
      <c r="G46" s="76">
        <v>0.26700000000000002</v>
      </c>
      <c r="H46" s="73">
        <v>276</v>
      </c>
      <c r="I46" s="73">
        <v>0</v>
      </c>
      <c r="J46" s="73">
        <v>0</v>
      </c>
      <c r="K46" s="59"/>
      <c r="L46" s="60">
        <f>VLOOKUP(A46,$Q$45:$T$57,4,FALSE)</f>
        <v>2.532250358337329E-2</v>
      </c>
      <c r="M46" s="59">
        <f t="shared" si="1"/>
        <v>0</v>
      </c>
      <c r="Q46" t="s">
        <v>82</v>
      </c>
      <c r="R46" s="6">
        <v>500.20302315039157</v>
      </c>
      <c r="S46">
        <v>520</v>
      </c>
      <c r="T46" s="46">
        <v>3.8071109326170083E-2</v>
      </c>
    </row>
    <row r="47" spans="1:20" x14ac:dyDescent="0.25">
      <c r="A47" s="73" t="s">
        <v>77</v>
      </c>
      <c r="B47" s="73" t="s">
        <v>14</v>
      </c>
      <c r="C47" s="76">
        <v>0.245</v>
      </c>
      <c r="D47" s="76">
        <v>0.29499999999999998</v>
      </c>
      <c r="E47" s="76">
        <v>0.38300000000000001</v>
      </c>
      <c r="F47" s="76">
        <v>3.9E-2</v>
      </c>
      <c r="G47" s="76">
        <v>0.35599999999999998</v>
      </c>
      <c r="H47" s="73">
        <v>74</v>
      </c>
      <c r="I47" s="73">
        <v>0</v>
      </c>
      <c r="J47" s="73">
        <v>0</v>
      </c>
      <c r="K47" s="59"/>
      <c r="L47" s="60">
        <f t="shared" ref="L47:L57" si="4">VLOOKUP(A47,$Q$45:$T$57,4,FALSE)</f>
        <v>2.7027027027026973E-2</v>
      </c>
      <c r="M47" s="59">
        <f t="shared" si="1"/>
        <v>0</v>
      </c>
      <c r="Q47" t="s">
        <v>11</v>
      </c>
      <c r="R47" s="6">
        <v>402.90572585309422</v>
      </c>
      <c r="S47">
        <v>419</v>
      </c>
      <c r="T47" s="46">
        <v>3.8411155481875348E-2</v>
      </c>
    </row>
    <row r="48" spans="1:20" x14ac:dyDescent="0.25">
      <c r="A48" s="73" t="s">
        <v>78</v>
      </c>
      <c r="B48" s="73" t="s">
        <v>14</v>
      </c>
      <c r="C48" s="76">
        <v>0.216</v>
      </c>
      <c r="D48" s="76">
        <v>0.249</v>
      </c>
      <c r="E48" s="76">
        <v>0.33900000000000002</v>
      </c>
      <c r="F48" s="76">
        <v>2.8000000000000001E-2</v>
      </c>
      <c r="G48" s="76">
        <v>0.28699999999999998</v>
      </c>
      <c r="H48" s="73">
        <v>276</v>
      </c>
      <c r="I48" s="73">
        <v>0</v>
      </c>
      <c r="J48" s="73">
        <v>0</v>
      </c>
      <c r="K48" s="59"/>
      <c r="L48" s="60">
        <f t="shared" si="4"/>
        <v>2.532250358337329E-2</v>
      </c>
      <c r="M48" s="59">
        <f t="shared" si="1"/>
        <v>0</v>
      </c>
      <c r="Q48" t="s">
        <v>79</v>
      </c>
      <c r="R48" s="6">
        <v>306.90572585309428</v>
      </c>
      <c r="S48">
        <v>319</v>
      </c>
      <c r="T48" s="46">
        <v>3.7913085100017896E-2</v>
      </c>
    </row>
    <row r="49" spans="1:20" x14ac:dyDescent="0.25">
      <c r="A49" s="73" t="s">
        <v>79</v>
      </c>
      <c r="B49" s="73" t="s">
        <v>14</v>
      </c>
      <c r="C49" s="76">
        <v>0.45100000000000001</v>
      </c>
      <c r="D49" s="76">
        <v>0.52100000000000002</v>
      </c>
      <c r="E49" s="76">
        <v>0.76700000000000002</v>
      </c>
      <c r="F49" s="76">
        <v>3.7999999999999999E-2</v>
      </c>
      <c r="G49" s="76">
        <v>0.56899999999999995</v>
      </c>
      <c r="H49" s="73">
        <v>319</v>
      </c>
      <c r="I49" s="73">
        <v>0</v>
      </c>
      <c r="J49" s="73">
        <v>0</v>
      </c>
      <c r="K49" s="59"/>
      <c r="L49" s="60">
        <f t="shared" si="4"/>
        <v>3.7913085100017896E-2</v>
      </c>
      <c r="M49" s="59">
        <f t="shared" si="1"/>
        <v>0</v>
      </c>
      <c r="Q49" t="s">
        <v>78</v>
      </c>
      <c r="R49" s="6">
        <v>269.01098901098896</v>
      </c>
      <c r="S49">
        <v>276</v>
      </c>
      <c r="T49" s="46">
        <v>2.532250358337329E-2</v>
      </c>
    </row>
    <row r="50" spans="1:20" x14ac:dyDescent="0.25">
      <c r="A50" s="73" t="s">
        <v>80</v>
      </c>
      <c r="B50" s="73" t="s">
        <v>14</v>
      </c>
      <c r="C50" s="76">
        <v>0.44800000000000001</v>
      </c>
      <c r="D50" s="76">
        <v>0.53100000000000003</v>
      </c>
      <c r="E50" s="76">
        <v>0.84799999999999998</v>
      </c>
      <c r="F50" s="76">
        <v>5.6000000000000001E-2</v>
      </c>
      <c r="G50" s="76">
        <v>0.6</v>
      </c>
      <c r="H50" s="73">
        <v>285</v>
      </c>
      <c r="I50" s="73">
        <v>0</v>
      </c>
      <c r="J50" s="73">
        <v>0</v>
      </c>
      <c r="K50" s="59"/>
      <c r="L50" s="60">
        <f t="shared" si="4"/>
        <v>3.1408480715959808E-2</v>
      </c>
      <c r="M50" s="59">
        <f t="shared" si="1"/>
        <v>0</v>
      </c>
      <c r="Q50" t="s">
        <v>69</v>
      </c>
      <c r="R50" s="6">
        <v>269.01098901098896</v>
      </c>
      <c r="S50">
        <v>276</v>
      </c>
      <c r="T50" s="46">
        <v>2.532250358337329E-2</v>
      </c>
    </row>
    <row r="51" spans="1:20" x14ac:dyDescent="0.25">
      <c r="A51" s="73" t="s">
        <v>81</v>
      </c>
      <c r="B51" s="73" t="s">
        <v>14</v>
      </c>
      <c r="C51" s="76">
        <v>0.23499999999999999</v>
      </c>
      <c r="D51" s="76">
        <v>0.26500000000000001</v>
      </c>
      <c r="E51" s="76">
        <v>0.33</v>
      </c>
      <c r="F51" s="76">
        <v>2.7E-2</v>
      </c>
      <c r="G51" s="76">
        <v>0.32100000000000001</v>
      </c>
      <c r="H51" s="73">
        <v>101</v>
      </c>
      <c r="I51" s="73">
        <v>0</v>
      </c>
      <c r="J51" s="73">
        <v>0</v>
      </c>
      <c r="K51" s="59"/>
      <c r="L51" s="60">
        <f t="shared" si="4"/>
        <v>3.6660422799036585E-2</v>
      </c>
      <c r="M51" s="59">
        <f t="shared" si="1"/>
        <v>0</v>
      </c>
      <c r="Q51" t="s">
        <v>83</v>
      </c>
      <c r="R51" s="6">
        <v>166.15384615384616</v>
      </c>
      <c r="S51">
        <v>171</v>
      </c>
      <c r="T51" s="46">
        <v>2.8340080971659853E-2</v>
      </c>
    </row>
    <row r="52" spans="1:20" x14ac:dyDescent="0.25">
      <c r="A52" s="73" t="s">
        <v>82</v>
      </c>
      <c r="B52" s="73" t="s">
        <v>14</v>
      </c>
      <c r="C52" s="76">
        <v>0.41499999999999998</v>
      </c>
      <c r="D52" s="76">
        <v>0.52300000000000002</v>
      </c>
      <c r="E52" s="76">
        <v>0.74</v>
      </c>
      <c r="F52" s="76">
        <v>4.8000000000000001E-2</v>
      </c>
      <c r="G52" s="76">
        <v>0.58899999999999997</v>
      </c>
      <c r="H52" s="73">
        <v>520</v>
      </c>
      <c r="I52" s="73">
        <v>0</v>
      </c>
      <c r="J52" s="73">
        <v>0</v>
      </c>
      <c r="K52" s="59"/>
      <c r="L52" s="60">
        <f t="shared" si="4"/>
        <v>3.8071109326170083E-2</v>
      </c>
      <c r="M52" s="59">
        <f t="shared" si="1"/>
        <v>0</v>
      </c>
      <c r="Q52" t="s">
        <v>80</v>
      </c>
      <c r="R52" s="6">
        <v>276.04858299595145</v>
      </c>
      <c r="S52">
        <v>285</v>
      </c>
      <c r="T52" s="46">
        <v>3.1408480715959808E-2</v>
      </c>
    </row>
    <row r="53" spans="1:20" x14ac:dyDescent="0.25">
      <c r="A53" s="73" t="s">
        <v>11</v>
      </c>
      <c r="B53" s="73" t="s">
        <v>14</v>
      </c>
      <c r="C53" s="76">
        <v>0.437</v>
      </c>
      <c r="D53" s="76">
        <v>0.52600000000000002</v>
      </c>
      <c r="E53" s="76">
        <v>0.69199999999999995</v>
      </c>
      <c r="F53" s="76">
        <v>4.1000000000000002E-2</v>
      </c>
      <c r="G53" s="76">
        <v>0.56999999999999995</v>
      </c>
      <c r="H53" s="73">
        <v>419</v>
      </c>
      <c r="I53" s="73">
        <v>0</v>
      </c>
      <c r="J53" s="73">
        <v>0</v>
      </c>
      <c r="K53" s="59"/>
      <c r="L53" s="60">
        <f t="shared" si="4"/>
        <v>3.8411155481875348E-2</v>
      </c>
      <c r="M53" s="59">
        <f t="shared" si="1"/>
        <v>0</v>
      </c>
      <c r="Q53" t="s">
        <v>77</v>
      </c>
      <c r="R53" s="6">
        <v>72</v>
      </c>
      <c r="S53">
        <v>74</v>
      </c>
      <c r="T53" s="46">
        <v>2.7027027027026973E-2</v>
      </c>
    </row>
    <row r="54" spans="1:20" x14ac:dyDescent="0.25">
      <c r="A54" s="73" t="s">
        <v>12</v>
      </c>
      <c r="B54" s="73" t="s">
        <v>14</v>
      </c>
      <c r="C54" s="76">
        <v>0.41299999999999998</v>
      </c>
      <c r="D54" s="76">
        <v>0.498</v>
      </c>
      <c r="E54" s="76">
        <v>0.748</v>
      </c>
      <c r="F54" s="76">
        <v>4.1000000000000002E-2</v>
      </c>
      <c r="G54" s="76">
        <v>0.54200000000000004</v>
      </c>
      <c r="H54" s="73">
        <v>343</v>
      </c>
      <c r="I54" s="73">
        <v>0</v>
      </c>
      <c r="J54" s="73">
        <v>0</v>
      </c>
      <c r="K54" s="59"/>
      <c r="L54" s="60">
        <f t="shared" si="4"/>
        <v>3.5260274480774734E-2</v>
      </c>
      <c r="M54" s="59">
        <f t="shared" si="1"/>
        <v>0</v>
      </c>
      <c r="Q54" t="s">
        <v>12</v>
      </c>
      <c r="R54" s="6">
        <v>330.90572585309428</v>
      </c>
      <c r="S54">
        <v>343</v>
      </c>
      <c r="T54" s="46">
        <v>3.5260274480774734E-2</v>
      </c>
    </row>
    <row r="55" spans="1:20" x14ac:dyDescent="0.25">
      <c r="A55" s="73" t="s">
        <v>83</v>
      </c>
      <c r="B55" s="73" t="s">
        <v>14</v>
      </c>
      <c r="C55" s="76">
        <v>0.218</v>
      </c>
      <c r="D55" s="76">
        <v>0.24</v>
      </c>
      <c r="E55" s="76">
        <v>0.28699999999999998</v>
      </c>
      <c r="F55" s="76">
        <v>1.7000000000000001E-2</v>
      </c>
      <c r="G55" s="76">
        <v>0.26400000000000001</v>
      </c>
      <c r="H55" s="73">
        <v>171</v>
      </c>
      <c r="I55" s="73">
        <v>0</v>
      </c>
      <c r="J55" s="73">
        <v>0</v>
      </c>
      <c r="K55" s="59"/>
      <c r="L55" s="60">
        <f t="shared" si="4"/>
        <v>2.8340080971659853E-2</v>
      </c>
      <c r="M55" s="59">
        <f t="shared" si="1"/>
        <v>0</v>
      </c>
      <c r="Q55" t="s">
        <v>81</v>
      </c>
      <c r="R55" s="6">
        <v>97.297297297297305</v>
      </c>
      <c r="S55">
        <v>101</v>
      </c>
      <c r="T55" s="46">
        <v>3.6660422799036585E-2</v>
      </c>
    </row>
    <row r="56" spans="1:20" x14ac:dyDescent="0.25">
      <c r="A56" s="73" t="s">
        <v>91</v>
      </c>
      <c r="B56" s="73" t="s">
        <v>14</v>
      </c>
      <c r="C56" s="76">
        <v>0.45500000000000002</v>
      </c>
      <c r="D56" s="76">
        <v>0.53900000000000003</v>
      </c>
      <c r="E56" s="76">
        <v>0.65800000000000003</v>
      </c>
      <c r="F56" s="76">
        <v>0.05</v>
      </c>
      <c r="G56" s="76">
        <v>0.61699999999999999</v>
      </c>
      <c r="H56" s="73">
        <v>101</v>
      </c>
      <c r="I56" s="73">
        <v>0</v>
      </c>
      <c r="J56" s="73">
        <v>0</v>
      </c>
      <c r="K56" s="59"/>
      <c r="L56" s="60">
        <f t="shared" si="4"/>
        <v>-1.1506556061011475E-2</v>
      </c>
      <c r="M56" s="59">
        <f t="shared" si="1"/>
        <v>0</v>
      </c>
      <c r="Q56" t="s">
        <v>84</v>
      </c>
      <c r="R56" s="6">
        <v>97.297297297297305</v>
      </c>
      <c r="S56">
        <v>101</v>
      </c>
      <c r="T56" s="46">
        <v>3.6660422799036585E-2</v>
      </c>
    </row>
    <row r="57" spans="1:20" x14ac:dyDescent="0.25">
      <c r="A57" s="73" t="s">
        <v>84</v>
      </c>
      <c r="B57" s="73" t="s">
        <v>14</v>
      </c>
      <c r="C57" s="76">
        <v>0.214</v>
      </c>
      <c r="D57" s="76">
        <v>0.24299999999999999</v>
      </c>
      <c r="E57" s="76">
        <v>0.29099999999999998</v>
      </c>
      <c r="F57" s="76">
        <v>2.8000000000000001E-2</v>
      </c>
      <c r="G57" s="76">
        <v>0.28799999999999998</v>
      </c>
      <c r="H57" s="73">
        <v>101</v>
      </c>
      <c r="I57" s="73">
        <v>0</v>
      </c>
      <c r="J57" s="73">
        <v>0</v>
      </c>
      <c r="K57" s="59"/>
      <c r="L57" s="60">
        <f t="shared" si="4"/>
        <v>3.6660422799036585E-2</v>
      </c>
      <c r="M57" s="59">
        <f t="shared" si="1"/>
        <v>0</v>
      </c>
      <c r="Q57" t="s">
        <v>91</v>
      </c>
      <c r="R57" s="6">
        <v>102.16216216216216</v>
      </c>
      <c r="S57">
        <v>101</v>
      </c>
      <c r="T57" s="46">
        <v>-1.1506556061011475E-2</v>
      </c>
    </row>
    <row r="58" spans="1:20" x14ac:dyDescent="0.25">
      <c r="A58" s="73" t="s">
        <v>85</v>
      </c>
      <c r="B58" s="73" t="s">
        <v>70</v>
      </c>
      <c r="C58" s="76">
        <v>3.1059999999999999</v>
      </c>
      <c r="D58" s="76">
        <v>3.258</v>
      </c>
      <c r="E58" s="76">
        <v>3.4609999999999999</v>
      </c>
      <c r="F58" s="76">
        <v>8.6999999999999994E-2</v>
      </c>
      <c r="G58" s="76">
        <v>3.3610000000000002</v>
      </c>
      <c r="H58" s="73">
        <v>173</v>
      </c>
      <c r="I58" s="73">
        <v>0</v>
      </c>
      <c r="J58" s="73">
        <v>0</v>
      </c>
      <c r="K58" s="59" t="str">
        <f>IF(G58&gt;V2,"ДА","НЕТ")</f>
        <v>НЕТ</v>
      </c>
      <c r="L58" s="59"/>
      <c r="M58" s="59">
        <f t="shared" si="1"/>
        <v>0</v>
      </c>
    </row>
    <row r="59" spans="1:20" x14ac:dyDescent="0.25">
      <c r="A59" s="73" t="s">
        <v>86</v>
      </c>
      <c r="B59" s="73" t="s">
        <v>70</v>
      </c>
      <c r="C59" s="76">
        <v>1.7170000000000001</v>
      </c>
      <c r="D59" s="76">
        <v>1.9470000000000001</v>
      </c>
      <c r="E59" s="76">
        <v>2.173</v>
      </c>
      <c r="F59" s="76">
        <v>0.11</v>
      </c>
      <c r="G59" s="76">
        <v>2.085</v>
      </c>
      <c r="H59" s="73">
        <v>74</v>
      </c>
      <c r="I59" s="73">
        <v>0</v>
      </c>
      <c r="J59" s="73">
        <v>0</v>
      </c>
      <c r="K59" s="59" t="str">
        <f>IF(G59&gt;V3,"ДА","НЕТ")</f>
        <v>НЕТ</v>
      </c>
      <c r="L59" s="59"/>
      <c r="M59" s="59">
        <f t="shared" si="1"/>
        <v>0</v>
      </c>
    </row>
    <row r="60" spans="1:20" x14ac:dyDescent="0.25">
      <c r="A60" s="73" t="s">
        <v>87</v>
      </c>
      <c r="B60" s="73" t="s">
        <v>70</v>
      </c>
      <c r="C60" s="76">
        <v>1.4470000000000001</v>
      </c>
      <c r="D60" s="76">
        <v>1.5840000000000001</v>
      </c>
      <c r="E60" s="76">
        <v>1.7989999999999999</v>
      </c>
      <c r="F60" s="76">
        <v>8.5999999999999993E-2</v>
      </c>
      <c r="G60" s="76">
        <v>1.69</v>
      </c>
      <c r="H60" s="73">
        <v>101</v>
      </c>
      <c r="I60" s="73">
        <v>0</v>
      </c>
      <c r="J60" s="73">
        <v>0</v>
      </c>
      <c r="K60" s="59" t="str">
        <f>IF(G60&gt;V4,"ДА","НЕТ")</f>
        <v>НЕТ</v>
      </c>
      <c r="L60" s="59"/>
      <c r="M60" s="59">
        <f t="shared" si="1"/>
        <v>0</v>
      </c>
    </row>
    <row r="61" spans="1:20" x14ac:dyDescent="0.25">
      <c r="A61" s="73" t="s">
        <v>88</v>
      </c>
      <c r="B61" s="73" t="s">
        <v>70</v>
      </c>
      <c r="C61" s="76">
        <v>1.345</v>
      </c>
      <c r="D61" s="76">
        <v>1.589</v>
      </c>
      <c r="E61" s="76">
        <v>1.871</v>
      </c>
      <c r="F61" s="76">
        <v>0.105</v>
      </c>
      <c r="G61" s="76">
        <v>1.6850000000000001</v>
      </c>
      <c r="H61" s="73">
        <v>25</v>
      </c>
      <c r="I61" s="73">
        <v>0</v>
      </c>
      <c r="J61" s="73">
        <v>0</v>
      </c>
      <c r="K61" s="59" t="str">
        <f>IF(G61&gt;V5,"ДА","НЕТ")</f>
        <v>НЕТ</v>
      </c>
      <c r="L61" s="59"/>
      <c r="M61" s="59">
        <f t="shared" si="1"/>
        <v>0</v>
      </c>
    </row>
    <row r="62" spans="1:20" x14ac:dyDescent="0.25">
      <c r="A62" s="73" t="s">
        <v>89</v>
      </c>
      <c r="B62" s="73" t="s">
        <v>70</v>
      </c>
      <c r="C62" s="76">
        <v>2.4089999999999998</v>
      </c>
      <c r="D62" s="76">
        <v>2.5619999999999998</v>
      </c>
      <c r="E62" s="76">
        <v>2.7450000000000001</v>
      </c>
      <c r="F62" s="76">
        <v>8.5000000000000006E-2</v>
      </c>
      <c r="G62" s="76">
        <v>2.6419999999999999</v>
      </c>
      <c r="H62" s="73">
        <v>105</v>
      </c>
      <c r="I62" s="73">
        <v>0</v>
      </c>
      <c r="J62" s="73">
        <v>0</v>
      </c>
      <c r="K62" s="59" t="str">
        <f>IF(G62&gt;V6,"ДА","НЕТ")</f>
        <v>НЕТ</v>
      </c>
      <c r="L62" s="59"/>
      <c r="M62" s="59">
        <f t="shared" si="1"/>
        <v>0</v>
      </c>
    </row>
    <row r="63" spans="1:20" x14ac:dyDescent="0.25">
      <c r="A63" s="73" t="s">
        <v>90</v>
      </c>
      <c r="B63" s="73" t="s">
        <v>70</v>
      </c>
      <c r="C63" s="76">
        <v>2.294</v>
      </c>
      <c r="D63" s="76">
        <v>2.6720000000000002</v>
      </c>
      <c r="E63" s="76">
        <v>3.0760000000000001</v>
      </c>
      <c r="F63" s="76">
        <v>0.191</v>
      </c>
      <c r="G63" s="76">
        <v>2.8879999999999999</v>
      </c>
      <c r="H63" s="73">
        <v>40</v>
      </c>
      <c r="I63" s="73">
        <v>0</v>
      </c>
      <c r="J63" s="73">
        <v>0</v>
      </c>
      <c r="K63" s="59" t="str">
        <f>IF(G63&gt;V7,"ДА","НЕТ")</f>
        <v>НЕТ</v>
      </c>
      <c r="L63" s="59"/>
      <c r="M63" s="59">
        <f t="shared" si="1"/>
        <v>0</v>
      </c>
    </row>
    <row r="64" spans="1:20" x14ac:dyDescent="0.25">
      <c r="A64" s="65"/>
      <c r="B64" s="65"/>
      <c r="C64" s="65"/>
      <c r="D64" s="65"/>
      <c r="E64" s="65"/>
      <c r="F64" s="65"/>
      <c r="G64" s="65"/>
      <c r="H64" s="65"/>
      <c r="I64" s="65"/>
      <c r="J64" s="65"/>
    </row>
    <row r="65" spans="1:20" x14ac:dyDescent="0.25">
      <c r="A65" s="72" t="s">
        <v>95</v>
      </c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</row>
    <row r="66" spans="1:20" x14ac:dyDescent="0.25">
      <c r="A66" s="73" t="s">
        <v>13</v>
      </c>
      <c r="B66" s="73" t="s">
        <v>63</v>
      </c>
      <c r="C66" s="73" t="s">
        <v>64</v>
      </c>
      <c r="D66" s="73" t="s">
        <v>65</v>
      </c>
      <c r="E66" s="73" t="s">
        <v>66</v>
      </c>
      <c r="F66" s="73" t="s">
        <v>67</v>
      </c>
      <c r="G66" s="73" t="s">
        <v>68</v>
      </c>
      <c r="H66" s="73" t="s">
        <v>14</v>
      </c>
      <c r="I66" s="73" t="s">
        <v>15</v>
      </c>
      <c r="J66" s="73" t="s">
        <v>16</v>
      </c>
      <c r="K66" s="75" t="s">
        <v>98</v>
      </c>
      <c r="L66" s="75" t="s">
        <v>97</v>
      </c>
      <c r="M66" s="75" t="s">
        <v>99</v>
      </c>
    </row>
    <row r="67" spans="1:20" x14ac:dyDescent="0.25">
      <c r="A67" s="73" t="s">
        <v>76</v>
      </c>
      <c r="B67" s="73" t="s">
        <v>70</v>
      </c>
      <c r="C67" s="76">
        <v>1.38</v>
      </c>
      <c r="D67" s="76">
        <v>2.5680000000000001</v>
      </c>
      <c r="E67" s="76">
        <v>3.6240000000000001</v>
      </c>
      <c r="F67" s="76">
        <v>0.72099999999999997</v>
      </c>
      <c r="G67" s="76">
        <v>3.4660000000000002</v>
      </c>
      <c r="H67" s="73">
        <v>697</v>
      </c>
      <c r="I67" s="73">
        <v>2</v>
      </c>
      <c r="J67" s="73">
        <v>0</v>
      </c>
      <c r="K67" s="59"/>
      <c r="L67" s="59"/>
      <c r="M67" s="59"/>
      <c r="Q67" t="s">
        <v>71</v>
      </c>
      <c r="R67" t="s">
        <v>37</v>
      </c>
      <c r="S67" t="s">
        <v>41</v>
      </c>
      <c r="T67" t="s">
        <v>42</v>
      </c>
    </row>
    <row r="68" spans="1:20" x14ac:dyDescent="0.25">
      <c r="A68" s="73" t="s">
        <v>69</v>
      </c>
      <c r="B68" s="73" t="s">
        <v>14</v>
      </c>
      <c r="C68" s="76">
        <v>0.219</v>
      </c>
      <c r="D68" s="76">
        <v>0.248</v>
      </c>
      <c r="E68" s="76">
        <v>0.28999999999999998</v>
      </c>
      <c r="F68" s="76">
        <v>1.7000000000000001E-2</v>
      </c>
      <c r="G68" s="76">
        <v>0.26900000000000002</v>
      </c>
      <c r="H68" s="73">
        <v>375</v>
      </c>
      <c r="I68" s="73">
        <v>0</v>
      </c>
      <c r="J68" s="73">
        <v>0</v>
      </c>
      <c r="K68" s="59"/>
      <c r="L68" s="60">
        <f>VLOOKUP(A68,$Q$68:$T$79,4,FALSE)</f>
        <v>4.3516483516483739E-2</v>
      </c>
      <c r="M68" s="59">
        <f t="shared" ref="M68:M107" si="5">(H68+I68+J68)/100*I68</f>
        <v>0</v>
      </c>
      <c r="Q68" t="s">
        <v>82</v>
      </c>
      <c r="R68" s="6">
        <v>666.9373642005221</v>
      </c>
      <c r="S68">
        <v>699</v>
      </c>
      <c r="T68" s="46">
        <v>4.5869292989238808E-2</v>
      </c>
    </row>
    <row r="69" spans="1:20" x14ac:dyDescent="0.25">
      <c r="A69" s="73" t="s">
        <v>77</v>
      </c>
      <c r="B69" s="73" t="s">
        <v>14</v>
      </c>
      <c r="C69" s="76">
        <v>0.25900000000000001</v>
      </c>
      <c r="D69" s="76">
        <v>0.307</v>
      </c>
      <c r="E69" s="76">
        <v>0.39100000000000001</v>
      </c>
      <c r="F69" s="76">
        <v>3.2000000000000001E-2</v>
      </c>
      <c r="G69" s="76">
        <v>0.34100000000000003</v>
      </c>
      <c r="H69" s="73">
        <v>99</v>
      </c>
      <c r="I69" s="73">
        <v>2</v>
      </c>
      <c r="J69" s="73">
        <v>0</v>
      </c>
      <c r="K69" s="59"/>
      <c r="L69" s="60">
        <f t="shared" ref="L69:L79" si="6">VLOOKUP(A69,$Q$68:$T$79,4,FALSE)</f>
        <v>3.0303030303030276E-2</v>
      </c>
      <c r="M69" s="84">
        <f t="shared" si="5"/>
        <v>2.02</v>
      </c>
      <c r="Q69" t="s">
        <v>11</v>
      </c>
      <c r="R69" s="6">
        <v>537.2076344707923</v>
      </c>
      <c r="S69">
        <v>562</v>
      </c>
      <c r="T69" s="46">
        <v>4.4114529411401593E-2</v>
      </c>
    </row>
    <row r="70" spans="1:20" x14ac:dyDescent="0.25">
      <c r="A70" s="73" t="s">
        <v>78</v>
      </c>
      <c r="B70" s="73" t="s">
        <v>14</v>
      </c>
      <c r="C70" s="76">
        <v>0.222</v>
      </c>
      <c r="D70" s="76">
        <v>0.25800000000000001</v>
      </c>
      <c r="E70" s="76">
        <v>0.315</v>
      </c>
      <c r="F70" s="76">
        <v>0.02</v>
      </c>
      <c r="G70" s="76">
        <v>0.28499999999999998</v>
      </c>
      <c r="H70" s="73">
        <v>375</v>
      </c>
      <c r="I70" s="73">
        <v>0</v>
      </c>
      <c r="J70" s="73">
        <v>0</v>
      </c>
      <c r="K70" s="59"/>
      <c r="L70" s="60">
        <f t="shared" si="6"/>
        <v>4.3516483516483739E-2</v>
      </c>
      <c r="M70" s="59">
        <f t="shared" si="5"/>
        <v>0</v>
      </c>
      <c r="Q70" t="s">
        <v>79</v>
      </c>
      <c r="R70" s="6">
        <v>409.20763447079236</v>
      </c>
      <c r="S70">
        <v>428</v>
      </c>
      <c r="T70" s="46">
        <v>4.3907396096279583E-2</v>
      </c>
    </row>
    <row r="71" spans="1:20" x14ac:dyDescent="0.25">
      <c r="A71" s="73" t="s">
        <v>79</v>
      </c>
      <c r="B71" s="73" t="s">
        <v>14</v>
      </c>
      <c r="C71" s="76">
        <v>0.44</v>
      </c>
      <c r="D71" s="76">
        <v>0.54300000000000004</v>
      </c>
      <c r="E71" s="76">
        <v>0.72</v>
      </c>
      <c r="F71" s="76">
        <v>0.04</v>
      </c>
      <c r="G71" s="76">
        <v>0.59</v>
      </c>
      <c r="H71" s="73">
        <v>428</v>
      </c>
      <c r="I71" s="73">
        <v>0</v>
      </c>
      <c r="J71" s="73">
        <v>0</v>
      </c>
      <c r="K71" s="59"/>
      <c r="L71" s="60">
        <f t="shared" si="6"/>
        <v>4.3907396096279583E-2</v>
      </c>
      <c r="M71" s="59">
        <f t="shared" si="5"/>
        <v>0</v>
      </c>
      <c r="Q71" t="s">
        <v>78</v>
      </c>
      <c r="R71" s="6">
        <v>358.6813186813186</v>
      </c>
      <c r="S71">
        <v>375</v>
      </c>
      <c r="T71" s="46">
        <v>4.3516483516483739E-2</v>
      </c>
    </row>
    <row r="72" spans="1:20" x14ac:dyDescent="0.25">
      <c r="A72" s="73" t="s">
        <v>80</v>
      </c>
      <c r="B72" s="73" t="s">
        <v>14</v>
      </c>
      <c r="C72" s="76">
        <v>0.46100000000000002</v>
      </c>
      <c r="D72" s="76">
        <v>0.54500000000000004</v>
      </c>
      <c r="E72" s="76">
        <v>0.745</v>
      </c>
      <c r="F72" s="76">
        <v>5.0999999999999997E-2</v>
      </c>
      <c r="G72" s="76">
        <v>0.60699999999999998</v>
      </c>
      <c r="H72" s="73">
        <v>388</v>
      </c>
      <c r="I72" s="73">
        <v>0</v>
      </c>
      <c r="J72" s="73">
        <v>0</v>
      </c>
      <c r="K72" s="59"/>
      <c r="L72" s="60">
        <f t="shared" si="6"/>
        <v>5.1379439876455546E-2</v>
      </c>
      <c r="M72" s="59">
        <f t="shared" si="5"/>
        <v>0</v>
      </c>
      <c r="Q72" t="s">
        <v>69</v>
      </c>
      <c r="R72" s="6">
        <v>358.6813186813186</v>
      </c>
      <c r="S72">
        <v>375</v>
      </c>
      <c r="T72" s="46">
        <v>4.3516483516483739E-2</v>
      </c>
    </row>
    <row r="73" spans="1:20" x14ac:dyDescent="0.25">
      <c r="A73" s="73" t="s">
        <v>81</v>
      </c>
      <c r="B73" s="73" t="s">
        <v>14</v>
      </c>
      <c r="C73" s="76">
        <v>0.23899999999999999</v>
      </c>
      <c r="D73" s="76">
        <v>0.26400000000000001</v>
      </c>
      <c r="E73" s="76">
        <v>0.29799999999999999</v>
      </c>
      <c r="F73" s="76">
        <v>1.6E-2</v>
      </c>
      <c r="G73" s="76">
        <v>0.28499999999999998</v>
      </c>
      <c r="H73" s="73">
        <v>136</v>
      </c>
      <c r="I73" s="73">
        <v>0</v>
      </c>
      <c r="J73" s="73">
        <v>0</v>
      </c>
      <c r="K73" s="59"/>
      <c r="L73" s="60">
        <f t="shared" si="6"/>
        <v>4.610492845786951E-2</v>
      </c>
      <c r="M73" s="59">
        <f t="shared" si="5"/>
        <v>0</v>
      </c>
      <c r="Q73" t="s">
        <v>83</v>
      </c>
      <c r="R73" s="6">
        <v>221.53846153846155</v>
      </c>
      <c r="S73">
        <v>232</v>
      </c>
      <c r="T73" s="46">
        <v>4.50928381962864E-2</v>
      </c>
    </row>
    <row r="74" spans="1:20" x14ac:dyDescent="0.25">
      <c r="A74" s="73" t="s">
        <v>82</v>
      </c>
      <c r="B74" s="73" t="s">
        <v>14</v>
      </c>
      <c r="C74" s="76">
        <v>0.41599999999999998</v>
      </c>
      <c r="D74" s="76">
        <v>0.55000000000000004</v>
      </c>
      <c r="E74" s="76">
        <v>0.77100000000000002</v>
      </c>
      <c r="F74" s="76">
        <v>4.3999999999999997E-2</v>
      </c>
      <c r="G74" s="76">
        <v>0.60099999999999998</v>
      </c>
      <c r="H74" s="73">
        <v>699</v>
      </c>
      <c r="I74" s="73">
        <v>0</v>
      </c>
      <c r="J74" s="73">
        <v>0</v>
      </c>
      <c r="K74" s="59"/>
      <c r="L74" s="60">
        <f t="shared" si="6"/>
        <v>4.5869292989238808E-2</v>
      </c>
      <c r="M74" s="59">
        <f t="shared" si="5"/>
        <v>0</v>
      </c>
      <c r="Q74" t="s">
        <v>80</v>
      </c>
      <c r="R74" s="6">
        <v>368.06477732793525</v>
      </c>
      <c r="S74">
        <v>388</v>
      </c>
      <c r="T74" s="46">
        <v>5.1379439876455546E-2</v>
      </c>
    </row>
    <row r="75" spans="1:20" x14ac:dyDescent="0.25">
      <c r="A75" s="73" t="s">
        <v>11</v>
      </c>
      <c r="B75" s="73" t="s">
        <v>14</v>
      </c>
      <c r="C75" s="76">
        <v>0.443</v>
      </c>
      <c r="D75" s="76">
        <v>0.54400000000000004</v>
      </c>
      <c r="E75" s="76">
        <v>0.72799999999999998</v>
      </c>
      <c r="F75" s="76">
        <v>3.5000000000000003E-2</v>
      </c>
      <c r="G75" s="76">
        <v>0.59599999999999997</v>
      </c>
      <c r="H75" s="73">
        <v>562</v>
      </c>
      <c r="I75" s="73">
        <v>0</v>
      </c>
      <c r="J75" s="73">
        <v>0</v>
      </c>
      <c r="K75" s="59"/>
      <c r="L75" s="60">
        <f t="shared" si="6"/>
        <v>4.4114529411401593E-2</v>
      </c>
      <c r="M75" s="59">
        <f t="shared" si="5"/>
        <v>0</v>
      </c>
      <c r="Q75" t="s">
        <v>77</v>
      </c>
      <c r="R75" s="6">
        <v>96</v>
      </c>
      <c r="S75">
        <v>99</v>
      </c>
      <c r="T75" s="46">
        <v>3.0303030303030276E-2</v>
      </c>
    </row>
    <row r="76" spans="1:20" x14ac:dyDescent="0.25">
      <c r="A76" s="73" t="s">
        <v>12</v>
      </c>
      <c r="B76" s="73" t="s">
        <v>14</v>
      </c>
      <c r="C76" s="76">
        <v>0.43099999999999999</v>
      </c>
      <c r="D76" s="76">
        <v>0.50600000000000001</v>
      </c>
      <c r="E76" s="76">
        <v>0.68</v>
      </c>
      <c r="F76" s="76">
        <v>3.5000000000000003E-2</v>
      </c>
      <c r="G76" s="76">
        <v>0.54300000000000004</v>
      </c>
      <c r="H76" s="73">
        <v>462</v>
      </c>
      <c r="I76" s="73">
        <v>0</v>
      </c>
      <c r="J76" s="73">
        <v>0</v>
      </c>
      <c r="K76" s="59"/>
      <c r="L76" s="60">
        <f t="shared" si="6"/>
        <v>4.5005120193090109E-2</v>
      </c>
      <c r="M76" s="59">
        <f t="shared" si="5"/>
        <v>0</v>
      </c>
      <c r="Q76" t="s">
        <v>12</v>
      </c>
      <c r="R76" s="6">
        <v>441.20763447079236</v>
      </c>
      <c r="S76">
        <v>462</v>
      </c>
      <c r="T76" s="46">
        <v>4.5005120193090109E-2</v>
      </c>
    </row>
    <row r="77" spans="1:20" x14ac:dyDescent="0.25">
      <c r="A77" s="73" t="s">
        <v>83</v>
      </c>
      <c r="B77" s="73" t="s">
        <v>14</v>
      </c>
      <c r="C77" s="76">
        <v>0.224</v>
      </c>
      <c r="D77" s="76">
        <v>0.26</v>
      </c>
      <c r="E77" s="76">
        <v>0.28899999999999998</v>
      </c>
      <c r="F77" s="76">
        <v>1.7000000000000001E-2</v>
      </c>
      <c r="G77" s="76">
        <v>0.27900000000000003</v>
      </c>
      <c r="H77" s="73">
        <v>232</v>
      </c>
      <c r="I77" s="73">
        <v>0</v>
      </c>
      <c r="J77" s="73">
        <v>0</v>
      </c>
      <c r="K77" s="59"/>
      <c r="L77" s="60">
        <f t="shared" si="6"/>
        <v>4.50928381962864E-2</v>
      </c>
      <c r="M77" s="59">
        <f t="shared" si="5"/>
        <v>0</v>
      </c>
      <c r="Q77" t="s">
        <v>81</v>
      </c>
      <c r="R77" s="6">
        <v>129.72972972972974</v>
      </c>
      <c r="S77">
        <v>136</v>
      </c>
      <c r="T77" s="46">
        <v>4.610492845786951E-2</v>
      </c>
    </row>
    <row r="78" spans="1:20" x14ac:dyDescent="0.25">
      <c r="A78" s="73" t="s">
        <v>91</v>
      </c>
      <c r="B78" s="73" t="s">
        <v>14</v>
      </c>
      <c r="C78" s="76">
        <v>0.498</v>
      </c>
      <c r="D78" s="76">
        <v>0.56799999999999995</v>
      </c>
      <c r="E78" s="76">
        <v>0.65300000000000002</v>
      </c>
      <c r="F78" s="76">
        <v>4.1000000000000002E-2</v>
      </c>
      <c r="G78" s="76">
        <v>0.61</v>
      </c>
      <c r="H78" s="73">
        <v>136</v>
      </c>
      <c r="I78" s="73">
        <v>0</v>
      </c>
      <c r="J78" s="73">
        <v>0</v>
      </c>
      <c r="K78" s="59"/>
      <c r="L78" s="60">
        <f t="shared" si="6"/>
        <v>-1.5898251192369983E-3</v>
      </c>
      <c r="M78" s="59">
        <f t="shared" si="5"/>
        <v>0</v>
      </c>
      <c r="Q78" t="s">
        <v>84</v>
      </c>
      <c r="R78" s="6">
        <v>129.72972972972974</v>
      </c>
      <c r="S78">
        <v>136</v>
      </c>
      <c r="T78" s="46">
        <v>4.610492845786951E-2</v>
      </c>
    </row>
    <row r="79" spans="1:20" x14ac:dyDescent="0.25">
      <c r="A79" s="73" t="s">
        <v>84</v>
      </c>
      <c r="B79" s="73" t="s">
        <v>14</v>
      </c>
      <c r="C79" s="76">
        <v>0.223</v>
      </c>
      <c r="D79" s="76">
        <v>0.25</v>
      </c>
      <c r="E79" s="76">
        <v>0.30399999999999999</v>
      </c>
      <c r="F79" s="76">
        <v>2.1000000000000001E-2</v>
      </c>
      <c r="G79" s="76">
        <v>0.28699999999999998</v>
      </c>
      <c r="H79" s="73">
        <v>136</v>
      </c>
      <c r="I79" s="73">
        <v>0</v>
      </c>
      <c r="J79" s="73">
        <v>0</v>
      </c>
      <c r="K79" s="59"/>
      <c r="L79" s="60">
        <f t="shared" si="6"/>
        <v>4.610492845786951E-2</v>
      </c>
      <c r="M79" s="59">
        <f t="shared" si="5"/>
        <v>0</v>
      </c>
      <c r="Q79" t="s">
        <v>91</v>
      </c>
      <c r="R79" s="6">
        <v>136.21621621621622</v>
      </c>
      <c r="S79">
        <v>136</v>
      </c>
      <c r="T79" s="46">
        <v>-1.5898251192369983E-3</v>
      </c>
    </row>
    <row r="80" spans="1:20" x14ac:dyDescent="0.25">
      <c r="A80" s="73" t="s">
        <v>85</v>
      </c>
      <c r="B80" s="73" t="s">
        <v>70</v>
      </c>
      <c r="C80" s="76">
        <v>3.3250000000000002</v>
      </c>
      <c r="D80" s="76">
        <v>3.4340000000000002</v>
      </c>
      <c r="E80" s="76">
        <v>3.6240000000000001</v>
      </c>
      <c r="F80" s="76">
        <v>8.4000000000000005E-2</v>
      </c>
      <c r="G80" s="76">
        <v>3.5510000000000002</v>
      </c>
      <c r="H80" s="73">
        <v>231</v>
      </c>
      <c r="I80" s="73">
        <v>0</v>
      </c>
      <c r="J80" s="73">
        <v>0</v>
      </c>
      <c r="K80" s="59" t="str">
        <f>IF(G80&gt;V2,"ДА","НЕТ")</f>
        <v>НЕТ</v>
      </c>
      <c r="L80" s="59"/>
      <c r="M80" s="59">
        <f t="shared" si="5"/>
        <v>0</v>
      </c>
    </row>
    <row r="81" spans="1:20" x14ac:dyDescent="0.25">
      <c r="A81" s="73" t="s">
        <v>86</v>
      </c>
      <c r="B81" s="73" t="s">
        <v>70</v>
      </c>
      <c r="C81" s="76">
        <v>1.875</v>
      </c>
      <c r="D81" s="76">
        <v>2.0049999999999999</v>
      </c>
      <c r="E81" s="76">
        <v>2.1829999999999998</v>
      </c>
      <c r="F81" s="76">
        <v>7.9000000000000001E-2</v>
      </c>
      <c r="G81" s="76">
        <v>2.1080000000000001</v>
      </c>
      <c r="H81" s="73">
        <v>99</v>
      </c>
      <c r="I81" s="73">
        <v>2</v>
      </c>
      <c r="J81" s="73">
        <v>0</v>
      </c>
      <c r="K81" s="59" t="str">
        <f>IF(G81&gt;V3,"ДА","НЕТ")</f>
        <v>НЕТ</v>
      </c>
      <c r="L81" s="59"/>
      <c r="M81" s="84">
        <f t="shared" si="5"/>
        <v>2.02</v>
      </c>
    </row>
    <row r="82" spans="1:20" x14ac:dyDescent="0.25">
      <c r="A82" s="73" t="s">
        <v>87</v>
      </c>
      <c r="B82" s="73" t="s">
        <v>70</v>
      </c>
      <c r="C82" s="76">
        <v>1.506</v>
      </c>
      <c r="D82" s="76">
        <v>1.6359999999999999</v>
      </c>
      <c r="E82" s="76">
        <v>1.736</v>
      </c>
      <c r="F82" s="76">
        <v>5.8000000000000003E-2</v>
      </c>
      <c r="G82" s="76">
        <v>1.698</v>
      </c>
      <c r="H82" s="73">
        <v>136</v>
      </c>
      <c r="I82" s="73">
        <v>0</v>
      </c>
      <c r="J82" s="73">
        <v>0</v>
      </c>
      <c r="K82" s="59" t="str">
        <f>IF(G82&gt;V4,"ДА","НЕТ")</f>
        <v>НЕТ</v>
      </c>
      <c r="L82" s="59"/>
      <c r="M82" s="59">
        <f t="shared" si="5"/>
        <v>0</v>
      </c>
    </row>
    <row r="83" spans="1:20" x14ac:dyDescent="0.25">
      <c r="A83" s="73" t="s">
        <v>88</v>
      </c>
      <c r="B83" s="73" t="s">
        <v>70</v>
      </c>
      <c r="C83" s="76">
        <v>1.38</v>
      </c>
      <c r="D83" s="76">
        <v>1.593</v>
      </c>
      <c r="E83" s="76">
        <v>1.8129999999999999</v>
      </c>
      <c r="F83" s="76">
        <v>0.111</v>
      </c>
      <c r="G83" s="76">
        <v>1.7250000000000001</v>
      </c>
      <c r="H83" s="73">
        <v>34</v>
      </c>
      <c r="I83" s="73">
        <v>0</v>
      </c>
      <c r="J83" s="73">
        <v>0</v>
      </c>
      <c r="K83" s="59" t="str">
        <f>IF(G83&gt;V5,"ДА","НЕТ")</f>
        <v>НЕТ</v>
      </c>
      <c r="L83" s="59"/>
      <c r="M83" s="59">
        <f t="shared" si="5"/>
        <v>0</v>
      </c>
    </row>
    <row r="84" spans="1:20" x14ac:dyDescent="0.25">
      <c r="A84" s="73" t="s">
        <v>89</v>
      </c>
      <c r="B84" s="73" t="s">
        <v>70</v>
      </c>
      <c r="C84" s="76">
        <v>2.4769999999999999</v>
      </c>
      <c r="D84" s="76">
        <v>2.6070000000000002</v>
      </c>
      <c r="E84" s="76">
        <v>2.7759999999999998</v>
      </c>
      <c r="F84" s="76">
        <v>6.8000000000000005E-2</v>
      </c>
      <c r="G84" s="76">
        <v>2.7029999999999998</v>
      </c>
      <c r="H84" s="73">
        <v>143</v>
      </c>
      <c r="I84" s="73">
        <v>0</v>
      </c>
      <c r="J84" s="73">
        <v>0</v>
      </c>
      <c r="K84" s="59" t="str">
        <f>IF(G84&gt;V6,"ДА","НЕТ")</f>
        <v>НЕТ</v>
      </c>
      <c r="L84" s="59"/>
      <c r="M84" s="59">
        <f t="shared" si="5"/>
        <v>0</v>
      </c>
    </row>
    <row r="85" spans="1:20" x14ac:dyDescent="0.25">
      <c r="A85" s="73" t="s">
        <v>90</v>
      </c>
      <c r="B85" s="73" t="s">
        <v>70</v>
      </c>
      <c r="C85" s="76">
        <v>2.3610000000000002</v>
      </c>
      <c r="D85" s="76">
        <v>2.7490000000000001</v>
      </c>
      <c r="E85" s="76">
        <v>3.1629999999999998</v>
      </c>
      <c r="F85" s="76">
        <v>0.184</v>
      </c>
      <c r="G85" s="76">
        <v>3.016</v>
      </c>
      <c r="H85" s="73">
        <v>54</v>
      </c>
      <c r="I85" s="73">
        <v>0</v>
      </c>
      <c r="J85" s="73">
        <v>0</v>
      </c>
      <c r="K85" s="59" t="str">
        <f>IF(G85&gt;V7,"ДА","НЕТ")</f>
        <v>НЕТ</v>
      </c>
      <c r="L85" s="59"/>
      <c r="M85" s="59">
        <f t="shared" si="5"/>
        <v>0</v>
      </c>
    </row>
    <row r="86" spans="1:20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</row>
    <row r="87" spans="1:20" x14ac:dyDescent="0.25">
      <c r="A87" s="72" t="s">
        <v>96</v>
      </c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</row>
    <row r="88" spans="1:20" x14ac:dyDescent="0.25">
      <c r="A88" s="73" t="s">
        <v>13</v>
      </c>
      <c r="B88" s="73" t="s">
        <v>63</v>
      </c>
      <c r="C88" s="73" t="s">
        <v>64</v>
      </c>
      <c r="D88" s="73" t="s">
        <v>65</v>
      </c>
      <c r="E88" s="73" t="s">
        <v>66</v>
      </c>
      <c r="F88" s="73" t="s">
        <v>67</v>
      </c>
      <c r="G88" s="73" t="s">
        <v>68</v>
      </c>
      <c r="H88" s="73" t="s">
        <v>14</v>
      </c>
      <c r="I88" s="73" t="s">
        <v>15</v>
      </c>
      <c r="J88" s="73" t="s">
        <v>16</v>
      </c>
      <c r="K88" s="75" t="s">
        <v>98</v>
      </c>
      <c r="L88" s="75" t="s">
        <v>97</v>
      </c>
      <c r="M88" s="75" t="s">
        <v>99</v>
      </c>
    </row>
    <row r="89" spans="1:20" x14ac:dyDescent="0.25">
      <c r="A89" s="73" t="s">
        <v>76</v>
      </c>
      <c r="B89" s="73" t="s">
        <v>70</v>
      </c>
      <c r="C89" s="76">
        <v>1.4710000000000001</v>
      </c>
      <c r="D89" s="76">
        <v>2.742</v>
      </c>
      <c r="E89" s="76">
        <v>3.855</v>
      </c>
      <c r="F89" s="76">
        <v>0.754</v>
      </c>
      <c r="G89" s="76">
        <v>3.6829999999999998</v>
      </c>
      <c r="H89" s="73">
        <v>870</v>
      </c>
      <c r="I89" s="73">
        <v>3</v>
      </c>
      <c r="J89" s="73">
        <v>0</v>
      </c>
      <c r="K89" s="59"/>
      <c r="L89" s="59"/>
      <c r="M89" s="59"/>
      <c r="Q89" t="s">
        <v>71</v>
      </c>
      <c r="R89" t="s">
        <v>37</v>
      </c>
      <c r="S89" t="s">
        <v>41</v>
      </c>
      <c r="T89" t="s">
        <v>42</v>
      </c>
    </row>
    <row r="90" spans="1:20" x14ac:dyDescent="0.25">
      <c r="A90" s="73" t="s">
        <v>69</v>
      </c>
      <c r="B90" s="73" t="s">
        <v>14</v>
      </c>
      <c r="C90" s="76">
        <v>0.23100000000000001</v>
      </c>
      <c r="D90" s="76">
        <v>0.26300000000000001</v>
      </c>
      <c r="E90" s="76">
        <v>0.30599999999999999</v>
      </c>
      <c r="F90" s="76">
        <v>1.6E-2</v>
      </c>
      <c r="G90" s="76">
        <v>0.28999999999999998</v>
      </c>
      <c r="H90" s="73">
        <v>467</v>
      </c>
      <c r="I90" s="73">
        <v>0</v>
      </c>
      <c r="J90" s="73">
        <v>0</v>
      </c>
      <c r="K90" s="59"/>
      <c r="L90" s="60">
        <f>VLOOKUP(A90,$Q$90:$T$101,4,FALSE)</f>
        <v>3.9932230510389188E-2</v>
      </c>
      <c r="M90" s="84">
        <f t="shared" si="5"/>
        <v>0</v>
      </c>
      <c r="Q90" t="s">
        <v>82</v>
      </c>
      <c r="R90" s="6">
        <v>833.67170525065262</v>
      </c>
      <c r="S90">
        <v>874</v>
      </c>
      <c r="T90" s="46">
        <v>4.6142213672022203E-2</v>
      </c>
    </row>
    <row r="91" spans="1:20" x14ac:dyDescent="0.25">
      <c r="A91" s="73" t="s">
        <v>77</v>
      </c>
      <c r="B91" s="73" t="s">
        <v>14</v>
      </c>
      <c r="C91" s="76">
        <v>0.28999999999999998</v>
      </c>
      <c r="D91" s="76">
        <v>0.34699999999999998</v>
      </c>
      <c r="E91" s="76">
        <v>0.39100000000000001</v>
      </c>
      <c r="F91" s="76">
        <v>0.03</v>
      </c>
      <c r="G91" s="76">
        <v>0.38700000000000001</v>
      </c>
      <c r="H91" s="73">
        <v>123</v>
      </c>
      <c r="I91" s="73">
        <v>3</v>
      </c>
      <c r="J91" s="73">
        <v>0</v>
      </c>
      <c r="K91" s="59"/>
      <c r="L91" s="60">
        <f t="shared" ref="L91:L101" si="7">VLOOKUP(A91,$Q$90:$T$101,4,FALSE)</f>
        <v>2.4390243902439046E-2</v>
      </c>
      <c r="M91" s="84">
        <f t="shared" si="5"/>
        <v>3.7800000000000002</v>
      </c>
      <c r="Q91" t="s">
        <v>11</v>
      </c>
      <c r="R91" s="6">
        <v>671.50954308849032</v>
      </c>
      <c r="S91">
        <v>706</v>
      </c>
      <c r="T91" s="46">
        <v>4.88533384015718E-2</v>
      </c>
    </row>
    <row r="92" spans="1:20" x14ac:dyDescent="0.25">
      <c r="A92" s="73" t="s">
        <v>78</v>
      </c>
      <c r="B92" s="73" t="s">
        <v>14</v>
      </c>
      <c r="C92" s="76">
        <v>0.249</v>
      </c>
      <c r="D92" s="76">
        <v>0.27900000000000003</v>
      </c>
      <c r="E92" s="76">
        <v>0.32300000000000001</v>
      </c>
      <c r="F92" s="76">
        <v>1.7000000000000001E-2</v>
      </c>
      <c r="G92" s="76">
        <v>0.30199999999999999</v>
      </c>
      <c r="H92" s="73">
        <v>467</v>
      </c>
      <c r="I92" s="73">
        <v>0</v>
      </c>
      <c r="J92" s="73">
        <v>0</v>
      </c>
      <c r="K92" s="59"/>
      <c r="L92" s="60">
        <f t="shared" si="7"/>
        <v>3.9932230510389188E-2</v>
      </c>
      <c r="M92" s="84">
        <f t="shared" si="5"/>
        <v>0</v>
      </c>
      <c r="Q92" t="s">
        <v>79</v>
      </c>
      <c r="R92" s="6">
        <v>511.50954308849043</v>
      </c>
      <c r="S92">
        <v>537</v>
      </c>
      <c r="T92" s="46">
        <v>4.7468262405045758E-2</v>
      </c>
    </row>
    <row r="93" spans="1:20" x14ac:dyDescent="0.25">
      <c r="A93" s="73" t="s">
        <v>79</v>
      </c>
      <c r="B93" s="73" t="s">
        <v>14</v>
      </c>
      <c r="C93" s="76">
        <v>0.49399999999999999</v>
      </c>
      <c r="D93" s="76">
        <v>0.56699999999999995</v>
      </c>
      <c r="E93" s="76">
        <v>0.70599999999999996</v>
      </c>
      <c r="F93" s="76">
        <v>3.6999999999999998E-2</v>
      </c>
      <c r="G93" s="76">
        <v>0.61099999999999999</v>
      </c>
      <c r="H93" s="73">
        <v>537</v>
      </c>
      <c r="I93" s="73">
        <v>0</v>
      </c>
      <c r="J93" s="73">
        <v>0</v>
      </c>
      <c r="K93" s="59"/>
      <c r="L93" s="60">
        <f t="shared" si="7"/>
        <v>4.7468262405045758E-2</v>
      </c>
      <c r="M93" s="84">
        <f t="shared" si="5"/>
        <v>0</v>
      </c>
      <c r="Q93" t="s">
        <v>78</v>
      </c>
      <c r="R93" s="6">
        <v>448.35164835164824</v>
      </c>
      <c r="S93">
        <v>467</v>
      </c>
      <c r="T93" s="46">
        <v>3.9932230510389188E-2</v>
      </c>
    </row>
    <row r="94" spans="1:20" x14ac:dyDescent="0.25">
      <c r="A94" s="73" t="s">
        <v>80</v>
      </c>
      <c r="B94" s="73" t="s">
        <v>14</v>
      </c>
      <c r="C94" s="76">
        <v>0.51200000000000001</v>
      </c>
      <c r="D94" s="76">
        <v>0.61199999999999999</v>
      </c>
      <c r="E94" s="76">
        <v>0.83899999999999997</v>
      </c>
      <c r="F94" s="76">
        <v>6.5000000000000002E-2</v>
      </c>
      <c r="G94" s="76">
        <v>0.67800000000000005</v>
      </c>
      <c r="H94" s="73">
        <v>483</v>
      </c>
      <c r="I94" s="73">
        <v>0</v>
      </c>
      <c r="J94" s="73">
        <v>0</v>
      </c>
      <c r="K94" s="59"/>
      <c r="L94" s="60">
        <f t="shared" si="7"/>
        <v>4.7451404430809418E-2</v>
      </c>
      <c r="M94" s="84">
        <f t="shared" si="5"/>
        <v>0</v>
      </c>
      <c r="Q94" t="s">
        <v>69</v>
      </c>
      <c r="R94" s="6">
        <v>448.35164835164824</v>
      </c>
      <c r="S94">
        <v>467</v>
      </c>
      <c r="T94" s="46">
        <v>3.9932230510389188E-2</v>
      </c>
    </row>
    <row r="95" spans="1:20" x14ac:dyDescent="0.25">
      <c r="A95" s="73" t="s">
        <v>81</v>
      </c>
      <c r="B95" s="73" t="s">
        <v>14</v>
      </c>
      <c r="C95" s="76">
        <v>0.251</v>
      </c>
      <c r="D95" s="76">
        <v>0.29099999999999998</v>
      </c>
      <c r="E95" s="76">
        <v>0.36299999999999999</v>
      </c>
      <c r="F95" s="76">
        <v>2.5999999999999999E-2</v>
      </c>
      <c r="G95" s="76">
        <v>0.31900000000000001</v>
      </c>
      <c r="H95" s="73">
        <v>171</v>
      </c>
      <c r="I95" s="73">
        <v>0</v>
      </c>
      <c r="J95" s="73">
        <v>0</v>
      </c>
      <c r="K95" s="59"/>
      <c r="L95" s="60">
        <f t="shared" si="7"/>
        <v>5.1683262209577863E-2</v>
      </c>
      <c r="M95" s="84">
        <f t="shared" si="5"/>
        <v>0</v>
      </c>
      <c r="Q95" t="s">
        <v>83</v>
      </c>
      <c r="R95" s="6">
        <v>276.92307692307691</v>
      </c>
      <c r="S95">
        <v>290</v>
      </c>
      <c r="T95" s="46">
        <v>4.5092838196286511E-2</v>
      </c>
    </row>
    <row r="96" spans="1:20" x14ac:dyDescent="0.25">
      <c r="A96" s="73" t="s">
        <v>82</v>
      </c>
      <c r="B96" s="73" t="s">
        <v>14</v>
      </c>
      <c r="C96" s="76">
        <v>0.434</v>
      </c>
      <c r="D96" s="76">
        <v>0.58399999999999996</v>
      </c>
      <c r="E96" s="76">
        <v>0.76400000000000001</v>
      </c>
      <c r="F96" s="76">
        <v>4.1000000000000002E-2</v>
      </c>
      <c r="G96" s="76">
        <v>0.626</v>
      </c>
      <c r="H96" s="73">
        <v>874</v>
      </c>
      <c r="I96" s="73">
        <v>0</v>
      </c>
      <c r="J96" s="73">
        <v>0</v>
      </c>
      <c r="K96" s="59"/>
      <c r="L96" s="60">
        <f t="shared" si="7"/>
        <v>4.6142213672022203E-2</v>
      </c>
      <c r="M96" s="84">
        <f t="shared" si="5"/>
        <v>0</v>
      </c>
      <c r="Q96" t="s">
        <v>80</v>
      </c>
      <c r="R96" s="6">
        <v>460.08097165991904</v>
      </c>
      <c r="S96">
        <v>483</v>
      </c>
      <c r="T96" s="46">
        <v>4.7451404430809418E-2</v>
      </c>
    </row>
    <row r="97" spans="1:20" x14ac:dyDescent="0.25">
      <c r="A97" s="73" t="s">
        <v>11</v>
      </c>
      <c r="B97" s="73" t="s">
        <v>14</v>
      </c>
      <c r="C97" s="76">
        <v>0.47399999999999998</v>
      </c>
      <c r="D97" s="76">
        <v>0.57799999999999996</v>
      </c>
      <c r="E97" s="76">
        <v>0.92200000000000004</v>
      </c>
      <c r="F97" s="76">
        <v>4.2000000000000003E-2</v>
      </c>
      <c r="G97" s="76">
        <v>0.629</v>
      </c>
      <c r="H97" s="73">
        <v>706</v>
      </c>
      <c r="I97" s="73">
        <v>0</v>
      </c>
      <c r="J97" s="73">
        <v>0</v>
      </c>
      <c r="K97" s="59"/>
      <c r="L97" s="60">
        <f t="shared" si="7"/>
        <v>4.88533384015718E-2</v>
      </c>
      <c r="M97" s="84">
        <f t="shared" si="5"/>
        <v>0</v>
      </c>
      <c r="Q97" t="s">
        <v>77</v>
      </c>
      <c r="R97" s="6">
        <v>120</v>
      </c>
      <c r="S97">
        <v>123</v>
      </c>
      <c r="T97" s="46">
        <v>2.4390243902439046E-2</v>
      </c>
    </row>
    <row r="98" spans="1:20" x14ac:dyDescent="0.25">
      <c r="A98" s="73" t="s">
        <v>12</v>
      </c>
      <c r="B98" s="73" t="s">
        <v>14</v>
      </c>
      <c r="C98" s="76">
        <v>0.46200000000000002</v>
      </c>
      <c r="D98" s="76">
        <v>0.53400000000000003</v>
      </c>
      <c r="E98" s="76">
        <v>0.72699999999999998</v>
      </c>
      <c r="F98" s="76">
        <v>3.7999999999999999E-2</v>
      </c>
      <c r="G98" s="76">
        <v>0.57899999999999996</v>
      </c>
      <c r="H98" s="73">
        <v>577</v>
      </c>
      <c r="I98" s="73">
        <v>0</v>
      </c>
      <c r="J98" s="73">
        <v>0</v>
      </c>
      <c r="K98" s="59"/>
      <c r="L98" s="60">
        <f t="shared" si="7"/>
        <v>4.4177568304176074E-2</v>
      </c>
      <c r="M98" s="84">
        <f t="shared" si="5"/>
        <v>0</v>
      </c>
      <c r="Q98" t="s">
        <v>12</v>
      </c>
      <c r="R98" s="6">
        <v>551.50954308849043</v>
      </c>
      <c r="S98">
        <v>577</v>
      </c>
      <c r="T98" s="46">
        <v>4.4177568304176074E-2</v>
      </c>
    </row>
    <row r="99" spans="1:20" x14ac:dyDescent="0.25">
      <c r="A99" s="73" t="s">
        <v>83</v>
      </c>
      <c r="B99" s="73" t="s">
        <v>14</v>
      </c>
      <c r="C99" s="76">
        <v>0.23899999999999999</v>
      </c>
      <c r="D99" s="76">
        <v>0.27400000000000002</v>
      </c>
      <c r="E99" s="76">
        <v>0.32200000000000001</v>
      </c>
      <c r="F99" s="76">
        <v>2.1000000000000001E-2</v>
      </c>
      <c r="G99" s="76">
        <v>0.30099999999999999</v>
      </c>
      <c r="H99" s="73">
        <v>290</v>
      </c>
      <c r="I99" s="73">
        <v>0</v>
      </c>
      <c r="J99" s="73">
        <v>0</v>
      </c>
      <c r="K99" s="59"/>
      <c r="L99" s="60">
        <f t="shared" si="7"/>
        <v>4.5092838196286511E-2</v>
      </c>
      <c r="M99" s="84">
        <f t="shared" si="5"/>
        <v>0</v>
      </c>
      <c r="Q99" t="s">
        <v>81</v>
      </c>
      <c r="R99" s="6">
        <v>162.16216216216219</v>
      </c>
      <c r="S99">
        <v>171</v>
      </c>
      <c r="T99" s="46">
        <v>5.1683262209577863E-2</v>
      </c>
    </row>
    <row r="100" spans="1:20" x14ac:dyDescent="0.25">
      <c r="A100" s="73" t="s">
        <v>91</v>
      </c>
      <c r="B100" s="73" t="s">
        <v>14</v>
      </c>
      <c r="C100" s="76">
        <v>0.50800000000000001</v>
      </c>
      <c r="D100" s="76">
        <v>0.59499999999999997</v>
      </c>
      <c r="E100" s="76">
        <v>0.70599999999999996</v>
      </c>
      <c r="F100" s="76">
        <v>4.8000000000000001E-2</v>
      </c>
      <c r="G100" s="76">
        <v>0.65</v>
      </c>
      <c r="H100" s="73">
        <v>170</v>
      </c>
      <c r="I100" s="73">
        <v>0</v>
      </c>
      <c r="J100" s="73">
        <v>0</v>
      </c>
      <c r="K100" s="59"/>
      <c r="L100" s="60">
        <f t="shared" si="7"/>
        <v>-1.5898251192369983E-3</v>
      </c>
      <c r="M100" s="84">
        <f t="shared" si="5"/>
        <v>0</v>
      </c>
      <c r="Q100" t="s">
        <v>84</v>
      </c>
      <c r="R100" s="6">
        <v>162.16216216216219</v>
      </c>
      <c r="S100">
        <v>170</v>
      </c>
      <c r="T100" s="46">
        <v>4.610492845786951E-2</v>
      </c>
    </row>
    <row r="101" spans="1:20" x14ac:dyDescent="0.25">
      <c r="A101" s="73" t="s">
        <v>84</v>
      </c>
      <c r="B101" s="73" t="s">
        <v>14</v>
      </c>
      <c r="C101" s="76">
        <v>0.23100000000000001</v>
      </c>
      <c r="D101" s="76">
        <v>0.26200000000000001</v>
      </c>
      <c r="E101" s="76">
        <v>0.308</v>
      </c>
      <c r="F101" s="76">
        <v>1.7999999999999999E-2</v>
      </c>
      <c r="G101" s="76">
        <v>0.28199999999999997</v>
      </c>
      <c r="H101" s="73">
        <v>170</v>
      </c>
      <c r="I101" s="73">
        <v>0</v>
      </c>
      <c r="J101" s="73">
        <v>0</v>
      </c>
      <c r="K101" s="59"/>
      <c r="L101" s="60">
        <f t="shared" si="7"/>
        <v>4.610492845786951E-2</v>
      </c>
      <c r="M101" s="84">
        <f t="shared" si="5"/>
        <v>0</v>
      </c>
      <c r="Q101" t="s">
        <v>91</v>
      </c>
      <c r="R101" s="6">
        <v>170.27027027027029</v>
      </c>
      <c r="S101">
        <v>170</v>
      </c>
      <c r="T101" s="46">
        <v>-1.5898251192369983E-3</v>
      </c>
    </row>
    <row r="102" spans="1:20" x14ac:dyDescent="0.25">
      <c r="A102" s="73" t="s">
        <v>85</v>
      </c>
      <c r="B102" s="73" t="s">
        <v>70</v>
      </c>
      <c r="C102" s="76">
        <v>3.492</v>
      </c>
      <c r="D102" s="76">
        <v>3.6419999999999999</v>
      </c>
      <c r="E102" s="76">
        <v>3.855</v>
      </c>
      <c r="F102" s="76">
        <v>8.6999999999999994E-2</v>
      </c>
      <c r="G102" s="76">
        <v>3.7559999999999998</v>
      </c>
      <c r="H102" s="73">
        <v>288</v>
      </c>
      <c r="I102" s="73">
        <v>0</v>
      </c>
      <c r="J102" s="73">
        <v>0</v>
      </c>
      <c r="K102" s="59" t="str">
        <f>IF(G102&gt;V2,"ДА","НЕТ")</f>
        <v>НЕТ</v>
      </c>
      <c r="L102" s="59"/>
      <c r="M102" s="84">
        <f t="shared" si="5"/>
        <v>0</v>
      </c>
    </row>
    <row r="103" spans="1:20" x14ac:dyDescent="0.25">
      <c r="A103" s="73" t="s">
        <v>86</v>
      </c>
      <c r="B103" s="73" t="s">
        <v>70</v>
      </c>
      <c r="C103" s="76">
        <v>2.0659999999999998</v>
      </c>
      <c r="D103" s="76">
        <v>2.194</v>
      </c>
      <c r="E103" s="76">
        <v>2.38</v>
      </c>
      <c r="F103" s="76">
        <v>7.9000000000000001E-2</v>
      </c>
      <c r="G103" s="76">
        <v>2.25</v>
      </c>
      <c r="H103" s="73">
        <v>123</v>
      </c>
      <c r="I103" s="73">
        <v>3</v>
      </c>
      <c r="J103" s="73">
        <v>0</v>
      </c>
      <c r="K103" s="59" t="str">
        <f>IF(G103&gt;V3,"ДА","НЕТ")</f>
        <v>НЕТ</v>
      </c>
      <c r="L103" s="59"/>
      <c r="M103" s="84">
        <f t="shared" si="5"/>
        <v>3.7800000000000002</v>
      </c>
    </row>
    <row r="104" spans="1:20" x14ac:dyDescent="0.25">
      <c r="A104" s="73" t="s">
        <v>87</v>
      </c>
      <c r="B104" s="73" t="s">
        <v>70</v>
      </c>
      <c r="C104" s="76">
        <v>1.577</v>
      </c>
      <c r="D104" s="76">
        <v>1.7470000000000001</v>
      </c>
      <c r="E104" s="76">
        <v>1.911</v>
      </c>
      <c r="F104" s="76">
        <v>7.6999999999999999E-2</v>
      </c>
      <c r="G104" s="76">
        <v>1.8280000000000001</v>
      </c>
      <c r="H104" s="73">
        <v>170</v>
      </c>
      <c r="I104" s="73">
        <v>0</v>
      </c>
      <c r="J104" s="73">
        <v>0</v>
      </c>
      <c r="K104" s="59" t="str">
        <f>IF(G104&gt;V4,"ДА","НЕТ")</f>
        <v>НЕТ</v>
      </c>
      <c r="L104" s="59"/>
      <c r="M104" s="84">
        <f t="shared" si="5"/>
        <v>0</v>
      </c>
    </row>
    <row r="105" spans="1:20" x14ac:dyDescent="0.25">
      <c r="A105" s="73" t="s">
        <v>88</v>
      </c>
      <c r="B105" s="73" t="s">
        <v>70</v>
      </c>
      <c r="C105" s="76">
        <v>1.4710000000000001</v>
      </c>
      <c r="D105" s="76">
        <v>1.7090000000000001</v>
      </c>
      <c r="E105" s="76">
        <v>1.9490000000000001</v>
      </c>
      <c r="F105" s="76">
        <v>0.112</v>
      </c>
      <c r="G105" s="76">
        <v>1.8169999999999999</v>
      </c>
      <c r="H105" s="73">
        <v>42</v>
      </c>
      <c r="I105" s="73">
        <v>0</v>
      </c>
      <c r="J105" s="73">
        <v>0</v>
      </c>
      <c r="K105" s="59" t="str">
        <f>IF(G105&gt;V5,"ДА","НЕТ")</f>
        <v>НЕТ</v>
      </c>
      <c r="L105" s="59"/>
      <c r="M105" s="84">
        <f t="shared" si="5"/>
        <v>0</v>
      </c>
    </row>
    <row r="106" spans="1:20" x14ac:dyDescent="0.25">
      <c r="A106" s="73" t="s">
        <v>89</v>
      </c>
      <c r="B106" s="73" t="s">
        <v>70</v>
      </c>
      <c r="C106" s="76">
        <v>2.6320000000000001</v>
      </c>
      <c r="D106" s="76">
        <v>2.7719999999999998</v>
      </c>
      <c r="E106" s="76">
        <v>2.9489999999999998</v>
      </c>
      <c r="F106" s="76">
        <v>8.6999999999999994E-2</v>
      </c>
      <c r="G106" s="76">
        <v>2.8969999999999998</v>
      </c>
      <c r="H106" s="73">
        <v>179</v>
      </c>
      <c r="I106" s="73">
        <v>0</v>
      </c>
      <c r="J106" s="73">
        <v>0</v>
      </c>
      <c r="K106" s="59" t="str">
        <f>IF(G106&gt;V6,"ДА","НЕТ")</f>
        <v>НЕТ</v>
      </c>
      <c r="L106" s="59"/>
      <c r="M106" s="84">
        <f t="shared" si="5"/>
        <v>0</v>
      </c>
    </row>
    <row r="107" spans="1:20" x14ac:dyDescent="0.25">
      <c r="A107" s="73" t="s">
        <v>90</v>
      </c>
      <c r="B107" s="73" t="s">
        <v>70</v>
      </c>
      <c r="C107" s="76">
        <v>2.7120000000000002</v>
      </c>
      <c r="D107" s="76">
        <v>2.9660000000000002</v>
      </c>
      <c r="E107" s="76">
        <v>3.2519999999999998</v>
      </c>
      <c r="F107" s="76">
        <v>0.155</v>
      </c>
      <c r="G107" s="76">
        <v>3.2149999999999999</v>
      </c>
      <c r="H107" s="73">
        <v>68</v>
      </c>
      <c r="I107" s="73">
        <v>0</v>
      </c>
      <c r="J107" s="73">
        <v>0</v>
      </c>
      <c r="K107" s="59" t="str">
        <f>IF(G107&gt;V7,"ДА","НЕТ")</f>
        <v>НЕТ</v>
      </c>
      <c r="L107" s="59"/>
      <c r="M107" s="84">
        <f t="shared" si="5"/>
        <v>0</v>
      </c>
    </row>
    <row r="108" spans="1:20" x14ac:dyDescent="0.25">
      <c r="A108" s="67"/>
      <c r="B108" s="67"/>
      <c r="C108" s="67"/>
      <c r="D108" s="67"/>
      <c r="E108" s="67"/>
      <c r="F108" s="67"/>
      <c r="G108" s="67"/>
      <c r="H108" s="67"/>
      <c r="I108" s="67"/>
      <c r="J108" s="67"/>
    </row>
  </sheetData>
  <mergeCells count="5">
    <mergeCell ref="A1:L1"/>
    <mergeCell ref="A22:L22"/>
    <mergeCell ref="A43:L43"/>
    <mergeCell ref="A65:L65"/>
    <mergeCell ref="A87:L8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13" sqref="E13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tr">
        <f>'Автоматизированный расчет'!A34</f>
        <v>Главная Welcome страница</v>
      </c>
      <c r="B2" t="s">
        <v>82</v>
      </c>
    </row>
    <row r="3" spans="1:2" x14ac:dyDescent="0.25">
      <c r="A3" t="str">
        <f>'Автоматизированный расчет'!A35</f>
        <v>Вход в систему</v>
      </c>
      <c r="B3" t="s">
        <v>11</v>
      </c>
    </row>
    <row r="4" spans="1:2" x14ac:dyDescent="0.25">
      <c r="A4" t="str">
        <f>'Автоматизированный расчет'!A36</f>
        <v>Переход на страницу поиска билетов</v>
      </c>
      <c r="B4" s="47" t="s">
        <v>79</v>
      </c>
    </row>
    <row r="5" spans="1:2" x14ac:dyDescent="0.25">
      <c r="A5" t="str">
        <f>'Автоматизированный расчет'!A37</f>
        <v xml:space="preserve">Заполнение полей для поиска билета </v>
      </c>
      <c r="B5" s="47" t="s">
        <v>78</v>
      </c>
    </row>
    <row r="6" spans="1:2" x14ac:dyDescent="0.25">
      <c r="A6" t="str">
        <f>'Автоматизированный расчет'!A38</f>
        <v xml:space="preserve">Выбор рейса из найденных </v>
      </c>
      <c r="B6" s="47" t="s">
        <v>69</v>
      </c>
    </row>
    <row r="7" spans="1:2" x14ac:dyDescent="0.25">
      <c r="A7" t="str">
        <f>'Автоматизированный расчет'!A39</f>
        <v>Оплата билета</v>
      </c>
      <c r="B7" s="47" t="s">
        <v>83</v>
      </c>
    </row>
    <row r="8" spans="1:2" x14ac:dyDescent="0.25">
      <c r="A8" t="str">
        <f>'Автоматизированный расчет'!A40</f>
        <v>Просмотр квитанций</v>
      </c>
      <c r="B8" s="47" t="s">
        <v>80</v>
      </c>
    </row>
    <row r="9" spans="1:2" x14ac:dyDescent="0.25">
      <c r="A9" t="str">
        <f>'Автоматизированный расчет'!A41</f>
        <v xml:space="preserve">Отмена бронирования </v>
      </c>
      <c r="B9" s="47" t="s">
        <v>77</v>
      </c>
    </row>
    <row r="10" spans="1:2" x14ac:dyDescent="0.25">
      <c r="A10" t="str">
        <f>'Автоматизированный расчет'!A42</f>
        <v>Выход из системы</v>
      </c>
      <c r="B10" s="47" t="s">
        <v>12</v>
      </c>
    </row>
    <row r="11" spans="1:2" x14ac:dyDescent="0.25">
      <c r="A11" t="str">
        <f>'Автоматизированный расчет'!A43</f>
        <v>Перход на страницу регистрации</v>
      </c>
      <c r="B11" s="47" t="s">
        <v>81</v>
      </c>
    </row>
    <row r="12" spans="1:2" x14ac:dyDescent="0.25">
      <c r="A12" t="str">
        <f>'Автоматизированный расчет'!A44</f>
        <v>Заполнение полей регистарции</v>
      </c>
      <c r="B12" s="47" t="s">
        <v>84</v>
      </c>
    </row>
    <row r="13" spans="1:2" x14ac:dyDescent="0.25">
      <c r="A13" t="str">
        <f>'Автоматизированный расчет'!A45</f>
        <v>Переход на следуюущий эран после регистарции</v>
      </c>
      <c r="B13" s="64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24" sqref="I24"/>
    </sheetView>
  </sheetViews>
  <sheetFormatPr defaultRowHeight="15" x14ac:dyDescent="0.25"/>
  <cols>
    <col min="1" max="1" width="36.42578125" bestFit="1" customWidth="1"/>
    <col min="7" max="7" width="10.28515625" bestFit="1" customWidth="1"/>
  </cols>
  <sheetData>
    <row r="1" spans="1:11" x14ac:dyDescent="0.25">
      <c r="A1" s="69" t="s">
        <v>13</v>
      </c>
      <c r="B1" s="69" t="s">
        <v>63</v>
      </c>
      <c r="C1" s="69" t="s">
        <v>64</v>
      </c>
      <c r="D1" s="69" t="s">
        <v>65</v>
      </c>
      <c r="E1" s="69" t="s">
        <v>66</v>
      </c>
      <c r="F1" s="69" t="s">
        <v>67</v>
      </c>
      <c r="G1" s="69" t="s">
        <v>68</v>
      </c>
      <c r="H1" s="69" t="s">
        <v>14</v>
      </c>
      <c r="I1" s="69" t="s">
        <v>15</v>
      </c>
      <c r="J1" s="69" t="s">
        <v>16</v>
      </c>
      <c r="K1" s="68"/>
    </row>
    <row r="2" spans="1:11" x14ac:dyDescent="0.25">
      <c r="A2" s="73" t="s">
        <v>76</v>
      </c>
      <c r="B2" s="73" t="s">
        <v>70</v>
      </c>
      <c r="C2" s="76">
        <v>1.28</v>
      </c>
      <c r="D2" s="76">
        <v>2.38</v>
      </c>
      <c r="E2" s="76">
        <v>3.536</v>
      </c>
      <c r="F2" s="76">
        <v>0.69199999999999995</v>
      </c>
      <c r="G2" s="76">
        <v>3.238</v>
      </c>
      <c r="H2" s="73">
        <v>174</v>
      </c>
      <c r="I2" s="73">
        <v>0</v>
      </c>
      <c r="J2" s="73">
        <v>0</v>
      </c>
    </row>
    <row r="3" spans="1:11" x14ac:dyDescent="0.25">
      <c r="A3" s="73" t="s">
        <v>69</v>
      </c>
      <c r="B3" s="73" t="s">
        <v>14</v>
      </c>
      <c r="C3" s="76">
        <v>0.20899999999999999</v>
      </c>
      <c r="D3" s="76">
        <v>0.23300000000000001</v>
      </c>
      <c r="E3" s="76">
        <v>0.32</v>
      </c>
      <c r="F3" s="76">
        <v>2.5999999999999999E-2</v>
      </c>
      <c r="G3" s="76">
        <v>0.26400000000000001</v>
      </c>
      <c r="H3" s="73">
        <v>94</v>
      </c>
      <c r="I3" s="73">
        <v>0</v>
      </c>
      <c r="J3" s="73">
        <v>0</v>
      </c>
    </row>
    <row r="4" spans="1:11" x14ac:dyDescent="0.25">
      <c r="A4" s="73" t="s">
        <v>77</v>
      </c>
      <c r="B4" s="73" t="s">
        <v>14</v>
      </c>
      <c r="C4" s="76">
        <v>0.222</v>
      </c>
      <c r="D4" s="76">
        <v>0.28399999999999997</v>
      </c>
      <c r="E4" s="76">
        <v>0.498</v>
      </c>
      <c r="F4" s="76">
        <v>8.1000000000000003E-2</v>
      </c>
      <c r="G4" s="76">
        <v>0.42699999999999999</v>
      </c>
      <c r="H4" s="73">
        <v>25</v>
      </c>
      <c r="I4" s="73">
        <v>0</v>
      </c>
      <c r="J4" s="73">
        <v>0</v>
      </c>
    </row>
    <row r="5" spans="1:11" x14ac:dyDescent="0.25">
      <c r="A5" s="73" t="s">
        <v>78</v>
      </c>
      <c r="B5" s="73" t="s">
        <v>14</v>
      </c>
      <c r="C5" s="76">
        <v>0.21</v>
      </c>
      <c r="D5" s="76">
        <v>0.246</v>
      </c>
      <c r="E5" s="76">
        <v>0.378</v>
      </c>
      <c r="F5" s="76">
        <v>3.6999999999999998E-2</v>
      </c>
      <c r="G5" s="76">
        <v>0.29599999999999999</v>
      </c>
      <c r="H5" s="73">
        <v>94</v>
      </c>
      <c r="I5" s="73">
        <v>0</v>
      </c>
      <c r="J5" s="73">
        <v>0</v>
      </c>
    </row>
    <row r="6" spans="1:11" x14ac:dyDescent="0.25">
      <c r="A6" s="73" t="s">
        <v>79</v>
      </c>
      <c r="B6" s="73" t="s">
        <v>14</v>
      </c>
      <c r="C6" s="76">
        <v>0.42099999999999999</v>
      </c>
      <c r="D6" s="76">
        <v>0.495</v>
      </c>
      <c r="E6" s="76">
        <v>0.67200000000000004</v>
      </c>
      <c r="F6" s="76">
        <v>5.8000000000000003E-2</v>
      </c>
      <c r="G6" s="76">
        <v>0.56899999999999995</v>
      </c>
      <c r="H6" s="73">
        <v>106</v>
      </c>
      <c r="I6" s="73">
        <v>0</v>
      </c>
      <c r="J6" s="73">
        <v>0</v>
      </c>
    </row>
    <row r="7" spans="1:11" x14ac:dyDescent="0.25">
      <c r="A7" s="73" t="s">
        <v>80</v>
      </c>
      <c r="B7" s="73" t="s">
        <v>14</v>
      </c>
      <c r="C7" s="76">
        <v>0.433</v>
      </c>
      <c r="D7" s="76">
        <v>0.48799999999999999</v>
      </c>
      <c r="E7" s="76">
        <v>0.77100000000000002</v>
      </c>
      <c r="F7" s="76">
        <v>6.6000000000000003E-2</v>
      </c>
      <c r="G7" s="76">
        <v>0.56200000000000006</v>
      </c>
      <c r="H7" s="73">
        <v>95</v>
      </c>
      <c r="I7" s="73">
        <v>0</v>
      </c>
      <c r="J7" s="73">
        <v>0</v>
      </c>
    </row>
    <row r="8" spans="1:11" x14ac:dyDescent="0.25">
      <c r="A8" s="73" t="s">
        <v>81</v>
      </c>
      <c r="B8" s="73" t="s">
        <v>14</v>
      </c>
      <c r="C8" s="76">
        <v>0.218</v>
      </c>
      <c r="D8" s="76">
        <v>0.245</v>
      </c>
      <c r="E8" s="76">
        <v>0.33500000000000002</v>
      </c>
      <c r="F8" s="76">
        <v>3.5999999999999997E-2</v>
      </c>
      <c r="G8" s="76">
        <v>0.32</v>
      </c>
      <c r="H8" s="73">
        <v>34</v>
      </c>
      <c r="I8" s="73">
        <v>0</v>
      </c>
      <c r="J8" s="73">
        <v>0</v>
      </c>
    </row>
    <row r="9" spans="1:11" x14ac:dyDescent="0.25">
      <c r="A9" s="73" t="s">
        <v>82</v>
      </c>
      <c r="B9" s="73" t="s">
        <v>14</v>
      </c>
      <c r="C9" s="76">
        <v>0.41399999999999998</v>
      </c>
      <c r="D9" s="76">
        <v>0.504</v>
      </c>
      <c r="E9" s="76">
        <v>0.83499999999999996</v>
      </c>
      <c r="F9" s="76">
        <v>7.0999999999999994E-2</v>
      </c>
      <c r="G9" s="76">
        <v>0.61499999999999999</v>
      </c>
      <c r="H9" s="73">
        <v>174</v>
      </c>
      <c r="I9" s="73">
        <v>0</v>
      </c>
      <c r="J9" s="73">
        <v>0</v>
      </c>
    </row>
    <row r="10" spans="1:11" x14ac:dyDescent="0.25">
      <c r="A10" s="73" t="s">
        <v>11</v>
      </c>
      <c r="B10" s="73" t="s">
        <v>14</v>
      </c>
      <c r="C10" s="76">
        <v>0.437</v>
      </c>
      <c r="D10" s="76">
        <v>0.52</v>
      </c>
      <c r="E10" s="76">
        <v>0.69899999999999995</v>
      </c>
      <c r="F10" s="76">
        <v>6.2E-2</v>
      </c>
      <c r="G10" s="76">
        <v>0.61</v>
      </c>
      <c r="H10" s="73">
        <v>139</v>
      </c>
      <c r="I10" s="73">
        <v>0</v>
      </c>
      <c r="J10" s="73">
        <v>0</v>
      </c>
    </row>
    <row r="11" spans="1:11" x14ac:dyDescent="0.25">
      <c r="A11" s="73" t="s">
        <v>12</v>
      </c>
      <c r="B11" s="73" t="s">
        <v>14</v>
      </c>
      <c r="C11" s="76">
        <v>0.41299999999999998</v>
      </c>
      <c r="D11" s="76">
        <v>0.48</v>
      </c>
      <c r="E11" s="76">
        <v>0.68500000000000005</v>
      </c>
      <c r="F11" s="76">
        <v>6.2E-2</v>
      </c>
      <c r="G11" s="76">
        <v>0.56000000000000005</v>
      </c>
      <c r="H11" s="73">
        <v>115</v>
      </c>
      <c r="I11" s="73">
        <v>0</v>
      </c>
      <c r="J11" s="73">
        <v>0</v>
      </c>
    </row>
    <row r="12" spans="1:11" x14ac:dyDescent="0.25">
      <c r="A12" s="73" t="s">
        <v>83</v>
      </c>
      <c r="B12" s="73" t="s">
        <v>14</v>
      </c>
      <c r="C12" s="76">
        <v>0.21099999999999999</v>
      </c>
      <c r="D12" s="76">
        <v>0.245</v>
      </c>
      <c r="E12" s="76">
        <v>0.32400000000000001</v>
      </c>
      <c r="F12" s="76">
        <v>3.4000000000000002E-2</v>
      </c>
      <c r="G12" s="76">
        <v>0.30299999999999999</v>
      </c>
      <c r="H12" s="73">
        <v>58</v>
      </c>
      <c r="I12" s="73">
        <v>0</v>
      </c>
      <c r="J12" s="73">
        <v>0</v>
      </c>
    </row>
    <row r="13" spans="1:11" x14ac:dyDescent="0.25">
      <c r="A13" s="73" t="s">
        <v>91</v>
      </c>
      <c r="B13" s="73" t="s">
        <v>14</v>
      </c>
      <c r="C13" s="76">
        <v>0.41499999999999998</v>
      </c>
      <c r="D13" s="76">
        <v>0.46800000000000003</v>
      </c>
      <c r="E13" s="76">
        <v>0.59799999999999998</v>
      </c>
      <c r="F13" s="76">
        <v>0.06</v>
      </c>
      <c r="G13" s="76">
        <v>0.56799999999999995</v>
      </c>
      <c r="H13" s="73">
        <v>34</v>
      </c>
      <c r="I13" s="73">
        <v>0</v>
      </c>
      <c r="J13" s="73">
        <v>0</v>
      </c>
    </row>
    <row r="14" spans="1:11" x14ac:dyDescent="0.25">
      <c r="A14" s="73" t="s">
        <v>84</v>
      </c>
      <c r="B14" s="73" t="s">
        <v>14</v>
      </c>
      <c r="C14" s="76">
        <v>0.21099999999999999</v>
      </c>
      <c r="D14" s="76">
        <v>0.223</v>
      </c>
      <c r="E14" s="76">
        <v>0.41699999999999998</v>
      </c>
      <c r="F14" s="76">
        <v>3.5000000000000003E-2</v>
      </c>
      <c r="G14" s="76">
        <v>0.22600000000000001</v>
      </c>
      <c r="H14" s="73">
        <v>34</v>
      </c>
      <c r="I14" s="73">
        <v>0</v>
      </c>
      <c r="J14" s="73">
        <v>0</v>
      </c>
    </row>
    <row r="15" spans="1:11" x14ac:dyDescent="0.25">
      <c r="A15" s="73" t="s">
        <v>85</v>
      </c>
      <c r="B15" s="73" t="s">
        <v>70</v>
      </c>
      <c r="C15" s="76">
        <v>2.9249999999999998</v>
      </c>
      <c r="D15" s="76">
        <v>3.1720000000000002</v>
      </c>
      <c r="E15" s="76">
        <v>3.536</v>
      </c>
      <c r="F15" s="76">
        <v>0.14699999999999999</v>
      </c>
      <c r="G15" s="76">
        <v>3.4089999999999998</v>
      </c>
      <c r="H15" s="73">
        <v>58</v>
      </c>
      <c r="I15" s="73">
        <v>0</v>
      </c>
      <c r="J15" s="73">
        <v>0</v>
      </c>
    </row>
    <row r="16" spans="1:11" x14ac:dyDescent="0.25">
      <c r="A16" s="73" t="s">
        <v>86</v>
      </c>
      <c r="B16" s="73" t="s">
        <v>70</v>
      </c>
      <c r="C16" s="76">
        <v>1.629</v>
      </c>
      <c r="D16" s="76">
        <v>1.8839999999999999</v>
      </c>
      <c r="E16" s="76">
        <v>2.0990000000000002</v>
      </c>
      <c r="F16" s="76">
        <v>0.13200000000000001</v>
      </c>
      <c r="G16" s="76">
        <v>2.0670000000000002</v>
      </c>
      <c r="H16" s="73">
        <v>25</v>
      </c>
      <c r="I16" s="73">
        <v>0</v>
      </c>
      <c r="J16" s="73">
        <v>0</v>
      </c>
    </row>
    <row r="17" spans="1:10" x14ac:dyDescent="0.25">
      <c r="A17" s="73" t="s">
        <v>87</v>
      </c>
      <c r="B17" s="73" t="s">
        <v>70</v>
      </c>
      <c r="C17" s="76">
        <v>1.292</v>
      </c>
      <c r="D17" s="76">
        <v>1.444</v>
      </c>
      <c r="E17" s="76">
        <v>1.8859999999999999</v>
      </c>
      <c r="F17" s="76">
        <v>0.16600000000000001</v>
      </c>
      <c r="G17" s="76">
        <v>1.665</v>
      </c>
      <c r="H17" s="73">
        <v>34</v>
      </c>
      <c r="I17" s="73">
        <v>0</v>
      </c>
      <c r="J17" s="73">
        <v>0</v>
      </c>
    </row>
    <row r="18" spans="1:10" x14ac:dyDescent="0.25">
      <c r="A18" s="73" t="s">
        <v>88</v>
      </c>
      <c r="B18" s="73" t="s">
        <v>70</v>
      </c>
      <c r="C18" s="76">
        <v>1.28</v>
      </c>
      <c r="D18" s="76">
        <v>1.4750000000000001</v>
      </c>
      <c r="E18" s="76">
        <v>1.5780000000000001</v>
      </c>
      <c r="F18" s="76">
        <v>0.114</v>
      </c>
      <c r="G18" s="76">
        <v>1.5780000000000001</v>
      </c>
      <c r="H18" s="73">
        <v>8</v>
      </c>
      <c r="I18" s="73">
        <v>0</v>
      </c>
      <c r="J18" s="73">
        <v>0</v>
      </c>
    </row>
    <row r="19" spans="1:10" x14ac:dyDescent="0.25">
      <c r="A19" s="73" t="s">
        <v>89</v>
      </c>
      <c r="B19" s="73" t="s">
        <v>70</v>
      </c>
      <c r="C19" s="76">
        <v>2.2349999999999999</v>
      </c>
      <c r="D19" s="76">
        <v>2.5019999999999998</v>
      </c>
      <c r="E19" s="76">
        <v>2.806</v>
      </c>
      <c r="F19" s="76">
        <v>0.14099999999999999</v>
      </c>
      <c r="G19" s="76">
        <v>2.722</v>
      </c>
      <c r="H19" s="73">
        <v>36</v>
      </c>
      <c r="I19" s="73">
        <v>0</v>
      </c>
      <c r="J19" s="73">
        <v>0</v>
      </c>
    </row>
    <row r="20" spans="1:10" x14ac:dyDescent="0.25">
      <c r="A20" s="73" t="s">
        <v>90</v>
      </c>
      <c r="B20" s="73" t="s">
        <v>70</v>
      </c>
      <c r="C20" s="76">
        <v>2.2229999999999999</v>
      </c>
      <c r="D20" s="76">
        <v>2.4689999999999999</v>
      </c>
      <c r="E20" s="76">
        <v>2.794</v>
      </c>
      <c r="F20" s="76">
        <v>0.185</v>
      </c>
      <c r="G20" s="76">
        <v>2.74</v>
      </c>
      <c r="H20" s="73">
        <v>13</v>
      </c>
      <c r="I20" s="73">
        <v>0</v>
      </c>
      <c r="J20" s="73">
        <v>0</v>
      </c>
    </row>
    <row r="21" spans="1:10" x14ac:dyDescent="0.25">
      <c r="A21" s="67"/>
      <c r="B21" s="67"/>
      <c r="C21" s="67"/>
      <c r="D21" s="67"/>
      <c r="E21" s="67"/>
      <c r="F21" s="67"/>
      <c r="G21" s="67"/>
      <c r="H21" s="67"/>
      <c r="I21" s="67"/>
      <c r="J21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Поиск максимума</vt:lpstr>
      <vt:lpstr>Соответствие</vt:lpstr>
      <vt:lpstr>SummaryReport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Пользователь Windows</cp:lastModifiedBy>
  <dcterms:created xsi:type="dcterms:W3CDTF">2015-06-05T18:19:34Z</dcterms:created>
  <dcterms:modified xsi:type="dcterms:W3CDTF">2022-11-04T06:49:01Z</dcterms:modified>
</cp:coreProperties>
</file>