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rojects\EMM\prac\"/>
    </mc:Choice>
  </mc:AlternateContent>
  <xr:revisionPtr revIDLastSave="0" documentId="13_ncr:1_{60D0115D-0544-44FE-B971-54E630F80B65}" xr6:coauthVersionLast="45" xr6:coauthVersionMax="45" xr10:uidLastSave="{00000000-0000-0000-0000-000000000000}"/>
  <bookViews>
    <workbookView xWindow="1500" yWindow="1500" windowWidth="17280" windowHeight="8964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2" i="1" l="1"/>
  <c r="B123" i="1"/>
  <c r="B121" i="1" l="1"/>
  <c r="B118" i="1"/>
  <c r="H20" i="1"/>
  <c r="H19" i="1"/>
  <c r="H12" i="1" l="1"/>
  <c r="H13" i="1"/>
  <c r="H11" i="1"/>
  <c r="D116" i="1" l="1"/>
  <c r="C116" i="1"/>
  <c r="B116" i="1"/>
  <c r="D114" i="1"/>
  <c r="C114" i="1"/>
  <c r="B114" i="1"/>
  <c r="B112" i="1"/>
  <c r="F10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77" i="1"/>
  <c r="F74" i="1" l="1"/>
  <c r="C79" i="1"/>
  <c r="C80" i="1"/>
  <c r="C83" i="1"/>
  <c r="C84" i="1"/>
  <c r="C87" i="1"/>
  <c r="C88" i="1"/>
  <c r="C91" i="1"/>
  <c r="C92" i="1"/>
  <c r="D92" i="1"/>
  <c r="C95" i="1"/>
  <c r="C96" i="1"/>
  <c r="D96" i="1"/>
  <c r="C99" i="1"/>
  <c r="C100" i="1"/>
  <c r="D100" i="1"/>
  <c r="C103" i="1"/>
  <c r="C104" i="1"/>
  <c r="D104" i="1"/>
  <c r="B79" i="1"/>
  <c r="B80" i="1"/>
  <c r="B85" i="1"/>
  <c r="B87" i="1"/>
  <c r="B88" i="1"/>
  <c r="B93" i="1"/>
  <c r="B95" i="1"/>
  <c r="B96" i="1"/>
  <c r="B101" i="1"/>
  <c r="B103" i="1"/>
  <c r="B104" i="1"/>
  <c r="C74" i="1"/>
  <c r="C77" i="1" s="1"/>
  <c r="D74" i="1"/>
  <c r="D79" i="1" s="1"/>
  <c r="B74" i="1"/>
  <c r="B78" i="1" s="1"/>
  <c r="B35" i="1" a="1"/>
  <c r="C35" i="1" s="1"/>
  <c r="D84" i="1" l="1"/>
  <c r="B100" i="1"/>
  <c r="B92" i="1"/>
  <c r="B84" i="1"/>
  <c r="D106" i="1"/>
  <c r="D102" i="1"/>
  <c r="D98" i="1"/>
  <c r="D94" i="1"/>
  <c r="D90" i="1"/>
  <c r="D86" i="1"/>
  <c r="D82" i="1"/>
  <c r="D78" i="1"/>
  <c r="D107" i="1" s="1"/>
  <c r="D88" i="1"/>
  <c r="B77" i="1"/>
  <c r="B107" i="1" s="1"/>
  <c r="B99" i="1"/>
  <c r="B91" i="1"/>
  <c r="B83" i="1"/>
  <c r="C106" i="1"/>
  <c r="C102" i="1"/>
  <c r="C98" i="1"/>
  <c r="C94" i="1"/>
  <c r="C90" i="1"/>
  <c r="C86" i="1"/>
  <c r="C82" i="1"/>
  <c r="C78" i="1"/>
  <c r="B106" i="1"/>
  <c r="B98" i="1"/>
  <c r="B90" i="1"/>
  <c r="B82" i="1"/>
  <c r="D105" i="1"/>
  <c r="D101" i="1"/>
  <c r="D97" i="1"/>
  <c r="D93" i="1"/>
  <c r="D89" i="1"/>
  <c r="D85" i="1"/>
  <c r="D81" i="1"/>
  <c r="D77" i="1"/>
  <c r="B105" i="1"/>
  <c r="B97" i="1"/>
  <c r="B89" i="1"/>
  <c r="B81" i="1"/>
  <c r="C105" i="1"/>
  <c r="C101" i="1"/>
  <c r="C97" i="1"/>
  <c r="C93" i="1"/>
  <c r="C89" i="1"/>
  <c r="C85" i="1"/>
  <c r="C81" i="1"/>
  <c r="C107" i="1" s="1"/>
  <c r="D80" i="1"/>
  <c r="B102" i="1"/>
  <c r="B94" i="1"/>
  <c r="B86" i="1"/>
  <c r="D103" i="1"/>
  <c r="D99" i="1"/>
  <c r="D95" i="1"/>
  <c r="D91" i="1"/>
  <c r="D87" i="1"/>
  <c r="D83" i="1"/>
  <c r="D36" i="1"/>
  <c r="C38" i="1"/>
  <c r="B36" i="1"/>
  <c r="E37" i="1"/>
  <c r="E35" i="1"/>
  <c r="D37" i="1"/>
  <c r="D35" i="1"/>
  <c r="B37" i="1"/>
  <c r="B35" i="1"/>
  <c r="E38" i="1"/>
  <c r="E36" i="1"/>
  <c r="D38" i="1"/>
  <c r="C36" i="1"/>
  <c r="B38" i="1"/>
  <c r="C37" i="1"/>
  <c r="H4" i="1"/>
  <c r="J7" i="1"/>
  <c r="I7" i="1"/>
  <c r="I6" i="1"/>
  <c r="H7" i="1"/>
  <c r="H6" i="1"/>
  <c r="H5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C110" i="1" l="1"/>
  <c r="B110" i="1"/>
  <c r="H18" i="1"/>
  <c r="D110" i="1"/>
  <c r="G24" i="1" a="1"/>
  <c r="G25" i="1" l="1"/>
  <c r="L24" i="1" s="1"/>
  <c r="G24" i="1"/>
  <c r="J24" i="1" s="1"/>
  <c r="G26" i="1"/>
  <c r="O24" i="1" s="1"/>
  <c r="G27" i="1"/>
  <c r="R24" i="1" s="1"/>
</calcChain>
</file>

<file path=xl/sharedStrings.xml><?xml version="1.0" encoding="utf-8"?>
<sst xmlns="http://schemas.openxmlformats.org/spreadsheetml/2006/main" count="56" uniqueCount="43">
  <si>
    <t>№</t>
  </si>
  <si>
    <t>Валовый продукт, млн. руб</t>
  </si>
  <si>
    <t>Балансовая стоимость оборудования, млн. руб.</t>
  </si>
  <si>
    <t>Объем промышленного производства, млн. руб</t>
  </si>
  <si>
    <t>Кол-во занятых, тыс. чел.</t>
  </si>
  <si>
    <t>i</t>
  </si>
  <si>
    <t>y</t>
  </si>
  <si>
    <t>x1</t>
  </si>
  <si>
    <t>x2</t>
  </si>
  <si>
    <t>x3</t>
  </si>
  <si>
    <t>Корреляция</t>
  </si>
  <si>
    <t>Шаг 1</t>
  </si>
  <si>
    <t>Шаг 2</t>
  </si>
  <si>
    <t>Расчетное значение t</t>
  </si>
  <si>
    <t>Табличное значение t*</t>
  </si>
  <si>
    <t>t* =</t>
  </si>
  <si>
    <r>
      <t>(X</t>
    </r>
    <r>
      <rPr>
        <vertAlign val="superscript"/>
        <sz val="11"/>
        <color theme="1"/>
        <rFont val="Calibri"/>
        <family val="2"/>
        <charset val="204"/>
        <scheme val="minor"/>
      </rPr>
      <t>T</t>
    </r>
    <r>
      <rPr>
        <sz val="11"/>
        <color theme="1"/>
        <rFont val="Calibri"/>
        <family val="2"/>
        <scheme val="minor"/>
      </rPr>
      <t>*X)</t>
    </r>
    <r>
      <rPr>
        <vertAlign val="superscript"/>
        <sz val="11"/>
        <color theme="1"/>
        <rFont val="Calibri"/>
        <family val="2"/>
        <charset val="204"/>
        <scheme val="minor"/>
      </rPr>
      <t>-1</t>
    </r>
  </si>
  <si>
    <r>
      <t>(X</t>
    </r>
    <r>
      <rPr>
        <vertAlign val="superscript"/>
        <sz val="11"/>
        <color theme="1"/>
        <rFont val="Calibri"/>
        <family val="2"/>
        <charset val="204"/>
        <scheme val="minor"/>
      </rPr>
      <t>T</t>
    </r>
    <r>
      <rPr>
        <sz val="11"/>
        <color theme="1"/>
        <rFont val="Calibri"/>
        <family val="2"/>
        <scheme val="minor"/>
      </rPr>
      <t>*X)</t>
    </r>
    <r>
      <rPr>
        <vertAlign val="superscript"/>
        <sz val="11"/>
        <color theme="1"/>
        <rFont val="Calibri"/>
        <family val="2"/>
        <charset val="204"/>
        <scheme val="minor"/>
      </rPr>
      <t>-1</t>
    </r>
    <r>
      <rPr>
        <sz val="11"/>
        <color theme="1"/>
        <rFont val="Calibri"/>
        <family val="2"/>
        <charset val="204"/>
        <scheme val="minor"/>
      </rPr>
      <t>*X</t>
    </r>
    <r>
      <rPr>
        <vertAlign val="superscript"/>
        <sz val="11"/>
        <color theme="1"/>
        <rFont val="Calibri"/>
        <family val="2"/>
        <charset val="204"/>
        <scheme val="minor"/>
      </rPr>
      <t>T</t>
    </r>
    <r>
      <rPr>
        <sz val="11"/>
        <color theme="1"/>
        <rFont val="Calibri"/>
        <family val="2"/>
        <charset val="204"/>
        <scheme val="minor"/>
      </rPr>
      <t>*y</t>
    </r>
  </si>
  <si>
    <t>ŷ =</t>
  </si>
  <si>
    <t>+</t>
  </si>
  <si>
    <t>X</t>
  </si>
  <si>
    <t>Шаг 3</t>
  </si>
  <si>
    <t>Шаг 4</t>
  </si>
  <si>
    <r>
      <t>S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xi </t>
    </r>
    <r>
      <rPr>
        <sz val="11"/>
        <color theme="1"/>
        <rFont val="Calibri"/>
        <family val="2"/>
        <charset val="204"/>
        <scheme val="minor"/>
      </rPr>
      <t>=</t>
    </r>
  </si>
  <si>
    <t>x̅</t>
  </si>
  <si>
    <r>
      <t>∑</t>
    </r>
    <r>
      <rPr>
        <sz val="9.9"/>
        <color theme="1"/>
        <rFont val="Calibri"/>
        <family val="2"/>
      </rPr>
      <t>(X</t>
    </r>
    <r>
      <rPr>
        <vertAlign val="subscript"/>
        <sz val="9.9"/>
        <color theme="1"/>
        <rFont val="Calibri"/>
        <family val="2"/>
        <charset val="204"/>
      </rPr>
      <t>ij</t>
    </r>
    <r>
      <rPr>
        <sz val="9.9"/>
        <color theme="1"/>
        <rFont val="Calibri"/>
        <family val="2"/>
      </rPr>
      <t xml:space="preserve"> - x̅</t>
    </r>
    <r>
      <rPr>
        <vertAlign val="subscript"/>
        <sz val="9.9"/>
        <color theme="1"/>
        <rFont val="Calibri"/>
        <family val="2"/>
        <charset val="204"/>
      </rPr>
      <t>j</t>
    </r>
    <r>
      <rPr>
        <sz val="9.9"/>
        <color theme="1"/>
        <rFont val="Calibri"/>
        <family val="2"/>
      </rPr>
      <t>)</t>
    </r>
    <r>
      <rPr>
        <vertAlign val="superscript"/>
        <sz val="9.9"/>
        <color theme="1"/>
        <rFont val="Calibri"/>
        <family val="2"/>
        <charset val="204"/>
      </rPr>
      <t>2</t>
    </r>
  </si>
  <si>
    <t>∑</t>
  </si>
  <si>
    <r>
      <t>(∑</t>
    </r>
    <r>
      <rPr>
        <sz val="9.9"/>
        <color theme="1"/>
        <rFont val="Calibri"/>
        <family val="2"/>
      </rPr>
      <t>(X</t>
    </r>
    <r>
      <rPr>
        <vertAlign val="subscript"/>
        <sz val="9.9"/>
        <color theme="1"/>
        <rFont val="Calibri"/>
        <family val="2"/>
        <charset val="204"/>
      </rPr>
      <t>ij</t>
    </r>
    <r>
      <rPr>
        <sz val="9.9"/>
        <color theme="1"/>
        <rFont val="Calibri"/>
        <family val="2"/>
      </rPr>
      <t xml:space="preserve"> - x̅</t>
    </r>
    <r>
      <rPr>
        <vertAlign val="subscript"/>
        <sz val="9.9"/>
        <color theme="1"/>
        <rFont val="Calibri"/>
        <family val="2"/>
        <charset val="204"/>
      </rPr>
      <t>j</t>
    </r>
    <r>
      <rPr>
        <sz val="9.9"/>
        <color theme="1"/>
        <rFont val="Calibri"/>
        <family val="2"/>
      </rPr>
      <t>)</t>
    </r>
    <r>
      <rPr>
        <vertAlign val="superscript"/>
        <sz val="9.9"/>
        <color theme="1"/>
        <rFont val="Calibri"/>
        <family val="2"/>
        <charset val="204"/>
      </rPr>
      <t>2</t>
    </r>
    <r>
      <rPr>
        <sz val="9.9"/>
        <color theme="1"/>
        <rFont val="Calibri"/>
        <family val="2"/>
        <charset val="204"/>
      </rPr>
      <t xml:space="preserve"> / (n - 1))</t>
    </r>
    <r>
      <rPr>
        <vertAlign val="superscript"/>
        <sz val="9.9"/>
        <color theme="1"/>
        <rFont val="Calibri"/>
        <family val="2"/>
        <charset val="204"/>
      </rPr>
      <t>1/2</t>
    </r>
  </si>
  <si>
    <r>
      <t>Sy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=</t>
    </r>
  </si>
  <si>
    <t>Ȳ</t>
  </si>
  <si>
    <r>
      <t>∑</t>
    </r>
    <r>
      <rPr>
        <sz val="9.9"/>
        <color theme="1"/>
        <rFont val="Calibri"/>
        <family val="2"/>
      </rPr>
      <t>(Y</t>
    </r>
    <r>
      <rPr>
        <vertAlign val="subscript"/>
        <sz val="9.9"/>
        <color theme="1"/>
        <rFont val="Calibri"/>
        <family val="2"/>
        <charset val="204"/>
      </rPr>
      <t>ij</t>
    </r>
    <r>
      <rPr>
        <sz val="9.9"/>
        <color theme="1"/>
        <rFont val="Calibri"/>
        <family val="2"/>
      </rPr>
      <t xml:space="preserve"> - Ȳ</t>
    </r>
    <r>
      <rPr>
        <sz val="9.9"/>
        <color theme="1"/>
        <rFont val="Calibri"/>
        <family val="2"/>
      </rPr>
      <t>)</t>
    </r>
    <r>
      <rPr>
        <vertAlign val="superscript"/>
        <sz val="9.9"/>
        <color theme="1"/>
        <rFont val="Calibri"/>
        <family val="2"/>
        <charset val="204"/>
      </rPr>
      <t>2</t>
    </r>
  </si>
  <si>
    <r>
      <t>β</t>
    </r>
    <r>
      <rPr>
        <vertAlign val="subscript"/>
        <sz val="11"/>
        <color theme="1"/>
        <rFont val="Calibri"/>
        <family val="2"/>
        <charset val="204"/>
      </rPr>
      <t>j</t>
    </r>
    <r>
      <rPr>
        <sz val="11"/>
        <color theme="1"/>
        <rFont val="Calibri"/>
        <family val="2"/>
        <charset val="204"/>
      </rPr>
      <t xml:space="preserve"> =</t>
    </r>
  </si>
  <si>
    <r>
      <t>Э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j </t>
    </r>
    <r>
      <rPr>
        <sz val="11"/>
        <color theme="1"/>
        <rFont val="Calibri"/>
        <family val="2"/>
        <charset val="204"/>
        <scheme val="minor"/>
      </rPr>
      <t>=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</si>
  <si>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 =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</si>
  <si>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 xml:space="preserve"> =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</si>
  <si>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 xml:space="preserve"> =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</si>
  <si>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 - t* =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</si>
  <si>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 xml:space="preserve"> - t* =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</si>
  <si>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 xml:space="preserve"> - t* =</t>
    </r>
  </si>
  <si>
    <t>R =</t>
  </si>
  <si>
    <t>r12.3 =</t>
  </si>
  <si>
    <t>r23.1 =</t>
  </si>
  <si>
    <t>r13.2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</si>
</sst>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sz val="9.9"/>
      <color theme="1"/>
      <name val="Calibri"/>
      <family val="2"/>
    </font>
    <font>
      <sz val="9.9"/>
      <color theme="1"/>
      <name val="Calibri"/>
      <family val="2"/>
      <charset val="204"/>
    </font>
    <font>
      <vertAlign val="superscript"/>
      <sz val="9.9"/>
      <color theme="1"/>
      <name val="Calibri"/>
      <family val="2"/>
      <charset val="204"/>
    </font>
    <font>
      <vertAlign val="subscript"/>
      <sz val="9.9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3"/>
  <sheetViews>
    <sheetView tabSelected="1" topLeftCell="F1" zoomScale="90" zoomScaleNormal="90" workbookViewId="0">
      <selection activeCell="B122" sqref="B122"/>
    </sheetView>
  </sheetViews>
  <sheetFormatPr defaultRowHeight="14.4" x14ac:dyDescent="0.3"/>
  <cols>
    <col min="1" max="1" width="7.33203125" style="2" customWidth="1"/>
    <col min="2" max="2" width="17.88671875" style="2" customWidth="1"/>
    <col min="3" max="3" width="20.88671875" style="2" customWidth="1"/>
    <col min="4" max="4" width="22.88671875" style="2" customWidth="1"/>
    <col min="5" max="5" width="14.44140625" style="2" customWidth="1"/>
    <col min="6" max="7" width="14.6640625" style="2" customWidth="1"/>
    <col min="8" max="9" width="8.88671875" style="2"/>
    <col min="10" max="10" width="11.77734375" style="2" customWidth="1"/>
    <col min="11" max="11" width="3.5546875" style="2" customWidth="1"/>
    <col min="12" max="12" width="8.88671875" style="2"/>
    <col min="13" max="13" width="3.21875" style="2" customWidth="1"/>
    <col min="14" max="14" width="3.5546875" style="2" customWidth="1"/>
    <col min="15" max="15" width="8.88671875" style="2"/>
    <col min="16" max="16" width="3.5546875" style="2" customWidth="1"/>
    <col min="17" max="17" width="3.44140625" style="2" customWidth="1"/>
    <col min="18" max="18" width="8.88671875" style="2"/>
    <col min="19" max="19" width="4" style="2" customWidth="1"/>
    <col min="20" max="16384" width="8.88671875" style="2"/>
  </cols>
  <sheetData>
    <row r="1" spans="1:15" ht="46.8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/>
      <c r="G1" s="6" t="s">
        <v>11</v>
      </c>
    </row>
    <row r="2" spans="1:15" x14ac:dyDescent="0.3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I2" s="2" t="s">
        <v>10</v>
      </c>
    </row>
    <row r="3" spans="1:15" x14ac:dyDescent="0.3">
      <c r="A3" s="4">
        <v>1</v>
      </c>
      <c r="B3" s="4">
        <v>4987</v>
      </c>
      <c r="C3" s="4">
        <v>45778</v>
      </c>
      <c r="D3" s="4">
        <v>1932</v>
      </c>
      <c r="E3" s="4">
        <v>162</v>
      </c>
      <c r="G3" s="4"/>
      <c r="H3" s="4" t="s">
        <v>6</v>
      </c>
      <c r="I3" s="4" t="s">
        <v>7</v>
      </c>
      <c r="J3" s="4" t="s">
        <v>8</v>
      </c>
      <c r="K3" s="4" t="s">
        <v>9</v>
      </c>
    </row>
    <row r="4" spans="1:15" x14ac:dyDescent="0.3">
      <c r="A4" s="4">
        <f>A3+1</f>
        <v>2</v>
      </c>
      <c r="B4" s="4">
        <v>4279</v>
      </c>
      <c r="C4" s="4">
        <v>38461</v>
      </c>
      <c r="D4" s="4">
        <v>1630</v>
      </c>
      <c r="E4" s="4">
        <v>175</v>
      </c>
      <c r="G4" s="4" t="s">
        <v>6</v>
      </c>
      <c r="H4" s="4">
        <f>CORREL(B3:B32,B3:B32)</f>
        <v>1</v>
      </c>
      <c r="I4" s="4"/>
      <c r="J4" s="4"/>
      <c r="K4" s="4"/>
    </row>
    <row r="5" spans="1:15" x14ac:dyDescent="0.3">
      <c r="A5" s="4">
        <f t="shared" ref="A5:A32" si="0">A4+1</f>
        <v>3</v>
      </c>
      <c r="B5" s="4">
        <v>6721</v>
      </c>
      <c r="C5" s="4">
        <v>70406</v>
      </c>
      <c r="D5" s="4">
        <v>1853</v>
      </c>
      <c r="E5" s="4">
        <v>253</v>
      </c>
      <c r="G5" s="4" t="s">
        <v>7</v>
      </c>
      <c r="H5" s="4">
        <f>CORREL(B3:B32,C3:C32)</f>
        <v>0.94264410631173412</v>
      </c>
      <c r="I5" s="4">
        <v>1</v>
      </c>
      <c r="J5" s="4"/>
      <c r="K5" s="4"/>
    </row>
    <row r="6" spans="1:15" x14ac:dyDescent="0.3">
      <c r="A6" s="4">
        <f t="shared" si="0"/>
        <v>4</v>
      </c>
      <c r="B6" s="4">
        <v>3219</v>
      </c>
      <c r="C6" s="4">
        <v>26535</v>
      </c>
      <c r="D6" s="4">
        <v>818</v>
      </c>
      <c r="E6" s="4">
        <v>129</v>
      </c>
      <c r="G6" s="4" t="s">
        <v>8</v>
      </c>
      <c r="H6" s="4">
        <f>CORREL($B$3:$B$32,D$3:D$32)</f>
        <v>0.86531946088305167</v>
      </c>
      <c r="I6" s="4">
        <f>CORREL(C3:C32,D3:D32)</f>
        <v>0.82563703721222181</v>
      </c>
      <c r="J6" s="4">
        <v>1</v>
      </c>
      <c r="K6" s="4"/>
    </row>
    <row r="7" spans="1:15" x14ac:dyDescent="0.3">
      <c r="A7" s="4">
        <f t="shared" si="0"/>
        <v>5</v>
      </c>
      <c r="B7" s="4">
        <v>2315</v>
      </c>
      <c r="C7" s="4">
        <v>22163</v>
      </c>
      <c r="D7" s="4">
        <v>642</v>
      </c>
      <c r="E7" s="4">
        <v>93</v>
      </c>
      <c r="G7" s="4" t="s">
        <v>9</v>
      </c>
      <c r="H7" s="4">
        <f>CORREL($B$3:$B$32,E$3:E$32)</f>
        <v>0.89714480976240218</v>
      </c>
      <c r="I7" s="4">
        <f>CORREL(C3:C32,E3:E32)</f>
        <v>0.9235327121184369</v>
      </c>
      <c r="J7" s="4">
        <f>CORREL(D3:D32,E3:E32)</f>
        <v>0.77492958665341249</v>
      </c>
      <c r="K7" s="4">
        <v>1</v>
      </c>
    </row>
    <row r="8" spans="1:15" x14ac:dyDescent="0.3">
      <c r="A8" s="4">
        <f t="shared" si="0"/>
        <v>6</v>
      </c>
      <c r="B8" s="4">
        <v>4276</v>
      </c>
      <c r="C8" s="4">
        <v>40832</v>
      </c>
      <c r="D8" s="4">
        <v>1408</v>
      </c>
      <c r="E8" s="4">
        <v>143</v>
      </c>
    </row>
    <row r="9" spans="1:15" x14ac:dyDescent="0.3">
      <c r="A9" s="4">
        <f t="shared" si="0"/>
        <v>7</v>
      </c>
      <c r="B9" s="4">
        <v>5021</v>
      </c>
      <c r="C9" s="4">
        <v>41566</v>
      </c>
      <c r="D9" s="4">
        <v>2649</v>
      </c>
      <c r="E9" s="4">
        <v>138</v>
      </c>
      <c r="G9" s="5" t="s">
        <v>12</v>
      </c>
      <c r="H9" s="5"/>
      <c r="I9" s="5"/>
    </row>
    <row r="10" spans="1:15" x14ac:dyDescent="0.3">
      <c r="A10" s="4">
        <f t="shared" si="0"/>
        <v>8</v>
      </c>
      <c r="B10" s="4">
        <v>4137</v>
      </c>
      <c r="C10" s="4">
        <v>33209</v>
      </c>
      <c r="D10" s="4">
        <v>1367</v>
      </c>
      <c r="E10" s="4">
        <v>143</v>
      </c>
      <c r="F10" s="5"/>
      <c r="G10" s="5" t="s">
        <v>13</v>
      </c>
      <c r="H10" s="5"/>
      <c r="I10" s="5"/>
      <c r="J10" s="5"/>
      <c r="K10" s="5"/>
      <c r="L10" s="5"/>
      <c r="M10" s="5"/>
      <c r="N10" s="5"/>
      <c r="O10" s="5"/>
    </row>
    <row r="11" spans="1:15" ht="15.6" x14ac:dyDescent="0.35">
      <c r="A11" s="4">
        <f t="shared" si="0"/>
        <v>9</v>
      </c>
      <c r="B11" s="4">
        <v>3355</v>
      </c>
      <c r="C11" s="4">
        <v>36655</v>
      </c>
      <c r="D11" s="4">
        <v>1149</v>
      </c>
      <c r="E11" s="4">
        <v>122</v>
      </c>
      <c r="F11" s="5"/>
      <c r="G11" s="7" t="s">
        <v>33</v>
      </c>
      <c r="H11" s="5">
        <f>H5*SQRT(30-2)/SQRT(1-H5^2)</f>
        <v>14.9431145012474</v>
      </c>
      <c r="I11" s="5"/>
      <c r="J11" s="5"/>
      <c r="K11" s="5"/>
      <c r="L11" s="5"/>
      <c r="M11" s="5"/>
      <c r="N11" s="5"/>
      <c r="O11" s="5"/>
    </row>
    <row r="12" spans="1:15" ht="15.6" x14ac:dyDescent="0.35">
      <c r="A12" s="4">
        <f t="shared" si="0"/>
        <v>10</v>
      </c>
      <c r="B12" s="4">
        <v>4791</v>
      </c>
      <c r="C12" s="4">
        <v>42714</v>
      </c>
      <c r="D12" s="4">
        <v>1437</v>
      </c>
      <c r="E12" s="4">
        <v>170</v>
      </c>
      <c r="F12" s="5"/>
      <c r="G12" s="7" t="s">
        <v>35</v>
      </c>
      <c r="H12" s="5">
        <f>H6*SQRT(30-2)/SQRT(1-H6^2)</f>
        <v>9.1353765458654745</v>
      </c>
      <c r="I12" s="5"/>
      <c r="J12" s="5"/>
      <c r="K12" s="5"/>
      <c r="L12" s="5"/>
      <c r="M12" s="5"/>
      <c r="N12" s="5"/>
      <c r="O12" s="5"/>
    </row>
    <row r="13" spans="1:15" ht="15.6" x14ac:dyDescent="0.35">
      <c r="A13" s="4">
        <f t="shared" si="0"/>
        <v>11</v>
      </c>
      <c r="B13" s="4">
        <v>5115</v>
      </c>
      <c r="C13" s="4">
        <v>50006</v>
      </c>
      <c r="D13" s="4">
        <v>1987</v>
      </c>
      <c r="E13" s="4">
        <v>202</v>
      </c>
      <c r="F13" s="5"/>
      <c r="G13" s="7" t="s">
        <v>34</v>
      </c>
      <c r="H13" s="5">
        <f>H7*SQRT(30-2)/SQRT(1-H7^2)</f>
        <v>10.746776518724815</v>
      </c>
      <c r="I13" s="5"/>
      <c r="J13" s="5"/>
      <c r="K13" s="5"/>
      <c r="L13" s="5"/>
      <c r="M13" s="5"/>
      <c r="N13" s="5"/>
      <c r="O13" s="5"/>
    </row>
    <row r="14" spans="1:15" x14ac:dyDescent="0.3">
      <c r="A14" s="4">
        <f t="shared" si="0"/>
        <v>12</v>
      </c>
      <c r="B14" s="4">
        <v>6046</v>
      </c>
      <c r="C14" s="4">
        <v>48984</v>
      </c>
      <c r="D14" s="4">
        <v>2250</v>
      </c>
      <c r="E14" s="4">
        <v>165</v>
      </c>
      <c r="F14" s="5"/>
      <c r="I14" s="5"/>
      <c r="J14" s="5"/>
      <c r="K14" s="5"/>
      <c r="L14" s="5"/>
      <c r="M14" s="5"/>
      <c r="N14" s="5"/>
      <c r="O14" s="5"/>
    </row>
    <row r="15" spans="1:15" x14ac:dyDescent="0.3">
      <c r="A15" s="4">
        <f t="shared" si="0"/>
        <v>13</v>
      </c>
      <c r="B15" s="4">
        <v>2989</v>
      </c>
      <c r="C15" s="4">
        <v>30206</v>
      </c>
      <c r="D15" s="4">
        <v>903</v>
      </c>
      <c r="E15" s="4">
        <v>96</v>
      </c>
      <c r="F15" s="5"/>
      <c r="G15" s="5" t="s">
        <v>14</v>
      </c>
      <c r="I15" s="5"/>
      <c r="J15" s="5"/>
      <c r="K15" s="5"/>
      <c r="L15" s="5"/>
      <c r="M15" s="5"/>
      <c r="N15" s="5"/>
      <c r="O15" s="5"/>
    </row>
    <row r="16" spans="1:15" x14ac:dyDescent="0.3">
      <c r="A16" s="4">
        <f t="shared" si="0"/>
        <v>14</v>
      </c>
      <c r="B16" s="4">
        <v>6104</v>
      </c>
      <c r="C16" s="4">
        <v>49745</v>
      </c>
      <c r="D16" s="4">
        <v>1856</v>
      </c>
      <c r="E16" s="4">
        <v>158</v>
      </c>
      <c r="F16" s="5"/>
      <c r="G16" s="7" t="s">
        <v>15</v>
      </c>
      <c r="H16" s="8">
        <v>1.7</v>
      </c>
      <c r="I16" s="5"/>
      <c r="J16" s="5"/>
      <c r="K16" s="5"/>
      <c r="L16" s="5"/>
      <c r="M16" s="5"/>
      <c r="N16" s="5"/>
      <c r="O16" s="5"/>
    </row>
    <row r="17" spans="1:19" x14ac:dyDescent="0.3">
      <c r="A17" s="4">
        <f t="shared" si="0"/>
        <v>15</v>
      </c>
      <c r="B17" s="4">
        <v>2500</v>
      </c>
      <c r="C17" s="4">
        <v>19844</v>
      </c>
      <c r="D17" s="4">
        <v>594</v>
      </c>
      <c r="E17" s="4">
        <v>105</v>
      </c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9" ht="15.6" x14ac:dyDescent="0.35">
      <c r="A18" s="4">
        <f t="shared" si="0"/>
        <v>16</v>
      </c>
      <c r="B18" s="4">
        <v>5943</v>
      </c>
      <c r="C18" s="4">
        <v>58668</v>
      </c>
      <c r="D18" s="4">
        <v>1936</v>
      </c>
      <c r="E18" s="4">
        <v>172</v>
      </c>
      <c r="F18" s="5"/>
      <c r="G18" s="7" t="s">
        <v>36</v>
      </c>
      <c r="H18" s="8">
        <f>H11-H16</f>
        <v>13.243114501247401</v>
      </c>
      <c r="I18" s="5"/>
      <c r="J18" s="5"/>
      <c r="K18" s="5"/>
      <c r="L18" s="5"/>
      <c r="M18" s="5"/>
      <c r="N18" s="5"/>
      <c r="O18" s="5"/>
    </row>
    <row r="19" spans="1:19" ht="15.6" x14ac:dyDescent="0.35">
      <c r="A19" s="4">
        <f t="shared" si="0"/>
        <v>17</v>
      </c>
      <c r="B19" s="4">
        <v>7355</v>
      </c>
      <c r="C19" s="4">
        <v>61742</v>
      </c>
      <c r="D19" s="4">
        <v>1475</v>
      </c>
      <c r="E19" s="4">
        <v>253</v>
      </c>
      <c r="F19" s="5"/>
      <c r="G19" s="7" t="s">
        <v>37</v>
      </c>
      <c r="H19" s="8">
        <f>H12-H16</f>
        <v>7.4353765458654744</v>
      </c>
      <c r="I19" s="5"/>
      <c r="J19" s="5"/>
      <c r="K19" s="5"/>
      <c r="L19" s="5"/>
      <c r="M19" s="5"/>
      <c r="N19" s="5"/>
      <c r="O19" s="5"/>
    </row>
    <row r="20" spans="1:19" ht="15.6" x14ac:dyDescent="0.35">
      <c r="A20" s="4">
        <f t="shared" si="0"/>
        <v>18</v>
      </c>
      <c r="B20" s="4">
        <v>9644</v>
      </c>
      <c r="C20" s="4">
        <v>73772</v>
      </c>
      <c r="D20" s="4">
        <v>3042</v>
      </c>
      <c r="E20" s="4">
        <v>296</v>
      </c>
      <c r="F20" s="5"/>
      <c r="G20" s="7" t="s">
        <v>38</v>
      </c>
      <c r="H20" s="8">
        <f>H13-H16</f>
        <v>9.0467765187248155</v>
      </c>
      <c r="I20" s="5"/>
      <c r="J20" s="5"/>
      <c r="K20" s="5"/>
      <c r="L20" s="5"/>
      <c r="M20" s="5"/>
      <c r="N20" s="5"/>
      <c r="O20" s="5"/>
    </row>
    <row r="21" spans="1:19" x14ac:dyDescent="0.3">
      <c r="A21" s="4">
        <f t="shared" si="0"/>
        <v>19</v>
      </c>
      <c r="B21" s="4">
        <v>10452</v>
      </c>
      <c r="C21" s="4">
        <v>95564</v>
      </c>
      <c r="D21" s="4">
        <v>3337</v>
      </c>
      <c r="E21" s="4">
        <v>442</v>
      </c>
      <c r="F21" s="5"/>
      <c r="H21" s="5"/>
      <c r="I21" s="5"/>
      <c r="J21" s="5"/>
      <c r="K21" s="5"/>
      <c r="L21" s="5"/>
      <c r="M21" s="5"/>
      <c r="N21" s="5"/>
      <c r="O21" s="5"/>
    </row>
    <row r="22" spans="1:19" x14ac:dyDescent="0.3">
      <c r="A22" s="4">
        <f t="shared" si="0"/>
        <v>20</v>
      </c>
      <c r="B22" s="4">
        <v>6033</v>
      </c>
      <c r="C22" s="4">
        <v>42046</v>
      </c>
      <c r="D22" s="4">
        <v>1830</v>
      </c>
      <c r="E22" s="4">
        <v>182</v>
      </c>
      <c r="F22" s="5"/>
      <c r="G22" s="5" t="s">
        <v>21</v>
      </c>
      <c r="H22" s="5"/>
      <c r="I22" s="5"/>
      <c r="J22" s="5"/>
      <c r="K22" s="5"/>
      <c r="L22" s="5"/>
      <c r="M22" s="5"/>
      <c r="N22" s="5"/>
      <c r="O22" s="5"/>
    </row>
    <row r="23" spans="1:19" ht="16.2" x14ac:dyDescent="0.3">
      <c r="A23" s="4">
        <f t="shared" si="0"/>
        <v>21</v>
      </c>
      <c r="B23" s="4">
        <v>5018</v>
      </c>
      <c r="C23" s="4">
        <v>45102</v>
      </c>
      <c r="D23" s="4">
        <v>1517</v>
      </c>
      <c r="E23" s="4">
        <v>175</v>
      </c>
      <c r="F23" s="5"/>
      <c r="G23" s="9" t="s">
        <v>17</v>
      </c>
      <c r="H23" s="10"/>
      <c r="I23" s="10"/>
      <c r="J23" s="9"/>
      <c r="K23" s="10"/>
      <c r="L23" s="10"/>
      <c r="M23" s="10"/>
      <c r="N23" s="10"/>
      <c r="O23" s="10"/>
      <c r="P23" s="9"/>
      <c r="Q23" s="9"/>
      <c r="R23" s="9"/>
      <c r="S23" s="9"/>
    </row>
    <row r="24" spans="1:19" x14ac:dyDescent="0.3">
      <c r="A24" s="4">
        <f t="shared" si="0"/>
        <v>22</v>
      </c>
      <c r="B24" s="4">
        <v>8610</v>
      </c>
      <c r="C24" s="4">
        <v>71929</v>
      </c>
      <c r="D24" s="4">
        <v>3019</v>
      </c>
      <c r="E24" s="4">
        <v>234</v>
      </c>
      <c r="F24" s="5"/>
      <c r="G24" s="4">
        <f t="array" ref="G24:G27">MMULT(MMULT(B35:E38,TRANSPOSE(B40:E69)),B3:B32)</f>
        <v>-136.77022750096359</v>
      </c>
      <c r="H24" s="9"/>
      <c r="I24" s="11" t="s">
        <v>18</v>
      </c>
      <c r="J24" s="9">
        <f>G24</f>
        <v>-136.77022750096359</v>
      </c>
      <c r="K24" s="2" t="s">
        <v>19</v>
      </c>
      <c r="L24" s="11">
        <f>G25</f>
        <v>7.142208018418747E-2</v>
      </c>
      <c r="M24" s="10" t="s">
        <v>7</v>
      </c>
      <c r="N24" s="9" t="s">
        <v>19</v>
      </c>
      <c r="O24" s="11">
        <f>G26</f>
        <v>0.81711279171190077</v>
      </c>
      <c r="P24" s="10" t="s">
        <v>8</v>
      </c>
      <c r="Q24" s="9" t="s">
        <v>19</v>
      </c>
      <c r="R24" s="11">
        <f>G27</f>
        <v>4.9877874384899137</v>
      </c>
      <c r="S24" s="10" t="s">
        <v>9</v>
      </c>
    </row>
    <row r="25" spans="1:19" x14ac:dyDescent="0.3">
      <c r="A25" s="4">
        <f t="shared" si="0"/>
        <v>23</v>
      </c>
      <c r="B25" s="4">
        <v>8262</v>
      </c>
      <c r="C25" s="4">
        <v>75885</v>
      </c>
      <c r="D25" s="4">
        <v>2118</v>
      </c>
      <c r="E25" s="4">
        <v>288</v>
      </c>
      <c r="F25" s="5"/>
      <c r="G25" s="4">
        <v>7.142208018418747E-2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6" spans="1:19" x14ac:dyDescent="0.3">
      <c r="A26" s="4">
        <f t="shared" si="0"/>
        <v>24</v>
      </c>
      <c r="B26" s="4">
        <v>4929</v>
      </c>
      <c r="C26" s="4">
        <v>42592</v>
      </c>
      <c r="D26" s="4">
        <v>1708</v>
      </c>
      <c r="E26" s="4">
        <v>158</v>
      </c>
      <c r="F26" s="5"/>
      <c r="G26" s="4">
        <v>0.81711279171190077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pans="1:19" x14ac:dyDescent="0.3">
      <c r="A27" s="4">
        <f t="shared" si="0"/>
        <v>25</v>
      </c>
      <c r="B27" s="4">
        <v>3161</v>
      </c>
      <c r="C27" s="4">
        <v>18392</v>
      </c>
      <c r="D27" s="4">
        <v>769</v>
      </c>
      <c r="E27" s="4">
        <v>113</v>
      </c>
      <c r="F27" s="5"/>
      <c r="G27" s="4">
        <v>4.9877874384899137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1:19" x14ac:dyDescent="0.3">
      <c r="A28" s="4">
        <f t="shared" si="0"/>
        <v>26</v>
      </c>
      <c r="B28" s="4">
        <v>10624</v>
      </c>
      <c r="C28" s="4">
        <v>76039</v>
      </c>
      <c r="D28" s="4">
        <v>2285</v>
      </c>
      <c r="E28" s="4">
        <v>279</v>
      </c>
      <c r="F28" s="5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spans="1:19" x14ac:dyDescent="0.3">
      <c r="A29" s="4">
        <f t="shared" si="0"/>
        <v>27</v>
      </c>
      <c r="B29" s="4">
        <v>9513</v>
      </c>
      <c r="C29" s="4">
        <v>64083</v>
      </c>
      <c r="D29" s="4">
        <v>3052</v>
      </c>
      <c r="E29" s="4">
        <v>233</v>
      </c>
      <c r="F29" s="5"/>
      <c r="I29" s="5"/>
      <c r="J29" s="5"/>
      <c r="K29" s="5"/>
      <c r="L29" s="5"/>
      <c r="M29" s="5"/>
      <c r="N29" s="5"/>
      <c r="O29" s="5"/>
    </row>
    <row r="30" spans="1:19" x14ac:dyDescent="0.3">
      <c r="A30" s="4">
        <f t="shared" si="0"/>
        <v>28</v>
      </c>
      <c r="B30" s="4">
        <v>3860</v>
      </c>
      <c r="C30" s="4">
        <v>32793</v>
      </c>
      <c r="D30" s="4">
        <v>690</v>
      </c>
      <c r="E30" s="4">
        <v>123</v>
      </c>
      <c r="F30" s="5"/>
    </row>
    <row r="31" spans="1:19" x14ac:dyDescent="0.3">
      <c r="A31" s="4">
        <f t="shared" si="0"/>
        <v>29</v>
      </c>
      <c r="B31" s="4">
        <v>8329</v>
      </c>
      <c r="C31" s="4">
        <v>74201</v>
      </c>
      <c r="D31" s="4">
        <v>2412</v>
      </c>
      <c r="E31" s="4">
        <v>233</v>
      </c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9" x14ac:dyDescent="0.3">
      <c r="A32" s="4">
        <f t="shared" si="0"/>
        <v>30</v>
      </c>
      <c r="B32" s="4">
        <v>4178</v>
      </c>
      <c r="C32" s="4">
        <v>45298</v>
      </c>
      <c r="D32" s="4">
        <v>726</v>
      </c>
      <c r="E32" s="4">
        <v>118</v>
      </c>
      <c r="F32" s="5"/>
    </row>
    <row r="33" spans="1:32" x14ac:dyDescent="0.3">
      <c r="F33" s="5"/>
    </row>
    <row r="34" spans="1:32" ht="16.2" x14ac:dyDescent="0.3">
      <c r="A34" s="9"/>
      <c r="B34" s="9" t="s">
        <v>16</v>
      </c>
      <c r="C34" s="9"/>
      <c r="D34" s="9"/>
      <c r="E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</row>
    <row r="35" spans="1:32" x14ac:dyDescent="0.3">
      <c r="A35" s="9"/>
      <c r="B35" s="4">
        <f t="array" ref="B35:E38">MINVERSE(MMULT(TRANSPOSE(B40:E69), B40:E69))</f>
        <v>0.26117711398225013</v>
      </c>
      <c r="C35" s="4">
        <v>-3.0895110540065424E-6</v>
      </c>
      <c r="D35" s="4">
        <v>-1.6716919704029857E-5</v>
      </c>
      <c r="E35" s="4">
        <v>-2.5244366599545218E-4</v>
      </c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</row>
    <row r="36" spans="1:32" x14ac:dyDescent="0.3">
      <c r="A36" s="9"/>
      <c r="B36" s="4">
        <v>-3.089511054006514E-6</v>
      </c>
      <c r="C36" s="4">
        <v>7.948655380348071E-10</v>
      </c>
      <c r="D36" s="4">
        <v>-5.3945151236863596E-9</v>
      </c>
      <c r="E36" s="4">
        <v>-1.4357720455593003E-7</v>
      </c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</row>
    <row r="37" spans="1:32" x14ac:dyDescent="0.3">
      <c r="A37" s="9"/>
      <c r="B37" s="4">
        <v>-1.6716919704029623E-5</v>
      </c>
      <c r="C37" s="4">
        <v>-5.3945151236863638E-9</v>
      </c>
      <c r="D37" s="4">
        <v>1.7790297518552877E-7</v>
      </c>
      <c r="E37" s="4">
        <v>-1.5504493538821968E-7</v>
      </c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</row>
    <row r="38" spans="1:32" x14ac:dyDescent="0.3">
      <c r="A38" s="9"/>
      <c r="B38" s="4">
        <v>-2.5244366599545077E-4</v>
      </c>
      <c r="C38" s="4">
        <v>-1.4357720455593E-7</v>
      </c>
      <c r="D38" s="4">
        <v>-1.5504493538822034E-7</v>
      </c>
      <c r="E38" s="4">
        <v>4.0969349382809529E-5</v>
      </c>
      <c r="F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</row>
    <row r="39" spans="1:32" x14ac:dyDescent="0.3">
      <c r="A39" s="9"/>
      <c r="B39" s="2" t="s">
        <v>20</v>
      </c>
      <c r="C39" s="9"/>
      <c r="D39" s="9"/>
      <c r="E39" s="9"/>
      <c r="F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</row>
    <row r="40" spans="1:32" x14ac:dyDescent="0.3">
      <c r="B40" s="4">
        <v>1</v>
      </c>
      <c r="C40" s="4">
        <v>45778</v>
      </c>
      <c r="D40" s="4">
        <v>1932</v>
      </c>
      <c r="E40" s="4">
        <v>162</v>
      </c>
      <c r="F40" s="9"/>
      <c r="G40" s="9"/>
      <c r="H40" s="9"/>
    </row>
    <row r="41" spans="1:32" x14ac:dyDescent="0.3">
      <c r="B41" s="4">
        <v>1</v>
      </c>
      <c r="C41" s="4">
        <v>38461</v>
      </c>
      <c r="D41" s="4">
        <v>1630</v>
      </c>
      <c r="E41" s="4">
        <v>175</v>
      </c>
      <c r="F41" s="9"/>
      <c r="G41" s="9"/>
      <c r="H41" s="9"/>
    </row>
    <row r="42" spans="1:32" x14ac:dyDescent="0.3">
      <c r="B42" s="4">
        <v>1</v>
      </c>
      <c r="C42" s="4">
        <v>70406</v>
      </c>
      <c r="D42" s="4">
        <v>1853</v>
      </c>
      <c r="E42" s="4">
        <v>253</v>
      </c>
      <c r="F42" s="9"/>
      <c r="G42" s="9"/>
      <c r="H42" s="9"/>
    </row>
    <row r="43" spans="1:32" x14ac:dyDescent="0.3">
      <c r="B43" s="4">
        <v>1</v>
      </c>
      <c r="C43" s="4">
        <v>26535</v>
      </c>
      <c r="D43" s="4">
        <v>818</v>
      </c>
      <c r="E43" s="4">
        <v>129</v>
      </c>
      <c r="F43" s="9"/>
      <c r="G43" s="9"/>
      <c r="H43" s="9"/>
    </row>
    <row r="44" spans="1:32" x14ac:dyDescent="0.3">
      <c r="B44" s="4">
        <v>1</v>
      </c>
      <c r="C44" s="4">
        <v>22163</v>
      </c>
      <c r="D44" s="4">
        <v>642</v>
      </c>
      <c r="E44" s="4">
        <v>93</v>
      </c>
      <c r="F44" s="9"/>
      <c r="G44" s="9"/>
      <c r="H44" s="9"/>
    </row>
    <row r="45" spans="1:32" x14ac:dyDescent="0.3">
      <c r="B45" s="4">
        <v>1</v>
      </c>
      <c r="C45" s="4">
        <v>40832</v>
      </c>
      <c r="D45" s="4">
        <v>1408</v>
      </c>
      <c r="E45" s="4">
        <v>143</v>
      </c>
      <c r="F45" s="9"/>
      <c r="G45" s="9"/>
      <c r="H45" s="9"/>
    </row>
    <row r="46" spans="1:32" x14ac:dyDescent="0.3">
      <c r="B46" s="4">
        <v>1</v>
      </c>
      <c r="C46" s="4">
        <v>41566</v>
      </c>
      <c r="D46" s="4">
        <v>2649</v>
      </c>
      <c r="E46" s="4">
        <v>138</v>
      </c>
      <c r="F46" s="9"/>
      <c r="G46" s="9"/>
      <c r="H46" s="9"/>
    </row>
    <row r="47" spans="1:32" x14ac:dyDescent="0.3">
      <c r="B47" s="4">
        <v>1</v>
      </c>
      <c r="C47" s="4">
        <v>33209</v>
      </c>
      <c r="D47" s="4">
        <v>1367</v>
      </c>
      <c r="E47" s="4">
        <v>143</v>
      </c>
      <c r="F47" s="9"/>
      <c r="G47" s="9"/>
      <c r="H47" s="9"/>
    </row>
    <row r="48" spans="1:32" x14ac:dyDescent="0.3">
      <c r="B48" s="4">
        <v>1</v>
      </c>
      <c r="C48" s="4">
        <v>36655</v>
      </c>
      <c r="D48" s="4">
        <v>1149</v>
      </c>
      <c r="E48" s="4">
        <v>122</v>
      </c>
      <c r="F48" s="9"/>
      <c r="G48" s="9"/>
      <c r="H48" s="9"/>
    </row>
    <row r="49" spans="2:8" x14ac:dyDescent="0.3">
      <c r="B49" s="4">
        <v>1</v>
      </c>
      <c r="C49" s="4">
        <v>42714</v>
      </c>
      <c r="D49" s="4">
        <v>1437</v>
      </c>
      <c r="E49" s="4">
        <v>170</v>
      </c>
      <c r="F49" s="9"/>
      <c r="G49" s="9"/>
      <c r="H49" s="9"/>
    </row>
    <row r="50" spans="2:8" x14ac:dyDescent="0.3">
      <c r="B50" s="4">
        <v>1</v>
      </c>
      <c r="C50" s="4">
        <v>50006</v>
      </c>
      <c r="D50" s="4">
        <v>1987</v>
      </c>
      <c r="E50" s="4">
        <v>202</v>
      </c>
      <c r="F50" s="9"/>
      <c r="G50" s="9"/>
      <c r="H50" s="9"/>
    </row>
    <row r="51" spans="2:8" x14ac:dyDescent="0.3">
      <c r="B51" s="4">
        <v>1</v>
      </c>
      <c r="C51" s="4">
        <v>48984</v>
      </c>
      <c r="D51" s="4">
        <v>2250</v>
      </c>
      <c r="E51" s="4">
        <v>165</v>
      </c>
      <c r="F51" s="9"/>
      <c r="G51" s="9"/>
      <c r="H51" s="9"/>
    </row>
    <row r="52" spans="2:8" x14ac:dyDescent="0.3">
      <c r="B52" s="4">
        <v>1</v>
      </c>
      <c r="C52" s="4">
        <v>30206</v>
      </c>
      <c r="D52" s="4">
        <v>903</v>
      </c>
      <c r="E52" s="4">
        <v>96</v>
      </c>
      <c r="F52" s="9"/>
      <c r="G52" s="9"/>
      <c r="H52" s="9"/>
    </row>
    <row r="53" spans="2:8" x14ac:dyDescent="0.3">
      <c r="B53" s="4">
        <v>1</v>
      </c>
      <c r="C53" s="4">
        <v>49745</v>
      </c>
      <c r="D53" s="4">
        <v>1856</v>
      </c>
      <c r="E53" s="4">
        <v>158</v>
      </c>
      <c r="F53" s="9"/>
      <c r="G53" s="9"/>
      <c r="H53" s="9"/>
    </row>
    <row r="54" spans="2:8" x14ac:dyDescent="0.3">
      <c r="B54" s="4">
        <v>1</v>
      </c>
      <c r="C54" s="4">
        <v>19844</v>
      </c>
      <c r="D54" s="4">
        <v>594</v>
      </c>
      <c r="E54" s="4">
        <v>105</v>
      </c>
      <c r="F54" s="9"/>
      <c r="G54" s="9"/>
      <c r="H54" s="9"/>
    </row>
    <row r="55" spans="2:8" x14ac:dyDescent="0.3">
      <c r="B55" s="4">
        <v>1</v>
      </c>
      <c r="C55" s="4">
        <v>58668</v>
      </c>
      <c r="D55" s="4">
        <v>1936</v>
      </c>
      <c r="E55" s="4">
        <v>172</v>
      </c>
      <c r="F55" s="9"/>
      <c r="G55" s="9"/>
      <c r="H55" s="9"/>
    </row>
    <row r="56" spans="2:8" x14ac:dyDescent="0.3">
      <c r="B56" s="4">
        <v>1</v>
      </c>
      <c r="C56" s="4">
        <v>61742</v>
      </c>
      <c r="D56" s="4">
        <v>1475</v>
      </c>
      <c r="E56" s="4">
        <v>253</v>
      </c>
      <c r="F56" s="9"/>
      <c r="G56" s="9"/>
      <c r="H56" s="9"/>
    </row>
    <row r="57" spans="2:8" x14ac:dyDescent="0.3">
      <c r="B57" s="4">
        <v>1</v>
      </c>
      <c r="C57" s="4">
        <v>73772</v>
      </c>
      <c r="D57" s="4">
        <v>3042</v>
      </c>
      <c r="E57" s="4">
        <v>296</v>
      </c>
      <c r="F57" s="9"/>
      <c r="G57" s="9"/>
      <c r="H57" s="9"/>
    </row>
    <row r="58" spans="2:8" x14ac:dyDescent="0.3">
      <c r="B58" s="4">
        <v>1</v>
      </c>
      <c r="C58" s="4">
        <v>95564</v>
      </c>
      <c r="D58" s="4">
        <v>3337</v>
      </c>
      <c r="E58" s="4">
        <v>442</v>
      </c>
      <c r="F58" s="9"/>
      <c r="G58" s="9"/>
      <c r="H58" s="9"/>
    </row>
    <row r="59" spans="2:8" x14ac:dyDescent="0.3">
      <c r="B59" s="4">
        <v>1</v>
      </c>
      <c r="C59" s="4">
        <v>42046</v>
      </c>
      <c r="D59" s="4">
        <v>1830</v>
      </c>
      <c r="E59" s="4">
        <v>182</v>
      </c>
      <c r="F59" s="9"/>
      <c r="G59" s="9"/>
      <c r="H59" s="9"/>
    </row>
    <row r="60" spans="2:8" x14ac:dyDescent="0.3">
      <c r="B60" s="4">
        <v>1</v>
      </c>
      <c r="C60" s="4">
        <v>45102</v>
      </c>
      <c r="D60" s="4">
        <v>1517</v>
      </c>
      <c r="E60" s="4">
        <v>175</v>
      </c>
      <c r="F60" s="9"/>
      <c r="G60" s="9"/>
      <c r="H60" s="9"/>
    </row>
    <row r="61" spans="2:8" x14ac:dyDescent="0.3">
      <c r="B61" s="4">
        <v>1</v>
      </c>
      <c r="C61" s="4">
        <v>71929</v>
      </c>
      <c r="D61" s="4">
        <v>3019</v>
      </c>
      <c r="E61" s="4">
        <v>234</v>
      </c>
      <c r="F61" s="9"/>
      <c r="G61" s="9"/>
      <c r="H61" s="9"/>
    </row>
    <row r="62" spans="2:8" x14ac:dyDescent="0.3">
      <c r="B62" s="4">
        <v>1</v>
      </c>
      <c r="C62" s="4">
        <v>75885</v>
      </c>
      <c r="D62" s="4">
        <v>2118</v>
      </c>
      <c r="E62" s="4">
        <v>288</v>
      </c>
      <c r="F62" s="9"/>
      <c r="G62" s="9"/>
      <c r="H62" s="9"/>
    </row>
    <row r="63" spans="2:8" x14ac:dyDescent="0.3">
      <c r="B63" s="4">
        <v>1</v>
      </c>
      <c r="C63" s="4">
        <v>42592</v>
      </c>
      <c r="D63" s="4">
        <v>1708</v>
      </c>
      <c r="E63" s="4">
        <v>158</v>
      </c>
      <c r="F63" s="9"/>
      <c r="G63" s="9"/>
      <c r="H63" s="9"/>
    </row>
    <row r="64" spans="2:8" x14ac:dyDescent="0.3">
      <c r="B64" s="4">
        <v>1</v>
      </c>
      <c r="C64" s="4">
        <v>18392</v>
      </c>
      <c r="D64" s="4">
        <v>769</v>
      </c>
      <c r="E64" s="4">
        <v>113</v>
      </c>
      <c r="F64" s="9"/>
      <c r="G64" s="9"/>
      <c r="H64" s="9"/>
    </row>
    <row r="65" spans="2:8" x14ac:dyDescent="0.3">
      <c r="B65" s="4">
        <v>1</v>
      </c>
      <c r="C65" s="4">
        <v>76039</v>
      </c>
      <c r="D65" s="4">
        <v>2285</v>
      </c>
      <c r="E65" s="4">
        <v>279</v>
      </c>
      <c r="F65" s="9"/>
      <c r="G65" s="9"/>
      <c r="H65" s="9"/>
    </row>
    <row r="66" spans="2:8" x14ac:dyDescent="0.3">
      <c r="B66" s="4">
        <v>1</v>
      </c>
      <c r="C66" s="4">
        <v>64083</v>
      </c>
      <c r="D66" s="4">
        <v>3052</v>
      </c>
      <c r="E66" s="4">
        <v>233</v>
      </c>
    </row>
    <row r="67" spans="2:8" x14ac:dyDescent="0.3">
      <c r="B67" s="4">
        <v>1</v>
      </c>
      <c r="C67" s="4">
        <v>32793</v>
      </c>
      <c r="D67" s="4">
        <v>690</v>
      </c>
      <c r="E67" s="4">
        <v>123</v>
      </c>
    </row>
    <row r="68" spans="2:8" x14ac:dyDescent="0.3">
      <c r="B68" s="4">
        <v>1</v>
      </c>
      <c r="C68" s="4">
        <v>74201</v>
      </c>
      <c r="D68" s="4">
        <v>2412</v>
      </c>
      <c r="E68" s="4">
        <v>233</v>
      </c>
    </row>
    <row r="69" spans="2:8" x14ac:dyDescent="0.3">
      <c r="B69" s="4">
        <v>1</v>
      </c>
      <c r="C69" s="4">
        <v>45298</v>
      </c>
      <c r="D69" s="4">
        <v>726</v>
      </c>
      <c r="E69" s="4">
        <v>118</v>
      </c>
    </row>
    <row r="71" spans="2:8" x14ac:dyDescent="0.3">
      <c r="B71" s="2" t="s">
        <v>22</v>
      </c>
    </row>
    <row r="73" spans="2:8" x14ac:dyDescent="0.3">
      <c r="B73" s="2" t="s">
        <v>24</v>
      </c>
      <c r="F73" s="2" t="s">
        <v>29</v>
      </c>
    </row>
    <row r="74" spans="2:8" x14ac:dyDescent="0.3">
      <c r="B74" s="4">
        <f>AVERAGE(C3:C32)</f>
        <v>49173.666666666664</v>
      </c>
      <c r="C74" s="4">
        <f t="shared" ref="C74:D74" si="1">AVERAGE(D3:D32)</f>
        <v>1746.3666666666666</v>
      </c>
      <c r="D74" s="4">
        <f t="shared" si="1"/>
        <v>185.1</v>
      </c>
      <c r="F74" s="2">
        <f>AVERAGE(B3:B32)</f>
        <v>5725.5333333333338</v>
      </c>
    </row>
    <row r="76" spans="2:8" ht="15.6" x14ac:dyDescent="0.35">
      <c r="B76" s="12" t="s">
        <v>25</v>
      </c>
      <c r="F76" s="12" t="s">
        <v>30</v>
      </c>
    </row>
    <row r="77" spans="2:8" x14ac:dyDescent="0.3">
      <c r="B77" s="4">
        <f>(C3-B$74)^2</f>
        <v>11530552.111111095</v>
      </c>
      <c r="C77" s="4">
        <f t="shared" ref="C77:D77" si="2">(D3-C$74)^2</f>
        <v>34459.734444444483</v>
      </c>
      <c r="D77" s="4">
        <f t="shared" si="2"/>
        <v>533.60999999999979</v>
      </c>
      <c r="F77" s="2">
        <f>(B3-$F$74)^2</f>
        <v>545431.48444444512</v>
      </c>
    </row>
    <row r="78" spans="2:8" x14ac:dyDescent="0.3">
      <c r="B78" s="4">
        <f t="shared" ref="B78:D106" si="3">(C4-B$74)^2</f>
        <v>114761227.11111106</v>
      </c>
      <c r="C78" s="4">
        <f t="shared" si="3"/>
        <v>13541.201111111086</v>
      </c>
      <c r="D78" s="4">
        <f t="shared" si="3"/>
        <v>102.00999999999989</v>
      </c>
      <c r="F78" s="2">
        <f t="shared" ref="F78:F106" si="4">(B4-$F$74)^2</f>
        <v>2092458.6844444457</v>
      </c>
    </row>
    <row r="79" spans="2:8" x14ac:dyDescent="0.3">
      <c r="B79" s="4">
        <f t="shared" si="3"/>
        <v>450811978.77777791</v>
      </c>
      <c r="C79" s="4">
        <f t="shared" si="3"/>
        <v>11370.6677777778</v>
      </c>
      <c r="D79" s="4">
        <f t="shared" si="3"/>
        <v>4610.4100000000008</v>
      </c>
      <c r="F79" s="2">
        <f t="shared" si="4"/>
        <v>990953.88444444363</v>
      </c>
    </row>
    <row r="80" spans="2:8" x14ac:dyDescent="0.3">
      <c r="B80" s="4">
        <f t="shared" si="3"/>
        <v>512509228.44444436</v>
      </c>
      <c r="C80" s="4">
        <f t="shared" si="3"/>
        <v>861864.66777777753</v>
      </c>
      <c r="D80" s="4">
        <f t="shared" si="3"/>
        <v>3147.2099999999996</v>
      </c>
      <c r="F80" s="2">
        <f t="shared" si="4"/>
        <v>6282709.3511111131</v>
      </c>
    </row>
    <row r="81" spans="2:6" x14ac:dyDescent="0.3">
      <c r="B81" s="4">
        <f t="shared" si="3"/>
        <v>729576113.77777767</v>
      </c>
      <c r="C81" s="4">
        <f t="shared" si="3"/>
        <v>1219625.7344444443</v>
      </c>
      <c r="D81" s="4">
        <f t="shared" si="3"/>
        <v>8482.41</v>
      </c>
      <c r="F81" s="2">
        <f t="shared" si="4"/>
        <v>11631737.617777782</v>
      </c>
    </row>
    <row r="82" spans="2:6" x14ac:dyDescent="0.3">
      <c r="B82" s="4">
        <f t="shared" si="3"/>
        <v>69583402.777777731</v>
      </c>
      <c r="C82" s="4">
        <f t="shared" si="3"/>
        <v>114492.00111111104</v>
      </c>
      <c r="D82" s="4">
        <f t="shared" si="3"/>
        <v>1772.4099999999996</v>
      </c>
      <c r="F82" s="2">
        <f t="shared" si="4"/>
        <v>2101146.8844444458</v>
      </c>
    </row>
    <row r="83" spans="2:6" x14ac:dyDescent="0.3">
      <c r="B83" s="4">
        <f t="shared" si="3"/>
        <v>57876592.111111075</v>
      </c>
      <c r="C83" s="4">
        <f t="shared" si="3"/>
        <v>814746.9344444446</v>
      </c>
      <c r="D83" s="4">
        <f t="shared" si="3"/>
        <v>2218.4099999999994</v>
      </c>
      <c r="F83" s="2">
        <f t="shared" si="4"/>
        <v>496367.21777777839</v>
      </c>
    </row>
    <row r="84" spans="2:6" x14ac:dyDescent="0.3">
      <c r="B84" s="4">
        <f t="shared" si="3"/>
        <v>254870581.7777777</v>
      </c>
      <c r="C84" s="4">
        <f t="shared" si="3"/>
        <v>143919.0677777777</v>
      </c>
      <c r="D84" s="4">
        <f t="shared" si="3"/>
        <v>1772.4099999999996</v>
      </c>
      <c r="F84" s="2">
        <f t="shared" si="4"/>
        <v>2523438.1511111124</v>
      </c>
    </row>
    <row r="85" spans="2:6" x14ac:dyDescent="0.3">
      <c r="B85" s="4">
        <f t="shared" si="3"/>
        <v>156717015.11111104</v>
      </c>
      <c r="C85" s="4">
        <f t="shared" si="3"/>
        <v>356846.93444444431</v>
      </c>
      <c r="D85" s="4">
        <f t="shared" si="3"/>
        <v>3981.6099999999992</v>
      </c>
      <c r="F85" s="2">
        <f t="shared" si="4"/>
        <v>5619428.2844444467</v>
      </c>
    </row>
    <row r="86" spans="2:6" x14ac:dyDescent="0.3">
      <c r="B86" s="4">
        <f t="shared" si="3"/>
        <v>41727293.444444411</v>
      </c>
      <c r="C86" s="4">
        <f t="shared" si="3"/>
        <v>95707.734444444373</v>
      </c>
      <c r="D86" s="4">
        <f t="shared" si="3"/>
        <v>228.00999999999982</v>
      </c>
      <c r="F86" s="2">
        <f t="shared" si="4"/>
        <v>873352.55111111188</v>
      </c>
    </row>
    <row r="87" spans="2:6" x14ac:dyDescent="0.3">
      <c r="B87" s="4">
        <f t="shared" si="3"/>
        <v>692778.77777778183</v>
      </c>
      <c r="C87" s="4">
        <f t="shared" si="3"/>
        <v>57904.401111111161</v>
      </c>
      <c r="D87" s="4">
        <f t="shared" si="3"/>
        <v>285.61000000000018</v>
      </c>
      <c r="F87" s="2">
        <f t="shared" si="4"/>
        <v>372750.95111111162</v>
      </c>
    </row>
    <row r="88" spans="2:6" x14ac:dyDescent="0.3">
      <c r="B88" s="4">
        <f t="shared" si="3"/>
        <v>35973.444444443521</v>
      </c>
      <c r="C88" s="4">
        <f t="shared" si="3"/>
        <v>253646.53444444455</v>
      </c>
      <c r="D88" s="4">
        <f t="shared" si="3"/>
        <v>404.00999999999976</v>
      </c>
      <c r="F88" s="2">
        <f t="shared" si="4"/>
        <v>102698.88444444418</v>
      </c>
    </row>
    <row r="89" spans="2:6" x14ac:dyDescent="0.3">
      <c r="B89" s="4">
        <f t="shared" si="3"/>
        <v>359772378.77777767</v>
      </c>
      <c r="C89" s="4">
        <f t="shared" si="3"/>
        <v>711267.33444444428</v>
      </c>
      <c r="D89" s="4">
        <f t="shared" si="3"/>
        <v>7938.8099999999986</v>
      </c>
      <c r="F89" s="2">
        <f t="shared" si="4"/>
        <v>7488614.684444447</v>
      </c>
    </row>
    <row r="90" spans="2:6" x14ac:dyDescent="0.3">
      <c r="B90" s="4">
        <f t="shared" si="3"/>
        <v>326421.77777778055</v>
      </c>
      <c r="C90" s="4">
        <f t="shared" si="3"/>
        <v>12019.467777777802</v>
      </c>
      <c r="D90" s="4">
        <f t="shared" si="3"/>
        <v>734.40999999999974</v>
      </c>
      <c r="F90" s="2">
        <f t="shared" si="4"/>
        <v>143237.01777777745</v>
      </c>
    </row>
    <row r="91" spans="2:6" x14ac:dyDescent="0.3">
      <c r="B91" s="4">
        <f t="shared" si="3"/>
        <v>860229346.77777767</v>
      </c>
      <c r="C91" s="4">
        <f t="shared" si="3"/>
        <v>1327948.9344444443</v>
      </c>
      <c r="D91" s="4">
        <f t="shared" si="3"/>
        <v>6416.0099999999993</v>
      </c>
      <c r="F91" s="2">
        <f t="shared" si="4"/>
        <v>10404065.284444448</v>
      </c>
    </row>
    <row r="92" spans="2:6" x14ac:dyDescent="0.3">
      <c r="B92" s="4">
        <f t="shared" si="3"/>
        <v>90142365.444444492</v>
      </c>
      <c r="C92" s="4">
        <f t="shared" si="3"/>
        <v>35960.801111111148</v>
      </c>
      <c r="D92" s="4">
        <f t="shared" si="3"/>
        <v>171.60999999999984</v>
      </c>
      <c r="F92" s="2">
        <f t="shared" si="4"/>
        <v>47291.751111110927</v>
      </c>
    </row>
    <row r="93" spans="2:6" x14ac:dyDescent="0.3">
      <c r="B93" s="4">
        <f t="shared" si="3"/>
        <v>157963002.77777785</v>
      </c>
      <c r="C93" s="4">
        <f t="shared" si="3"/>
        <v>73639.867777777719</v>
      </c>
      <c r="D93" s="4">
        <f t="shared" si="3"/>
        <v>4610.4100000000008</v>
      </c>
      <c r="F93" s="2">
        <f t="shared" si="4"/>
        <v>2655161.6177777764</v>
      </c>
    </row>
    <row r="94" spans="2:6" x14ac:dyDescent="0.3">
      <c r="B94" s="4">
        <f t="shared" si="3"/>
        <v>605078002.77777791</v>
      </c>
      <c r="C94" s="4">
        <f t="shared" si="3"/>
        <v>1678665.7344444448</v>
      </c>
      <c r="D94" s="4">
        <f t="shared" si="3"/>
        <v>12298.810000000001</v>
      </c>
      <c r="F94" s="2">
        <f t="shared" si="4"/>
        <v>15354381.017777774</v>
      </c>
    </row>
    <row r="95" spans="2:6" x14ac:dyDescent="0.3">
      <c r="B95" s="4">
        <f t="shared" si="3"/>
        <v>2152063026.7777781</v>
      </c>
      <c r="C95" s="4">
        <f t="shared" si="3"/>
        <v>2530114.4011111115</v>
      </c>
      <c r="D95" s="4">
        <f t="shared" si="3"/>
        <v>65997.609999999986</v>
      </c>
      <c r="F95" s="2">
        <f t="shared" si="4"/>
        <v>22339487.151111107</v>
      </c>
    </row>
    <row r="96" spans="2:6" x14ac:dyDescent="0.3">
      <c r="B96" s="4">
        <f t="shared" si="3"/>
        <v>50803632.111111075</v>
      </c>
      <c r="C96" s="4">
        <f t="shared" si="3"/>
        <v>6994.5344444444618</v>
      </c>
      <c r="D96" s="4">
        <f t="shared" si="3"/>
        <v>9.6099999999999639</v>
      </c>
      <c r="F96" s="2">
        <f t="shared" si="4"/>
        <v>94535.751111110847</v>
      </c>
    </row>
    <row r="97" spans="1:6" x14ac:dyDescent="0.3">
      <c r="B97" s="4">
        <f t="shared" si="3"/>
        <v>16578469.444444425</v>
      </c>
      <c r="C97" s="4">
        <f t="shared" si="3"/>
        <v>52609.067777777731</v>
      </c>
      <c r="D97" s="4">
        <f t="shared" si="3"/>
        <v>102.00999999999989</v>
      </c>
      <c r="F97" s="2">
        <f t="shared" si="4"/>
        <v>500603.41777777841</v>
      </c>
    </row>
    <row r="98" spans="1:6" x14ac:dyDescent="0.3">
      <c r="B98" s="4">
        <f t="shared" si="3"/>
        <v>517805195.11111122</v>
      </c>
      <c r="C98" s="4">
        <f t="shared" si="3"/>
        <v>1619595.6011111115</v>
      </c>
      <c r="D98" s="4">
        <f t="shared" si="3"/>
        <v>2391.2100000000005</v>
      </c>
      <c r="F98" s="2">
        <f t="shared" si="4"/>
        <v>8320147.951111109</v>
      </c>
    </row>
    <row r="99" spans="1:6" x14ac:dyDescent="0.3">
      <c r="B99" s="4">
        <f t="shared" si="3"/>
        <v>713495328.44444454</v>
      </c>
      <c r="C99" s="4">
        <f t="shared" si="3"/>
        <v>138111.33444444451</v>
      </c>
      <c r="D99" s="4">
        <f t="shared" si="3"/>
        <v>10588.410000000002</v>
      </c>
      <c r="F99" s="2">
        <f t="shared" si="4"/>
        <v>6433663.1511111092</v>
      </c>
    </row>
    <row r="100" spans="1:6" x14ac:dyDescent="0.3">
      <c r="B100" s="4">
        <f t="shared" si="3"/>
        <v>43318336.111111082</v>
      </c>
      <c r="C100" s="4">
        <f t="shared" si="3"/>
        <v>1472.001111111103</v>
      </c>
      <c r="D100" s="4">
        <f t="shared" si="3"/>
        <v>734.40999999999974</v>
      </c>
      <c r="F100" s="2">
        <f t="shared" si="4"/>
        <v>634465.35111111181</v>
      </c>
    </row>
    <row r="101" spans="1:6" x14ac:dyDescent="0.3">
      <c r="B101" s="4">
        <f t="shared" si="3"/>
        <v>947511002.77777767</v>
      </c>
      <c r="C101" s="4">
        <f t="shared" si="3"/>
        <v>955245.60111111088</v>
      </c>
      <c r="D101" s="4">
        <f t="shared" si="3"/>
        <v>5198.4099999999989</v>
      </c>
      <c r="F101" s="2">
        <f t="shared" si="4"/>
        <v>6576831.2177777803</v>
      </c>
    </row>
    <row r="102" spans="1:6" x14ac:dyDescent="0.3">
      <c r="B102" s="4">
        <f t="shared" si="3"/>
        <v>721746135.11111128</v>
      </c>
      <c r="C102" s="4">
        <f t="shared" si="3"/>
        <v>290125.86777777789</v>
      </c>
      <c r="D102" s="4">
        <f t="shared" si="3"/>
        <v>8817.2100000000009</v>
      </c>
      <c r="F102" s="2">
        <f t="shared" si="4"/>
        <v>23994975.684444439</v>
      </c>
    </row>
    <row r="103" spans="1:6" x14ac:dyDescent="0.3">
      <c r="B103" s="4">
        <f t="shared" si="3"/>
        <v>222288220.44444451</v>
      </c>
      <c r="C103" s="4">
        <f t="shared" si="3"/>
        <v>1704678.4011111113</v>
      </c>
      <c r="D103" s="4">
        <f t="shared" si="3"/>
        <v>2294.4100000000008</v>
      </c>
      <c r="F103" s="2">
        <f t="shared" si="4"/>
        <v>14344903.751111109</v>
      </c>
    </row>
    <row r="104" spans="1:6" x14ac:dyDescent="0.3">
      <c r="B104" s="4">
        <f t="shared" si="3"/>
        <v>268326240.44444436</v>
      </c>
      <c r="C104" s="4">
        <f t="shared" si="3"/>
        <v>1115910.5344444441</v>
      </c>
      <c r="D104" s="4">
        <f t="shared" si="3"/>
        <v>3856.4099999999994</v>
      </c>
      <c r="F104" s="2">
        <f t="shared" si="4"/>
        <v>3480214.6177777792</v>
      </c>
    </row>
    <row r="105" spans="1:6" x14ac:dyDescent="0.3">
      <c r="B105" s="4">
        <f t="shared" si="3"/>
        <v>626367413.77777791</v>
      </c>
      <c r="C105" s="4">
        <f t="shared" si="3"/>
        <v>443067.73444444459</v>
      </c>
      <c r="D105" s="4">
        <f t="shared" si="3"/>
        <v>2294.4100000000008</v>
      </c>
      <c r="F105" s="2">
        <f t="shared" si="4"/>
        <v>6778038.6844444424</v>
      </c>
    </row>
    <row r="106" spans="1:6" x14ac:dyDescent="0.3">
      <c r="B106" s="4">
        <f t="shared" si="3"/>
        <v>15020792.111111091</v>
      </c>
      <c r="C106" s="4">
        <f t="shared" si="3"/>
        <v>1041148.1344444442</v>
      </c>
      <c r="D106" s="4">
        <f t="shared" si="3"/>
        <v>4502.4099999999989</v>
      </c>
      <c r="F106" s="2">
        <f t="shared" si="4"/>
        <v>2394859.417777779</v>
      </c>
    </row>
    <row r="107" spans="1:6" x14ac:dyDescent="0.3">
      <c r="A107" s="12" t="s">
        <v>26</v>
      </c>
      <c r="B107" s="2">
        <f>SUM(B77:B106)</f>
        <v>10769528048.666668</v>
      </c>
      <c r="C107" s="2">
        <f t="shared" ref="C107:D107" si="5">SUM(C77:C106)</f>
        <v>17716700.966666665</v>
      </c>
      <c r="D107" s="2">
        <f t="shared" si="5"/>
        <v>166494.70000000001</v>
      </c>
      <c r="F107" s="2">
        <f>SUM(F77:F106)</f>
        <v>165617951.46666664</v>
      </c>
    </row>
    <row r="109" spans="1:6" ht="15.6" x14ac:dyDescent="0.35">
      <c r="B109" s="12" t="s">
        <v>27</v>
      </c>
    </row>
    <row r="110" spans="1:6" ht="15.6" x14ac:dyDescent="0.35">
      <c r="A110" s="7" t="s">
        <v>23</v>
      </c>
      <c r="B110" s="4">
        <f>SQRT(B107/($A$32 - 1))</f>
        <v>19270.781929151697</v>
      </c>
      <c r="C110" s="4">
        <f>SQRT(C107/($A$32 - 1))</f>
        <v>781.61417783232775</v>
      </c>
      <c r="D110" s="4">
        <f>SQRT(D107/($A$32 - 1))</f>
        <v>75.770683986117874</v>
      </c>
    </row>
    <row r="112" spans="1:6" ht="15.6" x14ac:dyDescent="0.35">
      <c r="A112" s="7" t="s">
        <v>28</v>
      </c>
      <c r="B112" s="2">
        <f>SQRT(F107/(A32-1))</f>
        <v>2389.7622985724247</v>
      </c>
    </row>
    <row r="114" spans="1:4" ht="15.6" x14ac:dyDescent="0.35">
      <c r="A114" s="12" t="s">
        <v>31</v>
      </c>
      <c r="B114" s="2">
        <f>G25*(B110/$B$112)</f>
        <v>0.57593984681156818</v>
      </c>
      <c r="C114" s="2">
        <f>G26*(C110/$B$112)</f>
        <v>0.26725124221421381</v>
      </c>
      <c r="D114" s="2">
        <f>G27*(D110/$B$112)</f>
        <v>0.15814462635782267</v>
      </c>
    </row>
    <row r="116" spans="1:4" ht="15.6" x14ac:dyDescent="0.35">
      <c r="A116" s="2" t="s">
        <v>32</v>
      </c>
      <c r="B116" s="2">
        <f>G25*B74/$F$74</f>
        <v>0.61340758304038745</v>
      </c>
      <c r="C116" s="2">
        <f>G26*C74/$F$74</f>
        <v>0.2492306758647124</v>
      </c>
      <c r="D116" s="2">
        <f>G27*D74/$F$74</f>
        <v>0.16124951181220085</v>
      </c>
    </row>
    <row r="118" spans="1:4" x14ac:dyDescent="0.3">
      <c r="A118" s="2" t="s">
        <v>39</v>
      </c>
      <c r="B118" s="2">
        <f>SQRT((I6^2 + I7^2 - 2 *I6*I7*J7)/(1-J7^2))</f>
        <v>0.93977764851460377</v>
      </c>
    </row>
    <row r="121" spans="1:4" x14ac:dyDescent="0.3">
      <c r="A121" s="2" t="s">
        <v>40</v>
      </c>
      <c r="B121" s="2">
        <f>(I6-I7*J7)/SQRT((1-J7^2)*(1-I7^2))</f>
        <v>0.45364275085502104</v>
      </c>
    </row>
    <row r="122" spans="1:4" x14ac:dyDescent="0.3">
      <c r="A122" s="2" t="s">
        <v>41</v>
      </c>
      <c r="B122" s="2">
        <f>(J7-I6*I7)/SQRT((1-I7^2)*(1-I6^2))</f>
        <v>5.7429686460223832E-2</v>
      </c>
    </row>
    <row r="123" spans="1:4" x14ac:dyDescent="0.3">
      <c r="A123" s="2" t="s">
        <v>42</v>
      </c>
      <c r="B123" s="2">
        <f>(I7-I6*J7)/SQRT((1-J7^2)*(1-I6^2))</f>
        <v>0.79562629097055837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2015-06-05T18:19:34Z</dcterms:created>
  <dcterms:modified xsi:type="dcterms:W3CDTF">2019-11-20T19:05:44Z</dcterms:modified>
</cp:coreProperties>
</file>