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Loadrunner_nt\Документы\"/>
    </mc:Choice>
  </mc:AlternateContent>
  <xr:revisionPtr revIDLastSave="0" documentId="13_ncr:1_{EC941B48-3C6E-4C48-B6B6-4A7805C116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3" l="1"/>
  <c r="D22" i="3"/>
  <c r="E22" i="3"/>
  <c r="F22" i="3" s="1"/>
  <c r="G22" i="3"/>
  <c r="D23" i="3"/>
  <c r="E23" i="3"/>
  <c r="F23" i="3" s="1"/>
  <c r="G23" i="3"/>
  <c r="B51" i="3"/>
  <c r="P4" i="3"/>
  <c r="P6" i="3"/>
  <c r="P7" i="3"/>
  <c r="P2" i="3"/>
  <c r="C39" i="3"/>
  <c r="G39" i="3" l="1"/>
  <c r="H23" i="3"/>
  <c r="H22" i="3"/>
  <c r="D30" i="3"/>
  <c r="G30" i="3"/>
  <c r="D27" i="3"/>
  <c r="G27" i="3"/>
  <c r="D21" i="3"/>
  <c r="E21" i="3"/>
  <c r="F21" i="3" s="1"/>
  <c r="G21" i="3"/>
  <c r="D7" i="3"/>
  <c r="E7" i="3"/>
  <c r="F7" i="3" s="1"/>
  <c r="G7" i="3"/>
  <c r="G35" i="3"/>
  <c r="E35" i="3"/>
  <c r="F35" i="3" s="1"/>
  <c r="D35" i="3"/>
  <c r="G34" i="3"/>
  <c r="E34" i="3"/>
  <c r="F34" i="3" s="1"/>
  <c r="D34" i="3"/>
  <c r="G33" i="3"/>
  <c r="E33" i="3"/>
  <c r="F33" i="3" s="1"/>
  <c r="D33" i="3"/>
  <c r="G32" i="3"/>
  <c r="E32" i="3"/>
  <c r="F32" i="3" s="1"/>
  <c r="D32" i="3"/>
  <c r="G31" i="3"/>
  <c r="D31" i="3"/>
  <c r="G29" i="3"/>
  <c r="D29" i="3"/>
  <c r="G28" i="3"/>
  <c r="D28" i="3"/>
  <c r="G26" i="3"/>
  <c r="D26" i="3"/>
  <c r="G25" i="3"/>
  <c r="D25" i="3"/>
  <c r="G24" i="3"/>
  <c r="E24" i="3"/>
  <c r="F24" i="3" s="1"/>
  <c r="D24" i="3"/>
  <c r="G20" i="3"/>
  <c r="E20" i="3"/>
  <c r="F20" i="3" s="1"/>
  <c r="D20" i="3"/>
  <c r="G19" i="3"/>
  <c r="E19" i="3"/>
  <c r="F19" i="3" s="1"/>
  <c r="D19" i="3"/>
  <c r="G18" i="3"/>
  <c r="E18" i="3"/>
  <c r="F18" i="3" s="1"/>
  <c r="D18" i="3"/>
  <c r="G17" i="3"/>
  <c r="E17" i="3"/>
  <c r="F17" i="3" s="1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G13" i="3"/>
  <c r="D13" i="3"/>
  <c r="G12" i="3"/>
  <c r="D12" i="3"/>
  <c r="G11" i="3"/>
  <c r="D11" i="3"/>
  <c r="G10" i="3"/>
  <c r="D10" i="3"/>
  <c r="G9" i="3"/>
  <c r="D9" i="3"/>
  <c r="H21" i="3" l="1"/>
  <c r="H7" i="3"/>
  <c r="H34" i="3"/>
  <c r="H17" i="3"/>
  <c r="H18" i="3"/>
  <c r="H32" i="3"/>
  <c r="H19" i="3"/>
  <c r="H14" i="3"/>
  <c r="H15" i="3"/>
  <c r="H16" i="3"/>
  <c r="H24" i="3"/>
  <c r="H35" i="3"/>
  <c r="H20" i="3"/>
  <c r="H33" i="3"/>
  <c r="G3" i="3"/>
  <c r="C41" i="3"/>
  <c r="G4" i="3" l="1"/>
  <c r="G5" i="3"/>
  <c r="G6" i="3"/>
  <c r="G8" i="3"/>
  <c r="G2" i="3"/>
  <c r="P3" i="3"/>
  <c r="D5" i="3"/>
  <c r="E5" i="3"/>
  <c r="F5" i="3" s="1"/>
  <c r="E13" i="3" l="1"/>
  <c r="F13" i="3" s="1"/>
  <c r="H13" i="3" s="1"/>
  <c r="E9" i="3"/>
  <c r="F9" i="3" s="1"/>
  <c r="H9" i="3" s="1"/>
  <c r="E10" i="3"/>
  <c r="F10" i="3" s="1"/>
  <c r="H10" i="3" s="1"/>
  <c r="E11" i="3"/>
  <c r="F11" i="3" s="1"/>
  <c r="H11" i="3" s="1"/>
  <c r="E12" i="3"/>
  <c r="F12" i="3" s="1"/>
  <c r="H12" i="3" s="1"/>
  <c r="D41" i="3"/>
  <c r="D3" i="3" l="1"/>
  <c r="E3" i="3"/>
  <c r="F3" i="3" s="1"/>
  <c r="W2" i="3"/>
  <c r="E2" i="3" l="1"/>
  <c r="G41" i="3" l="1"/>
  <c r="A3" i="4" l="1"/>
  <c r="A4" i="4"/>
  <c r="A5" i="4"/>
  <c r="A6" i="4"/>
  <c r="A7" i="4"/>
  <c r="A8" i="4"/>
  <c r="A9" i="4"/>
  <c r="A10" i="4"/>
  <c r="A11" i="4"/>
  <c r="A12" i="4"/>
  <c r="A13" i="4"/>
  <c r="A2" i="4"/>
  <c r="F39" i="3" s="1"/>
  <c r="H39" i="3" s="1"/>
  <c r="F50" i="3" l="1"/>
  <c r="H50" i="3" s="1"/>
  <c r="F42" i="3"/>
  <c r="H42" i="3" s="1"/>
  <c r="F48" i="3"/>
  <c r="H48" i="3" s="1"/>
  <c r="F43" i="3"/>
  <c r="H43" i="3" s="1"/>
  <c r="F49" i="3"/>
  <c r="H49" i="3" s="1"/>
  <c r="F44" i="3"/>
  <c r="H44" i="3" s="1"/>
  <c r="F40" i="3"/>
  <c r="H40" i="3" s="1"/>
  <c r="F47" i="3"/>
  <c r="H47" i="3" s="1"/>
  <c r="F46" i="3"/>
  <c r="H46" i="3" s="1"/>
  <c r="F45" i="3"/>
  <c r="H45" i="3" s="1"/>
  <c r="F41" i="3"/>
  <c r="H41" i="3" s="1"/>
  <c r="I41" i="3" s="1"/>
  <c r="F2" i="3"/>
  <c r="D2" i="3"/>
  <c r="T7" i="3"/>
  <c r="C48" i="3"/>
  <c r="C46" i="3"/>
  <c r="C45" i="3"/>
  <c r="C43" i="3"/>
  <c r="C50" i="3"/>
  <c r="C49" i="3"/>
  <c r="C47" i="3"/>
  <c r="C42" i="3"/>
  <c r="C44" i="3"/>
  <c r="C40" i="3"/>
  <c r="G45" i="3" l="1"/>
  <c r="I45" i="3" s="1"/>
  <c r="G43" i="3"/>
  <c r="I43" i="3" s="1"/>
  <c r="G40" i="3"/>
  <c r="I40" i="3" s="1"/>
  <c r="G46" i="3"/>
  <c r="I46" i="3" s="1"/>
  <c r="G47" i="3"/>
  <c r="I47" i="3" s="1"/>
  <c r="G44" i="3"/>
  <c r="I44" i="3" s="1"/>
  <c r="G48" i="3"/>
  <c r="I48" i="3" s="1"/>
  <c r="G50" i="3"/>
  <c r="I50" i="3" s="1"/>
  <c r="I39" i="3"/>
  <c r="G49" i="3"/>
  <c r="I49" i="3" s="1"/>
  <c r="G42" i="3"/>
  <c r="I42" i="3" s="1"/>
  <c r="D48" i="3" l="1"/>
  <c r="D39" i="3"/>
  <c r="D49" i="3"/>
  <c r="D50" i="3"/>
  <c r="S6" i="3" l="1"/>
  <c r="S5" i="3"/>
  <c r="S3" i="3"/>
  <c r="S7" i="3"/>
  <c r="S4" i="3"/>
  <c r="S2" i="3"/>
  <c r="T2" i="3"/>
  <c r="T6" i="3"/>
  <c r="T3" i="3"/>
  <c r="V3" i="3" l="1"/>
  <c r="V2" i="3"/>
  <c r="H5" i="3"/>
  <c r="H3" i="3"/>
  <c r="H2" i="3"/>
  <c r="S8" i="3"/>
  <c r="T4" i="3"/>
  <c r="D40" i="3"/>
  <c r="V6" i="3"/>
  <c r="D6" i="3"/>
  <c r="D4" i="3"/>
  <c r="D8" i="3"/>
  <c r="E8" i="3"/>
  <c r="F8" i="3" s="1"/>
  <c r="E6" i="3"/>
  <c r="F6" i="3" s="1"/>
  <c r="E4" i="3"/>
  <c r="F4" i="3" s="1"/>
  <c r="D43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V4" i="3" l="1"/>
  <c r="D46" i="3"/>
  <c r="D47" i="3"/>
  <c r="D42" i="3"/>
  <c r="D44" i="3"/>
  <c r="D45" i="3"/>
  <c r="H4" i="3"/>
  <c r="H6" i="3"/>
  <c r="H8" i="3"/>
  <c r="I40" i="2"/>
  <c r="I44" i="2"/>
  <c r="I41" i="2"/>
  <c r="I32" i="2"/>
  <c r="I31" i="2"/>
  <c r="I30" i="2"/>
  <c r="I29" i="2"/>
  <c r="I28" i="2"/>
  <c r="I27" i="2"/>
  <c r="I26" i="2"/>
  <c r="D51" i="3" l="1"/>
  <c r="E31" i="3" l="1"/>
  <c r="F31" i="3" s="1"/>
  <c r="H31" i="3" s="1"/>
  <c r="E25" i="3"/>
  <c r="F25" i="3" s="1"/>
  <c r="H25" i="3" s="1"/>
  <c r="E30" i="3"/>
  <c r="F30" i="3" s="1"/>
  <c r="H30" i="3" s="1"/>
  <c r="E28" i="3"/>
  <c r="F28" i="3" s="1"/>
  <c r="H28" i="3" s="1"/>
  <c r="E29" i="3"/>
  <c r="F29" i="3" s="1"/>
  <c r="H29" i="3" s="1"/>
  <c r="E26" i="3"/>
  <c r="F26" i="3" s="1"/>
  <c r="H26" i="3" s="1"/>
  <c r="T5" i="3"/>
  <c r="V5" i="3" s="1"/>
  <c r="V7" i="3" s="1"/>
  <c r="E27" i="3"/>
  <c r="F27" i="3" s="1"/>
  <c r="H27" i="3" s="1"/>
  <c r="P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M21" authorId="0" shapeId="0" xr:uid="{BC7204A2-E4BD-FC43-AF88-5A38CF746AC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 Отображение состояния скриптов
</t>
        </r>
        <r>
          <rPr>
            <sz val="10"/>
            <color rgb="FF000000"/>
            <rFont val="Tahoma"/>
            <family val="2"/>
          </rPr>
          <t xml:space="preserve">2. Расчёт интенсивности
</t>
        </r>
        <r>
          <rPr>
            <sz val="10"/>
            <color rgb="FF000000"/>
            <rFont val="Tahoma"/>
            <family val="2"/>
          </rPr>
          <t>3. Расчёт интенсивности для каждой транзакции</t>
        </r>
      </text>
    </comment>
  </commentList>
</comments>
</file>

<file path=xl/sharedStrings.xml><?xml version="1.0" encoding="utf-8"?>
<sst xmlns="http://schemas.openxmlformats.org/spreadsheetml/2006/main" count="269" uniqueCount="106">
  <si>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</si>
  <si>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</si>
  <si>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</si>
  <si>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</si>
  <si>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</si>
  <si>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</si>
  <si>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</si>
  <si>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</si>
  <si>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</si>
  <si>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</si>
  <si>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</si>
  <si>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</si>
  <si>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</si>
  <si>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</si>
  <si>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</si>
  <si>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</si>
  <si>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</si>
  <si>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</si>
  <si>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</si>
  <si>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</si>
  <si>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</si>
  <si>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</si>
  <si>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</si>
  <si>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</si>
  <si>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</si>
  <si>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</si>
  <si>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</si>
  <si>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</si>
  <si>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</si>
  <si>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</si>
  <si>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</si>
  <si>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</si>
  <si>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</si>
  <si>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</si>
  <si>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</si>
  <si>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</si>
  <si>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</si>
  <si>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</si>
  <si>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</si>
  <si>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</si>
  <si>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</si>
  <si>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</si>
  <si>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</si>
  <si>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</si>
  <si>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</si>
  <si>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</si>
  <si>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</si>
  <si>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</si>
  <si>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</si>
  <si>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</si>
  <si>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</si>
  <si>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</si>
  <si>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</si>
  <si>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</si>
  <si>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</si>
  <si>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</si>
  <si>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</si>
  <si>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</si>
  <si>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</si>
  <si>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</si>
  <si>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</si>
  <si>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</si>
  <si>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</si>
  <si>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</si>
  <si>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</si>
  <si>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</si>
  <si>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</si>
  <si>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</si>
  <si>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</si>
  <si>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</si>
  <si>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</si>
  <si>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</si>
  <si>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</si>
  <si>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</si>
  <si>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ScriptName</t>
  </si>
  <si>
    <t>Duration + Think_time</t>
  </si>
  <si>
    <t>Action_Transaction</t>
  </si>
  <si>
    <t>Профиль</t>
  </si>
  <si>
    <t>Jmeter, throughput per minute</t>
  </si>
  <si>
    <t>Названия строк</t>
  </si>
  <si>
    <t>Общий итог</t>
  </si>
  <si>
    <t>flights_page</t>
  </si>
  <si>
    <t>find_flight</t>
  </si>
  <si>
    <t>buy_ticket</t>
  </si>
  <si>
    <t>itinerary_page</t>
  </si>
  <si>
    <t>delete_ticket</t>
  </si>
  <si>
    <t>sign_off</t>
  </si>
  <si>
    <t>sign_up</t>
  </si>
  <si>
    <t>registration</t>
  </si>
  <si>
    <t>next_page_reg</t>
  </si>
  <si>
    <t>Transaction Name </t>
  </si>
  <si>
    <t>Minimum </t>
  </si>
  <si>
    <t>Average </t>
  </si>
  <si>
    <t>Maximum </t>
  </si>
  <si>
    <t>Std. Deviation </t>
  </si>
  <si>
    <t>90 Percent </t>
  </si>
  <si>
    <t>Pass </t>
  </si>
  <si>
    <t>Fail </t>
  </si>
  <si>
    <t>Stop </t>
  </si>
  <si>
    <t>UC01_Autorization</t>
  </si>
  <si>
    <t>UC02_FindFlight</t>
  </si>
  <si>
    <t>UC03_BuyTicket</t>
  </si>
  <si>
    <t>UC04_Itinerary</t>
  </si>
  <si>
    <t>UC05_DeleteTicket</t>
  </si>
  <si>
    <t>Show SLA Results</t>
  </si>
  <si>
    <t>UC06_Registration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</si>
</sst>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80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31" fillId="4" borderId="0" applyNumberFormat="0" applyBorder="0" applyAlignment="0" applyProtection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6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4">
    <xf numFmtId="0" fontId="0" fillId="0" borderId="0" xfId="0"/>
    <xf numFmtId="0" fontId="12" fillId="5" borderId="1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left" vertical="top" wrapText="1"/>
    </xf>
    <xf numFmtId="0" fontId="11" fillId="0" borderId="2" xfId="4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left" vertical="top"/>
    </xf>
    <xf numFmtId="0" fontId="12" fillId="5" borderId="2" xfId="0" applyFont="1" applyFill="1" applyBorder="1" applyAlignment="1">
      <alignment horizontal="left" vertical="top"/>
    </xf>
    <xf numFmtId="0" fontId="3" fillId="0" borderId="2" xfId="42" applyBorder="1"/>
    <xf numFmtId="0" fontId="12" fillId="0" borderId="2" xfId="0" applyFont="1" applyBorder="1" applyAlignment="1">
      <alignment horizontal="left" vertical="top"/>
    </xf>
    <xf numFmtId="10" fontId="12" fillId="0" borderId="2" xfId="0" applyNumberFormat="1" applyFont="1" applyBorder="1" applyAlignment="1">
      <alignment horizontal="left" vertical="top"/>
    </xf>
    <xf numFmtId="0" fontId="11" fillId="0" borderId="2" xfId="4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3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7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7" fillId="39" borderId="15" xfId="0" applyFont="1" applyFill="1" applyBorder="1" applyAlignment="1">
      <alignment vertical="center" wrapText="1"/>
    </xf>
    <xf numFmtId="0" fontId="5" fillId="39" borderId="15" xfId="0" applyFont="1" applyFill="1" applyBorder="1" applyAlignment="1">
      <alignment horizontal="left" vertical="center" wrapText="1"/>
    </xf>
    <xf numFmtId="0" fontId="5" fillId="35" borderId="15" xfId="0" applyFont="1" applyFill="1" applyBorder="1" applyAlignment="1">
      <alignment horizontal="left" vertical="center" wrapText="1"/>
    </xf>
    <xf numFmtId="0" fontId="6" fillId="39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1" fontId="0" fillId="37" borderId="12" xfId="0" applyNumberFormat="1" applyFill="1" applyBorder="1"/>
    <xf numFmtId="0" fontId="0" fillId="4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5" borderId="20" xfId="0" applyFill="1" applyBorder="1"/>
    <xf numFmtId="9" fontId="0" fillId="0" borderId="2" xfId="0" applyNumberFormat="1" applyBorder="1"/>
    <xf numFmtId="0" fontId="0" fillId="0" borderId="29" xfId="0" applyBorder="1"/>
    <xf numFmtId="0" fontId="28" fillId="0" borderId="25" xfId="0" applyFont="1" applyBorder="1"/>
    <xf numFmtId="0" fontId="28" fillId="0" borderId="0" xfId="0" applyFont="1"/>
    <xf numFmtId="1" fontId="28" fillId="0" borderId="0" xfId="0" applyNumberFormat="1" applyFont="1"/>
    <xf numFmtId="9" fontId="0" fillId="0" borderId="30" xfId="0" applyNumberFormat="1" applyBorder="1"/>
    <xf numFmtId="0" fontId="7" fillId="39" borderId="20" xfId="0" applyFont="1" applyFill="1" applyBorder="1" applyAlignment="1">
      <alignment vertical="center" wrapText="1"/>
    </xf>
    <xf numFmtId="0" fontId="5" fillId="39" borderId="20" xfId="0" applyFont="1" applyFill="1" applyBorder="1" applyAlignment="1">
      <alignment horizontal="center" vertical="center" wrapText="1"/>
    </xf>
    <xf numFmtId="0" fontId="5" fillId="39" borderId="33" xfId="0" applyFont="1" applyFill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0" fillId="0" borderId="2" xfId="0" applyBorder="1"/>
    <xf numFmtId="0" fontId="32" fillId="0" borderId="28" xfId="0" applyFont="1" applyBorder="1"/>
    <xf numFmtId="0" fontId="0" fillId="40" borderId="12" xfId="0" applyFill="1" applyBorder="1"/>
    <xf numFmtId="0" fontId="0" fillId="40" borderId="34" xfId="0" applyFill="1" applyBorder="1"/>
    <xf numFmtId="0" fontId="32" fillId="42" borderId="25" xfId="0" applyFont="1" applyFill="1" applyBorder="1"/>
    <xf numFmtId="2" fontId="32" fillId="42" borderId="2" xfId="0" applyNumberFormat="1" applyFont="1" applyFill="1" applyBorder="1"/>
    <xf numFmtId="0" fontId="7" fillId="0" borderId="0" xfId="0" applyFont="1" applyAlignment="1">
      <alignment vertical="center" wrapText="1"/>
    </xf>
    <xf numFmtId="0" fontId="0" fillId="0" borderId="0" xfId="0" quotePrefix="1"/>
    <xf numFmtId="10" fontId="0" fillId="0" borderId="0" xfId="44" applyNumberFormat="1" applyFont="1" applyBorder="1"/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31" xfId="0" applyFill="1" applyBorder="1" applyAlignment="1">
      <alignment horizontal="center"/>
    </xf>
    <xf numFmtId="0" fontId="0" fillId="41" borderId="32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Никита Лацвиев" refreshedDate="45638.656555092595" createdVersion="6" refreshedVersion="7" minRefreshableVersion="3" recordCount="34" xr:uid="{00000000-000A-0000-FFFF-FFFF01000000}">
  <cacheSource type="worksheet">
    <worksheetSource ref="A1:H35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43" maxValue="265"/>
    </cacheField>
    <cacheField name="одним пользователем в минуту" numFmtId="2">
      <sharedItems containsSemiMixedTypes="0" containsString="0" containsNumber="1" minValue="0" maxValue="1.395348837209302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5.8139534883720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Покупка билета"/>
    <x v="0"/>
    <n v="1"/>
    <n v="2"/>
    <n v="43"/>
    <n v="1.3953488372093024"/>
    <n v="20"/>
    <n v="55.813953488372093"/>
  </r>
  <r>
    <s v="Покупка билета"/>
    <x v="1"/>
    <n v="1"/>
    <n v="2"/>
    <n v="43"/>
    <n v="1.3953488372093024"/>
    <n v="20"/>
    <n v="55.813953488372093"/>
  </r>
  <r>
    <s v="Покупка билета"/>
    <x v="2"/>
    <n v="1"/>
    <n v="2"/>
    <n v="43"/>
    <n v="1.3953488372093024"/>
    <n v="20"/>
    <n v="55.813953488372093"/>
  </r>
  <r>
    <s v="Покупка билета"/>
    <x v="3"/>
    <n v="1"/>
    <n v="2"/>
    <n v="43"/>
    <n v="1.3953488372093024"/>
    <n v="20"/>
    <n v="55.813953488372093"/>
  </r>
  <r>
    <s v="Покупка билета"/>
    <x v="4"/>
    <n v="1"/>
    <n v="2"/>
    <n v="43"/>
    <n v="1.3953488372093024"/>
    <n v="20"/>
    <n v="55.813953488372093"/>
  </r>
  <r>
    <s v="Покупка билета"/>
    <x v="5"/>
    <n v="1"/>
    <n v="2"/>
    <n v="43"/>
    <n v="1.3953488372093024"/>
    <n v="20"/>
    <n v="55.813953488372093"/>
  </r>
  <r>
    <s v="Покупка билета"/>
    <x v="6"/>
    <n v="1"/>
    <n v="2"/>
    <n v="43"/>
    <n v="1.3953488372093024"/>
    <n v="20"/>
    <n v="55.813953488372093"/>
  </r>
  <r>
    <s v="Удаление бронирования "/>
    <x v="0"/>
    <n v="1"/>
    <n v="1"/>
    <n v="52"/>
    <n v="1.1538461538461537"/>
    <n v="20"/>
    <n v="23.076923076923073"/>
  </r>
  <r>
    <s v="Удаление бронирования "/>
    <x v="1"/>
    <n v="1"/>
    <n v="1"/>
    <n v="52"/>
    <n v="1.1538461538461537"/>
    <n v="20"/>
    <n v="23.076923076923073"/>
  </r>
  <r>
    <s v="Удаление бронирования "/>
    <x v="7"/>
    <n v="1"/>
    <n v="1"/>
    <n v="52"/>
    <n v="1.1538461538461537"/>
    <n v="20"/>
    <n v="23.076923076923073"/>
  </r>
  <r>
    <s v="Удаление бронирования "/>
    <x v="8"/>
    <n v="1"/>
    <n v="1"/>
    <n v="52"/>
    <n v="1.1538461538461537"/>
    <n v="20"/>
    <n v="23.076923076923073"/>
  </r>
  <r>
    <s v="Удаление бронирования "/>
    <x v="6"/>
    <n v="1"/>
    <n v="1"/>
    <n v="52"/>
    <n v="1.1538461538461537"/>
    <n v="20"/>
    <n v="23.076923076923073"/>
  </r>
  <r>
    <s v="Регистрация новых пользователей"/>
    <x v="0"/>
    <n v="1"/>
    <n v="2"/>
    <n v="78"/>
    <n v="0.76923076923076927"/>
    <n v="20"/>
    <n v="30.76923076923077"/>
  </r>
  <r>
    <s v="Регистрация новых пользователей"/>
    <x v="9"/>
    <n v="1"/>
    <n v="2"/>
    <n v="78"/>
    <n v="0.76923076923076927"/>
    <n v="20"/>
    <n v="30.76923076923077"/>
  </r>
  <r>
    <s v="Регистрация новых пользователей"/>
    <x v="10"/>
    <n v="1"/>
    <n v="2"/>
    <n v="78"/>
    <n v="0.76923076923076927"/>
    <n v="20"/>
    <n v="30.76923076923077"/>
  </r>
  <r>
    <s v="Регистрация новых пользователей"/>
    <x v="11"/>
    <n v="1"/>
    <n v="2"/>
    <n v="78"/>
    <n v="0.76923076923076927"/>
    <n v="20"/>
    <n v="30.76923076923077"/>
  </r>
  <r>
    <s v="Регистрация новых пользователей"/>
    <x v="6"/>
    <n v="1"/>
    <n v="2"/>
    <n v="78"/>
    <n v="0.76923076923076927"/>
    <n v="20"/>
    <n v="30.76923076923077"/>
  </r>
  <r>
    <s v="Логин"/>
    <x v="0"/>
    <n v="1"/>
    <n v="1"/>
    <n v="265"/>
    <n v="0.22641509433962265"/>
    <n v="20"/>
    <n v="4.5283018867924527"/>
  </r>
  <r>
    <s v="Логин"/>
    <x v="1"/>
    <n v="1"/>
    <n v="1"/>
    <n v="265"/>
    <n v="0.22641509433962265"/>
    <n v="20"/>
    <n v="4.5283018867924527"/>
  </r>
  <r>
    <s v="Логин"/>
    <x v="7"/>
    <n v="1"/>
    <n v="1"/>
    <n v="265"/>
    <n v="0.22641509433962265"/>
    <n v="20"/>
    <n v="4.5283018867924527"/>
  </r>
  <r>
    <s v="Логин"/>
    <x v="2"/>
    <n v="1"/>
    <n v="1"/>
    <n v="265"/>
    <n v="0.22641509433962265"/>
    <n v="20"/>
    <n v="4.5283018867924527"/>
  </r>
  <r>
    <s v="Логин"/>
    <x v="3"/>
    <n v="1"/>
    <n v="1"/>
    <n v="265"/>
    <n v="0.22641509433962265"/>
    <n v="20"/>
    <n v="4.5283018867924527"/>
  </r>
  <r>
    <s v="Логин"/>
    <x v="6"/>
    <n v="1"/>
    <n v="1"/>
    <n v="265"/>
    <n v="0.22641509433962265"/>
    <n v="20"/>
    <n v="4.5283018867924527"/>
  </r>
  <r>
    <s v="Поиск билета без покупки"/>
    <x v="0"/>
    <n v="1"/>
    <n v="2"/>
    <n v="62"/>
    <n v="0.967741935483871"/>
    <n v="20"/>
    <n v="38.70967741935484"/>
  </r>
  <r>
    <s v="Поиск билета без покупки"/>
    <x v="1"/>
    <n v="1"/>
    <n v="2"/>
    <n v="62"/>
    <n v="0.967741935483871"/>
    <n v="20"/>
    <n v="38.70967741935484"/>
  </r>
  <r>
    <s v="Поиск билета без покупки"/>
    <x v="2"/>
    <n v="1"/>
    <n v="2"/>
    <n v="62"/>
    <n v="0.967741935483871"/>
    <n v="20"/>
    <n v="38.70967741935484"/>
  </r>
  <r>
    <s v="Поиск билета без покупки"/>
    <x v="3"/>
    <n v="1"/>
    <n v="2"/>
    <n v="62"/>
    <n v="0.967741935483871"/>
    <n v="20"/>
    <n v="38.70967741935484"/>
  </r>
  <r>
    <s v="Поиск билета без покупки"/>
    <x v="4"/>
    <n v="1"/>
    <n v="2"/>
    <n v="62"/>
    <n v="0.967741935483871"/>
    <n v="20"/>
    <n v="38.70967741935484"/>
  </r>
  <r>
    <s v="Поиск билета без покупки"/>
    <x v="7"/>
    <n v="1"/>
    <n v="2"/>
    <n v="62"/>
    <n v="0.967741935483871"/>
    <n v="20"/>
    <n v="38.70967741935484"/>
  </r>
  <r>
    <s v="Поиск билета без покупки"/>
    <x v="6"/>
    <n v="0"/>
    <n v="2"/>
    <n v="62"/>
    <n v="0"/>
    <n v="20"/>
    <n v="0"/>
  </r>
  <r>
    <s v="Ознакомление с путевым листом"/>
    <x v="0"/>
    <n v="1"/>
    <n v="2"/>
    <n v="90"/>
    <n v="0.66666666666666663"/>
    <n v="20"/>
    <n v="26.666666666666664"/>
  </r>
  <r>
    <s v="Ознакомление с путевым листом"/>
    <x v="1"/>
    <n v="1"/>
    <n v="2"/>
    <n v="90"/>
    <n v="0.66666666666666663"/>
    <n v="20"/>
    <n v="26.666666666666664"/>
  </r>
  <r>
    <s v="Ознакомление с путевым листом"/>
    <x v="7"/>
    <n v="1"/>
    <n v="2"/>
    <n v="90"/>
    <n v="0.66666666666666663"/>
    <n v="20"/>
    <n v="26.666666666666664"/>
  </r>
  <r>
    <s v="Ознакомление с путевым листом"/>
    <x v="6"/>
    <n v="0"/>
    <n v="2"/>
    <n v="90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zoomScaleNormal="100" workbookViewId="0">
      <selection activeCell="A54" sqref="A54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28.28515625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</cols>
  <sheetData>
    <row r="1" spans="1:23" ht="15.75" thickBot="1" x14ac:dyDescent="0.3">
      <c r="A1" t="s">
        <v>37</v>
      </c>
      <c r="B1" t="s">
        <v>38</v>
      </c>
      <c r="C1" t="s">
        <v>39</v>
      </c>
      <c r="D1" t="s">
        <v>41</v>
      </c>
      <c r="E1" t="s">
        <v>50</v>
      </c>
      <c r="F1" t="s">
        <v>51</v>
      </c>
      <c r="G1" t="s">
        <v>52</v>
      </c>
      <c r="H1" t="s">
        <v>7</v>
      </c>
      <c r="I1" s="15" t="s">
        <v>79</v>
      </c>
      <c r="J1" t="s">
        <v>49</v>
      </c>
      <c r="M1" s="42" t="s">
        <v>40</v>
      </c>
      <c r="N1" s="43" t="s">
        <v>42</v>
      </c>
      <c r="O1" s="43" t="s">
        <v>43</v>
      </c>
      <c r="P1" s="43" t="s">
        <v>75</v>
      </c>
      <c r="Q1" s="43" t="s">
        <v>44</v>
      </c>
      <c r="R1" s="43" t="s">
        <v>41</v>
      </c>
      <c r="S1" s="50" t="s">
        <v>47</v>
      </c>
      <c r="T1" s="64" t="s">
        <v>78</v>
      </c>
      <c r="U1" s="51" t="s">
        <v>45</v>
      </c>
      <c r="V1" s="51" t="s">
        <v>46</v>
      </c>
      <c r="W1" s="32" t="s">
        <v>48</v>
      </c>
    </row>
    <row r="2" spans="1:23" x14ac:dyDescent="0.25">
      <c r="A2" s="23" t="s">
        <v>8</v>
      </c>
      <c r="B2" s="23" t="s">
        <v>60</v>
      </c>
      <c r="C2" s="38">
        <v>1</v>
      </c>
      <c r="D2" s="40">
        <f>VLOOKUP(A2,$M$1:$X$8,6,FALSE)</f>
        <v>2</v>
      </c>
      <c r="E2">
        <f>VLOOKUP(A2,$M$1:$X$8,5,FALSE)</f>
        <v>43</v>
      </c>
      <c r="F2" s="18">
        <f>60/E2*C2</f>
        <v>1.3953488372093024</v>
      </c>
      <c r="G2">
        <f t="shared" ref="G2:G21" si="0">VLOOKUP(A2,$M$1:$X$8,9,FALSE)</f>
        <v>20</v>
      </c>
      <c r="H2" s="17">
        <f>D2*F2*G2</f>
        <v>55.813953488372093</v>
      </c>
      <c r="I2" s="16" t="s">
        <v>0</v>
      </c>
      <c r="J2" s="17">
        <v>148.79552253810911</v>
      </c>
      <c r="M2" s="45" t="s">
        <v>8</v>
      </c>
      <c r="N2" s="19">
        <v>1.1399999999999999</v>
      </c>
      <c r="O2" s="35">
        <v>27</v>
      </c>
      <c r="P2" s="36">
        <f t="shared" ref="P2:P7" si="1">N2+O2</f>
        <v>28.14</v>
      </c>
      <c r="Q2" s="25">
        <v>43</v>
      </c>
      <c r="R2" s="48">
        <v>2</v>
      </c>
      <c r="S2" s="49">
        <f t="shared" ref="S2:S7" si="2">R2/W$2</f>
        <v>0.2</v>
      </c>
      <c r="T2" s="65">
        <f t="shared" ref="T2:T7" si="3">60/(Q2)</f>
        <v>1.3953488372093024</v>
      </c>
      <c r="U2" s="52">
        <v>20</v>
      </c>
      <c r="V2" s="53">
        <f>ROUND(R2*T2*U2,0)</f>
        <v>56</v>
      </c>
      <c r="W2" s="30">
        <f>SUM(R2:R7)</f>
        <v>10</v>
      </c>
    </row>
    <row r="3" spans="1:23" x14ac:dyDescent="0.25">
      <c r="A3" s="23" t="s">
        <v>8</v>
      </c>
      <c r="B3" s="23" t="s">
        <v>0</v>
      </c>
      <c r="C3" s="38">
        <v>1</v>
      </c>
      <c r="D3" s="41">
        <f>VLOOKUP(A3,$M$1:$X$8,6,FALSE)</f>
        <v>2</v>
      </c>
      <c r="E3">
        <f>VLOOKUP(A3,$M$1:$X$8,5,FALSE)</f>
        <v>43</v>
      </c>
      <c r="F3" s="18">
        <f>60/E3*C3</f>
        <v>1.3953488372093024</v>
      </c>
      <c r="G3">
        <f t="shared" si="0"/>
        <v>20</v>
      </c>
      <c r="H3" s="17">
        <f>D3*F3*G3</f>
        <v>55.813953488372093</v>
      </c>
      <c r="I3" s="16" t="s">
        <v>12</v>
      </c>
      <c r="J3" s="17">
        <v>94.523630907726925</v>
      </c>
      <c r="M3" s="45" t="s">
        <v>9</v>
      </c>
      <c r="N3" s="19">
        <v>0.99</v>
      </c>
      <c r="O3" s="35">
        <v>16</v>
      </c>
      <c r="P3" s="36">
        <f t="shared" si="1"/>
        <v>16.989999999999998</v>
      </c>
      <c r="Q3" s="25">
        <v>52</v>
      </c>
      <c r="R3" s="48">
        <v>1</v>
      </c>
      <c r="S3" s="49">
        <f t="shared" si="2"/>
        <v>0.1</v>
      </c>
      <c r="T3" s="65">
        <f t="shared" si="3"/>
        <v>1.1538461538461537</v>
      </c>
      <c r="U3" s="52">
        <v>20</v>
      </c>
      <c r="V3" s="53">
        <f>ROUND(R3*T3*U3,0)</f>
        <v>23</v>
      </c>
      <c r="W3" s="30"/>
    </row>
    <row r="4" spans="1:23" x14ac:dyDescent="0.25">
      <c r="A4" s="23" t="s">
        <v>8</v>
      </c>
      <c r="B4" s="23" t="s">
        <v>67</v>
      </c>
      <c r="C4" s="38">
        <v>1</v>
      </c>
      <c r="D4" s="41">
        <f>VLOOKUP(A5,$M$1:$X$8,6,FALSE)</f>
        <v>2</v>
      </c>
      <c r="E4">
        <f>VLOOKUP(A5,$M$1:$X$8,5,FALSE)</f>
        <v>43</v>
      </c>
      <c r="F4" s="18">
        <f t="shared" ref="F4" si="4">60/E4*C4</f>
        <v>1.3953488372093024</v>
      </c>
      <c r="G4">
        <f t="shared" si="0"/>
        <v>20</v>
      </c>
      <c r="H4" s="17">
        <f t="shared" ref="H4" si="5">D4*F4*G4</f>
        <v>55.813953488372093</v>
      </c>
      <c r="I4" s="16" t="s">
        <v>6</v>
      </c>
      <c r="J4" s="17">
        <v>114.18840922131839</v>
      </c>
      <c r="M4" s="45" t="s">
        <v>59</v>
      </c>
      <c r="N4" s="19">
        <v>0.9</v>
      </c>
      <c r="O4" s="35">
        <v>29</v>
      </c>
      <c r="P4" s="36">
        <f t="shared" si="1"/>
        <v>29.9</v>
      </c>
      <c r="Q4" s="25">
        <v>78</v>
      </c>
      <c r="R4" s="48">
        <v>2</v>
      </c>
      <c r="S4" s="49">
        <f t="shared" si="2"/>
        <v>0.2</v>
      </c>
      <c r="T4" s="65">
        <f t="shared" si="3"/>
        <v>0.76923076923076927</v>
      </c>
      <c r="U4" s="52">
        <v>20</v>
      </c>
      <c r="V4" s="53">
        <f>ROUND(R4*T4*U4,0)</f>
        <v>31</v>
      </c>
      <c r="W4" s="30"/>
    </row>
    <row r="5" spans="1:23" x14ac:dyDescent="0.25">
      <c r="A5" s="23" t="s">
        <v>8</v>
      </c>
      <c r="B5" s="23" t="s">
        <v>11</v>
      </c>
      <c r="C5" s="38">
        <v>1</v>
      </c>
      <c r="D5" s="41">
        <f>VLOOKUP(A6,$M$1:$X$8,6,FALSE)</f>
        <v>2</v>
      </c>
      <c r="E5">
        <f>VLOOKUP(A6,$M$1:$X$8,5,FALSE)</f>
        <v>43</v>
      </c>
      <c r="F5" s="18">
        <f t="shared" ref="F5" si="6">60/E5*C5</f>
        <v>1.3953488372093024</v>
      </c>
      <c r="G5">
        <f t="shared" si="0"/>
        <v>20</v>
      </c>
      <c r="H5" s="17">
        <f t="shared" ref="H5" si="7">D5*F5*G5</f>
        <v>55.813953488372093</v>
      </c>
      <c r="I5" s="16" t="s">
        <v>11</v>
      </c>
      <c r="J5" s="17">
        <v>99.051932794519388</v>
      </c>
      <c r="M5" s="45" t="s">
        <v>64</v>
      </c>
      <c r="N5" s="19">
        <v>1.1200000000000001</v>
      </c>
      <c r="O5" s="35">
        <v>19</v>
      </c>
      <c r="P5" s="36">
        <f t="shared" si="1"/>
        <v>20.12</v>
      </c>
      <c r="Q5" s="25">
        <v>62</v>
      </c>
      <c r="R5" s="48">
        <v>2</v>
      </c>
      <c r="S5" s="49">
        <f t="shared" si="2"/>
        <v>0.2</v>
      </c>
      <c r="T5" s="65">
        <f t="shared" si="3"/>
        <v>0.967741935483871</v>
      </c>
      <c r="U5" s="52">
        <v>20</v>
      </c>
      <c r="V5" s="53">
        <f>ROUND(R5*T5*U5,0)</f>
        <v>39</v>
      </c>
      <c r="W5" s="30"/>
    </row>
    <row r="6" spans="1:23" x14ac:dyDescent="0.25">
      <c r="A6" s="23" t="s">
        <v>8</v>
      </c>
      <c r="B6" s="23" t="s">
        <v>12</v>
      </c>
      <c r="C6" s="38">
        <v>1</v>
      </c>
      <c r="D6" s="41">
        <f t="shared" ref="D6:D21" si="8">VLOOKUP(A6,$M$1:$X$8,6,FALSE)</f>
        <v>2</v>
      </c>
      <c r="E6">
        <f t="shared" ref="E6:E21" si="9">VLOOKUP(A6,$M$1:$X$8,5,FALSE)</f>
        <v>43</v>
      </c>
      <c r="F6" s="18">
        <f t="shared" ref="F6" si="10">60/E6*C6</f>
        <v>1.3953488372093024</v>
      </c>
      <c r="G6">
        <f t="shared" si="0"/>
        <v>20</v>
      </c>
      <c r="H6" s="17">
        <f t="shared" ref="H6" si="11">D6*F6*G6</f>
        <v>55.813953488372093</v>
      </c>
      <c r="I6" s="16" t="s">
        <v>3</v>
      </c>
      <c r="J6" s="17">
        <v>55.813953488372093</v>
      </c>
      <c r="M6" s="45" t="s">
        <v>10</v>
      </c>
      <c r="N6" s="19">
        <v>0.64</v>
      </c>
      <c r="O6" s="35">
        <v>11</v>
      </c>
      <c r="P6" s="36">
        <f t="shared" si="1"/>
        <v>11.64</v>
      </c>
      <c r="Q6" s="25">
        <v>90</v>
      </c>
      <c r="R6" s="48">
        <v>2</v>
      </c>
      <c r="S6" s="49">
        <f t="shared" si="2"/>
        <v>0.2</v>
      </c>
      <c r="T6" s="65">
        <f t="shared" si="3"/>
        <v>0.66666666666666663</v>
      </c>
      <c r="U6" s="52">
        <v>20</v>
      </c>
      <c r="V6" s="53">
        <f>ROUND(R6*T6*U6,0)</f>
        <v>27</v>
      </c>
      <c r="W6" s="30"/>
    </row>
    <row r="7" spans="1:23" x14ac:dyDescent="0.25">
      <c r="A7" s="62" t="s">
        <v>8</v>
      </c>
      <c r="B7" s="23" t="s">
        <v>3</v>
      </c>
      <c r="C7" s="63">
        <v>1</v>
      </c>
      <c r="D7" s="41">
        <f t="shared" si="8"/>
        <v>2</v>
      </c>
      <c r="E7">
        <f t="shared" si="9"/>
        <v>43</v>
      </c>
      <c r="F7" s="18">
        <f t="shared" ref="F7" si="12">60/E7*C7</f>
        <v>1.3953488372093024</v>
      </c>
      <c r="G7">
        <f t="shared" si="0"/>
        <v>20</v>
      </c>
      <c r="H7" s="17">
        <f t="shared" ref="H7" si="13">D7*F7*G7</f>
        <v>55.813953488372093</v>
      </c>
      <c r="I7" s="16" t="s">
        <v>13</v>
      </c>
      <c r="J7" s="17">
        <v>23.076923076923073</v>
      </c>
      <c r="M7" s="45" t="s">
        <v>65</v>
      </c>
      <c r="N7" s="19">
        <v>0.54100000000000004</v>
      </c>
      <c r="O7" s="37">
        <v>22</v>
      </c>
      <c r="P7" s="36">
        <f t="shared" si="1"/>
        <v>22.541</v>
      </c>
      <c r="Q7" s="25">
        <v>265</v>
      </c>
      <c r="R7" s="48">
        <v>1</v>
      </c>
      <c r="S7" s="49">
        <f t="shared" si="2"/>
        <v>0.1</v>
      </c>
      <c r="T7" s="65">
        <f t="shared" si="3"/>
        <v>0.22641509433962265</v>
      </c>
      <c r="U7" s="52">
        <v>20</v>
      </c>
      <c r="V7" s="53">
        <f>SUM(V2:V6)</f>
        <v>176</v>
      </c>
      <c r="W7" s="30"/>
    </row>
    <row r="8" spans="1:23" ht="15.75" thickBot="1" x14ac:dyDescent="0.3">
      <c r="A8" s="23" t="s">
        <v>8</v>
      </c>
      <c r="B8" s="23" t="s">
        <v>6</v>
      </c>
      <c r="C8" s="38">
        <v>1</v>
      </c>
      <c r="D8" s="41">
        <f t="shared" si="8"/>
        <v>2</v>
      </c>
      <c r="E8">
        <f t="shared" si="9"/>
        <v>43</v>
      </c>
      <c r="F8" s="18">
        <f t="shared" ref="F8:F9" si="14">60/E8*C8</f>
        <v>1.3953488372093024</v>
      </c>
      <c r="G8">
        <f t="shared" si="0"/>
        <v>20</v>
      </c>
      <c r="H8" s="17">
        <f t="shared" ref="H8:H9" si="15">D8*F8*G8</f>
        <v>55.813953488372093</v>
      </c>
      <c r="I8" s="16" t="s">
        <v>4</v>
      </c>
      <c r="J8" s="17">
        <v>92.981569049737033</v>
      </c>
      <c r="M8" s="46"/>
      <c r="N8" s="47"/>
      <c r="O8" s="47"/>
      <c r="P8" s="47"/>
      <c r="Q8" s="47"/>
      <c r="R8" s="47"/>
      <c r="S8" s="54">
        <f>SUM(S2:S7)</f>
        <v>0.99999999999999989</v>
      </c>
      <c r="T8" s="61"/>
      <c r="U8" s="47"/>
      <c r="V8" s="47"/>
      <c r="W8" s="31"/>
    </row>
    <row r="9" spans="1:23" x14ac:dyDescent="0.25">
      <c r="A9" s="23" t="s">
        <v>9</v>
      </c>
      <c r="B9" s="23" t="s">
        <v>60</v>
      </c>
      <c r="C9" s="23">
        <v>1</v>
      </c>
      <c r="D9" s="32">
        <f t="shared" si="8"/>
        <v>1</v>
      </c>
      <c r="E9" s="17">
        <f t="shared" si="9"/>
        <v>52</v>
      </c>
      <c r="F9" s="18">
        <f t="shared" si="14"/>
        <v>1.1538461538461537</v>
      </c>
      <c r="G9">
        <f t="shared" si="0"/>
        <v>20</v>
      </c>
      <c r="H9" s="17">
        <f t="shared" si="15"/>
        <v>23.076923076923073</v>
      </c>
      <c r="I9" s="16" t="s">
        <v>60</v>
      </c>
      <c r="J9" s="17">
        <v>179.56475330733988</v>
      </c>
    </row>
    <row r="10" spans="1:23" x14ac:dyDescent="0.25">
      <c r="A10" s="23" t="s">
        <v>9</v>
      </c>
      <c r="B10" s="23" t="s">
        <v>0</v>
      </c>
      <c r="C10" s="23">
        <v>1</v>
      </c>
      <c r="D10" s="30">
        <f t="shared" si="8"/>
        <v>1</v>
      </c>
      <c r="E10" s="17">
        <f t="shared" si="9"/>
        <v>52</v>
      </c>
      <c r="F10" s="18">
        <f t="shared" ref="F10:F21" si="16">60/E10*C10</f>
        <v>1.1538461538461537</v>
      </c>
      <c r="G10">
        <f t="shared" si="0"/>
        <v>20</v>
      </c>
      <c r="H10" s="17">
        <f t="shared" ref="H10:H17" si="17">D10*F10*G10</f>
        <v>23.076923076923073</v>
      </c>
      <c r="I10" s="16" t="s">
        <v>62</v>
      </c>
      <c r="J10" s="17">
        <v>30.76923076923077</v>
      </c>
    </row>
    <row r="11" spans="1:23" x14ac:dyDescent="0.25">
      <c r="A11" s="23" t="s">
        <v>9</v>
      </c>
      <c r="B11" s="23" t="s">
        <v>4</v>
      </c>
      <c r="C11" s="23">
        <v>1</v>
      </c>
      <c r="D11" s="30">
        <f t="shared" si="8"/>
        <v>1</v>
      </c>
      <c r="E11" s="17">
        <f t="shared" si="9"/>
        <v>52</v>
      </c>
      <c r="F11" s="18">
        <f t="shared" si="16"/>
        <v>1.1538461538461537</v>
      </c>
      <c r="G11">
        <f t="shared" si="0"/>
        <v>20</v>
      </c>
      <c r="H11" s="17">
        <f t="shared" si="17"/>
        <v>23.076923076923073</v>
      </c>
      <c r="I11" s="16" t="s">
        <v>61</v>
      </c>
      <c r="J11" s="17">
        <v>30.76923076923077</v>
      </c>
    </row>
    <row r="12" spans="1:23" x14ac:dyDescent="0.25">
      <c r="A12" s="23" t="s">
        <v>9</v>
      </c>
      <c r="B12" s="23" t="s">
        <v>13</v>
      </c>
      <c r="C12" s="23">
        <v>1</v>
      </c>
      <c r="D12" s="30">
        <f t="shared" si="8"/>
        <v>1</v>
      </c>
      <c r="E12" s="17">
        <f t="shared" si="9"/>
        <v>52</v>
      </c>
      <c r="F12" s="18">
        <f t="shared" si="16"/>
        <v>1.1538461538461537</v>
      </c>
      <c r="G12">
        <f t="shared" si="0"/>
        <v>20</v>
      </c>
      <c r="H12" s="17">
        <f t="shared" si="17"/>
        <v>23.076923076923073</v>
      </c>
      <c r="I12" s="16" t="s">
        <v>63</v>
      </c>
      <c r="J12" s="17">
        <v>30.76923076923077</v>
      </c>
    </row>
    <row r="13" spans="1:23" ht="15.75" thickBot="1" x14ac:dyDescent="0.3">
      <c r="A13" s="23" t="s">
        <v>9</v>
      </c>
      <c r="B13" s="23" t="s">
        <v>6</v>
      </c>
      <c r="C13" s="23">
        <v>1</v>
      </c>
      <c r="D13" s="31">
        <f t="shared" si="8"/>
        <v>1</v>
      </c>
      <c r="E13" s="17">
        <f t="shared" si="9"/>
        <v>52</v>
      </c>
      <c r="F13" s="18">
        <f t="shared" si="16"/>
        <v>1.1538461538461537</v>
      </c>
      <c r="G13">
        <f t="shared" si="0"/>
        <v>20</v>
      </c>
      <c r="H13" s="17">
        <f t="shared" si="17"/>
        <v>23.076923076923073</v>
      </c>
      <c r="I13" s="16" t="s">
        <v>67</v>
      </c>
      <c r="J13" s="17">
        <v>99.051932794519388</v>
      </c>
    </row>
    <row r="14" spans="1:23" x14ac:dyDescent="0.25">
      <c r="A14" s="23" t="s">
        <v>59</v>
      </c>
      <c r="B14" s="23" t="s">
        <v>60</v>
      </c>
      <c r="C14" s="23">
        <v>1</v>
      </c>
      <c r="D14" s="32">
        <f t="shared" si="8"/>
        <v>2</v>
      </c>
      <c r="E14" s="17">
        <f t="shared" si="9"/>
        <v>78</v>
      </c>
      <c r="F14" s="18">
        <f t="shared" si="16"/>
        <v>0.76923076923076927</v>
      </c>
      <c r="G14">
        <f t="shared" si="0"/>
        <v>20</v>
      </c>
      <c r="H14" s="17">
        <f t="shared" si="17"/>
        <v>30.76923076923077</v>
      </c>
      <c r="I14" s="16" t="s">
        <v>80</v>
      </c>
      <c r="J14" s="17">
        <v>999.35631948625746</v>
      </c>
    </row>
    <row r="15" spans="1:23" x14ac:dyDescent="0.25">
      <c r="A15" s="23" t="s">
        <v>59</v>
      </c>
      <c r="B15" s="23" t="s">
        <v>62</v>
      </c>
      <c r="C15" s="23">
        <v>1</v>
      </c>
      <c r="D15" s="30">
        <f t="shared" si="8"/>
        <v>2</v>
      </c>
      <c r="E15" s="17">
        <f t="shared" si="9"/>
        <v>78</v>
      </c>
      <c r="F15" s="18">
        <f t="shared" si="16"/>
        <v>0.76923076923076927</v>
      </c>
      <c r="G15">
        <f t="shared" si="0"/>
        <v>20</v>
      </c>
      <c r="H15" s="17">
        <f t="shared" si="17"/>
        <v>30.76923076923077</v>
      </c>
    </row>
    <row r="16" spans="1:23" x14ac:dyDescent="0.25">
      <c r="A16" s="23" t="s">
        <v>59</v>
      </c>
      <c r="B16" s="23" t="s">
        <v>61</v>
      </c>
      <c r="C16" s="23">
        <v>1</v>
      </c>
      <c r="D16" s="30">
        <f t="shared" si="8"/>
        <v>2</v>
      </c>
      <c r="E16" s="17">
        <f t="shared" si="9"/>
        <v>78</v>
      </c>
      <c r="F16" s="18">
        <f t="shared" si="16"/>
        <v>0.76923076923076927</v>
      </c>
      <c r="G16">
        <f t="shared" si="0"/>
        <v>20</v>
      </c>
      <c r="H16" s="17">
        <f t="shared" si="17"/>
        <v>30.76923076923077</v>
      </c>
    </row>
    <row r="17" spans="1:13" x14ac:dyDescent="0.25">
      <c r="A17" s="23" t="s">
        <v>59</v>
      </c>
      <c r="B17" s="23" t="s">
        <v>63</v>
      </c>
      <c r="C17" s="23">
        <v>1</v>
      </c>
      <c r="D17" s="30">
        <f t="shared" si="8"/>
        <v>2</v>
      </c>
      <c r="E17" s="17">
        <f t="shared" si="9"/>
        <v>78</v>
      </c>
      <c r="F17" s="18">
        <f t="shared" si="16"/>
        <v>0.76923076923076927</v>
      </c>
      <c r="G17">
        <f t="shared" si="0"/>
        <v>20</v>
      </c>
      <c r="H17" s="17">
        <f t="shared" si="17"/>
        <v>30.76923076923077</v>
      </c>
    </row>
    <row r="18" spans="1:13" ht="15.75" thickBot="1" x14ac:dyDescent="0.3">
      <c r="A18" s="23" t="s">
        <v>59</v>
      </c>
      <c r="B18" s="23" t="s">
        <v>6</v>
      </c>
      <c r="C18" s="23">
        <v>1</v>
      </c>
      <c r="D18" s="30">
        <f t="shared" si="8"/>
        <v>2</v>
      </c>
      <c r="E18" s="17">
        <f t="shared" si="9"/>
        <v>78</v>
      </c>
      <c r="F18" s="18">
        <f t="shared" si="16"/>
        <v>0.76923076923076927</v>
      </c>
      <c r="G18">
        <f t="shared" si="0"/>
        <v>20</v>
      </c>
      <c r="H18" s="17">
        <f t="shared" ref="H18" si="18">D18*F18*G18</f>
        <v>30.76923076923077</v>
      </c>
    </row>
    <row r="19" spans="1:13" x14ac:dyDescent="0.25">
      <c r="A19" s="23" t="s">
        <v>65</v>
      </c>
      <c r="B19" s="23" t="s">
        <v>60</v>
      </c>
      <c r="C19" s="38">
        <v>1</v>
      </c>
      <c r="D19" s="40">
        <f t="shared" si="8"/>
        <v>1</v>
      </c>
      <c r="E19">
        <f t="shared" si="9"/>
        <v>265</v>
      </c>
      <c r="F19" s="18">
        <f t="shared" si="16"/>
        <v>0.22641509433962265</v>
      </c>
      <c r="G19">
        <f t="shared" si="0"/>
        <v>20</v>
      </c>
      <c r="H19" s="17">
        <f t="shared" ref="H19:H20" si="19">D19*F19*G19</f>
        <v>4.5283018867924527</v>
      </c>
    </row>
    <row r="20" spans="1:13" x14ac:dyDescent="0.25">
      <c r="A20" s="23" t="s">
        <v>65</v>
      </c>
      <c r="B20" s="23" t="s">
        <v>0</v>
      </c>
      <c r="C20" s="38">
        <v>1</v>
      </c>
      <c r="D20" s="41">
        <f t="shared" si="8"/>
        <v>1</v>
      </c>
      <c r="E20">
        <f t="shared" si="9"/>
        <v>265</v>
      </c>
      <c r="F20" s="18">
        <f t="shared" si="16"/>
        <v>0.22641509433962265</v>
      </c>
      <c r="G20">
        <f t="shared" si="0"/>
        <v>20</v>
      </c>
      <c r="H20" s="17">
        <f t="shared" si="19"/>
        <v>4.5283018867924527</v>
      </c>
    </row>
    <row r="21" spans="1:13" x14ac:dyDescent="0.25">
      <c r="A21" s="23" t="s">
        <v>65</v>
      </c>
      <c r="B21" s="23" t="s">
        <v>4</v>
      </c>
      <c r="C21" s="63">
        <v>1</v>
      </c>
      <c r="D21" s="41">
        <f t="shared" si="8"/>
        <v>1</v>
      </c>
      <c r="E21">
        <f t="shared" si="9"/>
        <v>265</v>
      </c>
      <c r="F21" s="18">
        <f t="shared" si="16"/>
        <v>0.22641509433962265</v>
      </c>
      <c r="G21">
        <f t="shared" si="0"/>
        <v>20</v>
      </c>
      <c r="H21" s="17">
        <f t="shared" ref="H21" si="20">D21*F21*G21</f>
        <v>4.5283018867924527</v>
      </c>
    </row>
    <row r="22" spans="1:13" x14ac:dyDescent="0.25">
      <c r="A22" s="23" t="s">
        <v>65</v>
      </c>
      <c r="B22" s="23" t="s">
        <v>67</v>
      </c>
      <c r="C22" s="38">
        <v>1</v>
      </c>
      <c r="D22" s="41">
        <f t="shared" ref="D22:D23" si="21">VLOOKUP(A22,$M$1:$X$8,6,FALSE)</f>
        <v>1</v>
      </c>
      <c r="E22">
        <f t="shared" ref="E22:E23" si="22">VLOOKUP(A22,$M$1:$X$8,5,FALSE)</f>
        <v>265</v>
      </c>
      <c r="F22" s="18">
        <f t="shared" ref="F22:F23" si="23">60/E22*C22</f>
        <v>0.22641509433962265</v>
      </c>
      <c r="G22">
        <f t="shared" ref="G22:G23" si="24">VLOOKUP(A22,$M$1:$X$8,9,FALSE)</f>
        <v>20</v>
      </c>
      <c r="H22" s="17">
        <f t="shared" ref="H22:H23" si="25">D22*F22*G22</f>
        <v>4.5283018867924527</v>
      </c>
    </row>
    <row r="23" spans="1:13" x14ac:dyDescent="0.25">
      <c r="A23" s="23" t="s">
        <v>65</v>
      </c>
      <c r="B23" s="23" t="s">
        <v>11</v>
      </c>
      <c r="C23" s="38">
        <v>1</v>
      </c>
      <c r="D23" s="41">
        <f t="shared" si="21"/>
        <v>1</v>
      </c>
      <c r="E23">
        <f t="shared" si="22"/>
        <v>265</v>
      </c>
      <c r="F23" s="18">
        <f t="shared" si="23"/>
        <v>0.22641509433962265</v>
      </c>
      <c r="G23">
        <f t="shared" si="24"/>
        <v>20</v>
      </c>
      <c r="H23" s="17">
        <f t="shared" si="25"/>
        <v>4.5283018867924527</v>
      </c>
    </row>
    <row r="24" spans="1:13" ht="15.75" thickBot="1" x14ac:dyDescent="0.3">
      <c r="A24" s="23" t="s">
        <v>65</v>
      </c>
      <c r="B24" s="23" t="s">
        <v>6</v>
      </c>
      <c r="C24" s="38">
        <v>1</v>
      </c>
      <c r="D24" s="39">
        <f t="shared" ref="D24:D35" si="26">VLOOKUP(A24,$M$1:$X$8,6,FALSE)</f>
        <v>1</v>
      </c>
      <c r="E24">
        <f t="shared" ref="E24:E35" si="27">VLOOKUP(A24,$M$1:$X$8,5,FALSE)</f>
        <v>265</v>
      </c>
      <c r="F24" s="18">
        <f t="shared" ref="F24:F35" si="28">60/E24*C24</f>
        <v>0.22641509433962265</v>
      </c>
      <c r="G24">
        <f t="shared" ref="G24:G35" si="29">VLOOKUP(A24,$M$1:$X$8,9,FALSE)</f>
        <v>20</v>
      </c>
      <c r="H24" s="17">
        <f t="shared" ref="H24:H35" si="30">D24*F24*G24</f>
        <v>4.5283018867924527</v>
      </c>
    </row>
    <row r="25" spans="1:13" x14ac:dyDescent="0.25">
      <c r="A25" s="23" t="s">
        <v>64</v>
      </c>
      <c r="B25" s="23" t="s">
        <v>60</v>
      </c>
      <c r="C25" s="23">
        <v>1</v>
      </c>
      <c r="D25" s="30">
        <f t="shared" si="26"/>
        <v>2</v>
      </c>
      <c r="E25">
        <f t="shared" si="27"/>
        <v>62</v>
      </c>
      <c r="F25" s="18">
        <f t="shared" si="28"/>
        <v>0.967741935483871</v>
      </c>
      <c r="G25">
        <f t="shared" si="29"/>
        <v>20</v>
      </c>
      <c r="H25" s="17">
        <f t="shared" si="30"/>
        <v>38.70967741935484</v>
      </c>
    </row>
    <row r="26" spans="1:13" x14ac:dyDescent="0.25">
      <c r="A26" s="23" t="s">
        <v>64</v>
      </c>
      <c r="B26" s="23" t="s">
        <v>0</v>
      </c>
      <c r="C26" s="23">
        <v>1</v>
      </c>
      <c r="D26" s="30">
        <f t="shared" si="26"/>
        <v>2</v>
      </c>
      <c r="E26">
        <f t="shared" si="27"/>
        <v>62</v>
      </c>
      <c r="F26" s="18">
        <f t="shared" si="28"/>
        <v>0.967741935483871</v>
      </c>
      <c r="G26">
        <f t="shared" si="29"/>
        <v>20</v>
      </c>
      <c r="H26" s="17">
        <f t="shared" si="30"/>
        <v>38.70967741935484</v>
      </c>
    </row>
    <row r="27" spans="1:13" x14ac:dyDescent="0.25">
      <c r="A27" s="23" t="s">
        <v>64</v>
      </c>
      <c r="B27" t="s">
        <v>67</v>
      </c>
      <c r="C27" s="63">
        <v>1</v>
      </c>
      <c r="D27" s="30">
        <f t="shared" si="26"/>
        <v>2</v>
      </c>
      <c r="E27">
        <f t="shared" si="27"/>
        <v>62</v>
      </c>
      <c r="F27" s="18">
        <f t="shared" si="28"/>
        <v>0.967741935483871</v>
      </c>
      <c r="G27">
        <f t="shared" si="29"/>
        <v>20</v>
      </c>
      <c r="H27" s="17">
        <f t="shared" si="30"/>
        <v>38.70967741935484</v>
      </c>
    </row>
    <row r="28" spans="1:13" x14ac:dyDescent="0.25">
      <c r="A28" s="23" t="s">
        <v>64</v>
      </c>
      <c r="B28" s="23" t="s">
        <v>11</v>
      </c>
      <c r="C28" s="23">
        <v>1</v>
      </c>
      <c r="D28" s="30">
        <f t="shared" si="26"/>
        <v>2</v>
      </c>
      <c r="E28">
        <f t="shared" si="27"/>
        <v>62</v>
      </c>
      <c r="F28" s="18">
        <f t="shared" si="28"/>
        <v>0.967741935483871</v>
      </c>
      <c r="G28">
        <f t="shared" si="29"/>
        <v>20</v>
      </c>
      <c r="H28" s="17">
        <f t="shared" si="30"/>
        <v>38.70967741935484</v>
      </c>
    </row>
    <row r="29" spans="1:13" x14ac:dyDescent="0.25">
      <c r="A29" s="23" t="s">
        <v>64</v>
      </c>
      <c r="B29" s="23" t="s">
        <v>12</v>
      </c>
      <c r="C29" s="23">
        <v>1</v>
      </c>
      <c r="D29" s="30">
        <f t="shared" si="26"/>
        <v>2</v>
      </c>
      <c r="E29">
        <f t="shared" si="27"/>
        <v>62</v>
      </c>
      <c r="F29" s="18">
        <f t="shared" si="28"/>
        <v>0.967741935483871</v>
      </c>
      <c r="G29">
        <f t="shared" si="29"/>
        <v>20</v>
      </c>
      <c r="H29" s="17">
        <f t="shared" si="30"/>
        <v>38.70967741935484</v>
      </c>
    </row>
    <row r="30" spans="1:13" x14ac:dyDescent="0.25">
      <c r="A30" s="23" t="s">
        <v>64</v>
      </c>
      <c r="B30" s="23" t="s">
        <v>4</v>
      </c>
      <c r="C30" s="63">
        <v>1</v>
      </c>
      <c r="D30" s="30">
        <f t="shared" si="26"/>
        <v>2</v>
      </c>
      <c r="E30">
        <f t="shared" si="27"/>
        <v>62</v>
      </c>
      <c r="F30" s="18">
        <f t="shared" si="28"/>
        <v>0.967741935483871</v>
      </c>
      <c r="G30">
        <f t="shared" si="29"/>
        <v>20</v>
      </c>
      <c r="H30" s="17">
        <f t="shared" si="30"/>
        <v>38.70967741935484</v>
      </c>
    </row>
    <row r="31" spans="1:13" ht="15.75" thickBot="1" x14ac:dyDescent="0.3">
      <c r="A31" s="23" t="s">
        <v>64</v>
      </c>
      <c r="B31" s="23" t="s">
        <v>6</v>
      </c>
      <c r="C31" s="23">
        <v>0</v>
      </c>
      <c r="D31" s="30">
        <f t="shared" si="26"/>
        <v>2</v>
      </c>
      <c r="E31">
        <f t="shared" si="27"/>
        <v>62</v>
      </c>
      <c r="F31" s="18">
        <f t="shared" si="28"/>
        <v>0</v>
      </c>
      <c r="G31">
        <f t="shared" si="29"/>
        <v>20</v>
      </c>
      <c r="H31" s="17">
        <f t="shared" si="30"/>
        <v>0</v>
      </c>
    </row>
    <row r="32" spans="1:13" x14ac:dyDescent="0.25">
      <c r="A32" s="23" t="s">
        <v>10</v>
      </c>
      <c r="B32" s="23" t="s">
        <v>60</v>
      </c>
      <c r="C32" s="23">
        <v>1</v>
      </c>
      <c r="D32" s="32">
        <f t="shared" si="26"/>
        <v>2</v>
      </c>
      <c r="E32">
        <f t="shared" si="27"/>
        <v>90</v>
      </c>
      <c r="F32" s="18">
        <f t="shared" si="28"/>
        <v>0.66666666666666663</v>
      </c>
      <c r="G32">
        <f t="shared" si="29"/>
        <v>20</v>
      </c>
      <c r="H32" s="17">
        <f t="shared" si="30"/>
        <v>26.666666666666664</v>
      </c>
    </row>
    <row r="33" spans="1:9" x14ac:dyDescent="0.25">
      <c r="A33" s="23" t="s">
        <v>10</v>
      </c>
      <c r="B33" s="23" t="s">
        <v>0</v>
      </c>
      <c r="C33" s="23">
        <v>1</v>
      </c>
      <c r="D33" s="30">
        <f t="shared" si="26"/>
        <v>2</v>
      </c>
      <c r="E33">
        <f t="shared" si="27"/>
        <v>90</v>
      </c>
      <c r="F33" s="18">
        <f t="shared" si="28"/>
        <v>0.66666666666666663</v>
      </c>
      <c r="G33">
        <f t="shared" si="29"/>
        <v>20</v>
      </c>
      <c r="H33" s="17">
        <f t="shared" si="30"/>
        <v>26.666666666666664</v>
      </c>
    </row>
    <row r="34" spans="1:9" x14ac:dyDescent="0.25">
      <c r="A34" s="23" t="s">
        <v>10</v>
      </c>
      <c r="B34" s="23" t="s">
        <v>4</v>
      </c>
      <c r="C34" s="23">
        <v>1</v>
      </c>
      <c r="D34" s="30">
        <f t="shared" si="26"/>
        <v>2</v>
      </c>
      <c r="E34">
        <f t="shared" si="27"/>
        <v>90</v>
      </c>
      <c r="F34" s="18">
        <f t="shared" si="28"/>
        <v>0.66666666666666663</v>
      </c>
      <c r="G34">
        <f t="shared" si="29"/>
        <v>20</v>
      </c>
      <c r="H34" s="17">
        <f t="shared" si="30"/>
        <v>26.666666666666664</v>
      </c>
    </row>
    <row r="35" spans="1:9" ht="15.75" thickBot="1" x14ac:dyDescent="0.3">
      <c r="A35" s="23" t="s">
        <v>10</v>
      </c>
      <c r="B35" s="23" t="s">
        <v>6</v>
      </c>
      <c r="C35" s="23">
        <v>0</v>
      </c>
      <c r="D35" s="31">
        <f t="shared" si="26"/>
        <v>2</v>
      </c>
      <c r="E35">
        <f t="shared" si="27"/>
        <v>90</v>
      </c>
      <c r="F35" s="18">
        <f t="shared" si="28"/>
        <v>0</v>
      </c>
      <c r="G35">
        <f t="shared" si="29"/>
        <v>20</v>
      </c>
      <c r="H35" s="17">
        <f t="shared" si="30"/>
        <v>0</v>
      </c>
    </row>
    <row r="36" spans="1:9" ht="15.75" thickBot="1" x14ac:dyDescent="0.3"/>
    <row r="37" spans="1:9" x14ac:dyDescent="0.25">
      <c r="A37" s="69" t="s">
        <v>69</v>
      </c>
      <c r="B37" s="70"/>
      <c r="C37" s="71" t="s">
        <v>77</v>
      </c>
      <c r="D37" s="72"/>
    </row>
    <row r="38" spans="1:9" ht="93.75" x14ac:dyDescent="0.3">
      <c r="A38" s="26" t="s">
        <v>68</v>
      </c>
      <c r="B38" s="55" t="s">
        <v>56</v>
      </c>
      <c r="C38" s="22" t="s">
        <v>54</v>
      </c>
      <c r="D38" s="22" t="s">
        <v>55</v>
      </c>
      <c r="E38" s="66"/>
      <c r="F38" s="59" t="s">
        <v>74</v>
      </c>
      <c r="G38" s="22" t="s">
        <v>53</v>
      </c>
      <c r="H38" s="22" t="s">
        <v>57</v>
      </c>
      <c r="I38" s="22" t="s">
        <v>58</v>
      </c>
    </row>
    <row r="39" spans="1:9" ht="37.5" x14ac:dyDescent="0.25">
      <c r="A39" s="26" t="s">
        <v>60</v>
      </c>
      <c r="B39" s="56">
        <v>520</v>
      </c>
      <c r="C39" s="36">
        <f>GETPIVOTDATA("Итого",$I$1,"transaction rq",A39)*3</f>
        <v>538.69425992201968</v>
      </c>
      <c r="D39" s="20">
        <f>1-B39/C39</f>
        <v>3.4702912789020268E-2</v>
      </c>
      <c r="E39" s="68"/>
      <c r="F39" s="60" t="str">
        <f>VLOOKUP(A39,Соответствие!A:B,2,FALSE)</f>
        <v>open_home_page</v>
      </c>
      <c r="G39" s="33">
        <f>C39/3</f>
        <v>179.56475330733988</v>
      </c>
      <c r="H39" s="23">
        <f>VLOOKUP(F39,SummaryReport!A:J,8,FALSE)</f>
        <v>180</v>
      </c>
      <c r="I39" s="21">
        <f>1-G39/H39</f>
        <v>2.4180371814450652E-3</v>
      </c>
    </row>
    <row r="40" spans="1:9" ht="18.75" x14ac:dyDescent="0.25">
      <c r="A40" s="27" t="s">
        <v>0</v>
      </c>
      <c r="B40" s="56">
        <v>422</v>
      </c>
      <c r="C40" s="36">
        <f t="shared" ref="C40:C50" si="31">GETPIVOTDATA("Итого",$I$1,"transaction rq",A40)*3</f>
        <v>446.3865676143273</v>
      </c>
      <c r="D40" s="20">
        <f>1-B40/C40</f>
        <v>5.4631051612191506E-2</v>
      </c>
      <c r="E40" s="68"/>
      <c r="F40" s="60" t="str">
        <f>VLOOKUP(A40,Соответствие!A:B,2,FALSE)</f>
        <v>login</v>
      </c>
      <c r="G40" s="33">
        <f t="shared" ref="G40:G50" si="32">C40/3</f>
        <v>148.79552253810911</v>
      </c>
      <c r="H40" s="23">
        <f>VLOOKUP(F40,SummaryReport!A:J,8,FALSE)</f>
        <v>149</v>
      </c>
      <c r="I40" s="21">
        <f t="shared" ref="I40:I50" si="33">1-G40/H40</f>
        <v>1.3723319589992178E-3</v>
      </c>
    </row>
    <row r="41" spans="1:9" ht="37.5" x14ac:dyDescent="0.25">
      <c r="A41" s="28" t="s">
        <v>67</v>
      </c>
      <c r="B41" s="56">
        <v>305</v>
      </c>
      <c r="C41" s="36">
        <f t="shared" si="31"/>
        <v>297.15579838355814</v>
      </c>
      <c r="D41" s="20">
        <f>1-B41/C41</f>
        <v>-2.6397605764760579E-2</v>
      </c>
      <c r="E41" s="68"/>
      <c r="F41" s="60" t="str">
        <f>VLOOKUP(A41,Соответствие!A:B,2,FALSE)</f>
        <v>flights_page</v>
      </c>
      <c r="G41" s="33">
        <f t="shared" si="32"/>
        <v>99.051932794519374</v>
      </c>
      <c r="H41" s="23">
        <f>VLOOKUP(F41,SummaryReport!A:J,8,FALSE)</f>
        <v>99</v>
      </c>
      <c r="I41" s="21">
        <f t="shared" si="33"/>
        <v>-5.2457368201386245E-4</v>
      </c>
    </row>
    <row r="42" spans="1:9" ht="37.5" x14ac:dyDescent="0.25">
      <c r="A42" s="27" t="s">
        <v>11</v>
      </c>
      <c r="B42" s="56">
        <v>282</v>
      </c>
      <c r="C42" s="36">
        <f t="shared" si="31"/>
        <v>297.15579838355814</v>
      </c>
      <c r="D42" s="20">
        <f t="shared" ref="D42:D51" si="34">1-B42/C42</f>
        <v>5.1002869424057407E-2</v>
      </c>
      <c r="E42" s="68"/>
      <c r="F42" s="60" t="str">
        <f>VLOOKUP(A42,Соответствие!A:B,2,FALSE)</f>
        <v>find_flight</v>
      </c>
      <c r="G42" s="33">
        <f t="shared" si="32"/>
        <v>99.051932794519374</v>
      </c>
      <c r="H42" s="23">
        <f>VLOOKUP(F42,SummaryReport!A:J,8,FALSE)</f>
        <v>99</v>
      </c>
      <c r="I42" s="21">
        <f t="shared" si="33"/>
        <v>-5.2457368201386245E-4</v>
      </c>
    </row>
    <row r="43" spans="1:9" ht="37.5" x14ac:dyDescent="0.25">
      <c r="A43" s="27" t="s">
        <v>12</v>
      </c>
      <c r="B43" s="56">
        <v>270</v>
      </c>
      <c r="C43" s="36">
        <f t="shared" si="31"/>
        <v>283.5708927231808</v>
      </c>
      <c r="D43" s="20">
        <f t="shared" si="34"/>
        <v>4.7857142857142931E-2</v>
      </c>
      <c r="E43" s="68"/>
      <c r="F43" s="60" t="str">
        <f>VLOOKUP(A43,Соответствие!A:B,2,FALSE)</f>
        <v>select_ticket</v>
      </c>
      <c r="G43" s="33">
        <f t="shared" si="32"/>
        <v>94.52363090772694</v>
      </c>
      <c r="H43" s="23">
        <f>VLOOKUP(F43,SummaryReport!A:J,8,FALSE)</f>
        <v>95</v>
      </c>
      <c r="I43" s="21">
        <f t="shared" si="33"/>
        <v>5.0144114976111709E-3</v>
      </c>
    </row>
    <row r="44" spans="1:9" ht="18.75" x14ac:dyDescent="0.25">
      <c r="A44" s="27" t="s">
        <v>3</v>
      </c>
      <c r="B44" s="56">
        <v>175</v>
      </c>
      <c r="C44" s="36">
        <f t="shared" si="31"/>
        <v>167.44186046511629</v>
      </c>
      <c r="D44" s="20">
        <f t="shared" si="34"/>
        <v>-4.513888888888884E-2</v>
      </c>
      <c r="E44" s="68"/>
      <c r="F44" s="60" t="str">
        <f>VLOOKUP(A44,Соответствие!A:B,2,FALSE)</f>
        <v>buy_ticket</v>
      </c>
      <c r="G44" s="33">
        <f t="shared" si="32"/>
        <v>55.8139534883721</v>
      </c>
      <c r="H44" s="23">
        <f>VLOOKUP(F44,SummaryReport!A:J,8,FALSE)</f>
        <v>54</v>
      </c>
      <c r="I44" s="21">
        <f t="shared" si="33"/>
        <v>-3.3591731266150004E-2</v>
      </c>
    </row>
    <row r="45" spans="1:9" ht="18.75" x14ac:dyDescent="0.25">
      <c r="A45" s="27" t="s">
        <v>4</v>
      </c>
      <c r="B45" s="56">
        <v>280</v>
      </c>
      <c r="C45" s="36">
        <f t="shared" si="31"/>
        <v>278.94470714921113</v>
      </c>
      <c r="D45" s="20">
        <f t="shared" si="34"/>
        <v>-3.7831614070540365E-3</v>
      </c>
      <c r="E45" s="68"/>
      <c r="F45" s="60" t="str">
        <f>VLOOKUP(A45,Соответствие!A:B,2,FALSE)</f>
        <v>itinerary_page</v>
      </c>
      <c r="G45" s="33">
        <f t="shared" si="32"/>
        <v>92.981569049737047</v>
      </c>
      <c r="H45" s="23">
        <f>VLOOKUP(F45,SummaryReport!A:J,8,FALSE)</f>
        <v>93</v>
      </c>
      <c r="I45" s="21">
        <f t="shared" si="33"/>
        <v>1.9818226089196589E-4</v>
      </c>
    </row>
    <row r="46" spans="1:9" ht="18.75" x14ac:dyDescent="0.25">
      <c r="A46" s="27" t="s">
        <v>13</v>
      </c>
      <c r="B46" s="56">
        <v>73</v>
      </c>
      <c r="C46" s="36">
        <f t="shared" si="31"/>
        <v>69.230769230769226</v>
      </c>
      <c r="D46" s="20">
        <f t="shared" si="34"/>
        <v>-5.4444444444444517E-2</v>
      </c>
      <c r="E46" s="68"/>
      <c r="F46" s="60" t="str">
        <f>VLOOKUP(A46,Соответствие!A:B,2,FALSE)</f>
        <v>delete_ticket</v>
      </c>
      <c r="G46" s="33">
        <f t="shared" si="32"/>
        <v>23.076923076923077</v>
      </c>
      <c r="H46" s="23">
        <f>VLOOKUP(F46,SummaryReport!A:J,8,FALSE)</f>
        <v>23</v>
      </c>
      <c r="I46" s="21">
        <f t="shared" si="33"/>
        <v>-3.3444816053511683E-3</v>
      </c>
    </row>
    <row r="47" spans="1:9" ht="18.75" x14ac:dyDescent="0.25">
      <c r="A47" s="27" t="s">
        <v>6</v>
      </c>
      <c r="B47" s="56">
        <v>326</v>
      </c>
      <c r="C47" s="36">
        <f t="shared" si="31"/>
        <v>342.56522766395517</v>
      </c>
      <c r="D47" s="20">
        <f t="shared" si="34"/>
        <v>4.8356418942219981E-2</v>
      </c>
      <c r="E47" s="68"/>
      <c r="F47" s="60" t="str">
        <f>VLOOKUP(A47,Соответствие!A:B,2,FALSE)</f>
        <v>sign_off</v>
      </c>
      <c r="G47" s="33">
        <f t="shared" si="32"/>
        <v>114.18840922131839</v>
      </c>
      <c r="H47" s="23">
        <f>VLOOKUP(F47,SummaryReport!A:J,8,FALSE)</f>
        <v>111</v>
      </c>
      <c r="I47" s="21">
        <f t="shared" si="33"/>
        <v>-2.872440739926474E-2</v>
      </c>
    </row>
    <row r="48" spans="1:9" ht="37.5" x14ac:dyDescent="0.25">
      <c r="A48" s="27" t="s">
        <v>62</v>
      </c>
      <c r="B48" s="56">
        <v>97</v>
      </c>
      <c r="C48" s="36">
        <f t="shared" si="31"/>
        <v>92.307692307692307</v>
      </c>
      <c r="D48" s="20">
        <f t="shared" si="34"/>
        <v>-5.0833333333333286E-2</v>
      </c>
      <c r="E48" s="68"/>
      <c r="F48" s="60" t="str">
        <f>VLOOKUP(A48,Соответствие!A:B,2,FALSE)</f>
        <v>sign_up</v>
      </c>
      <c r="G48" s="33">
        <f t="shared" si="32"/>
        <v>30.76923076923077</v>
      </c>
      <c r="H48" s="23">
        <f>VLOOKUP(F48,SummaryReport!A:J,8,FALSE)</f>
        <v>31</v>
      </c>
      <c r="I48" s="21">
        <f t="shared" si="33"/>
        <v>7.4441687344912744E-3</v>
      </c>
    </row>
    <row r="49" spans="1:9" ht="37.5" x14ac:dyDescent="0.25">
      <c r="A49" s="27" t="s">
        <v>61</v>
      </c>
      <c r="B49" s="56">
        <v>97</v>
      </c>
      <c r="C49" s="36">
        <f t="shared" si="31"/>
        <v>92.307692307692307</v>
      </c>
      <c r="D49" s="20">
        <f t="shared" si="34"/>
        <v>-5.0833333333333286E-2</v>
      </c>
      <c r="E49" s="68"/>
      <c r="F49" s="60" t="str">
        <f>VLOOKUP(A49,Соответствие!A:B,2,FALSE)</f>
        <v>registration</v>
      </c>
      <c r="G49" s="33">
        <f t="shared" si="32"/>
        <v>30.76923076923077</v>
      </c>
      <c r="H49" s="23">
        <f>VLOOKUP(F49,SummaryReport!A:J,8,FALSE)</f>
        <v>31</v>
      </c>
      <c r="I49" s="21">
        <f t="shared" si="33"/>
        <v>7.4441687344912744E-3</v>
      </c>
    </row>
    <row r="50" spans="1:9" ht="37.5" x14ac:dyDescent="0.25">
      <c r="A50" s="27" t="s">
        <v>63</v>
      </c>
      <c r="B50" s="56">
        <v>97</v>
      </c>
      <c r="C50" s="36">
        <f t="shared" si="31"/>
        <v>92.307692307692307</v>
      </c>
      <c r="D50" s="20">
        <f t="shared" si="34"/>
        <v>-5.0833333333333286E-2</v>
      </c>
      <c r="E50" s="68"/>
      <c r="F50" s="60" t="str">
        <f>VLOOKUP(A50,Соответствие!A:B,2,FALSE)</f>
        <v>next_page_reg</v>
      </c>
      <c r="G50" s="33">
        <f t="shared" si="32"/>
        <v>30.76923076923077</v>
      </c>
      <c r="H50" s="23">
        <f>VLOOKUP(F50,SummaryReport!A:J,8,FALSE)</f>
        <v>30</v>
      </c>
      <c r="I50" s="21">
        <f t="shared" si="33"/>
        <v>-2.5641025641025772E-2</v>
      </c>
    </row>
    <row r="51" spans="1:9" ht="19.5" thickBot="1" x14ac:dyDescent="0.3">
      <c r="A51" s="29" t="s">
        <v>7</v>
      </c>
      <c r="B51" s="57">
        <f>SUM(B39:B50)</f>
        <v>2944</v>
      </c>
      <c r="C51" s="58">
        <f>SUM(C39:C50)</f>
        <v>2998.0689584587735</v>
      </c>
      <c r="D51" s="20">
        <f t="shared" si="34"/>
        <v>1.8034594670086834E-2</v>
      </c>
    </row>
    <row r="52" spans="1:9" ht="15.75" thickBot="1" x14ac:dyDescent="0.3">
      <c r="I52" s="24"/>
    </row>
    <row r="53" spans="1:9" x14ac:dyDescent="0.25">
      <c r="A53" s="42"/>
      <c r="B53" s="43"/>
      <c r="C53" s="44" t="s">
        <v>66</v>
      </c>
      <c r="D53" s="44"/>
      <c r="E53" s="44"/>
      <c r="F53" s="44"/>
      <c r="G53" s="44"/>
      <c r="H53" s="44"/>
      <c r="I53" s="32"/>
    </row>
  </sheetData>
  <mergeCells count="2">
    <mergeCell ref="A37:B37"/>
    <mergeCell ref="C37:D37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C13" sqref="C13"/>
    </sheetView>
  </sheetViews>
  <sheetFormatPr defaultColWidth="8.85546875" defaultRowHeight="15" x14ac:dyDescent="0.25"/>
  <cols>
    <col min="1" max="1" width="47.42578125" bestFit="1" customWidth="1"/>
    <col min="2" max="2" width="22.28515625" bestFit="1" customWidth="1"/>
  </cols>
  <sheetData>
    <row r="1" spans="1:2" x14ac:dyDescent="0.25">
      <c r="A1" s="34" t="s">
        <v>70</v>
      </c>
      <c r="B1" s="34" t="s">
        <v>71</v>
      </c>
    </row>
    <row r="2" spans="1:2" x14ac:dyDescent="0.25">
      <c r="A2" s="60" t="str">
        <f>'Автоматизированный расчет'!A39</f>
        <v>Главная Welcome страница</v>
      </c>
      <c r="B2" s="60" t="s">
        <v>72</v>
      </c>
    </row>
    <row r="3" spans="1:2" x14ac:dyDescent="0.25">
      <c r="A3" s="60" t="str">
        <f>'Автоматизированный расчет'!A40</f>
        <v>Вход в систему</v>
      </c>
      <c r="B3" s="60" t="s">
        <v>24</v>
      </c>
    </row>
    <row r="4" spans="1:2" x14ac:dyDescent="0.25">
      <c r="A4" s="60" t="str">
        <f>'Автоматизированный расчет'!A41</f>
        <v>Переход на страницу поиска билетов</v>
      </c>
      <c r="B4" s="60" t="s">
        <v>81</v>
      </c>
    </row>
    <row r="5" spans="1:2" x14ac:dyDescent="0.25">
      <c r="A5" s="60" t="str">
        <f>'Автоматизированный расчет'!A42</f>
        <v xml:space="preserve">Заполнение полей для поиска билета </v>
      </c>
      <c r="B5" s="60" t="s">
        <v>82</v>
      </c>
    </row>
    <row r="6" spans="1:2" x14ac:dyDescent="0.25">
      <c r="A6" s="60" t="str">
        <f>'Автоматизированный расчет'!A43</f>
        <v xml:space="preserve">Выбор рейса из найденных </v>
      </c>
      <c r="B6" s="60" t="s">
        <v>26</v>
      </c>
    </row>
    <row r="7" spans="1:2" x14ac:dyDescent="0.25">
      <c r="A7" s="60" t="str">
        <f>'Автоматизированный расчет'!A44</f>
        <v>Оплата билета</v>
      </c>
      <c r="B7" s="60" t="s">
        <v>83</v>
      </c>
    </row>
    <row r="8" spans="1:2" x14ac:dyDescent="0.25">
      <c r="A8" s="60" t="str">
        <f>'Автоматизированный расчет'!A45</f>
        <v>Просмотр квитанций</v>
      </c>
      <c r="B8" s="60" t="s">
        <v>84</v>
      </c>
    </row>
    <row r="9" spans="1:2" x14ac:dyDescent="0.25">
      <c r="A9" s="60" t="str">
        <f>'Автоматизированный расчет'!A46</f>
        <v xml:space="preserve">Отмена бронирования </v>
      </c>
      <c r="B9" s="60" t="s">
        <v>85</v>
      </c>
    </row>
    <row r="10" spans="1:2" x14ac:dyDescent="0.25">
      <c r="A10" s="60" t="str">
        <f>'Автоматизированный расчет'!A47</f>
        <v>Выход из системы</v>
      </c>
      <c r="B10" s="60" t="s">
        <v>86</v>
      </c>
    </row>
    <row r="11" spans="1:2" x14ac:dyDescent="0.25">
      <c r="A11" s="60" t="str">
        <f>'Автоматизированный расчет'!A48</f>
        <v>Перход на страницу регистрации</v>
      </c>
      <c r="B11" s="60" t="s">
        <v>87</v>
      </c>
    </row>
    <row r="12" spans="1:2" x14ac:dyDescent="0.25">
      <c r="A12" s="60" t="str">
        <f>'Автоматизированный расчет'!A49</f>
        <v>Заполнение полей регистарции</v>
      </c>
      <c r="B12" s="60" t="s">
        <v>88</v>
      </c>
    </row>
    <row r="13" spans="1:2" x14ac:dyDescent="0.25">
      <c r="A13" s="60" t="str">
        <f>'Автоматизированный расчет'!A50</f>
        <v>Переход на следуюущий эран после регистарции</v>
      </c>
      <c r="B13" s="60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L23" sqref="L23"/>
    </sheetView>
  </sheetViews>
  <sheetFormatPr defaultColWidth="8.85546875" defaultRowHeight="15" x14ac:dyDescent="0.25"/>
  <cols>
    <col min="1" max="1" width="36.42578125" bestFit="1" customWidth="1"/>
  </cols>
  <sheetData>
    <row r="1" spans="1:10" x14ac:dyDescent="0.25">
      <c r="A1" s="67" t="s">
        <v>90</v>
      </c>
      <c r="B1" s="67" t="s">
        <v>73</v>
      </c>
      <c r="C1" s="67" t="s">
        <v>91</v>
      </c>
      <c r="D1" s="67" t="s">
        <v>92</v>
      </c>
      <c r="E1" s="67" t="s">
        <v>93</v>
      </c>
      <c r="F1" s="67" t="s">
        <v>94</v>
      </c>
      <c r="G1" s="67" t="s">
        <v>95</v>
      </c>
      <c r="H1" s="67" t="s">
        <v>96</v>
      </c>
      <c r="I1" s="67" t="s">
        <v>97</v>
      </c>
      <c r="J1" s="67" t="s">
        <v>98</v>
      </c>
    </row>
    <row r="2" spans="1:10" x14ac:dyDescent="0.25">
      <c r="A2" s="67" t="s">
        <v>76</v>
      </c>
      <c r="B2" s="67" t="s">
        <v>104</v>
      </c>
      <c r="C2" s="67">
        <v>0.27100000000000002</v>
      </c>
      <c r="D2" s="67">
        <v>0.50900000000000001</v>
      </c>
      <c r="E2" s="67">
        <v>0.999</v>
      </c>
      <c r="F2" s="67">
        <v>0.122</v>
      </c>
      <c r="G2" s="67">
        <v>0.63600000000000001</v>
      </c>
      <c r="H2" s="67">
        <v>177</v>
      </c>
      <c r="I2" s="67">
        <v>0</v>
      </c>
      <c r="J2" s="67">
        <v>0</v>
      </c>
    </row>
    <row r="3" spans="1:10" x14ac:dyDescent="0.25">
      <c r="A3" s="67" t="s">
        <v>83</v>
      </c>
      <c r="B3" s="67" t="s">
        <v>104</v>
      </c>
      <c r="C3" s="67">
        <v>0.04</v>
      </c>
      <c r="D3" s="67">
        <v>5.6000000000000001E-2</v>
      </c>
      <c r="E3" s="67">
        <v>0.09</v>
      </c>
      <c r="F3" s="67">
        <v>0.01</v>
      </c>
      <c r="G3" s="67">
        <v>6.8000000000000005E-2</v>
      </c>
      <c r="H3" s="67">
        <v>54</v>
      </c>
      <c r="I3" s="67">
        <v>0</v>
      </c>
      <c r="J3" s="67">
        <v>0</v>
      </c>
    </row>
    <row r="4" spans="1:10" x14ac:dyDescent="0.25">
      <c r="A4" s="67" t="s">
        <v>85</v>
      </c>
      <c r="B4" s="67" t="s">
        <v>104</v>
      </c>
      <c r="C4" s="67">
        <v>4.4999999999999998E-2</v>
      </c>
      <c r="D4" s="67">
        <v>6.4000000000000001E-2</v>
      </c>
      <c r="E4" s="67">
        <v>0.13300000000000001</v>
      </c>
      <c r="F4" s="67">
        <v>1.7999999999999999E-2</v>
      </c>
      <c r="G4" s="67">
        <v>7.4999999999999997E-2</v>
      </c>
      <c r="H4" s="67">
        <v>23</v>
      </c>
      <c r="I4" s="67">
        <v>0</v>
      </c>
      <c r="J4" s="67">
        <v>0</v>
      </c>
    </row>
    <row r="5" spans="1:10" x14ac:dyDescent="0.25">
      <c r="A5" s="67" t="s">
        <v>82</v>
      </c>
      <c r="B5" s="67" t="s">
        <v>104</v>
      </c>
      <c r="C5" s="67">
        <v>0.04</v>
      </c>
      <c r="D5" s="67">
        <v>5.3999999999999999E-2</v>
      </c>
      <c r="E5" s="67">
        <v>0.10199999999999999</v>
      </c>
      <c r="F5" s="67">
        <v>8.9999999999999993E-3</v>
      </c>
      <c r="G5" s="67">
        <v>6.4000000000000001E-2</v>
      </c>
      <c r="H5" s="67">
        <v>99</v>
      </c>
      <c r="I5" s="67">
        <v>0</v>
      </c>
      <c r="J5" s="67">
        <v>0</v>
      </c>
    </row>
    <row r="6" spans="1:10" x14ac:dyDescent="0.25">
      <c r="A6" s="67" t="s">
        <v>81</v>
      </c>
      <c r="B6" s="67" t="s">
        <v>104</v>
      </c>
      <c r="C6" s="67">
        <v>9.0999999999999998E-2</v>
      </c>
      <c r="D6" s="67">
        <v>0.127</v>
      </c>
      <c r="E6" s="67">
        <v>0.36299999999999999</v>
      </c>
      <c r="F6" s="67">
        <v>3.1E-2</v>
      </c>
      <c r="G6" s="67">
        <v>0.14199999999999999</v>
      </c>
      <c r="H6" s="67">
        <v>99</v>
      </c>
      <c r="I6" s="67">
        <v>0</v>
      </c>
      <c r="J6" s="67">
        <v>0</v>
      </c>
    </row>
    <row r="7" spans="1:10" x14ac:dyDescent="0.25">
      <c r="A7" s="67" t="s">
        <v>84</v>
      </c>
      <c r="B7" s="67" t="s">
        <v>104</v>
      </c>
      <c r="C7" s="67">
        <v>9.2999999999999999E-2</v>
      </c>
      <c r="D7" s="67">
        <v>0.13200000000000001</v>
      </c>
      <c r="E7" s="67">
        <v>0.20599999999999999</v>
      </c>
      <c r="F7" s="67">
        <v>2.1000000000000001E-2</v>
      </c>
      <c r="G7" s="67">
        <v>0.156</v>
      </c>
      <c r="H7" s="67">
        <v>93</v>
      </c>
      <c r="I7" s="67">
        <v>0</v>
      </c>
      <c r="J7" s="67">
        <v>0</v>
      </c>
    </row>
    <row r="8" spans="1:10" x14ac:dyDescent="0.25">
      <c r="A8" s="67" t="s">
        <v>24</v>
      </c>
      <c r="B8" s="67" t="s">
        <v>104</v>
      </c>
      <c r="C8" s="67">
        <v>8.4000000000000005E-2</v>
      </c>
      <c r="D8" s="67">
        <v>0.108</v>
      </c>
      <c r="E8" s="67">
        <v>0.436</v>
      </c>
      <c r="F8" s="67">
        <v>3.5999999999999997E-2</v>
      </c>
      <c r="G8" s="67">
        <v>0.11600000000000001</v>
      </c>
      <c r="H8" s="67">
        <v>149</v>
      </c>
      <c r="I8" s="67">
        <v>0</v>
      </c>
      <c r="J8" s="67">
        <v>0</v>
      </c>
    </row>
    <row r="9" spans="1:10" x14ac:dyDescent="0.25">
      <c r="A9" s="67" t="s">
        <v>89</v>
      </c>
      <c r="B9" s="67" t="s">
        <v>104</v>
      </c>
      <c r="C9" s="67">
        <v>7.9000000000000001E-2</v>
      </c>
      <c r="D9" s="67">
        <v>9.8000000000000004E-2</v>
      </c>
      <c r="E9" s="67">
        <v>0.126</v>
      </c>
      <c r="F9" s="67">
        <v>0.01</v>
      </c>
      <c r="G9" s="67">
        <v>0.11</v>
      </c>
      <c r="H9" s="67">
        <v>30</v>
      </c>
      <c r="I9" s="67">
        <v>0</v>
      </c>
      <c r="J9" s="67">
        <v>0</v>
      </c>
    </row>
    <row r="10" spans="1:10" x14ac:dyDescent="0.25">
      <c r="A10" s="67" t="s">
        <v>72</v>
      </c>
      <c r="B10" s="67" t="s">
        <v>104</v>
      </c>
      <c r="C10" s="67">
        <v>6.6000000000000003E-2</v>
      </c>
      <c r="D10" s="67">
        <v>8.7999999999999995E-2</v>
      </c>
      <c r="E10" s="67">
        <v>0.33100000000000002</v>
      </c>
      <c r="F10" s="67">
        <v>2.3E-2</v>
      </c>
      <c r="G10" s="67">
        <v>0.10299999999999999</v>
      </c>
      <c r="H10" s="67">
        <v>180</v>
      </c>
      <c r="I10" s="67">
        <v>0</v>
      </c>
      <c r="J10" s="67">
        <v>0</v>
      </c>
    </row>
    <row r="11" spans="1:10" x14ac:dyDescent="0.25">
      <c r="A11" s="67" t="s">
        <v>88</v>
      </c>
      <c r="B11" s="67" t="s">
        <v>104</v>
      </c>
      <c r="C11" s="67">
        <v>8.1000000000000003E-2</v>
      </c>
      <c r="D11" s="67">
        <v>9.9000000000000005E-2</v>
      </c>
      <c r="E11" s="67">
        <v>0.19800000000000001</v>
      </c>
      <c r="F11" s="67">
        <v>2.4E-2</v>
      </c>
      <c r="G11" s="67">
        <v>0.104</v>
      </c>
      <c r="H11" s="67">
        <v>31</v>
      </c>
      <c r="I11" s="67">
        <v>0</v>
      </c>
      <c r="J11" s="67">
        <v>0</v>
      </c>
    </row>
    <row r="12" spans="1:10" x14ac:dyDescent="0.25">
      <c r="A12" s="67" t="s">
        <v>26</v>
      </c>
      <c r="B12" s="67" t="s">
        <v>104</v>
      </c>
      <c r="C12" s="67">
        <v>3.9E-2</v>
      </c>
      <c r="D12" s="67">
        <v>7.4999999999999997E-2</v>
      </c>
      <c r="E12" s="67">
        <v>0.129</v>
      </c>
      <c r="F12" s="67">
        <v>2.8000000000000001E-2</v>
      </c>
      <c r="G12" s="67">
        <v>0.113</v>
      </c>
      <c r="H12" s="67">
        <v>95</v>
      </c>
      <c r="I12" s="67">
        <v>0</v>
      </c>
      <c r="J12" s="67">
        <v>0</v>
      </c>
    </row>
    <row r="13" spans="1:10" x14ac:dyDescent="0.25">
      <c r="A13" s="67" t="s">
        <v>86</v>
      </c>
      <c r="B13" s="67" t="s">
        <v>104</v>
      </c>
      <c r="C13" s="67">
        <v>6.4000000000000001E-2</v>
      </c>
      <c r="D13" s="67">
        <v>8.5000000000000006E-2</v>
      </c>
      <c r="E13" s="67">
        <v>0.218</v>
      </c>
      <c r="F13" s="67">
        <v>1.7999999999999999E-2</v>
      </c>
      <c r="G13" s="67">
        <v>0.107</v>
      </c>
      <c r="H13" s="67">
        <v>111</v>
      </c>
      <c r="I13" s="67">
        <v>0</v>
      </c>
      <c r="J13" s="67">
        <v>0</v>
      </c>
    </row>
    <row r="14" spans="1:10" x14ac:dyDescent="0.25">
      <c r="A14" s="67" t="s">
        <v>87</v>
      </c>
      <c r="B14" s="67" t="s">
        <v>104</v>
      </c>
      <c r="C14" s="67">
        <v>3.9E-2</v>
      </c>
      <c r="D14" s="67">
        <v>5.1999999999999998E-2</v>
      </c>
      <c r="E14" s="67">
        <v>0.11700000000000001</v>
      </c>
      <c r="F14" s="67">
        <v>1.4E-2</v>
      </c>
      <c r="G14" s="67">
        <v>5.8000000000000003E-2</v>
      </c>
      <c r="H14" s="67">
        <v>31</v>
      </c>
      <c r="I14" s="67">
        <v>0</v>
      </c>
      <c r="J14" s="67">
        <v>0</v>
      </c>
    </row>
    <row r="15" spans="1:10" x14ac:dyDescent="0.25">
      <c r="A15" s="67" t="s">
        <v>99</v>
      </c>
      <c r="B15" s="67" t="s">
        <v>104</v>
      </c>
      <c r="C15" s="67">
        <v>0.52100000000000002</v>
      </c>
      <c r="D15" s="67">
        <v>0.58499999999999996</v>
      </c>
      <c r="E15" s="67">
        <v>0.63100000000000001</v>
      </c>
      <c r="F15" s="67">
        <v>4.3999999999999997E-2</v>
      </c>
      <c r="G15" s="67">
        <v>0.63100000000000001</v>
      </c>
      <c r="H15" s="67">
        <v>4</v>
      </c>
      <c r="I15" s="67">
        <v>0</v>
      </c>
      <c r="J15" s="67">
        <v>0</v>
      </c>
    </row>
    <row r="16" spans="1:10" x14ac:dyDescent="0.25">
      <c r="A16" s="67" t="s">
        <v>100</v>
      </c>
      <c r="B16" s="67" t="s">
        <v>104</v>
      </c>
      <c r="C16" s="67">
        <v>0.53900000000000003</v>
      </c>
      <c r="D16" s="67">
        <v>0.60099999999999998</v>
      </c>
      <c r="E16" s="67">
        <v>0.73799999999999999</v>
      </c>
      <c r="F16" s="67">
        <v>3.9E-2</v>
      </c>
      <c r="G16" s="67">
        <v>0.65600000000000003</v>
      </c>
      <c r="H16" s="67">
        <v>39</v>
      </c>
      <c r="I16" s="67">
        <v>0</v>
      </c>
      <c r="J16" s="67">
        <v>0</v>
      </c>
    </row>
    <row r="17" spans="1:10" x14ac:dyDescent="0.25">
      <c r="A17" s="67" t="s">
        <v>101</v>
      </c>
      <c r="B17" s="67" t="s">
        <v>104</v>
      </c>
      <c r="C17" s="67">
        <v>0.498</v>
      </c>
      <c r="D17" s="67">
        <v>0.59399999999999997</v>
      </c>
      <c r="E17" s="67">
        <v>0.999</v>
      </c>
      <c r="F17" s="67">
        <v>8.8999999999999996E-2</v>
      </c>
      <c r="G17" s="67">
        <v>0.65700000000000003</v>
      </c>
      <c r="H17" s="67">
        <v>54</v>
      </c>
      <c r="I17" s="67">
        <v>0</v>
      </c>
      <c r="J17" s="67">
        <v>0</v>
      </c>
    </row>
    <row r="18" spans="1:10" x14ac:dyDescent="0.25">
      <c r="A18" s="67" t="s">
        <v>102</v>
      </c>
      <c r="B18" s="67" t="s">
        <v>104</v>
      </c>
      <c r="C18" s="67">
        <v>0.27100000000000002</v>
      </c>
      <c r="D18" s="67">
        <v>0.31900000000000001</v>
      </c>
      <c r="E18" s="67">
        <v>0.44400000000000001</v>
      </c>
      <c r="F18" s="67">
        <v>3.2000000000000001E-2</v>
      </c>
      <c r="G18" s="67">
        <v>0.34399999999999997</v>
      </c>
      <c r="H18" s="67">
        <v>27</v>
      </c>
      <c r="I18" s="67">
        <v>0</v>
      </c>
      <c r="J18" s="67">
        <v>0</v>
      </c>
    </row>
    <row r="19" spans="1:10" x14ac:dyDescent="0.25">
      <c r="A19" s="67" t="s">
        <v>103</v>
      </c>
      <c r="B19" s="67" t="s">
        <v>104</v>
      </c>
      <c r="C19" s="67">
        <v>0.375</v>
      </c>
      <c r="D19" s="67">
        <v>0.47399999999999998</v>
      </c>
      <c r="E19" s="67">
        <v>0.66</v>
      </c>
      <c r="F19" s="67">
        <v>6.3E-2</v>
      </c>
      <c r="G19" s="67">
        <v>0.52400000000000002</v>
      </c>
      <c r="H19" s="67">
        <v>23</v>
      </c>
      <c r="I19" s="67">
        <v>0</v>
      </c>
      <c r="J19" s="67">
        <v>0</v>
      </c>
    </row>
    <row r="20" spans="1:10" x14ac:dyDescent="0.25">
      <c r="A20" t="s">
        <v>105</v>
      </c>
      <c r="B20" t="s">
        <v>104</v>
      </c>
      <c r="C20">
        <v>0.35499999999999998</v>
      </c>
      <c r="D20">
        <v>0.42099999999999999</v>
      </c>
      <c r="E20">
        <v>0.59299999999999997</v>
      </c>
      <c r="F20">
        <v>0.05</v>
      </c>
      <c r="G20">
        <v>0.45300000000000001</v>
      </c>
      <c r="H20">
        <v>30</v>
      </c>
      <c r="I20">
        <v>0</v>
      </c>
      <c r="J20" s="67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73" t="s">
        <v>33</v>
      </c>
      <c r="F9" s="73"/>
      <c r="G9" s="73"/>
      <c r="H9" s="73"/>
      <c r="I9" s="73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73" t="s">
        <v>31</v>
      </c>
      <c r="F23" s="73"/>
      <c r="G23" s="73"/>
      <c r="H23" s="73"/>
      <c r="I23" s="73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73" t="s">
        <v>32</v>
      </c>
      <c r="F35" s="73"/>
      <c r="G35" s="73"/>
      <c r="H35" s="73"/>
      <c r="I35" s="73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Никита Лацвиев</cp:lastModifiedBy>
  <dcterms:created xsi:type="dcterms:W3CDTF">2015-06-05T18:19:34Z</dcterms:created>
  <dcterms:modified xsi:type="dcterms:W3CDTF">2024-12-13T17:47:41Z</dcterms:modified>
</cp:coreProperties>
</file>