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github_University\Fourth_Semester\Екология\lab5\"/>
    </mc:Choice>
  </mc:AlternateContent>
  <xr:revisionPtr revIDLastSave="0" documentId="13_ncr:1_{15E8837E-D052-4497-9F3F-A1C229EA91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2" r:id="rId1"/>
    <sheet name="Аркуш2" sheetId="3" r:id="rId2"/>
    <sheet name="Аркуш3" sheetId="4" r:id="rId3"/>
    <sheet name="Аркуш4" sheetId="5" r:id="rId4"/>
  </sheets>
  <definedNames>
    <definedName name="solver_adj" localSheetId="1" hidden="1">Аркуш2!$B$3:$C$3</definedName>
    <definedName name="solver_adj" localSheetId="2" hidden="1">Аркуш3!$B$3:$C$3</definedName>
    <definedName name="solver_adj" localSheetId="3" hidden="1">Аркуш4!$B$3:$C$3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Аркуш2!$B$5</definedName>
    <definedName name="solver_lhs1" localSheetId="2" hidden="1">Аркуш3!$B$3:$C$3</definedName>
    <definedName name="solver_lhs1" localSheetId="3" hidden="1">Аркуш4!$B$3:$C$3</definedName>
    <definedName name="solver_lhs2" localSheetId="1" hidden="1">Аркуш2!$B$5:$C$5</definedName>
    <definedName name="solver_lhs2" localSheetId="2" hidden="1">Аркуш3!$B$5</definedName>
    <definedName name="solver_lhs2" localSheetId="3" hidden="1">Аркуш4!$B$5</definedName>
    <definedName name="solver_lhs3" localSheetId="2" hidden="1">Аркуш3!$B$5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Аркуш2!$B$4</definedName>
    <definedName name="solver_opt" localSheetId="2" hidden="1">Аркуш3!$B$4</definedName>
    <definedName name="solver_opt" localSheetId="3" hidden="1">Аркуш4!$B$4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3</definedName>
    <definedName name="solver_rel1" localSheetId="3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2" hidden="1">3</definedName>
    <definedName name="solver_rhs1" localSheetId="1" hidden="1">Аркуш2!$C$5</definedName>
    <definedName name="solver_rhs1" localSheetId="2" hidden="1">0</definedName>
    <definedName name="solver_rhs1" localSheetId="3" hidden="1">0</definedName>
    <definedName name="solver_rhs2" localSheetId="1" hidden="1">0</definedName>
    <definedName name="solver_rhs2" localSheetId="2" hidden="1">Аркуш3!$C$5</definedName>
    <definedName name="solver_rhs2" localSheetId="3" hidden="1">Аркуш4!$C$5</definedName>
    <definedName name="solver_rhs3" localSheetId="2" hidden="1">Аркуш3!$C$5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3" l="1"/>
  <c r="B5" i="3"/>
  <c r="B4" i="3"/>
  <c r="C5" i="5" l="1"/>
  <c r="B5" i="5"/>
  <c r="C5" i="4"/>
  <c r="B4" i="4"/>
  <c r="G7" i="2" l="1"/>
  <c r="I16" i="2" l="1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K7" i="2" l="1" a="1"/>
  <c r="M7" i="2" s="1"/>
  <c r="M8" i="2" s="1"/>
  <c r="K7" i="2" l="1"/>
  <c r="L7" i="2"/>
  <c r="B4" i="5" s="1"/>
  <c r="E11" i="2" l="1"/>
  <c r="E16" i="2"/>
  <c r="E13" i="2"/>
  <c r="E12" i="2"/>
  <c r="E8" i="2"/>
  <c r="E7" i="2"/>
  <c r="B5" i="4"/>
  <c r="E10" i="2"/>
  <c r="E9" i="2"/>
  <c r="E15" i="2"/>
  <c r="E14" i="2"/>
</calcChain>
</file>

<file path=xl/sharedStrings.xml><?xml version="1.0" encoding="utf-8"?>
<sst xmlns="http://schemas.openxmlformats.org/spreadsheetml/2006/main" count="37" uniqueCount="25">
  <si>
    <t>K</t>
  </si>
  <si>
    <t>L</t>
  </si>
  <si>
    <t>F</t>
  </si>
  <si>
    <t>Номер спостереження</t>
  </si>
  <si>
    <t>LnK</t>
  </si>
  <si>
    <t>LnL</t>
  </si>
  <si>
    <t>LnF</t>
  </si>
  <si>
    <t>b</t>
  </si>
  <si>
    <t>a</t>
  </si>
  <si>
    <t>LnA</t>
  </si>
  <si>
    <t>A</t>
  </si>
  <si>
    <t>Функція  мультиплікативна F(K, L) = AK^aL^b</t>
  </si>
  <si>
    <t>Ціна K</t>
  </si>
  <si>
    <t>Ціна L</t>
  </si>
  <si>
    <t>Ціна F</t>
  </si>
  <si>
    <t>V</t>
  </si>
  <si>
    <t>F(K,L)</t>
  </si>
  <si>
    <t xml:space="preserve"> </t>
  </si>
  <si>
    <t>Розв'язок</t>
  </si>
  <si>
    <t>Цільова функція</t>
  </si>
  <si>
    <t>Обмеження</t>
  </si>
  <si>
    <t>Варіант 4</t>
  </si>
  <si>
    <t>Завдання 1</t>
  </si>
  <si>
    <t>Завдання 2</t>
  </si>
  <si>
    <t>Завдання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</si>
</sst>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Symbol"/>
      <family val="1"/>
      <charset val="2"/>
    </font>
    <font>
      <b/>
      <sz val="16"/>
      <name val="Times New Roman"/>
      <family val="1"/>
      <charset val="204"/>
    </font>
    <font>
      <sz val="13"/>
      <name val="Arial"/>
      <family val="2"/>
      <charset val="204"/>
    </font>
    <font>
      <sz val="10"/>
      <name val="Arial"/>
      <family val="2"/>
      <charset val="204"/>
    </font>
    <font>
      <sz val="1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1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4" zoomScale="120" workbookViewId="0">
      <selection activeCell="J10" sqref="J10"/>
    </sheetView>
  </sheetViews>
  <sheetFormatPr defaultRowHeight="13.2" x14ac:dyDescent="0.25"/>
  <cols>
    <col min="1" max="1" width="7.5546875" customWidth="1"/>
    <col min="2" max="2" width="7.109375" customWidth="1"/>
    <col min="3" max="3" width="8" customWidth="1"/>
    <col min="4" max="4" width="9.44140625" customWidth="1"/>
    <col min="5" max="5" width="11.109375" customWidth="1"/>
    <col min="6" max="6" width="3.33203125" customWidth="1"/>
    <col min="7" max="7" width="7.44140625" customWidth="1"/>
    <col min="8" max="8" width="7.6640625" customWidth="1"/>
    <col min="9" max="9" width="8" customWidth="1"/>
    <col min="10" max="10" width="3.5546875" customWidth="1"/>
    <col min="11" max="11" width="9" customWidth="1"/>
    <col min="12" max="12" width="8.109375" customWidth="1"/>
    <col min="13" max="13" width="10.109375" customWidth="1"/>
  </cols>
  <sheetData>
    <row r="1" spans="1:19" x14ac:dyDescent="0.25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9" x14ac:dyDescent="0.25">
      <c r="D4" s="28" t="s">
        <v>21</v>
      </c>
      <c r="E4" s="28"/>
      <c r="F4" s="28"/>
      <c r="G4" s="28"/>
      <c r="H4" s="28"/>
      <c r="I4" s="28"/>
    </row>
    <row r="5" spans="1:19" ht="12.75" customHeight="1" x14ac:dyDescent="0.25">
      <c r="A5" s="22" t="s">
        <v>3</v>
      </c>
      <c r="B5" s="22" t="s">
        <v>0</v>
      </c>
      <c r="C5" s="22" t="s">
        <v>1</v>
      </c>
      <c r="D5" s="23" t="s">
        <v>2</v>
      </c>
      <c r="E5" s="22" t="s">
        <v>16</v>
      </c>
      <c r="F5" s="9"/>
      <c r="G5" s="20" t="s">
        <v>4</v>
      </c>
      <c r="H5" s="20" t="s">
        <v>5</v>
      </c>
      <c r="I5" s="20" t="s">
        <v>6</v>
      </c>
      <c r="J5" s="9"/>
      <c r="K5" s="24" t="s">
        <v>7</v>
      </c>
      <c r="L5" s="24" t="s">
        <v>8</v>
      </c>
      <c r="M5" s="20" t="s">
        <v>9</v>
      </c>
      <c r="N5" s="9"/>
      <c r="O5" s="8"/>
    </row>
    <row r="6" spans="1:19" ht="48.75" customHeight="1" x14ac:dyDescent="0.25">
      <c r="A6" s="22"/>
      <c r="B6" s="22"/>
      <c r="C6" s="22"/>
      <c r="D6" s="23"/>
      <c r="E6" s="22"/>
      <c r="F6" s="9"/>
      <c r="G6" s="20"/>
      <c r="H6" s="20"/>
      <c r="I6" s="20"/>
      <c r="J6" s="9"/>
      <c r="K6" s="24"/>
      <c r="L6" s="24"/>
      <c r="M6" s="20"/>
      <c r="N6" s="9"/>
      <c r="O6" s="10" t="s">
        <v>15</v>
      </c>
    </row>
    <row r="7" spans="1:19" ht="27" customHeight="1" x14ac:dyDescent="0.25">
      <c r="A7" s="3">
        <v>1</v>
      </c>
      <c r="B7" s="12">
        <v>1125</v>
      </c>
      <c r="C7" s="12">
        <v>3160</v>
      </c>
      <c r="D7" s="16">
        <v>4105</v>
      </c>
      <c r="E7" s="18">
        <f>$M$8*B7^$L$7*C7^$K$7</f>
        <v>4113.8417155605366</v>
      </c>
      <c r="F7" s="2"/>
      <c r="G7" s="4">
        <f>LN(B7:B16)</f>
        <v>7.0255383146385206</v>
      </c>
      <c r="H7" s="4">
        <f t="shared" ref="H7:I16" si="0">LN(C7)</f>
        <v>8.0583273065809582</v>
      </c>
      <c r="I7" s="4">
        <f t="shared" si="0"/>
        <v>8.3199610218865292</v>
      </c>
      <c r="J7" s="2"/>
      <c r="K7" s="5">
        <f t="array" ref="K7:M7">LINEST(I7:I16,G7:H16,1,0)</f>
        <v>0.2002560029340632</v>
      </c>
      <c r="L7" s="5">
        <v>0.36055813596769354</v>
      </c>
      <c r="M7" s="6">
        <v>4.1752691792425267</v>
      </c>
      <c r="N7" s="2"/>
    </row>
    <row r="8" spans="1:19" ht="24" customHeight="1" x14ac:dyDescent="0.25">
      <c r="A8" s="3">
        <v>2</v>
      </c>
      <c r="B8" s="12">
        <v>1220</v>
      </c>
      <c r="C8" s="12">
        <v>3195</v>
      </c>
      <c r="D8" s="16">
        <v>4260</v>
      </c>
      <c r="E8" s="18">
        <f t="shared" ref="E8:E16" si="1">$M$8*B8^$L$7*C8^$K$7</f>
        <v>4245.2164634039254</v>
      </c>
      <c r="F8" s="2"/>
      <c r="G8" s="4">
        <f t="shared" ref="G8:G16" si="2">LN(B8)</f>
        <v>7.1066061377273027</v>
      </c>
      <c r="H8" s="4">
        <f t="shared" si="0"/>
        <v>8.069342366811636</v>
      </c>
      <c r="I8" s="4">
        <f t="shared" si="0"/>
        <v>8.3570244392634159</v>
      </c>
      <c r="J8" s="2"/>
      <c r="K8" s="7"/>
      <c r="L8" s="7"/>
      <c r="M8" s="5">
        <f>EXP(M7)</f>
        <v>65.057349392313355</v>
      </c>
      <c r="N8" s="3" t="s">
        <v>10</v>
      </c>
    </row>
    <row r="9" spans="1:19" ht="24" customHeight="1" thickBot="1" x14ac:dyDescent="0.3">
      <c r="A9" s="3">
        <v>3</v>
      </c>
      <c r="B9" s="12">
        <v>1170</v>
      </c>
      <c r="C9" s="12">
        <v>3020</v>
      </c>
      <c r="D9" s="16">
        <v>4118</v>
      </c>
      <c r="E9" s="18">
        <f t="shared" si="1"/>
        <v>4134.7382404192849</v>
      </c>
      <c r="F9" s="2"/>
      <c r="G9" s="4">
        <f t="shared" si="2"/>
        <v>7.0647590277918022</v>
      </c>
      <c r="H9" s="4">
        <f t="shared" si="0"/>
        <v>8.0130121103689156</v>
      </c>
      <c r="I9" s="4">
        <f t="shared" si="0"/>
        <v>8.3231228875877346</v>
      </c>
      <c r="J9" s="2"/>
      <c r="K9" s="2"/>
      <c r="L9" s="2"/>
      <c r="N9" s="2"/>
    </row>
    <row r="10" spans="1:19" ht="24" customHeight="1" x14ac:dyDescent="0.25">
      <c r="A10" s="3">
        <v>4</v>
      </c>
      <c r="B10" s="13">
        <v>1150</v>
      </c>
      <c r="C10" s="12">
        <v>3130</v>
      </c>
      <c r="D10" s="16">
        <v>4108</v>
      </c>
      <c r="E10" s="18">
        <f t="shared" si="1"/>
        <v>4138.6586713643728</v>
      </c>
      <c r="F10" s="2"/>
      <c r="G10" s="4">
        <f t="shared" si="2"/>
        <v>7.0475172213572961</v>
      </c>
      <c r="H10" s="4">
        <f t="shared" si="0"/>
        <v>8.0487882835341988</v>
      </c>
      <c r="I10" s="4">
        <f t="shared" si="0"/>
        <v>8.3206915710484495</v>
      </c>
      <c r="J10" s="2"/>
      <c r="K10" s="31" t="s">
        <v>12</v>
      </c>
      <c r="L10" s="32" t="s">
        <v>13</v>
      </c>
      <c r="M10" s="33" t="s">
        <v>14</v>
      </c>
      <c r="N10" s="2"/>
    </row>
    <row r="11" spans="1:19" ht="23.25" customHeight="1" thickBot="1" x14ac:dyDescent="0.3">
      <c r="A11" s="3">
        <v>5</v>
      </c>
      <c r="B11" s="12">
        <v>1190</v>
      </c>
      <c r="C11" s="12">
        <v>3200</v>
      </c>
      <c r="D11" s="16">
        <v>4323</v>
      </c>
      <c r="E11" s="18">
        <f t="shared" si="1"/>
        <v>4208.5953289089421</v>
      </c>
      <c r="F11" s="2"/>
      <c r="G11" s="4">
        <f t="shared" si="2"/>
        <v>7.0817085861055746</v>
      </c>
      <c r="H11" s="4">
        <f t="shared" si="0"/>
        <v>8.0709060887878188</v>
      </c>
      <c r="I11" s="4">
        <f t="shared" si="0"/>
        <v>8.371704884667631</v>
      </c>
      <c r="J11" s="2"/>
      <c r="K11" s="25">
        <v>5</v>
      </c>
      <c r="L11" s="26">
        <v>7</v>
      </c>
      <c r="M11" s="27">
        <v>15</v>
      </c>
      <c r="N11" s="11"/>
      <c r="O11" s="1"/>
      <c r="P11" s="1"/>
      <c r="Q11" s="1"/>
      <c r="R11" s="1"/>
      <c r="S11" s="1"/>
    </row>
    <row r="12" spans="1:19" ht="24" customHeight="1" x14ac:dyDescent="0.25">
      <c r="A12" s="3">
        <v>6</v>
      </c>
      <c r="B12" s="12">
        <v>1235</v>
      </c>
      <c r="C12" s="12">
        <v>3220</v>
      </c>
      <c r="D12" s="16">
        <v>4277</v>
      </c>
      <c r="E12" s="18">
        <f t="shared" si="1"/>
        <v>4270.6230130203512</v>
      </c>
      <c r="F12" s="2"/>
      <c r="G12" s="4">
        <f t="shared" si="2"/>
        <v>7.1188262490620779</v>
      </c>
      <c r="H12" s="4">
        <f t="shared" si="0"/>
        <v>8.0771366385384535</v>
      </c>
      <c r="I12" s="4">
        <f t="shared" si="0"/>
        <v>8.3610071082269091</v>
      </c>
      <c r="J12" s="2"/>
      <c r="K12" s="11"/>
      <c r="L12" s="11"/>
      <c r="M12" s="11"/>
      <c r="N12" s="11"/>
      <c r="O12" s="1"/>
      <c r="P12" s="1"/>
      <c r="Q12" s="1"/>
      <c r="R12" s="1"/>
      <c r="S12" s="1"/>
    </row>
    <row r="13" spans="1:19" ht="24" customHeight="1" x14ac:dyDescent="0.25">
      <c r="A13" s="3">
        <v>7</v>
      </c>
      <c r="B13" s="12">
        <v>1250</v>
      </c>
      <c r="C13" s="12">
        <v>3150</v>
      </c>
      <c r="D13" s="16">
        <v>4323</v>
      </c>
      <c r="E13" s="18">
        <f t="shared" si="1"/>
        <v>4270.415719353171</v>
      </c>
      <c r="F13" s="2"/>
      <c r="G13" s="4">
        <f t="shared" si="2"/>
        <v>7.1308988302963465</v>
      </c>
      <c r="H13" s="4">
        <f t="shared" si="0"/>
        <v>8.0551577318196781</v>
      </c>
      <c r="I13" s="4">
        <f t="shared" si="0"/>
        <v>8.371704884667631</v>
      </c>
      <c r="J13" s="2"/>
      <c r="K13" s="11"/>
      <c r="L13" s="11"/>
      <c r="M13" s="19" t="s">
        <v>17</v>
      </c>
      <c r="N13" s="11"/>
      <c r="O13" s="1"/>
      <c r="P13" s="1"/>
      <c r="Q13" s="1"/>
      <c r="R13" s="1"/>
      <c r="S13" s="1"/>
    </row>
    <row r="14" spans="1:19" ht="25.5" customHeight="1" x14ac:dyDescent="0.25">
      <c r="A14" s="3">
        <v>8</v>
      </c>
      <c r="B14" s="12">
        <v>1115</v>
      </c>
      <c r="C14" s="12">
        <v>3190</v>
      </c>
      <c r="D14" s="16">
        <v>4116</v>
      </c>
      <c r="E14" s="18">
        <f t="shared" si="1"/>
        <v>4108.385883241016</v>
      </c>
      <c r="F14" s="2"/>
      <c r="G14" s="4">
        <f t="shared" si="2"/>
        <v>7.0166096838942194</v>
      </c>
      <c r="H14" s="4">
        <f t="shared" si="0"/>
        <v>8.0677761957788903</v>
      </c>
      <c r="I14" s="4">
        <f t="shared" si="0"/>
        <v>8.3226370969539403</v>
      </c>
      <c r="J14" s="2"/>
      <c r="K14" s="11"/>
      <c r="L14" s="11"/>
      <c r="M14" s="11"/>
      <c r="N14" s="11"/>
      <c r="O14" s="1"/>
      <c r="P14" s="1"/>
      <c r="Q14" s="1"/>
      <c r="R14" s="1"/>
      <c r="S14" s="1"/>
    </row>
    <row r="15" spans="1:19" ht="21" customHeight="1" x14ac:dyDescent="0.25">
      <c r="A15" s="3">
        <v>9</v>
      </c>
      <c r="B15" s="12">
        <v>1250</v>
      </c>
      <c r="C15" s="12">
        <v>3235</v>
      </c>
      <c r="D15" s="16">
        <v>4186</v>
      </c>
      <c r="E15" s="18">
        <f t="shared" si="1"/>
        <v>4293.2468670485523</v>
      </c>
      <c r="F15" s="2"/>
      <c r="G15" s="4">
        <f t="shared" si="2"/>
        <v>7.1308988302963465</v>
      </c>
      <c r="H15" s="4">
        <f t="shared" si="0"/>
        <v>8.0817842069350014</v>
      </c>
      <c r="I15" s="4">
        <f t="shared" si="0"/>
        <v>8.3395009030059448</v>
      </c>
      <c r="J15" s="2"/>
      <c r="K15" s="11"/>
      <c r="L15" s="11"/>
      <c r="M15" s="11"/>
      <c r="N15" s="11"/>
      <c r="O15" s="1"/>
      <c r="P15" s="1"/>
      <c r="Q15" s="1"/>
      <c r="R15" s="1"/>
      <c r="S15" s="1"/>
    </row>
    <row r="16" spans="1:19" ht="22.5" customHeight="1" thickBot="1" x14ac:dyDescent="0.3">
      <c r="A16" s="3">
        <v>10</v>
      </c>
      <c r="B16" s="14">
        <v>1160</v>
      </c>
      <c r="C16" s="14">
        <v>3180</v>
      </c>
      <c r="D16" s="17">
        <v>4136</v>
      </c>
      <c r="E16" s="18">
        <f t="shared" si="1"/>
        <v>4164.7954947449289</v>
      </c>
      <c r="F16" s="2"/>
      <c r="G16" s="4">
        <f t="shared" si="2"/>
        <v>7.0561752841004104</v>
      </c>
      <c r="H16" s="4">
        <f t="shared" si="0"/>
        <v>8.0646364757742219</v>
      </c>
      <c r="I16" s="4">
        <f t="shared" si="0"/>
        <v>8.3274844161882644</v>
      </c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mergeCells count="13">
    <mergeCell ref="M5:M6"/>
    <mergeCell ref="A1:L3"/>
    <mergeCell ref="A5:A6"/>
    <mergeCell ref="B5:B6"/>
    <mergeCell ref="C5:C6"/>
    <mergeCell ref="D5:D6"/>
    <mergeCell ref="G5:G6"/>
    <mergeCell ref="H5:H6"/>
    <mergeCell ref="I5:I6"/>
    <mergeCell ref="K5:K6"/>
    <mergeCell ref="L5:L6"/>
    <mergeCell ref="E5:E6"/>
    <mergeCell ref="D4:I4"/>
  </mergeCells>
  <pageMargins left="0.78740157480314965" right="0.59055118110236227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3" sqref="C3"/>
    </sheetView>
  </sheetViews>
  <sheetFormatPr defaultRowHeight="13.2" x14ac:dyDescent="0.25"/>
  <cols>
    <col min="1" max="1" width="15.44140625" bestFit="1" customWidth="1"/>
  </cols>
  <sheetData>
    <row r="1" spans="1:3" x14ac:dyDescent="0.25">
      <c r="A1" s="29" t="s">
        <v>22</v>
      </c>
      <c r="B1" s="30"/>
      <c r="C1" s="30"/>
    </row>
    <row r="2" spans="1:3" x14ac:dyDescent="0.25">
      <c r="B2" s="34" t="s">
        <v>0</v>
      </c>
      <c r="C2" s="34" t="s">
        <v>1</v>
      </c>
    </row>
    <row r="3" spans="1:3" x14ac:dyDescent="0.25">
      <c r="A3" s="15" t="s">
        <v>18</v>
      </c>
      <c r="B3">
        <v>3715.4295023280424</v>
      </c>
      <c r="C3">
        <v>1473.9788791223507</v>
      </c>
    </row>
    <row r="4" spans="1:3" x14ac:dyDescent="0.25">
      <c r="A4" s="15" t="s">
        <v>19</v>
      </c>
      <c r="B4">
        <f>Аркуш1!M8*B3^Аркуш1!L7*Аркуш2!C3^Аркуш1!K7</f>
        <v>5432.5228250440359</v>
      </c>
    </row>
    <row r="5" spans="1:3" x14ac:dyDescent="0.25">
      <c r="A5" s="15" t="s">
        <v>20</v>
      </c>
      <c r="B5">
        <f>Аркуш1!K11*Аркуш2!B3+Аркуш2!C3*Аркуш1!L11</f>
        <v>28894.999665496667</v>
      </c>
      <c r="C5">
        <f>MAX(Аркуш1!B7:'Аркуш1'!B16)*Аркуш1!K11+MAX(Аркуш1!C7:'Аркуш1'!C16)*Аркуш1!L11</f>
        <v>28895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defaultRowHeight="13.2" x14ac:dyDescent="0.25"/>
  <cols>
    <col min="1" max="1" width="15.44140625" bestFit="1" customWidth="1"/>
    <col min="2" max="2" width="8.88671875" customWidth="1"/>
  </cols>
  <sheetData>
    <row r="1" spans="1:3" x14ac:dyDescent="0.25">
      <c r="A1" s="29" t="s">
        <v>23</v>
      </c>
      <c r="B1" s="30"/>
      <c r="C1" s="30"/>
    </row>
    <row r="2" spans="1:3" x14ac:dyDescent="0.25">
      <c r="B2" s="34" t="s">
        <v>0</v>
      </c>
      <c r="C2" s="34" t="s">
        <v>1</v>
      </c>
    </row>
    <row r="3" spans="1:3" x14ac:dyDescent="0.25">
      <c r="A3" s="15" t="s">
        <v>18</v>
      </c>
      <c r="B3">
        <v>2472.7748882648225</v>
      </c>
      <c r="C3">
        <v>980.42017531918339</v>
      </c>
    </row>
    <row r="4" spans="1:3" x14ac:dyDescent="0.25">
      <c r="A4" s="15" t="s">
        <v>19</v>
      </c>
      <c r="B4">
        <f>B3*Аркуш1!K11+Аркуш3!C3*Аркуш1!L11</f>
        <v>19226.815668558396</v>
      </c>
    </row>
    <row r="5" spans="1:3" x14ac:dyDescent="0.25">
      <c r="A5" s="15" t="s">
        <v>20</v>
      </c>
      <c r="B5">
        <f>Аркуш1!M8*Аркуш3!B3^Аркуш1!L7*Аркуш3!C3^Аркуш1!K7</f>
        <v>4322.9969688800484</v>
      </c>
      <c r="C5">
        <f>MAX(Аркуш1!D7:D16)</f>
        <v>4323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4" sqref="B4"/>
    </sheetView>
  </sheetViews>
  <sheetFormatPr defaultRowHeight="13.2" x14ac:dyDescent="0.25"/>
  <cols>
    <col min="1" max="1" width="15.44140625" bestFit="1" customWidth="1"/>
  </cols>
  <sheetData>
    <row r="1" spans="1:3" x14ac:dyDescent="0.25">
      <c r="A1" s="29" t="s">
        <v>24</v>
      </c>
      <c r="B1" s="30"/>
      <c r="C1" s="30"/>
    </row>
    <row r="2" spans="1:3" x14ac:dyDescent="0.25">
      <c r="B2" s="34" t="s">
        <v>0</v>
      </c>
      <c r="C2" s="34" t="s">
        <v>1</v>
      </c>
    </row>
    <row r="3" spans="1:3" x14ac:dyDescent="0.25">
      <c r="A3" s="15" t="s">
        <v>18</v>
      </c>
      <c r="B3">
        <v>555.8678749595033</v>
      </c>
      <c r="C3">
        <v>220.52294707538053</v>
      </c>
    </row>
    <row r="4" spans="1:3" x14ac:dyDescent="0.25">
      <c r="A4" s="15" t="s">
        <v>19</v>
      </c>
      <c r="B4">
        <f>(Аркуш1!M8*Аркуш4!B3^Аркуш1!L7*Аркуш4!C3^Аркуш1!K7)/(B3*Аркуш1!K11+Аркуш1!L11*Аркуш4!C3)</f>
        <v>0.43303565081704581</v>
      </c>
    </row>
    <row r="5" spans="1:3" x14ac:dyDescent="0.25">
      <c r="A5" s="15" t="s">
        <v>20</v>
      </c>
      <c r="B5">
        <f>B3*Аркуш1!K11+Аркуш1!L11*Аркуш4!C3</f>
        <v>4323.0000043251803</v>
      </c>
      <c r="C5">
        <f>MAX(Аркуш1!D7:D16)</f>
        <v>4323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Аркуш1</vt:lpstr>
      <vt:lpstr>Аркуш2</vt:lpstr>
      <vt:lpstr>Аркуш3</vt:lpstr>
      <vt:lpstr>Аркуш4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Overlord</cp:lastModifiedBy>
  <cp:lastPrinted>2018-03-02T16:22:14Z</cp:lastPrinted>
  <dcterms:created xsi:type="dcterms:W3CDTF">2018-02-15T16:18:55Z</dcterms:created>
  <dcterms:modified xsi:type="dcterms:W3CDTF">2020-04-07T18:58:15Z</dcterms:modified>
</cp:coreProperties>
</file>