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ki\OneDrive\Desktop\"/>
    </mc:Choice>
  </mc:AlternateContent>
  <xr:revisionPtr revIDLastSave="0" documentId="13_ncr:1_{15056B11-997A-46FF-97EB-150A16F5A1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4" r:id="rId1"/>
    <sheet name="Sales Data" sheetId="2" r:id="rId2"/>
    <sheet name="Customer Info" sheetId="3" r:id="rId3"/>
  </sheet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<sst xmlns="http://schemas.openxmlformats.org/spreadsheetml/2006/main" count="538" uniqueCount="93">
  <si>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</si>
  <si>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</si>
  <si>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</si>
  <si>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</si>
  <si>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</si>
  <si>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</si>
  <si>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</si>
  <si>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</si>
  <si>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</si>
  <si>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</si>
  <si>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</si>
  <si>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</si>
  <si>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</si>
  <si>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</si>
  <si>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</si>
  <si>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</si>
  <si>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</si>
  <si>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</si>
  <si>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</si>
  <si>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</si>
  <si>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</si>
  <si>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</si>
  <si>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</si>
  <si>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Client Representatives</t>
  </si>
  <si>
    <t>Company Name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</si>
  <si>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</si>
  <si>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</si>
  <si>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</si>
  <si>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</si>
  <si>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</si>
  <si>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</si>
  <si>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</si>
  <si>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</si>
  <si>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</si>
  <si>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</si>
  <si>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</si>
  <si>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</si>
  <si>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</si>
  <si>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</si>
  <si>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</si>
  <si>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</si>
  <si>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</si>
  <si>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</si>
  <si>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</si>
  <si>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</si>
  <si>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</si>
  <si>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</si>
  <si>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</si>
  <si>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</si>
  <si>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</si>
  <si>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 xml:space="preserve"> 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</si>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</sst>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5" formatCode="_-[$$-409]* #,##0.00_ ;_-[$$-409]* \-#,##0.00\ ;_-[$$-409]* &quot;-&quot;??_ ;_-@_ "/>
      <alignment horizontal="right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37.358428240739" createdVersion="8" refreshedVersion="8" minRefreshableVersion="3" recordCount="80" xr:uid="{56514231-F851-4DAC-A42C-4A04B847866D}">
  <cacheSource type="worksheet">
    <worksheetSource name="Table1" sheet="Sales Data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lient Representatives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5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x v="0"/>
    <s v="Bankia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x v="1"/>
    <s v="Affinity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x v="2"/>
    <s v="Telmark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x v="1"/>
    <s v="Affinity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x v="3"/>
    <s v="Port Royale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x v="2"/>
    <s v="Telmark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x v="4"/>
    <s v="Secspace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x v="0"/>
    <s v="Bankia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x v="2"/>
    <s v="Telmark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x v="3"/>
    <s v="Port Royale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x v="5"/>
    <s v="MarkPlus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x v="6"/>
    <s v="Vento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x v="7"/>
    <s v="Milago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x v="0"/>
    <s v="Bankia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x v="7"/>
    <s v="Milago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x v="3"/>
    <s v="Port Royale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x v="8"/>
    <s v="Cruise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x v="2"/>
    <s v="Telmark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x v="0"/>
    <s v="Bankia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x v="0"/>
    <s v="Bankia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x v="2"/>
    <s v="Telmark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x v="1"/>
    <s v="Affinity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x v="0"/>
    <s v="Bankia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x v="8"/>
    <s v="Cruise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x v="7"/>
    <s v="Milago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x v="1"/>
    <s v="Affinity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x v="3"/>
    <s v="Port Royale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x v="6"/>
    <s v="Vento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x v="5"/>
    <s v="MarkPlus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x v="4"/>
    <s v="Secspace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x v="8"/>
    <s v="Cruise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x v="7"/>
    <s v="Milago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x v="6"/>
    <s v="Vento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x v="4"/>
    <s v="Secspace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x v="2"/>
    <s v="Telmark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x v="0"/>
    <s v="Bankia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x v="5"/>
    <s v="MarkPlus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x v="0"/>
    <s v="Bankia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x v="3"/>
    <s v="Port Royale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x v="7"/>
    <s v="Milago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x v="0"/>
    <s v="Bankia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x v="1"/>
    <s v="Affinity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x v="5"/>
    <s v="MarkPlus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x v="7"/>
    <s v="Milago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x v="0"/>
    <s v="Bankia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x v="8"/>
    <s v="Cruise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x v="1"/>
    <s v="Affinity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x v="0"/>
    <s v="Bankia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x v="7"/>
    <s v="Milago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x v="8"/>
    <s v="Cruise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x v="7"/>
    <s v="Milago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x v="8"/>
    <s v="Cruise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x v="2"/>
    <s v="Telmark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x v="2"/>
    <s v="Telmark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x v="4"/>
    <s v="Secspace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x v="7"/>
    <s v="Milago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x v="4"/>
    <s v="Secspace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x v="0"/>
    <s v="Bankia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x v="7"/>
    <s v="Milago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x v="1"/>
    <s v="Affinity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x v="8"/>
    <s v="Cruise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x v="0"/>
    <s v="Bankia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x v="2"/>
    <s v="Telmark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x v="5"/>
    <s v="MarkPlus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x v="0"/>
    <s v="Bankia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x v="6"/>
    <s v="Vento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x v="1"/>
    <s v="Affinity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x v="2"/>
    <s v="Telmark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x v="0"/>
    <s v="Bankia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x v="6"/>
    <s v="Vento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x v="8"/>
    <s v="Cruise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x v="5"/>
    <s v="MarkPlus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x v="0"/>
    <s v="Bankia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x v="1"/>
    <s v="Affinity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x v="3"/>
    <s v="Port Royale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x v="6"/>
    <s v="Vento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x v="3"/>
    <s v="Port Royale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x v="8"/>
    <s v="Cruise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x v="6"/>
    <s v="Vento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x v="2"/>
    <s v="Telmark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C99B9-F37B-469D-A32B-1F36C29771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5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19A0EA-B777-43E5-A57F-1880E8BEE174}" name="Table1" displayName="Table1" ref="A4:P84" totalsRowShown="0" headerRowDxfId="11">
  <autoFilter ref="A4:P84" xr:uid="{A919A0EA-B777-43E5-A57F-1880E8BEE174}"/>
  <sortState xmlns:xlrd2="http://schemas.microsoft.com/office/spreadsheetml/2017/richdata2" ref="A5:N84">
    <sortCondition ref="A4:A84"/>
  </sortState>
  <tableColumns count="16">
    <tableColumn id="1" xr3:uid="{B2E51759-A5A0-4A34-85E2-9244DB522232}" name="Num"/>
    <tableColumn id="2" xr3:uid="{2B189558-180C-497E-A958-0D18791E10C7}" name="Date" dataDxfId="10"/>
    <tableColumn id="3" xr3:uid="{749F233F-358A-42CF-A340-E83282F05701}" name="Month" dataDxfId="9"/>
    <tableColumn id="4" xr3:uid="{E44ECA7D-240C-46D2-B864-C70D73D76230}" name="Sales Rep" dataDxfId="8"/>
    <tableColumn id="5" xr3:uid="{6A30CBC0-AE45-4782-AA84-A4F50C66FA9C}" name="Region" dataDxfId="7"/>
    <tableColumn id="6" xr3:uid="{5CB74DCD-8D53-4CC6-BB19-7F6547E999BA}" name="Customer ID" dataDxfId="6"/>
    <tableColumn id="16" xr3:uid="{066E5767-30E6-41B9-A300-29A5A40E69FE}" name="Client Representatives" dataDxfId="5">
      <calculatedColumnFormula>VLOOKUP(Table1[[#This Row],[Customer ID]],'Customer Info'!$A$3:$C$12, 3, FALSE)</calculatedColumnFormula>
    </tableColumn>
    <tableColumn id="15" xr3:uid="{D7F7FFA2-FB14-4FC1-89A8-1F119CF9F5FA}" name="Company Name" dataDxfId="4">
      <calculatedColumnFormula>VLOOKUP(Table1[[#This Row],[Customer ID]], 'Customer Info'!$A$3:$C$12, 2, FALSE)</calculatedColumnFormula>
    </tableColumn>
    <tableColumn id="7" xr3:uid="{DB252679-0FDE-4EB1-A920-E6C955A2C9B9}" name="Model"/>
    <tableColumn id="8" xr3:uid="{C24DECE5-F8B4-4FF1-B0B5-69E766D9F8FB}" name="Color"/>
    <tableColumn id="9" xr3:uid="{E6C61085-1232-4A34-9878-4E1E4016F842}" name="Item Code"/>
    <tableColumn id="10" xr3:uid="{3DC49C4D-0B3C-4BC7-BF75-C860141A729C}" name="Number"/>
    <tableColumn id="11" xr3:uid="{2D2B315E-2867-4110-8621-6A805E88BF7C}" name="Price / Unit" dataDxfId="3"/>
    <tableColumn id="12" xr3:uid="{7C0A3217-534B-4ABC-8B5B-A0453AAA671B}" name="Total" dataDxfId="2"/>
    <tableColumn id="13" xr3:uid="{8CCB1D6B-4ED7-41A3-943F-5869E89DD60E}" name="Discount" dataDxfId="1">
      <calculatedColumnFormula>IF(Table1[[#This Row],[Number]]&gt;=20, "Y", "N")</calculatedColumnFormula>
    </tableColumn>
    <tableColumn id="14" xr3:uid="{965A2598-730A-4C76-BE4C-D4964314376F}" name="Final Price" dataDxfId="0">
      <calculatedColumnFormula>IF(Table1[[#This Row],[Number]]&gt;=20, 0.95 *Table1[[#This Row],[Total]], 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1FC1-821A-4F4F-8EF9-9F9C48853AF8}">
  <dimension ref="A3:H11"/>
  <sheetViews>
    <sheetView tabSelected="1" workbookViewId="0">
      <selection activeCell="C28" sqref="C28"/>
    </sheetView>
  </sheetViews>
  <sheetFormatPr defaultRowHeight="14.4" x14ac:dyDescent="0.3"/>
  <cols>
    <col min="1" max="1" width="15.33203125" bestFit="1" customWidth="1"/>
    <col min="2" max="2" width="10" bestFit="1" customWidth="1"/>
    <col min="3" max="4" width="7.109375" bestFit="1" customWidth="1"/>
    <col min="5" max="5" width="5.6640625" bestFit="1" customWidth="1"/>
    <col min="6" max="6" width="6.6640625" bestFit="1" customWidth="1"/>
    <col min="7" max="7" width="4.88671875" bestFit="1" customWidth="1"/>
    <col min="8" max="8" width="11.6640625" bestFit="1" customWidth="1"/>
    <col min="9" max="9" width="11.33203125" bestFit="1" customWidth="1"/>
    <col min="10" max="10" width="11.88671875" bestFit="1" customWidth="1"/>
    <col min="11" max="11" width="11.6640625" bestFit="1" customWidth="1"/>
    <col min="12" max="12" width="17.109375" bestFit="1" customWidth="1"/>
    <col min="13" max="13" width="15.33203125" bestFit="1" customWidth="1"/>
    <col min="14" max="14" width="17.109375" bestFit="1" customWidth="1"/>
    <col min="15" max="15" width="15.33203125" bestFit="1" customWidth="1"/>
    <col min="16" max="16" width="17.109375" bestFit="1" customWidth="1"/>
    <col min="17" max="17" width="15.33203125" bestFit="1" customWidth="1"/>
    <col min="18" max="18" width="17.109375" bestFit="1" customWidth="1"/>
    <col min="19" max="19" width="15.33203125" bestFit="1" customWidth="1"/>
    <col min="20" max="20" width="22.44140625" bestFit="1" customWidth="1"/>
    <col min="21" max="21" width="20.44140625" bestFit="1" customWidth="1"/>
  </cols>
  <sheetData>
    <row r="3" spans="1:8" x14ac:dyDescent="0.3">
      <c r="A3" s="18" t="s">
        <v>0</v>
      </c>
      <c r="B3" s="18" t="s">
        <v>1</v>
      </c>
    </row>
    <row r="4" spans="1:8" x14ac:dyDescent="0.3">
      <c r="A4" s="18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3">
      <c r="A5" t="s">
        <v>10</v>
      </c>
      <c r="B5" s="17"/>
      <c r="C5" s="17">
        <v>8</v>
      </c>
      <c r="D5" s="17">
        <v>88</v>
      </c>
      <c r="E5" s="17">
        <v>67</v>
      </c>
      <c r="F5" s="17">
        <v>62</v>
      </c>
      <c r="G5" s="17">
        <v>32</v>
      </c>
      <c r="H5" s="17">
        <v>257</v>
      </c>
    </row>
    <row r="6" spans="1:8" x14ac:dyDescent="0.3">
      <c r="A6" t="s">
        <v>11</v>
      </c>
      <c r="B6" s="17">
        <v>10</v>
      </c>
      <c r="C6" s="17">
        <v>50</v>
      </c>
      <c r="D6" s="17">
        <v>70</v>
      </c>
      <c r="E6" s="17">
        <v>35</v>
      </c>
      <c r="F6" s="17">
        <v>61</v>
      </c>
      <c r="G6" s="17">
        <v>27</v>
      </c>
      <c r="H6" s="17">
        <v>253</v>
      </c>
    </row>
    <row r="7" spans="1:8" x14ac:dyDescent="0.3">
      <c r="A7" t="s">
        <v>12</v>
      </c>
      <c r="B7" s="17">
        <v>83</v>
      </c>
      <c r="C7" s="17">
        <v>45</v>
      </c>
      <c r="D7" s="17">
        <v>20</v>
      </c>
      <c r="E7" s="17">
        <v>48</v>
      </c>
      <c r="F7" s="17">
        <v>50</v>
      </c>
      <c r="G7" s="17">
        <v>50</v>
      </c>
      <c r="H7" s="17">
        <v>296</v>
      </c>
    </row>
    <row r="8" spans="1:8" x14ac:dyDescent="0.3">
      <c r="A8" t="s">
        <v>13</v>
      </c>
      <c r="B8" s="17">
        <v>56</v>
      </c>
      <c r="C8" s="17">
        <v>60</v>
      </c>
      <c r="D8" s="17">
        <v>62</v>
      </c>
      <c r="E8" s="17">
        <v>83</v>
      </c>
      <c r="F8" s="17">
        <v>90</v>
      </c>
      <c r="G8" s="17">
        <v>92</v>
      </c>
      <c r="H8" s="17">
        <v>443</v>
      </c>
    </row>
    <row r="9" spans="1:8" x14ac:dyDescent="0.3">
      <c r="A9" t="s">
        <v>14</v>
      </c>
      <c r="B9" s="17">
        <v>57</v>
      </c>
      <c r="C9" s="17">
        <v>10</v>
      </c>
      <c r="D9" s="17">
        <v>113</v>
      </c>
      <c r="E9" s="17">
        <v>123</v>
      </c>
      <c r="F9" s="17">
        <v>30</v>
      </c>
      <c r="G9" s="17">
        <v>75</v>
      </c>
      <c r="H9" s="17">
        <v>408</v>
      </c>
    </row>
    <row r="10" spans="1:8" x14ac:dyDescent="0.3">
      <c r="A10" t="s">
        <v>15</v>
      </c>
      <c r="B10" s="17">
        <v>32</v>
      </c>
      <c r="C10" s="17">
        <v>90</v>
      </c>
      <c r="D10" s="17">
        <v>22</v>
      </c>
      <c r="E10" s="17">
        <v>29</v>
      </c>
      <c r="F10" s="17">
        <v>123</v>
      </c>
      <c r="G10" s="17">
        <v>80</v>
      </c>
      <c r="H10" s="17">
        <v>376</v>
      </c>
    </row>
    <row r="11" spans="1:8" x14ac:dyDescent="0.3">
      <c r="A11" t="s">
        <v>9</v>
      </c>
      <c r="B11" s="17">
        <v>238</v>
      </c>
      <c r="C11" s="17">
        <v>263</v>
      </c>
      <c r="D11" s="17">
        <v>375</v>
      </c>
      <c r="E11" s="17">
        <v>385</v>
      </c>
      <c r="F11" s="17">
        <v>416</v>
      </c>
      <c r="G11" s="17">
        <v>356</v>
      </c>
      <c r="H11" s="17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R84"/>
  <sheetViews>
    <sheetView topLeftCell="A25" workbookViewId="0">
      <selection activeCell="A5" sqref="A5:Q84"/>
    </sheetView>
  </sheetViews>
  <sheetFormatPr defaultColWidth="8.88671875" defaultRowHeight="14.4" x14ac:dyDescent="0.3"/>
  <cols>
    <col min="2" max="2" width="11.109375" bestFit="1" customWidth="1"/>
    <col min="3" max="3" width="9.44140625" bestFit="1" customWidth="1"/>
    <col min="4" max="4" width="13.6640625" bestFit="1" customWidth="1"/>
    <col min="5" max="5" width="9.5546875" bestFit="1" customWidth="1"/>
    <col min="6" max="6" width="14.44140625" bestFit="1" customWidth="1"/>
    <col min="7" max="7" width="18" customWidth="1"/>
    <col min="8" max="8" width="14.44140625" customWidth="1"/>
    <col min="9" max="9" width="9.109375" bestFit="1" customWidth="1"/>
    <col min="10" max="10" width="9" customWidth="1"/>
    <col min="11" max="11" width="12.5546875" bestFit="1" customWidth="1"/>
    <col min="12" max="12" width="10.6640625" bestFit="1" customWidth="1"/>
    <col min="13" max="13" width="13.5546875" bestFit="1" customWidth="1"/>
    <col min="14" max="14" width="11.109375" bestFit="1" customWidth="1"/>
    <col min="15" max="15" width="11.33203125" style="3" bestFit="1" customWidth="1"/>
    <col min="16" max="16" width="12.44140625" style="16" bestFit="1" customWidth="1"/>
  </cols>
  <sheetData>
    <row r="1" spans="1:18" ht="21" x14ac:dyDescent="0.4">
      <c r="A1" s="1" t="s">
        <v>16</v>
      </c>
    </row>
    <row r="2" spans="1:18" ht="21" x14ac:dyDescent="0.4">
      <c r="A2" s="1" t="s">
        <v>17</v>
      </c>
    </row>
    <row r="4" spans="1:18" x14ac:dyDescent="0.3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6" t="s">
        <v>31</v>
      </c>
    </row>
    <row r="5" spans="1:18" x14ac:dyDescent="0.3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VLOOKUP(Table1[[#This Row],[Customer ID]],'Customer Info'!$A$3:$C$12, 3, FALSE)</f>
        <v>Lucas Adams</v>
      </c>
      <c r="H5" s="3" t="str">
        <f>VLOOKUP(Table1[[#This Row],[Customer ID]], 'Customer Info'!$A$3:$C$12, 2, FALSE)</f>
        <v>Bankia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>IF(Table1[[#This Row],[Number]]&gt;=20, "Y", "N")</f>
        <v>N</v>
      </c>
      <c r="P5" s="16">
        <f>IF(Table1[[#This Row],[Number]]&gt;=20, 0.95 *Table1[[#This Row],[Total]], Table1[[#This Row],[Total]])</f>
        <v>3525</v>
      </c>
    </row>
    <row r="6" spans="1:18" x14ac:dyDescent="0.3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VLOOKUP(Table1[[#This Row],[Customer ID]],'Customer Info'!$A$3:$C$12, 3, FALSE)</f>
        <v>Christina Bell</v>
      </c>
      <c r="H6" s="3" t="str">
        <f>VLOOKUP(Table1[[#This Row],[Customer ID]], 'Customer Info'!$A$3:$C$12, 2, FALSE)</f>
        <v>Affinity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>IF(Table1[[#This Row],[Number]]&gt;=20, "Y", "N")</f>
        <v>Y</v>
      </c>
      <c r="P6" s="16">
        <f>IF(Table1[[#This Row],[Number]]&gt;=20, 0.95 *Table1[[#This Row],[Total]], Table1[[#This Row],[Total]])</f>
        <v>5434</v>
      </c>
    </row>
    <row r="7" spans="1:18" x14ac:dyDescent="0.3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VLOOKUP(Table1[[#This Row],[Customer ID]],'Customer Info'!$A$3:$C$12, 3, FALSE)</f>
        <v>Emily Flores</v>
      </c>
      <c r="H7" s="3" t="str">
        <f>VLOOKUP(Table1[[#This Row],[Customer ID]], 'Customer Info'!$A$3:$C$12, 2, FALSE)</f>
        <v>Telmark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>IF(Table1[[#This Row],[Number]]&gt;=20, "Y", "N")</f>
        <v>N</v>
      </c>
      <c r="P7" s="16">
        <f>IF(Table1[[#This Row],[Number]]&gt;=20, 0.95 *Table1[[#This Row],[Total]], Table1[[#This Row],[Total]])</f>
        <v>5600</v>
      </c>
    </row>
    <row r="8" spans="1:18" x14ac:dyDescent="0.3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VLOOKUP(Table1[[#This Row],[Customer ID]],'Customer Info'!$A$3:$C$12, 3, FALSE)</f>
        <v>Christina Bell</v>
      </c>
      <c r="H8" s="3" t="str">
        <f>VLOOKUP(Table1[[#This Row],[Customer ID]], 'Customer Info'!$A$3:$C$12, 2, FALSE)</f>
        <v>Affinity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>IF(Table1[[#This Row],[Number]]&gt;=20, "Y", "N")</f>
        <v>Y</v>
      </c>
      <c r="P8" s="16">
        <f>IF(Table1[[#This Row],[Number]]&gt;=20, 0.95 *Table1[[#This Row],[Total]], Table1[[#This Row],[Total]])</f>
        <v>6697.5</v>
      </c>
    </row>
    <row r="9" spans="1:18" x14ac:dyDescent="0.3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VLOOKUP(Table1[[#This Row],[Customer ID]],'Customer Info'!$A$3:$C$12, 3, FALSE)</f>
        <v>Dan Hill</v>
      </c>
      <c r="H9" s="3" t="str">
        <f>VLOOKUP(Table1[[#This Row],[Customer ID]], 'Customer Info'!$A$3:$C$12, 2, FALSE)</f>
        <v>Port Royale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>IF(Table1[[#This Row],[Number]]&gt;=20, "Y", "N")</f>
        <v>Y</v>
      </c>
      <c r="P9" s="16">
        <f>IF(Table1[[#This Row],[Number]]&gt;=20, 0.95 *Table1[[#This Row],[Total]], Table1[[#This Row],[Total]])</f>
        <v>8968</v>
      </c>
    </row>
    <row r="10" spans="1:18" x14ac:dyDescent="0.3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VLOOKUP(Table1[[#This Row],[Customer ID]],'Customer Info'!$A$3:$C$12, 3, FALSE)</f>
        <v>Emily Flores</v>
      </c>
      <c r="H10" s="3" t="str">
        <f>VLOOKUP(Table1[[#This Row],[Customer ID]], 'Customer Info'!$A$3:$C$12, 2, FALSE)</f>
        <v>Telmark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>IF(Table1[[#This Row],[Number]]&gt;=20, "Y", "N")</f>
        <v>N</v>
      </c>
      <c r="P10" s="16">
        <f>IF(Table1[[#This Row],[Number]]&gt;=20, 0.95 *Table1[[#This Row],[Total]], Table1[[#This Row],[Total]])</f>
        <v>4900</v>
      </c>
      <c r="R10" t="s">
        <v>50</v>
      </c>
    </row>
    <row r="11" spans="1:18" x14ac:dyDescent="0.3">
      <c r="A11">
        <v>7</v>
      </c>
      <c r="B11" s="2">
        <v>43848</v>
      </c>
      <c r="C11" s="3" t="s">
        <v>10</v>
      </c>
      <c r="D11" s="6" t="s">
        <v>51</v>
      </c>
      <c r="E11" s="3" t="s">
        <v>43</v>
      </c>
      <c r="F11" s="3">
        <v>152</v>
      </c>
      <c r="G11" s="3" t="str">
        <f>VLOOKUP(Table1[[#This Row],[Customer ID]],'Customer Info'!$A$3:$C$12, 3, FALSE)</f>
        <v>Rob Nelson</v>
      </c>
      <c r="H11" s="3" t="str">
        <f>VLOOKUP(Table1[[#This Row],[Customer ID]], 'Customer Info'!$A$3:$C$12, 2, FALSE)</f>
        <v>Secspace</v>
      </c>
      <c r="I11" t="s">
        <v>4</v>
      </c>
      <c r="J11" t="s">
        <v>52</v>
      </c>
      <c r="K11" t="s">
        <v>53</v>
      </c>
      <c r="L11">
        <v>8</v>
      </c>
      <c r="M11" s="5">
        <v>375</v>
      </c>
      <c r="N11" s="5">
        <v>3000</v>
      </c>
      <c r="O11" s="3" t="str">
        <f>IF(Table1[[#This Row],[Number]]&gt;=20, "Y", "N")</f>
        <v>N</v>
      </c>
      <c r="P11" s="16">
        <f>IF(Table1[[#This Row],[Number]]&gt;=20, 0.95 *Table1[[#This Row],[Total]], Table1[[#This Row],[Total]])</f>
        <v>3000</v>
      </c>
    </row>
    <row r="12" spans="1:18" x14ac:dyDescent="0.3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VLOOKUP(Table1[[#This Row],[Customer ID]],'Customer Info'!$A$3:$C$12, 3, FALSE)</f>
        <v>Lucas Adams</v>
      </c>
      <c r="H12" s="3" t="str">
        <f>VLOOKUP(Table1[[#This Row],[Customer ID]], 'Customer Info'!$A$3:$C$12, 2, FALSE)</f>
        <v>Bankia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>IF(Table1[[#This Row],[Number]]&gt;=20, "Y", "N")</f>
        <v>Y</v>
      </c>
      <c r="P12" s="16">
        <f>IF(Table1[[#This Row],[Number]]&gt;=20, 0.95 *Table1[[#This Row],[Total]], Table1[[#This Row],[Total]])</f>
        <v>4911.5</v>
      </c>
    </row>
    <row r="13" spans="1:18" x14ac:dyDescent="0.3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VLOOKUP(Table1[[#This Row],[Customer ID]],'Customer Info'!$A$3:$C$12, 3, FALSE)</f>
        <v>Emily Flores</v>
      </c>
      <c r="H13" s="3" t="str">
        <f>VLOOKUP(Table1[[#This Row],[Customer ID]], 'Customer Info'!$A$3:$C$12, 2, FALSE)</f>
        <v>Telmark</v>
      </c>
      <c r="I13" t="s">
        <v>7</v>
      </c>
      <c r="J13" t="s">
        <v>44</v>
      </c>
      <c r="K13" t="s">
        <v>54</v>
      </c>
      <c r="L13">
        <v>40</v>
      </c>
      <c r="M13" s="5">
        <v>260</v>
      </c>
      <c r="N13" s="5">
        <v>10400</v>
      </c>
      <c r="O13" s="3" t="str">
        <f>IF(Table1[[#This Row],[Number]]&gt;=20, "Y", "N")</f>
        <v>Y</v>
      </c>
      <c r="P13" s="16">
        <f>IF(Table1[[#This Row],[Number]]&gt;=20, 0.95 *Table1[[#This Row],[Total]], Table1[[#This Row],[Total]])</f>
        <v>9880</v>
      </c>
    </row>
    <row r="14" spans="1:18" x14ac:dyDescent="0.3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VLOOKUP(Table1[[#This Row],[Customer ID]],'Customer Info'!$A$3:$C$12, 3, FALSE)</f>
        <v>Dan Hill</v>
      </c>
      <c r="H14" s="3" t="str">
        <f>VLOOKUP(Table1[[#This Row],[Customer ID]], 'Customer Info'!$A$3:$C$12, 2, FALSE)</f>
        <v>Port Royale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>IF(Table1[[#This Row],[Number]]&gt;=20, "Y", "N")</f>
        <v>Y</v>
      </c>
      <c r="P14" s="16">
        <f>IF(Table1[[#This Row],[Number]]&gt;=20, 0.95 *Table1[[#This Row],[Total]], Table1[[#This Row],[Total]])</f>
        <v>8312.5</v>
      </c>
    </row>
    <row r="15" spans="1:18" x14ac:dyDescent="0.3">
      <c r="A15">
        <v>11</v>
      </c>
      <c r="B15" s="2">
        <v>43858</v>
      </c>
      <c r="C15" s="3" t="s">
        <v>10</v>
      </c>
      <c r="D15" s="6" t="s">
        <v>51</v>
      </c>
      <c r="E15" s="3" t="s">
        <v>43</v>
      </c>
      <c r="F15" s="3">
        <v>157</v>
      </c>
      <c r="G15" s="3" t="str">
        <f>VLOOKUP(Table1[[#This Row],[Customer ID]],'Customer Info'!$A$3:$C$12, 3, FALSE)</f>
        <v>Matt Reed</v>
      </c>
      <c r="H15" s="3" t="str">
        <f>VLOOKUP(Table1[[#This Row],[Customer ID]], 'Customer Info'!$A$3:$C$12, 2, FALSE)</f>
        <v>MarkPlus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>IF(Table1[[#This Row],[Number]]&gt;=20, "Y", "N")</f>
        <v>Y</v>
      </c>
      <c r="P15" s="16">
        <f>IF(Table1[[#This Row],[Number]]&gt;=20, 0.95 *Table1[[#This Row],[Total]], Table1[[#This Row],[Total]])</f>
        <v>10972.5</v>
      </c>
    </row>
    <row r="16" spans="1:18" x14ac:dyDescent="0.3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VLOOKUP(Table1[[#This Row],[Customer ID]],'Customer Info'!$A$3:$C$12, 3, FALSE)</f>
        <v>Amanda Wood</v>
      </c>
      <c r="H16" s="3" t="str">
        <f>VLOOKUP(Table1[[#This Row],[Customer ID]], 'Customer Info'!$A$3:$C$12, 2, FALSE)</f>
        <v>Vento</v>
      </c>
      <c r="I16" t="s">
        <v>8</v>
      </c>
      <c r="J16" t="s">
        <v>52</v>
      </c>
      <c r="K16" t="s">
        <v>55</v>
      </c>
      <c r="L16">
        <v>15</v>
      </c>
      <c r="M16" s="5">
        <v>295</v>
      </c>
      <c r="N16" s="5">
        <v>4425</v>
      </c>
      <c r="O16" s="3" t="str">
        <f>IF(Table1[[#This Row],[Number]]&gt;=20, "Y", "N")</f>
        <v>N</v>
      </c>
      <c r="P16" s="16">
        <f>IF(Table1[[#This Row],[Number]]&gt;=20, 0.95 *Table1[[#This Row],[Total]], Table1[[#This Row],[Total]])</f>
        <v>4425</v>
      </c>
    </row>
    <row r="17" spans="1:16" x14ac:dyDescent="0.3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VLOOKUP(Table1[[#This Row],[Customer ID]],'Customer Info'!$A$3:$C$12, 3, FALSE)</f>
        <v>Sam Cooper</v>
      </c>
      <c r="H17" s="3" t="str">
        <f>VLOOKUP(Table1[[#This Row],[Customer ID]], 'Customer Info'!$A$3:$C$12, 2, FALSE)</f>
        <v>Milago</v>
      </c>
      <c r="I17" t="s">
        <v>4</v>
      </c>
      <c r="J17" t="s">
        <v>46</v>
      </c>
      <c r="K17" t="s">
        <v>56</v>
      </c>
      <c r="L17">
        <v>10</v>
      </c>
      <c r="M17" s="5">
        <v>375</v>
      </c>
      <c r="N17" s="5">
        <v>3750</v>
      </c>
      <c r="O17" s="3" t="str">
        <f>IF(Table1[[#This Row],[Number]]&gt;=20, "Y", "N")</f>
        <v>N</v>
      </c>
      <c r="P17" s="16">
        <f>IF(Table1[[#This Row],[Number]]&gt;=20, 0.95 *Table1[[#This Row],[Total]], Table1[[#This Row],[Total]])</f>
        <v>3750</v>
      </c>
    </row>
    <row r="18" spans="1:16" x14ac:dyDescent="0.3">
      <c r="A18">
        <v>14</v>
      </c>
      <c r="B18" s="2">
        <v>43869</v>
      </c>
      <c r="C18" s="3" t="s">
        <v>11</v>
      </c>
      <c r="D18" s="6" t="s">
        <v>57</v>
      </c>
      <c r="E18" s="3" t="s">
        <v>37</v>
      </c>
      <c r="F18" s="3">
        <v>132</v>
      </c>
      <c r="G18" s="3" t="str">
        <f>VLOOKUP(Table1[[#This Row],[Customer ID]],'Customer Info'!$A$3:$C$12, 3, FALSE)</f>
        <v>Lucas Adams</v>
      </c>
      <c r="H18" s="3" t="str">
        <f>VLOOKUP(Table1[[#This Row],[Customer ID]], 'Customer Info'!$A$3:$C$12, 2, FALSE)</f>
        <v>Bankia</v>
      </c>
      <c r="I18" t="s">
        <v>7</v>
      </c>
      <c r="J18" t="s">
        <v>44</v>
      </c>
      <c r="K18" t="s">
        <v>54</v>
      </c>
      <c r="L18">
        <v>45</v>
      </c>
      <c r="M18" s="5">
        <v>260</v>
      </c>
      <c r="N18" s="5">
        <v>11700</v>
      </c>
      <c r="O18" s="3" t="str">
        <f>IF(Table1[[#This Row],[Number]]&gt;=20, "Y", "N")</f>
        <v>Y</v>
      </c>
      <c r="P18" s="16">
        <f>IF(Table1[[#This Row],[Number]]&gt;=20, 0.95 *Table1[[#This Row],[Total]], Table1[[#This Row],[Total]])</f>
        <v>11115</v>
      </c>
    </row>
    <row r="19" spans="1:16" x14ac:dyDescent="0.3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VLOOKUP(Table1[[#This Row],[Customer ID]],'Customer Info'!$A$3:$C$12, 3, FALSE)</f>
        <v>Sam Cooper</v>
      </c>
      <c r="H19" s="3" t="str">
        <f>VLOOKUP(Table1[[#This Row],[Customer ID]], 'Customer Info'!$A$3:$C$12, 2, FALSE)</f>
        <v>Milago</v>
      </c>
      <c r="I19" t="s">
        <v>5</v>
      </c>
      <c r="J19" t="s">
        <v>52</v>
      </c>
      <c r="K19" t="s">
        <v>58</v>
      </c>
      <c r="L19">
        <v>32</v>
      </c>
      <c r="M19" s="5">
        <v>350</v>
      </c>
      <c r="N19" s="5">
        <v>11200</v>
      </c>
      <c r="O19" s="3" t="str">
        <f>IF(Table1[[#This Row],[Number]]&gt;=20, "Y", "N")</f>
        <v>Y</v>
      </c>
      <c r="P19" s="16">
        <f>IF(Table1[[#This Row],[Number]]&gt;=20, 0.95 *Table1[[#This Row],[Total]], Table1[[#This Row],[Total]])</f>
        <v>10640</v>
      </c>
    </row>
    <row r="20" spans="1:16" x14ac:dyDescent="0.3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VLOOKUP(Table1[[#This Row],[Customer ID]],'Customer Info'!$A$3:$C$12, 3, FALSE)</f>
        <v>Dan Hill</v>
      </c>
      <c r="H20" s="3" t="str">
        <f>VLOOKUP(Table1[[#This Row],[Customer ID]], 'Customer Info'!$A$3:$C$12, 2, FALSE)</f>
        <v>Port Royale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>IF(Table1[[#This Row],[Number]]&gt;=20, "Y", "N")</f>
        <v>Y</v>
      </c>
      <c r="P20" s="16">
        <f>IF(Table1[[#This Row],[Number]]&gt;=20, 0.95 *Table1[[#This Row],[Total]], Table1[[#This Row],[Total]])</f>
        <v>9310</v>
      </c>
    </row>
    <row r="21" spans="1:16" x14ac:dyDescent="0.3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VLOOKUP(Table1[[#This Row],[Customer ID]],'Customer Info'!$A$3:$C$12, 3, FALSE)</f>
        <v>Denise Harris</v>
      </c>
      <c r="H21" s="3" t="str">
        <f>VLOOKUP(Table1[[#This Row],[Customer ID]], 'Customer Info'!$A$3:$C$12, 2, FALSE)</f>
        <v>Cruise</v>
      </c>
      <c r="I21" t="s">
        <v>3</v>
      </c>
      <c r="J21" t="s">
        <v>38</v>
      </c>
      <c r="K21" t="s">
        <v>59</v>
      </c>
      <c r="L21">
        <v>10</v>
      </c>
      <c r="M21" s="5">
        <v>220</v>
      </c>
      <c r="N21" s="5">
        <v>2200</v>
      </c>
      <c r="O21" s="3" t="str">
        <f>IF(Table1[[#This Row],[Number]]&gt;=20, "Y", "N")</f>
        <v>N</v>
      </c>
      <c r="P21" s="16">
        <f>IF(Table1[[#This Row],[Number]]&gt;=20, 0.95 *Table1[[#This Row],[Total]], Table1[[#This Row],[Total]])</f>
        <v>2200</v>
      </c>
    </row>
    <row r="22" spans="1:16" x14ac:dyDescent="0.3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VLOOKUP(Table1[[#This Row],[Customer ID]],'Customer Info'!$A$3:$C$12, 3, FALSE)</f>
        <v>Emily Flores</v>
      </c>
      <c r="H22" s="3" t="str">
        <f>VLOOKUP(Table1[[#This Row],[Customer ID]], 'Customer Info'!$A$3:$C$12, 2, FALSE)</f>
        <v>Telmark</v>
      </c>
      <c r="I22" t="s">
        <v>7</v>
      </c>
      <c r="J22" t="s">
        <v>44</v>
      </c>
      <c r="K22" t="s">
        <v>54</v>
      </c>
      <c r="L22">
        <v>16</v>
      </c>
      <c r="M22" s="5">
        <v>260</v>
      </c>
      <c r="N22" s="5">
        <v>4160</v>
      </c>
      <c r="O22" s="3" t="str">
        <f>IF(Table1[[#This Row],[Number]]&gt;=20, "Y", "N")</f>
        <v>N</v>
      </c>
      <c r="P22" s="16">
        <f>IF(Table1[[#This Row],[Number]]&gt;=20, 0.95 *Table1[[#This Row],[Total]], Table1[[#This Row],[Total]])</f>
        <v>4160</v>
      </c>
    </row>
    <row r="23" spans="1:16" x14ac:dyDescent="0.3">
      <c r="A23">
        <v>19</v>
      </c>
      <c r="B23" s="2">
        <v>43880</v>
      </c>
      <c r="C23" s="3" t="s">
        <v>11</v>
      </c>
      <c r="D23" s="6" t="s">
        <v>51</v>
      </c>
      <c r="E23" s="3" t="s">
        <v>43</v>
      </c>
      <c r="F23" s="3">
        <v>132</v>
      </c>
      <c r="G23" s="3" t="str">
        <f>VLOOKUP(Table1[[#This Row],[Customer ID]],'Customer Info'!$A$3:$C$12, 3, FALSE)</f>
        <v>Lucas Adams</v>
      </c>
      <c r="H23" s="3" t="str">
        <f>VLOOKUP(Table1[[#This Row],[Customer ID]], 'Customer Info'!$A$3:$C$12, 2, FALSE)</f>
        <v>Bankia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>IF(Table1[[#This Row],[Number]]&gt;=20, "Y", "N")</f>
        <v>Y</v>
      </c>
      <c r="P23" s="16">
        <f>IF(Table1[[#This Row],[Number]]&gt;=20, 0.95 *Table1[[#This Row],[Total]], Table1[[#This Row],[Total]])</f>
        <v>7813.75</v>
      </c>
    </row>
    <row r="24" spans="1:16" x14ac:dyDescent="0.3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VLOOKUP(Table1[[#This Row],[Customer ID]],'Customer Info'!$A$3:$C$12, 3, FALSE)</f>
        <v>Lucas Adams</v>
      </c>
      <c r="H24" s="3" t="str">
        <f>VLOOKUP(Table1[[#This Row],[Customer ID]], 'Customer Info'!$A$3:$C$12, 2, FALSE)</f>
        <v>Bankia</v>
      </c>
      <c r="I24" t="s">
        <v>8</v>
      </c>
      <c r="J24" t="s">
        <v>34</v>
      </c>
      <c r="K24" t="s">
        <v>60</v>
      </c>
      <c r="L24">
        <v>12</v>
      </c>
      <c r="M24" s="5">
        <v>295</v>
      </c>
      <c r="N24" s="5">
        <v>3540</v>
      </c>
      <c r="O24" s="3" t="str">
        <f>IF(Table1[[#This Row],[Number]]&gt;=20, "Y", "N")</f>
        <v>N</v>
      </c>
      <c r="P24" s="16">
        <f>IF(Table1[[#This Row],[Number]]&gt;=20, 0.95 *Table1[[#This Row],[Total]], Table1[[#This Row],[Total]])</f>
        <v>3540</v>
      </c>
    </row>
    <row r="25" spans="1:16" x14ac:dyDescent="0.3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VLOOKUP(Table1[[#This Row],[Customer ID]],'Customer Info'!$A$3:$C$12, 3, FALSE)</f>
        <v>Emily Flores</v>
      </c>
      <c r="H25" s="3" t="str">
        <f>VLOOKUP(Table1[[#This Row],[Customer ID]], 'Customer Info'!$A$3:$C$12, 2, FALSE)</f>
        <v>Telmark</v>
      </c>
      <c r="I25" t="s">
        <v>4</v>
      </c>
      <c r="J25" t="s">
        <v>46</v>
      </c>
      <c r="K25" t="s">
        <v>56</v>
      </c>
      <c r="L25">
        <v>40</v>
      </c>
      <c r="M25" s="5">
        <v>375</v>
      </c>
      <c r="N25" s="5">
        <v>15000</v>
      </c>
      <c r="O25" s="3" t="str">
        <f>IF(Table1[[#This Row],[Number]]&gt;=20, "Y", "N")</f>
        <v>Y</v>
      </c>
      <c r="P25" s="16">
        <f>IF(Table1[[#This Row],[Number]]&gt;=20, 0.95 *Table1[[#This Row],[Total]], Table1[[#This Row],[Total]])</f>
        <v>14250</v>
      </c>
    </row>
    <row r="26" spans="1:16" x14ac:dyDescent="0.3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VLOOKUP(Table1[[#This Row],[Customer ID]],'Customer Info'!$A$3:$C$12, 3, FALSE)</f>
        <v>Christina Bell</v>
      </c>
      <c r="H26" s="3" t="str">
        <f>VLOOKUP(Table1[[#This Row],[Customer ID]], 'Customer Info'!$A$3:$C$12, 2, FALSE)</f>
        <v>Affinity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>IF(Table1[[#This Row],[Number]]&gt;=20, "Y", "N")</f>
        <v>N</v>
      </c>
      <c r="P26" s="16">
        <f>IF(Table1[[#This Row],[Number]]&gt;=20, 0.95 *Table1[[#This Row],[Total]], Table1[[#This Row],[Total]])</f>
        <v>3500</v>
      </c>
    </row>
    <row r="27" spans="1:16" x14ac:dyDescent="0.3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VLOOKUP(Table1[[#This Row],[Customer ID]],'Customer Info'!$A$3:$C$12, 3, FALSE)</f>
        <v>Lucas Adams</v>
      </c>
      <c r="H27" s="3" t="str">
        <f>VLOOKUP(Table1[[#This Row],[Customer ID]], 'Customer Info'!$A$3:$C$12, 2, FALSE)</f>
        <v>Bankia</v>
      </c>
      <c r="I27" t="s">
        <v>4</v>
      </c>
      <c r="J27" t="s">
        <v>34</v>
      </c>
      <c r="K27" t="s">
        <v>61</v>
      </c>
      <c r="L27">
        <v>25</v>
      </c>
      <c r="M27" s="5">
        <v>375</v>
      </c>
      <c r="N27" s="5">
        <v>9375</v>
      </c>
      <c r="O27" s="3" t="str">
        <f>IF(Table1[[#This Row],[Number]]&gt;=20, "Y", "N")</f>
        <v>Y</v>
      </c>
      <c r="P27" s="16">
        <f>IF(Table1[[#This Row],[Number]]&gt;=20, 0.95 *Table1[[#This Row],[Total]], Table1[[#This Row],[Total]])</f>
        <v>8906.25</v>
      </c>
    </row>
    <row r="28" spans="1:16" x14ac:dyDescent="0.3">
      <c r="A28">
        <v>24</v>
      </c>
      <c r="B28" s="2">
        <v>43894</v>
      </c>
      <c r="C28" s="3" t="s">
        <v>12</v>
      </c>
      <c r="D28" s="6" t="s">
        <v>57</v>
      </c>
      <c r="E28" s="3" t="s">
        <v>37</v>
      </c>
      <c r="F28" s="3">
        <v>162</v>
      </c>
      <c r="G28" s="3" t="str">
        <f>VLOOKUP(Table1[[#This Row],[Customer ID]],'Customer Info'!$A$3:$C$12, 3, FALSE)</f>
        <v>Denise Harris</v>
      </c>
      <c r="H28" s="3" t="str">
        <f>VLOOKUP(Table1[[#This Row],[Customer ID]], 'Customer Info'!$A$3:$C$12, 2, FALSE)</f>
        <v>Cruise</v>
      </c>
      <c r="I28" t="s">
        <v>7</v>
      </c>
      <c r="J28" t="s">
        <v>34</v>
      </c>
      <c r="K28" t="s">
        <v>62</v>
      </c>
      <c r="L28">
        <v>50</v>
      </c>
      <c r="M28" s="5">
        <v>260</v>
      </c>
      <c r="N28" s="5">
        <v>13000</v>
      </c>
      <c r="O28" s="3" t="str">
        <f>IF(Table1[[#This Row],[Number]]&gt;=20, "Y", "N")</f>
        <v>Y</v>
      </c>
      <c r="P28" s="16">
        <f>IF(Table1[[#This Row],[Number]]&gt;=20, 0.95 *Table1[[#This Row],[Total]], Table1[[#This Row],[Total]])</f>
        <v>12350</v>
      </c>
    </row>
    <row r="29" spans="1:16" x14ac:dyDescent="0.3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VLOOKUP(Table1[[#This Row],[Customer ID]],'Customer Info'!$A$3:$C$12, 3, FALSE)</f>
        <v>Sam Cooper</v>
      </c>
      <c r="H29" s="3" t="str">
        <f>VLOOKUP(Table1[[#This Row],[Customer ID]], 'Customer Info'!$A$3:$C$12, 2, FALSE)</f>
        <v>Milago</v>
      </c>
      <c r="I29" t="s">
        <v>6</v>
      </c>
      <c r="J29" t="s">
        <v>52</v>
      </c>
      <c r="K29" t="s">
        <v>63</v>
      </c>
      <c r="L29">
        <v>22</v>
      </c>
      <c r="M29" s="5">
        <v>235</v>
      </c>
      <c r="N29" s="5">
        <v>5170</v>
      </c>
      <c r="O29" s="3" t="str">
        <f>IF(Table1[[#This Row],[Number]]&gt;=20, "Y", "N")</f>
        <v>Y</v>
      </c>
      <c r="P29" s="16">
        <f>IF(Table1[[#This Row],[Number]]&gt;=20, 0.95 *Table1[[#This Row],[Total]], Table1[[#This Row],[Total]])</f>
        <v>4911.5</v>
      </c>
    </row>
    <row r="30" spans="1:16" x14ac:dyDescent="0.3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VLOOKUP(Table1[[#This Row],[Customer ID]],'Customer Info'!$A$3:$C$12, 3, FALSE)</f>
        <v>Christina Bell</v>
      </c>
      <c r="H30" s="3" t="str">
        <f>VLOOKUP(Table1[[#This Row],[Customer ID]], 'Customer Info'!$A$3:$C$12, 2, FALSE)</f>
        <v>Affinity</v>
      </c>
      <c r="I30" t="s">
        <v>8</v>
      </c>
      <c r="J30" t="s">
        <v>44</v>
      </c>
      <c r="K30" t="s">
        <v>64</v>
      </c>
      <c r="L30">
        <v>15</v>
      </c>
      <c r="M30" s="5">
        <v>295</v>
      </c>
      <c r="N30" s="5">
        <v>4425</v>
      </c>
      <c r="O30" s="3" t="str">
        <f>IF(Table1[[#This Row],[Number]]&gt;=20, "Y", "N")</f>
        <v>N</v>
      </c>
      <c r="P30" s="16">
        <f>IF(Table1[[#This Row],[Number]]&gt;=20, 0.95 *Table1[[#This Row],[Total]], Table1[[#This Row],[Total]])</f>
        <v>4425</v>
      </c>
    </row>
    <row r="31" spans="1:16" x14ac:dyDescent="0.3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VLOOKUP(Table1[[#This Row],[Customer ID]],'Customer Info'!$A$3:$C$12, 3, FALSE)</f>
        <v>Dan Hill</v>
      </c>
      <c r="H31" s="3" t="str">
        <f>VLOOKUP(Table1[[#This Row],[Customer ID]], 'Customer Info'!$A$3:$C$12, 2, FALSE)</f>
        <v>Port Royale</v>
      </c>
      <c r="I31" t="s">
        <v>3</v>
      </c>
      <c r="J31" t="s">
        <v>52</v>
      </c>
      <c r="K31" t="s">
        <v>65</v>
      </c>
      <c r="L31">
        <v>10</v>
      </c>
      <c r="M31" s="5">
        <v>220</v>
      </c>
      <c r="N31" s="5">
        <v>2200</v>
      </c>
      <c r="O31" s="3" t="str">
        <f>IF(Table1[[#This Row],[Number]]&gt;=20, "Y", "N")</f>
        <v>N</v>
      </c>
      <c r="P31" s="16">
        <f>IF(Table1[[#This Row],[Number]]&gt;=20, 0.95 *Table1[[#This Row],[Total]], Table1[[#This Row],[Total]])</f>
        <v>2200</v>
      </c>
    </row>
    <row r="32" spans="1:16" x14ac:dyDescent="0.3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VLOOKUP(Table1[[#This Row],[Customer ID]],'Customer Info'!$A$3:$C$12, 3, FALSE)</f>
        <v>Amanda Wood</v>
      </c>
      <c r="H32" s="3" t="str">
        <f>VLOOKUP(Table1[[#This Row],[Customer ID]], 'Customer Info'!$A$3:$C$12, 2, FALSE)</f>
        <v>Vento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>IF(Table1[[#This Row],[Number]]&gt;=20, "Y", "N")</f>
        <v>Y</v>
      </c>
      <c r="P32" s="16">
        <f>IF(Table1[[#This Row],[Number]]&gt;=20, 0.95 *Table1[[#This Row],[Total]], Table1[[#This Row],[Total]])</f>
        <v>6650</v>
      </c>
    </row>
    <row r="33" spans="1:16" x14ac:dyDescent="0.3">
      <c r="A33">
        <v>29</v>
      </c>
      <c r="B33" s="2">
        <v>43904</v>
      </c>
      <c r="C33" s="3" t="s">
        <v>12</v>
      </c>
      <c r="D33" s="6" t="s">
        <v>57</v>
      </c>
      <c r="E33" s="3" t="s">
        <v>37</v>
      </c>
      <c r="F33" s="3">
        <v>157</v>
      </c>
      <c r="G33" s="3" t="str">
        <f>VLOOKUP(Table1[[#This Row],[Customer ID]],'Customer Info'!$A$3:$C$12, 3, FALSE)</f>
        <v>Matt Reed</v>
      </c>
      <c r="H33" s="3" t="str">
        <f>VLOOKUP(Table1[[#This Row],[Customer ID]], 'Customer Info'!$A$3:$C$12, 2, FALSE)</f>
        <v>MarkPlus</v>
      </c>
      <c r="I33" t="s">
        <v>6</v>
      </c>
      <c r="J33" t="s">
        <v>46</v>
      </c>
      <c r="K33" t="s">
        <v>66</v>
      </c>
      <c r="L33">
        <v>14</v>
      </c>
      <c r="M33" s="5">
        <v>235</v>
      </c>
      <c r="N33" s="5">
        <v>3290</v>
      </c>
      <c r="O33" s="3" t="str">
        <f>IF(Table1[[#This Row],[Number]]&gt;=20, "Y", "N")</f>
        <v>N</v>
      </c>
      <c r="P33" s="16">
        <f>IF(Table1[[#This Row],[Number]]&gt;=20, 0.95 *Table1[[#This Row],[Total]], Table1[[#This Row],[Total]])</f>
        <v>3290</v>
      </c>
    </row>
    <row r="34" spans="1:16" x14ac:dyDescent="0.3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VLOOKUP(Table1[[#This Row],[Customer ID]],'Customer Info'!$A$3:$C$12, 3, FALSE)</f>
        <v>Rob Nelson</v>
      </c>
      <c r="H34" s="3" t="str">
        <f>VLOOKUP(Table1[[#This Row],[Customer ID]], 'Customer Info'!$A$3:$C$12, 2, FALSE)</f>
        <v>Secspace</v>
      </c>
      <c r="I34" t="s">
        <v>3</v>
      </c>
      <c r="J34" t="s">
        <v>46</v>
      </c>
      <c r="K34" t="s">
        <v>67</v>
      </c>
      <c r="L34">
        <v>28</v>
      </c>
      <c r="M34" s="5">
        <v>220</v>
      </c>
      <c r="N34" s="5">
        <v>6160</v>
      </c>
      <c r="O34" s="3" t="str">
        <f>IF(Table1[[#This Row],[Number]]&gt;=20, "Y", "N")</f>
        <v>Y</v>
      </c>
      <c r="P34" s="16">
        <f>IF(Table1[[#This Row],[Number]]&gt;=20, 0.95 *Table1[[#This Row],[Total]], Table1[[#This Row],[Total]])</f>
        <v>5852</v>
      </c>
    </row>
    <row r="35" spans="1:16" x14ac:dyDescent="0.3">
      <c r="A35">
        <v>31</v>
      </c>
      <c r="B35" s="2">
        <v>43913</v>
      </c>
      <c r="C35" s="3" t="s">
        <v>12</v>
      </c>
      <c r="D35" s="6" t="s">
        <v>57</v>
      </c>
      <c r="E35" s="3" t="s">
        <v>37</v>
      </c>
      <c r="F35" s="3">
        <v>162</v>
      </c>
      <c r="G35" s="3" t="str">
        <f>VLOOKUP(Table1[[#This Row],[Customer ID]],'Customer Info'!$A$3:$C$12, 3, FALSE)</f>
        <v>Denise Harris</v>
      </c>
      <c r="H35" s="3" t="str">
        <f>VLOOKUP(Table1[[#This Row],[Customer ID]], 'Customer Info'!$A$3:$C$12, 2, FALSE)</f>
        <v>Cruise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>IF(Table1[[#This Row],[Number]]&gt;=20, "Y", "N")</f>
        <v>N</v>
      </c>
      <c r="P35" s="16">
        <f>IF(Table1[[#This Row],[Number]]&gt;=20, 0.95 *Table1[[#This Row],[Total]], Table1[[#This Row],[Total]])</f>
        <v>2820</v>
      </c>
    </row>
    <row r="36" spans="1:16" x14ac:dyDescent="0.3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VLOOKUP(Table1[[#This Row],[Customer ID]],'Customer Info'!$A$3:$C$12, 3, FALSE)</f>
        <v>Sam Cooper</v>
      </c>
      <c r="H36" s="3" t="str">
        <f>VLOOKUP(Table1[[#This Row],[Customer ID]], 'Customer Info'!$A$3:$C$12, 2, FALSE)</f>
        <v>Milago</v>
      </c>
      <c r="I36" t="s">
        <v>8</v>
      </c>
      <c r="J36" t="s">
        <v>52</v>
      </c>
      <c r="K36" t="s">
        <v>55</v>
      </c>
      <c r="L36">
        <v>35</v>
      </c>
      <c r="M36" s="5">
        <v>295</v>
      </c>
      <c r="N36" s="5">
        <v>10325</v>
      </c>
      <c r="O36" s="3" t="str">
        <f>IF(Table1[[#This Row],[Number]]&gt;=20, "Y", "N")</f>
        <v>Y</v>
      </c>
      <c r="P36" s="16">
        <f>IF(Table1[[#This Row],[Number]]&gt;=20, 0.95 *Table1[[#This Row],[Total]], Table1[[#This Row],[Total]])</f>
        <v>9808.75</v>
      </c>
    </row>
    <row r="37" spans="1:16" x14ac:dyDescent="0.3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VLOOKUP(Table1[[#This Row],[Customer ID]],'Customer Info'!$A$3:$C$12, 3, FALSE)</f>
        <v>Amanda Wood</v>
      </c>
      <c r="H37" s="3" t="str">
        <f>VLOOKUP(Table1[[#This Row],[Customer ID]], 'Customer Info'!$A$3:$C$12, 2, FALSE)</f>
        <v>Vento</v>
      </c>
      <c r="I37" t="s">
        <v>4</v>
      </c>
      <c r="J37" t="s">
        <v>52</v>
      </c>
      <c r="K37" t="s">
        <v>53</v>
      </c>
      <c r="L37">
        <v>20</v>
      </c>
      <c r="M37" s="5">
        <v>375</v>
      </c>
      <c r="N37" s="5">
        <v>7500</v>
      </c>
      <c r="O37" s="3" t="str">
        <f>IF(Table1[[#This Row],[Number]]&gt;=20, "Y", "N")</f>
        <v>Y</v>
      </c>
      <c r="P37" s="16">
        <f>IF(Table1[[#This Row],[Number]]&gt;=20, 0.95 *Table1[[#This Row],[Total]], Table1[[#This Row],[Total]])</f>
        <v>7125</v>
      </c>
    </row>
    <row r="38" spans="1:16" x14ac:dyDescent="0.3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VLOOKUP(Table1[[#This Row],[Customer ID]],'Customer Info'!$A$3:$C$12, 3, FALSE)</f>
        <v>Rob Nelson</v>
      </c>
      <c r="H38" s="3" t="str">
        <f>VLOOKUP(Table1[[#This Row],[Customer ID]], 'Customer Info'!$A$3:$C$12, 2, FALSE)</f>
        <v>Secspace</v>
      </c>
      <c r="I38" t="s">
        <v>3</v>
      </c>
      <c r="J38" t="s">
        <v>46</v>
      </c>
      <c r="K38" t="s">
        <v>67</v>
      </c>
      <c r="L38">
        <v>45</v>
      </c>
      <c r="M38" s="5">
        <v>220</v>
      </c>
      <c r="N38" s="5">
        <v>9900</v>
      </c>
      <c r="O38" s="3" t="str">
        <f>IF(Table1[[#This Row],[Number]]&gt;=20, "Y", "N")</f>
        <v>Y</v>
      </c>
      <c r="P38" s="16">
        <f>IF(Table1[[#This Row],[Number]]&gt;=20, 0.95 *Table1[[#This Row],[Total]], Table1[[#This Row],[Total]])</f>
        <v>9405</v>
      </c>
    </row>
    <row r="39" spans="1:16" x14ac:dyDescent="0.3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VLOOKUP(Table1[[#This Row],[Customer ID]],'Customer Info'!$A$3:$C$12, 3, FALSE)</f>
        <v>Emily Flores</v>
      </c>
      <c r="H39" s="3" t="str">
        <f>VLOOKUP(Table1[[#This Row],[Customer ID]], 'Customer Info'!$A$3:$C$12, 2, FALSE)</f>
        <v>Telmark</v>
      </c>
      <c r="I39" t="s">
        <v>4</v>
      </c>
      <c r="J39" t="s">
        <v>34</v>
      </c>
      <c r="K39" t="s">
        <v>61</v>
      </c>
      <c r="L39">
        <v>15</v>
      </c>
      <c r="M39" s="5">
        <v>375</v>
      </c>
      <c r="N39" s="5">
        <v>5625</v>
      </c>
      <c r="O39" s="3" t="str">
        <f>IF(Table1[[#This Row],[Number]]&gt;=20, "Y", "N")</f>
        <v>N</v>
      </c>
      <c r="P39" s="16">
        <f>IF(Table1[[#This Row],[Number]]&gt;=20, 0.95 *Table1[[#This Row],[Total]], Table1[[#This Row],[Total]])</f>
        <v>5625</v>
      </c>
    </row>
    <row r="40" spans="1:16" x14ac:dyDescent="0.3">
      <c r="A40">
        <v>36</v>
      </c>
      <c r="B40" s="2">
        <v>43927</v>
      </c>
      <c r="C40" s="3" t="s">
        <v>13</v>
      </c>
      <c r="D40" s="6" t="s">
        <v>57</v>
      </c>
      <c r="E40" s="3" t="s">
        <v>37</v>
      </c>
      <c r="F40" s="3">
        <v>132</v>
      </c>
      <c r="G40" s="3" t="str">
        <f>VLOOKUP(Table1[[#This Row],[Customer ID]],'Customer Info'!$A$3:$C$12, 3, FALSE)</f>
        <v>Lucas Adams</v>
      </c>
      <c r="H40" s="3" t="str">
        <f>VLOOKUP(Table1[[#This Row],[Customer ID]], 'Customer Info'!$A$3:$C$12, 2, FALSE)</f>
        <v>Bankia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>IF(Table1[[#This Row],[Number]]&gt;=20, "Y", "N")</f>
        <v>N</v>
      </c>
      <c r="P40" s="16">
        <f>IF(Table1[[#This Row],[Number]]&gt;=20, 0.95 *Table1[[#This Row],[Total]], Table1[[#This Row],[Total]])</f>
        <v>4900</v>
      </c>
    </row>
    <row r="41" spans="1:16" x14ac:dyDescent="0.3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VLOOKUP(Table1[[#This Row],[Customer ID]],'Customer Info'!$A$3:$C$12, 3, FALSE)</f>
        <v>Matt Reed</v>
      </c>
      <c r="H41" s="3" t="str">
        <f>VLOOKUP(Table1[[#This Row],[Customer ID]], 'Customer Info'!$A$3:$C$12, 2, FALSE)</f>
        <v>MarkPlus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>IF(Table1[[#This Row],[Number]]&gt;=20, "Y", "N")</f>
        <v>Y</v>
      </c>
      <c r="P41" s="16">
        <f>IF(Table1[[#This Row],[Number]]&gt;=20, 0.95 *Table1[[#This Row],[Total]], Table1[[#This Row],[Total]])</f>
        <v>8968</v>
      </c>
    </row>
    <row r="42" spans="1:16" x14ac:dyDescent="0.3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VLOOKUP(Table1[[#This Row],[Customer ID]],'Customer Info'!$A$3:$C$12, 3, FALSE)</f>
        <v>Lucas Adams</v>
      </c>
      <c r="H42" s="3" t="str">
        <f>VLOOKUP(Table1[[#This Row],[Customer ID]], 'Customer Info'!$A$3:$C$12, 2, FALSE)</f>
        <v>Bankia</v>
      </c>
      <c r="I42" t="s">
        <v>7</v>
      </c>
      <c r="J42" t="s">
        <v>34</v>
      </c>
      <c r="K42" t="s">
        <v>62</v>
      </c>
      <c r="L42">
        <v>40</v>
      </c>
      <c r="M42" s="5">
        <v>260</v>
      </c>
      <c r="N42" s="5">
        <v>10400</v>
      </c>
      <c r="O42" s="3" t="str">
        <f>IF(Table1[[#This Row],[Number]]&gt;=20, "Y", "N")</f>
        <v>Y</v>
      </c>
      <c r="P42" s="16">
        <f>IF(Table1[[#This Row],[Number]]&gt;=20, 0.95 *Table1[[#This Row],[Total]], Table1[[#This Row],[Total]])</f>
        <v>9880</v>
      </c>
    </row>
    <row r="43" spans="1:16" x14ac:dyDescent="0.3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VLOOKUP(Table1[[#This Row],[Customer ID]],'Customer Info'!$A$3:$C$12, 3, FALSE)</f>
        <v>Dan Hill</v>
      </c>
      <c r="H43" s="3" t="str">
        <f>VLOOKUP(Table1[[#This Row],[Customer ID]], 'Customer Info'!$A$3:$C$12, 2, FALSE)</f>
        <v>Port Royale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>IF(Table1[[#This Row],[Number]]&gt;=20, "Y", "N")</f>
        <v>Y</v>
      </c>
      <c r="P43" s="16">
        <f>IF(Table1[[#This Row],[Number]]&gt;=20, 0.95 *Table1[[#This Row],[Total]], Table1[[#This Row],[Total]])</f>
        <v>10046.25</v>
      </c>
    </row>
    <row r="44" spans="1:16" x14ac:dyDescent="0.3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VLOOKUP(Table1[[#This Row],[Customer ID]],'Customer Info'!$A$3:$C$12, 3, FALSE)</f>
        <v>Sam Cooper</v>
      </c>
      <c r="H44" s="3" t="str">
        <f>VLOOKUP(Table1[[#This Row],[Customer ID]], 'Customer Info'!$A$3:$C$12, 2, FALSE)</f>
        <v>Milago</v>
      </c>
      <c r="I44" t="s">
        <v>3</v>
      </c>
      <c r="J44" t="s">
        <v>52</v>
      </c>
      <c r="K44" t="s">
        <v>65</v>
      </c>
      <c r="L44">
        <v>24</v>
      </c>
      <c r="M44" s="5">
        <v>220</v>
      </c>
      <c r="N44" s="5">
        <v>5280</v>
      </c>
      <c r="O44" s="3" t="str">
        <f>IF(Table1[[#This Row],[Number]]&gt;=20, "Y", "N")</f>
        <v>Y</v>
      </c>
      <c r="P44" s="16">
        <f>IF(Table1[[#This Row],[Number]]&gt;=20, 0.95 *Table1[[#This Row],[Total]], Table1[[#This Row],[Total]])</f>
        <v>5016</v>
      </c>
    </row>
    <row r="45" spans="1:16" x14ac:dyDescent="0.3">
      <c r="A45">
        <v>41</v>
      </c>
      <c r="B45" s="2">
        <v>43935</v>
      </c>
      <c r="C45" s="3" t="s">
        <v>13</v>
      </c>
      <c r="D45" s="6" t="s">
        <v>57</v>
      </c>
      <c r="E45" s="3" t="s">
        <v>37</v>
      </c>
      <c r="F45" s="3">
        <v>132</v>
      </c>
      <c r="G45" s="3" t="str">
        <f>VLOOKUP(Table1[[#This Row],[Customer ID]],'Customer Info'!$A$3:$C$12, 3, FALSE)</f>
        <v>Lucas Adams</v>
      </c>
      <c r="H45" s="3" t="str">
        <f>VLOOKUP(Table1[[#This Row],[Customer ID]], 'Customer Info'!$A$3:$C$12, 2, FALSE)</f>
        <v>Bankia</v>
      </c>
      <c r="I45" t="s">
        <v>4</v>
      </c>
      <c r="J45" t="s">
        <v>34</v>
      </c>
      <c r="K45" t="s">
        <v>61</v>
      </c>
      <c r="L45">
        <v>30</v>
      </c>
      <c r="M45" s="5">
        <v>375</v>
      </c>
      <c r="N45" s="5">
        <v>11250</v>
      </c>
      <c r="O45" s="3" t="str">
        <f>IF(Table1[[#This Row],[Number]]&gt;=20, "Y", "N")</f>
        <v>Y</v>
      </c>
      <c r="P45" s="16">
        <f>IF(Table1[[#This Row],[Number]]&gt;=20, 0.95 *Table1[[#This Row],[Total]], Table1[[#This Row],[Total]])</f>
        <v>10687.5</v>
      </c>
    </row>
    <row r="46" spans="1:16" x14ac:dyDescent="0.3">
      <c r="A46">
        <v>42</v>
      </c>
      <c r="B46" s="2">
        <v>43936</v>
      </c>
      <c r="C46" s="3" t="s">
        <v>13</v>
      </c>
      <c r="D46" s="6" t="s">
        <v>57</v>
      </c>
      <c r="E46" s="3" t="s">
        <v>37</v>
      </c>
      <c r="F46" s="3">
        <v>144</v>
      </c>
      <c r="G46" s="3" t="str">
        <f>VLOOKUP(Table1[[#This Row],[Customer ID]],'Customer Info'!$A$3:$C$12, 3, FALSE)</f>
        <v>Christina Bell</v>
      </c>
      <c r="H46" s="3" t="str">
        <f>VLOOKUP(Table1[[#This Row],[Customer ID]], 'Customer Info'!$A$3:$C$12, 2, FALSE)</f>
        <v>Affinity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>IF(Table1[[#This Row],[Number]]&gt;=20, "Y", "N")</f>
        <v>N</v>
      </c>
      <c r="P46" s="16">
        <f>IF(Table1[[#This Row],[Number]]&gt;=20, 0.95 *Table1[[#This Row],[Total]], Table1[[#This Row],[Total]])</f>
        <v>3900</v>
      </c>
    </row>
    <row r="47" spans="1:16" x14ac:dyDescent="0.3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VLOOKUP(Table1[[#This Row],[Customer ID]],'Customer Info'!$A$3:$C$12, 3, FALSE)</f>
        <v>Matt Reed</v>
      </c>
      <c r="H47" s="3" t="str">
        <f>VLOOKUP(Table1[[#This Row],[Customer ID]], 'Customer Info'!$A$3:$C$12, 2, FALSE)</f>
        <v>MarkPlus</v>
      </c>
      <c r="I47" t="s">
        <v>4</v>
      </c>
      <c r="J47" t="s">
        <v>34</v>
      </c>
      <c r="K47" t="s">
        <v>61</v>
      </c>
      <c r="L47">
        <v>15</v>
      </c>
      <c r="M47" s="5">
        <v>375</v>
      </c>
      <c r="N47" s="5">
        <v>5625</v>
      </c>
      <c r="O47" s="3" t="str">
        <f>IF(Table1[[#This Row],[Number]]&gt;=20, "Y", "N")</f>
        <v>N</v>
      </c>
      <c r="P47" s="16">
        <f>IF(Table1[[#This Row],[Number]]&gt;=20, 0.95 *Table1[[#This Row],[Total]], Table1[[#This Row],[Total]])</f>
        <v>5625</v>
      </c>
    </row>
    <row r="48" spans="1:16" x14ac:dyDescent="0.3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VLOOKUP(Table1[[#This Row],[Customer ID]],'Customer Info'!$A$3:$C$12, 3, FALSE)</f>
        <v>Sam Cooper</v>
      </c>
      <c r="H48" s="3" t="str">
        <f>VLOOKUP(Table1[[#This Row],[Customer ID]], 'Customer Info'!$A$3:$C$12, 2, FALSE)</f>
        <v>Milago</v>
      </c>
      <c r="I48" t="s">
        <v>8</v>
      </c>
      <c r="J48" t="s">
        <v>44</v>
      </c>
      <c r="K48" t="s">
        <v>64</v>
      </c>
      <c r="L48">
        <v>42</v>
      </c>
      <c r="M48" s="5">
        <v>295</v>
      </c>
      <c r="N48" s="5">
        <v>12390</v>
      </c>
      <c r="O48" s="3" t="str">
        <f>IF(Table1[[#This Row],[Number]]&gt;=20, "Y", "N")</f>
        <v>Y</v>
      </c>
      <c r="P48" s="16">
        <f>IF(Table1[[#This Row],[Number]]&gt;=20, 0.95 *Table1[[#This Row],[Total]], Table1[[#This Row],[Total]])</f>
        <v>11770.5</v>
      </c>
    </row>
    <row r="49" spans="1:16" x14ac:dyDescent="0.3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VLOOKUP(Table1[[#This Row],[Customer ID]],'Customer Info'!$A$3:$C$12, 3, FALSE)</f>
        <v>Lucas Adams</v>
      </c>
      <c r="H49" s="3" t="str">
        <f>VLOOKUP(Table1[[#This Row],[Customer ID]], 'Customer Info'!$A$3:$C$12, 2, FALSE)</f>
        <v>Bankia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>IF(Table1[[#This Row],[Number]]&gt;=20, "Y", "N")</f>
        <v>Y</v>
      </c>
      <c r="P49" s="16">
        <f>IF(Table1[[#This Row],[Number]]&gt;=20, 0.95 *Table1[[#This Row],[Total]], Table1[[#This Row],[Total]])</f>
        <v>8645</v>
      </c>
    </row>
    <row r="50" spans="1:16" x14ac:dyDescent="0.3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VLOOKUP(Table1[[#This Row],[Customer ID]],'Customer Info'!$A$3:$C$12, 3, FALSE)</f>
        <v>Denise Harris</v>
      </c>
      <c r="H50" s="3" t="str">
        <f>VLOOKUP(Table1[[#This Row],[Customer ID]], 'Customer Info'!$A$3:$C$12, 2, FALSE)</f>
        <v>Cruise</v>
      </c>
      <c r="I50" t="s">
        <v>7</v>
      </c>
      <c r="J50" t="s">
        <v>46</v>
      </c>
      <c r="K50" t="s">
        <v>68</v>
      </c>
      <c r="L50">
        <v>35</v>
      </c>
      <c r="M50" s="5">
        <v>260</v>
      </c>
      <c r="N50" s="5">
        <v>9100</v>
      </c>
      <c r="O50" s="3" t="str">
        <f>IF(Table1[[#This Row],[Number]]&gt;=20, "Y", "N")</f>
        <v>Y</v>
      </c>
      <c r="P50" s="16">
        <f>IF(Table1[[#This Row],[Number]]&gt;=20, 0.95 *Table1[[#This Row],[Total]], Table1[[#This Row],[Total]])</f>
        <v>8645</v>
      </c>
    </row>
    <row r="51" spans="1:16" x14ac:dyDescent="0.3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VLOOKUP(Table1[[#This Row],[Customer ID]],'Customer Info'!$A$3:$C$12, 3, FALSE)</f>
        <v>Christina Bell</v>
      </c>
      <c r="H51" s="3" t="str">
        <f>VLOOKUP(Table1[[#This Row],[Customer ID]], 'Customer Info'!$A$3:$C$12, 2, FALSE)</f>
        <v>Affinity</v>
      </c>
      <c r="I51" t="s">
        <v>3</v>
      </c>
      <c r="J51" t="s">
        <v>52</v>
      </c>
      <c r="K51" t="s">
        <v>65</v>
      </c>
      <c r="L51">
        <v>32</v>
      </c>
      <c r="M51" s="5">
        <v>220</v>
      </c>
      <c r="N51" s="5">
        <v>7040</v>
      </c>
      <c r="O51" s="3" t="str">
        <f>IF(Table1[[#This Row],[Number]]&gt;=20, "Y", "N")</f>
        <v>Y</v>
      </c>
      <c r="P51" s="16">
        <f>IF(Table1[[#This Row],[Number]]&gt;=20, 0.95 *Table1[[#This Row],[Total]], Table1[[#This Row],[Total]])</f>
        <v>6688</v>
      </c>
    </row>
    <row r="52" spans="1:16" x14ac:dyDescent="0.3">
      <c r="A52">
        <v>48</v>
      </c>
      <c r="B52" s="2">
        <v>43948</v>
      </c>
      <c r="C52" s="3" t="s">
        <v>13</v>
      </c>
      <c r="D52" s="6" t="s">
        <v>57</v>
      </c>
      <c r="E52" s="3" t="s">
        <v>37</v>
      </c>
      <c r="F52" s="3">
        <v>132</v>
      </c>
      <c r="G52" s="3" t="str">
        <f>VLOOKUP(Table1[[#This Row],[Customer ID]],'Customer Info'!$A$3:$C$12, 3, FALSE)</f>
        <v>Lucas Adams</v>
      </c>
      <c r="H52" s="3" t="str">
        <f>VLOOKUP(Table1[[#This Row],[Customer ID]], 'Customer Info'!$A$3:$C$12, 2, FALSE)</f>
        <v>Bankia</v>
      </c>
      <c r="I52" t="s">
        <v>8</v>
      </c>
      <c r="J52" t="s">
        <v>44</v>
      </c>
      <c r="K52" t="s">
        <v>64</v>
      </c>
      <c r="L52">
        <v>18</v>
      </c>
      <c r="M52" s="5">
        <v>295</v>
      </c>
      <c r="N52" s="5">
        <v>5310</v>
      </c>
      <c r="O52" s="3" t="str">
        <f>IF(Table1[[#This Row],[Number]]&gt;=20, "Y", "N")</f>
        <v>N</v>
      </c>
      <c r="P52" s="16">
        <f>IF(Table1[[#This Row],[Number]]&gt;=20, 0.95 *Table1[[#This Row],[Total]], Table1[[#This Row],[Total]])</f>
        <v>5310</v>
      </c>
    </row>
    <row r="53" spans="1:16" x14ac:dyDescent="0.3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VLOOKUP(Table1[[#This Row],[Customer ID]],'Customer Info'!$A$3:$C$12, 3, FALSE)</f>
        <v>Sam Cooper</v>
      </c>
      <c r="H53" s="3" t="str">
        <f>VLOOKUP(Table1[[#This Row],[Customer ID]], 'Customer Info'!$A$3:$C$12, 2, FALSE)</f>
        <v>Milago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>IF(Table1[[#This Row],[Number]]&gt;=20, "Y", "N")</f>
        <v>Y</v>
      </c>
      <c r="P53" s="16">
        <f>IF(Table1[[#This Row],[Number]]&gt;=20, 0.95 *Table1[[#This Row],[Total]], Table1[[#This Row],[Total]])</f>
        <v>7315</v>
      </c>
    </row>
    <row r="54" spans="1:16" x14ac:dyDescent="0.3">
      <c r="A54">
        <v>50</v>
      </c>
      <c r="B54" s="2">
        <v>43951</v>
      </c>
      <c r="C54" s="3" t="s">
        <v>13</v>
      </c>
      <c r="D54" s="6" t="s">
        <v>51</v>
      </c>
      <c r="E54" s="3" t="s">
        <v>43</v>
      </c>
      <c r="F54" s="3">
        <v>162</v>
      </c>
      <c r="G54" s="3" t="str">
        <f>VLOOKUP(Table1[[#This Row],[Customer ID]],'Customer Info'!$A$3:$C$12, 3, FALSE)</f>
        <v>Denise Harris</v>
      </c>
      <c r="H54" s="3" t="str">
        <f>VLOOKUP(Table1[[#This Row],[Customer ID]], 'Customer Info'!$A$3:$C$12, 2, FALSE)</f>
        <v>Cruise</v>
      </c>
      <c r="I54" t="s">
        <v>6</v>
      </c>
      <c r="J54" t="s">
        <v>46</v>
      </c>
      <c r="K54" t="s">
        <v>66</v>
      </c>
      <c r="L54">
        <v>38</v>
      </c>
      <c r="M54" s="5">
        <v>235</v>
      </c>
      <c r="N54" s="5">
        <v>8930</v>
      </c>
      <c r="O54" s="3" t="str">
        <f>IF(Table1[[#This Row],[Number]]&gt;=20, "Y", "N")</f>
        <v>Y</v>
      </c>
      <c r="P54" s="16">
        <f>IF(Table1[[#This Row],[Number]]&gt;=20, 0.95 *Table1[[#This Row],[Total]], Table1[[#This Row],[Total]])</f>
        <v>8483.5</v>
      </c>
    </row>
    <row r="55" spans="1:16" x14ac:dyDescent="0.3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VLOOKUP(Table1[[#This Row],[Customer ID]],'Customer Info'!$A$3:$C$12, 3, FALSE)</f>
        <v>Sam Cooper</v>
      </c>
      <c r="H55" s="3" t="str">
        <f>VLOOKUP(Table1[[#This Row],[Customer ID]], 'Customer Info'!$A$3:$C$12, 2, FALSE)</f>
        <v>Milago</v>
      </c>
      <c r="I55" t="s">
        <v>3</v>
      </c>
      <c r="J55" t="s">
        <v>34</v>
      </c>
      <c r="K55" t="s">
        <v>69</v>
      </c>
      <c r="L55">
        <v>42</v>
      </c>
      <c r="M55" s="5">
        <v>220</v>
      </c>
      <c r="N55" s="5">
        <v>9240</v>
      </c>
      <c r="O55" s="3" t="str">
        <f>IF(Table1[[#This Row],[Number]]&gt;=20, "Y", "N")</f>
        <v>Y</v>
      </c>
      <c r="P55" s="16">
        <f>IF(Table1[[#This Row],[Number]]&gt;=20, 0.95 *Table1[[#This Row],[Total]], Table1[[#This Row],[Total]])</f>
        <v>8778</v>
      </c>
    </row>
    <row r="56" spans="1:16" x14ac:dyDescent="0.3">
      <c r="A56">
        <v>52</v>
      </c>
      <c r="B56" s="2">
        <v>43954</v>
      </c>
      <c r="C56" s="3" t="s">
        <v>14</v>
      </c>
      <c r="D56" s="6" t="s">
        <v>57</v>
      </c>
      <c r="E56" s="3" t="s">
        <v>37</v>
      </c>
      <c r="F56" s="3">
        <v>162</v>
      </c>
      <c r="G56" s="3" t="str">
        <f>VLOOKUP(Table1[[#This Row],[Customer ID]],'Customer Info'!$A$3:$C$12, 3, FALSE)</f>
        <v>Denise Harris</v>
      </c>
      <c r="H56" s="3" t="str">
        <f>VLOOKUP(Table1[[#This Row],[Customer ID]], 'Customer Info'!$A$3:$C$12, 2, FALSE)</f>
        <v>Cruise</v>
      </c>
      <c r="I56" t="s">
        <v>8</v>
      </c>
      <c r="J56" t="s">
        <v>38</v>
      </c>
      <c r="K56" t="s">
        <v>70</v>
      </c>
      <c r="L56">
        <v>15</v>
      </c>
      <c r="M56" s="5">
        <v>295</v>
      </c>
      <c r="N56" s="5">
        <v>4425</v>
      </c>
      <c r="O56" s="3" t="str">
        <f>IF(Table1[[#This Row],[Number]]&gt;=20, "Y", "N")</f>
        <v>N</v>
      </c>
      <c r="P56" s="16">
        <f>IF(Table1[[#This Row],[Number]]&gt;=20, 0.95 *Table1[[#This Row],[Total]], Table1[[#This Row],[Total]])</f>
        <v>4425</v>
      </c>
    </row>
    <row r="57" spans="1:16" x14ac:dyDescent="0.3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VLOOKUP(Table1[[#This Row],[Customer ID]],'Customer Info'!$A$3:$C$12, 3, FALSE)</f>
        <v>Emily Flores</v>
      </c>
      <c r="H57" s="3" t="str">
        <f>VLOOKUP(Table1[[#This Row],[Customer ID]], 'Customer Info'!$A$3:$C$12, 2, FALSE)</f>
        <v>Telmark</v>
      </c>
      <c r="I57" t="s">
        <v>4</v>
      </c>
      <c r="J57" t="s">
        <v>46</v>
      </c>
      <c r="K57" t="s">
        <v>56</v>
      </c>
      <c r="L57">
        <v>10</v>
      </c>
      <c r="M57" s="5">
        <v>375</v>
      </c>
      <c r="N57" s="5">
        <v>3750</v>
      </c>
      <c r="O57" s="3" t="str">
        <f>IF(Table1[[#This Row],[Number]]&gt;=20, "Y", "N")</f>
        <v>N</v>
      </c>
      <c r="P57" s="16">
        <f>IF(Table1[[#This Row],[Number]]&gt;=20, 0.95 *Table1[[#This Row],[Total]], Table1[[#This Row],[Total]])</f>
        <v>3750</v>
      </c>
    </row>
    <row r="58" spans="1:16" x14ac:dyDescent="0.3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VLOOKUP(Table1[[#This Row],[Customer ID]],'Customer Info'!$A$3:$C$12, 3, FALSE)</f>
        <v>Emily Flores</v>
      </c>
      <c r="H58" s="3" t="str">
        <f>VLOOKUP(Table1[[#This Row],[Customer ID]], 'Customer Info'!$A$3:$C$12, 2, FALSE)</f>
        <v>Telmark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>IF(Table1[[#This Row],[Number]]&gt;=20, "Y", "N")</f>
        <v>Y</v>
      </c>
      <c r="P58" s="16">
        <f>IF(Table1[[#This Row],[Number]]&gt;=20, 0.95 *Table1[[#This Row],[Total]], Table1[[#This Row],[Total]])</f>
        <v>5804.5</v>
      </c>
    </row>
    <row r="59" spans="1:16" x14ac:dyDescent="0.3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VLOOKUP(Table1[[#This Row],[Customer ID]],'Customer Info'!$A$3:$C$12, 3, FALSE)</f>
        <v>Rob Nelson</v>
      </c>
      <c r="H59" s="3" t="str">
        <f>VLOOKUP(Table1[[#This Row],[Customer ID]], 'Customer Info'!$A$3:$C$12, 2, FALSE)</f>
        <v>Secspace</v>
      </c>
      <c r="I59" t="s">
        <v>6</v>
      </c>
      <c r="J59" t="s">
        <v>38</v>
      </c>
      <c r="K59" t="s">
        <v>71</v>
      </c>
      <c r="L59">
        <v>40</v>
      </c>
      <c r="M59" s="5">
        <v>235</v>
      </c>
      <c r="N59" s="5">
        <v>9400</v>
      </c>
      <c r="O59" s="3" t="str">
        <f>IF(Table1[[#This Row],[Number]]&gt;=20, "Y", "N")</f>
        <v>Y</v>
      </c>
      <c r="P59" s="16">
        <f>IF(Table1[[#This Row],[Number]]&gt;=20, 0.95 *Table1[[#This Row],[Total]], Table1[[#This Row],[Total]])</f>
        <v>8930</v>
      </c>
    </row>
    <row r="60" spans="1:16" x14ac:dyDescent="0.3">
      <c r="A60">
        <v>56</v>
      </c>
      <c r="B60" s="2">
        <v>43964</v>
      </c>
      <c r="C60" s="3" t="s">
        <v>14</v>
      </c>
      <c r="D60" s="6" t="s">
        <v>51</v>
      </c>
      <c r="E60" s="3" t="s">
        <v>43</v>
      </c>
      <c r="F60" s="3">
        <v>180</v>
      </c>
      <c r="G60" s="3" t="str">
        <f>VLOOKUP(Table1[[#This Row],[Customer ID]],'Customer Info'!$A$3:$C$12, 3, FALSE)</f>
        <v>Sam Cooper</v>
      </c>
      <c r="H60" s="3" t="str">
        <f>VLOOKUP(Table1[[#This Row],[Customer ID]], 'Customer Info'!$A$3:$C$12, 2, FALSE)</f>
        <v>Milago</v>
      </c>
      <c r="I60" t="s">
        <v>7</v>
      </c>
      <c r="J60" t="s">
        <v>34</v>
      </c>
      <c r="K60" t="s">
        <v>62</v>
      </c>
      <c r="L60">
        <v>30</v>
      </c>
      <c r="M60" s="5">
        <v>260</v>
      </c>
      <c r="N60" s="5">
        <v>7800</v>
      </c>
      <c r="O60" s="3" t="str">
        <f>IF(Table1[[#This Row],[Number]]&gt;=20, "Y", "N")</f>
        <v>Y</v>
      </c>
      <c r="P60" s="16">
        <f>IF(Table1[[#This Row],[Number]]&gt;=20, 0.95 *Table1[[#This Row],[Total]], Table1[[#This Row],[Total]])</f>
        <v>7410</v>
      </c>
    </row>
    <row r="61" spans="1:16" x14ac:dyDescent="0.3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VLOOKUP(Table1[[#This Row],[Customer ID]],'Customer Info'!$A$3:$C$12, 3, FALSE)</f>
        <v>Rob Nelson</v>
      </c>
      <c r="H61" s="3" t="str">
        <f>VLOOKUP(Table1[[#This Row],[Customer ID]], 'Customer Info'!$A$3:$C$12, 2, FALSE)</f>
        <v>Secspace</v>
      </c>
      <c r="I61" t="s">
        <v>5</v>
      </c>
      <c r="J61" t="s">
        <v>46</v>
      </c>
      <c r="K61" t="s">
        <v>72</v>
      </c>
      <c r="L61">
        <v>26</v>
      </c>
      <c r="M61" s="5">
        <v>350</v>
      </c>
      <c r="N61" s="5">
        <v>9100</v>
      </c>
      <c r="O61" s="3" t="str">
        <f>IF(Table1[[#This Row],[Number]]&gt;=20, "Y", "N")</f>
        <v>Y</v>
      </c>
      <c r="P61" s="16">
        <f>IF(Table1[[#This Row],[Number]]&gt;=20, 0.95 *Table1[[#This Row],[Total]], Table1[[#This Row],[Total]])</f>
        <v>8645</v>
      </c>
    </row>
    <row r="62" spans="1:16" x14ac:dyDescent="0.3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VLOOKUP(Table1[[#This Row],[Customer ID]],'Customer Info'!$A$3:$C$12, 3, FALSE)</f>
        <v>Lucas Adams</v>
      </c>
      <c r="H62" s="3" t="str">
        <f>VLOOKUP(Table1[[#This Row],[Customer ID]], 'Customer Info'!$A$3:$C$12, 2, FALSE)</f>
        <v>Bankia</v>
      </c>
      <c r="I62" t="s">
        <v>8</v>
      </c>
      <c r="J62" t="s">
        <v>34</v>
      </c>
      <c r="K62" t="s">
        <v>60</v>
      </c>
      <c r="L62">
        <v>18</v>
      </c>
      <c r="M62" s="5">
        <v>295</v>
      </c>
      <c r="N62" s="5">
        <v>5310</v>
      </c>
      <c r="O62" s="3" t="str">
        <f>IF(Table1[[#This Row],[Number]]&gt;=20, "Y", "N")</f>
        <v>N</v>
      </c>
      <c r="P62" s="16">
        <f>IF(Table1[[#This Row],[Number]]&gt;=20, 0.95 *Table1[[#This Row],[Total]], Table1[[#This Row],[Total]])</f>
        <v>5310</v>
      </c>
    </row>
    <row r="63" spans="1:16" x14ac:dyDescent="0.3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VLOOKUP(Table1[[#This Row],[Customer ID]],'Customer Info'!$A$3:$C$12, 3, FALSE)</f>
        <v>Sam Cooper</v>
      </c>
      <c r="H63" s="3" t="str">
        <f>VLOOKUP(Table1[[#This Row],[Customer ID]], 'Customer Info'!$A$3:$C$12, 2, FALSE)</f>
        <v>Milago</v>
      </c>
      <c r="I63" t="s">
        <v>6</v>
      </c>
      <c r="J63" t="s">
        <v>46</v>
      </c>
      <c r="K63" t="s">
        <v>66</v>
      </c>
      <c r="L63">
        <v>22</v>
      </c>
      <c r="M63" s="5">
        <v>235</v>
      </c>
      <c r="N63" s="5">
        <v>5170</v>
      </c>
      <c r="O63" s="3" t="str">
        <f>IF(Table1[[#This Row],[Number]]&gt;=20, "Y", "N")</f>
        <v>Y</v>
      </c>
      <c r="P63" s="16">
        <f>IF(Table1[[#This Row],[Number]]&gt;=20, 0.95 *Table1[[#This Row],[Total]], Table1[[#This Row],[Total]])</f>
        <v>4911.5</v>
      </c>
    </row>
    <row r="64" spans="1:16" x14ac:dyDescent="0.3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VLOOKUP(Table1[[#This Row],[Customer ID]],'Customer Info'!$A$3:$C$12, 3, FALSE)</f>
        <v>Christina Bell</v>
      </c>
      <c r="H64" s="3" t="str">
        <f>VLOOKUP(Table1[[#This Row],[Customer ID]], 'Customer Info'!$A$3:$C$12, 2, FALSE)</f>
        <v>Affinity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>IF(Table1[[#This Row],[Number]]&gt;=20, "Y", "N")</f>
        <v>Y</v>
      </c>
      <c r="P64" s="16">
        <f>IF(Table1[[#This Row],[Number]]&gt;=20, 0.95 *Table1[[#This Row],[Total]], Table1[[#This Row],[Total]])</f>
        <v>13965</v>
      </c>
    </row>
    <row r="65" spans="1:16" x14ac:dyDescent="0.3">
      <c r="A65">
        <v>61</v>
      </c>
      <c r="B65" s="2">
        <v>43972</v>
      </c>
      <c r="C65" s="3" t="s">
        <v>14</v>
      </c>
      <c r="D65" s="6" t="s">
        <v>57</v>
      </c>
      <c r="E65" s="3" t="s">
        <v>37</v>
      </c>
      <c r="F65" s="3">
        <v>162</v>
      </c>
      <c r="G65" s="3" t="str">
        <f>VLOOKUP(Table1[[#This Row],[Customer ID]],'Customer Info'!$A$3:$C$12, 3, FALSE)</f>
        <v>Denise Harris</v>
      </c>
      <c r="H65" s="3" t="str">
        <f>VLOOKUP(Table1[[#This Row],[Customer ID]], 'Customer Info'!$A$3:$C$12, 2, FALSE)</f>
        <v>Cruise</v>
      </c>
      <c r="I65" t="s">
        <v>5</v>
      </c>
      <c r="J65" t="s">
        <v>52</v>
      </c>
      <c r="K65" t="s">
        <v>58</v>
      </c>
      <c r="L65">
        <v>45</v>
      </c>
      <c r="M65" s="5">
        <v>350</v>
      </c>
      <c r="N65" s="5">
        <v>15750</v>
      </c>
      <c r="O65" s="3" t="str">
        <f>IF(Table1[[#This Row],[Number]]&gt;=20, "Y", "N")</f>
        <v>Y</v>
      </c>
      <c r="P65" s="16">
        <f>IF(Table1[[#This Row],[Number]]&gt;=20, 0.95 *Table1[[#This Row],[Total]], Table1[[#This Row],[Total]])</f>
        <v>14962.5</v>
      </c>
    </row>
    <row r="66" spans="1:16" x14ac:dyDescent="0.3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VLOOKUP(Table1[[#This Row],[Customer ID]],'Customer Info'!$A$3:$C$12, 3, FALSE)</f>
        <v>Lucas Adams</v>
      </c>
      <c r="H66" s="3" t="str">
        <f>VLOOKUP(Table1[[#This Row],[Customer ID]], 'Customer Info'!$A$3:$C$12, 2, FALSE)</f>
        <v>Bankia</v>
      </c>
      <c r="I66" t="s">
        <v>8</v>
      </c>
      <c r="J66" t="s">
        <v>38</v>
      </c>
      <c r="K66" t="s">
        <v>70</v>
      </c>
      <c r="L66">
        <v>20</v>
      </c>
      <c r="M66" s="5">
        <v>295</v>
      </c>
      <c r="N66" s="5">
        <v>5900</v>
      </c>
      <c r="O66" s="3" t="str">
        <f>IF(Table1[[#This Row],[Number]]&gt;=20, "Y", "N")</f>
        <v>Y</v>
      </c>
      <c r="P66" s="16">
        <f>IF(Table1[[#This Row],[Number]]&gt;=20, 0.95 *Table1[[#This Row],[Total]], Table1[[#This Row],[Total]])</f>
        <v>5605</v>
      </c>
    </row>
    <row r="67" spans="1:16" x14ac:dyDescent="0.3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VLOOKUP(Table1[[#This Row],[Customer ID]],'Customer Info'!$A$3:$C$12, 3, FALSE)</f>
        <v>Emily Flores</v>
      </c>
      <c r="H67" s="3" t="str">
        <f>VLOOKUP(Table1[[#This Row],[Customer ID]], 'Customer Info'!$A$3:$C$12, 2, FALSE)</f>
        <v>Telmark</v>
      </c>
      <c r="I67" t="s">
        <v>8</v>
      </c>
      <c r="J67" t="s">
        <v>34</v>
      </c>
      <c r="K67" t="s">
        <v>60</v>
      </c>
      <c r="L67">
        <v>22</v>
      </c>
      <c r="M67" s="5">
        <v>295</v>
      </c>
      <c r="N67" s="5">
        <v>6490</v>
      </c>
      <c r="O67" s="3" t="str">
        <f>IF(Table1[[#This Row],[Number]]&gt;=20, "Y", "N")</f>
        <v>Y</v>
      </c>
      <c r="P67" s="16">
        <f>IF(Table1[[#This Row],[Number]]&gt;=20, 0.95 *Table1[[#This Row],[Total]], Table1[[#This Row],[Total]])</f>
        <v>6165.5</v>
      </c>
    </row>
    <row r="68" spans="1:16" x14ac:dyDescent="0.3">
      <c r="A68">
        <v>64</v>
      </c>
      <c r="B68" s="2">
        <v>43978</v>
      </c>
      <c r="C68" s="3" t="s">
        <v>14</v>
      </c>
      <c r="D68" s="6" t="s">
        <v>51</v>
      </c>
      <c r="E68" s="3" t="s">
        <v>43</v>
      </c>
      <c r="F68" s="3">
        <v>157</v>
      </c>
      <c r="G68" s="3" t="str">
        <f>VLOOKUP(Table1[[#This Row],[Customer ID]],'Customer Info'!$A$3:$C$12, 3, FALSE)</f>
        <v>Matt Reed</v>
      </c>
      <c r="H68" s="3" t="str">
        <f>VLOOKUP(Table1[[#This Row],[Customer ID]], 'Customer Info'!$A$3:$C$12, 2, FALSE)</f>
        <v>MarkPlus</v>
      </c>
      <c r="I68" t="s">
        <v>3</v>
      </c>
      <c r="J68" t="s">
        <v>52</v>
      </c>
      <c r="K68" t="s">
        <v>65</v>
      </c>
      <c r="L68">
        <v>15</v>
      </c>
      <c r="M68" s="5">
        <v>220</v>
      </c>
      <c r="N68" s="5">
        <v>3300</v>
      </c>
      <c r="O68" s="3" t="str">
        <f>IF(Table1[[#This Row],[Number]]&gt;=20, "Y", "N")</f>
        <v>N</v>
      </c>
      <c r="P68" s="16">
        <f>IF(Table1[[#This Row],[Number]]&gt;=20, 0.95 *Table1[[#This Row],[Total]], Table1[[#This Row],[Total]])</f>
        <v>3300</v>
      </c>
    </row>
    <row r="69" spans="1:16" x14ac:dyDescent="0.3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VLOOKUP(Table1[[#This Row],[Customer ID]],'Customer Info'!$A$3:$C$12, 3, FALSE)</f>
        <v>Lucas Adams</v>
      </c>
      <c r="H69" s="3" t="str">
        <f>VLOOKUP(Table1[[#This Row],[Customer ID]], 'Customer Info'!$A$3:$C$12, 2, FALSE)</f>
        <v>Bankia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>IF(Table1[[#This Row],[Number]]&gt;=20, "Y", "N")</f>
        <v>Y</v>
      </c>
      <c r="P69" s="16">
        <f>IF(Table1[[#This Row],[Number]]&gt;=20, 0.95 *Table1[[#This Row],[Total]], Table1[[#This Row],[Total]])</f>
        <v>7813.75</v>
      </c>
    </row>
    <row r="70" spans="1:16" x14ac:dyDescent="0.3">
      <c r="A70">
        <v>66</v>
      </c>
      <c r="B70" s="2">
        <v>43984</v>
      </c>
      <c r="C70" s="3" t="s">
        <v>15</v>
      </c>
      <c r="D70" s="6" t="s">
        <v>51</v>
      </c>
      <c r="E70" s="3" t="s">
        <v>43</v>
      </c>
      <c r="F70" s="3">
        <v>178</v>
      </c>
      <c r="G70" s="3" t="str">
        <f>VLOOKUP(Table1[[#This Row],[Customer ID]],'Customer Info'!$A$3:$C$12, 3, FALSE)</f>
        <v>Amanda Wood</v>
      </c>
      <c r="H70" s="3" t="str">
        <f>VLOOKUP(Table1[[#This Row],[Customer ID]], 'Customer Info'!$A$3:$C$12, 2, FALSE)</f>
        <v>Vento</v>
      </c>
      <c r="I70" t="s">
        <v>4</v>
      </c>
      <c r="J70" t="s">
        <v>46</v>
      </c>
      <c r="K70" t="s">
        <v>56</v>
      </c>
      <c r="L70">
        <v>33</v>
      </c>
      <c r="M70" s="5">
        <v>375</v>
      </c>
      <c r="N70" s="5">
        <v>12375</v>
      </c>
      <c r="O70" s="3" t="str">
        <f>IF(Table1[[#This Row],[Number]]&gt;=20, "Y", "N")</f>
        <v>Y</v>
      </c>
      <c r="P70" s="16">
        <f>IF(Table1[[#This Row],[Number]]&gt;=20, 0.95 *Table1[[#This Row],[Total]], Table1[[#This Row],[Total]])</f>
        <v>11756.25</v>
      </c>
    </row>
    <row r="71" spans="1:16" x14ac:dyDescent="0.3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VLOOKUP(Table1[[#This Row],[Customer ID]],'Customer Info'!$A$3:$C$12, 3, FALSE)</f>
        <v>Christina Bell</v>
      </c>
      <c r="H71" s="3" t="str">
        <f>VLOOKUP(Table1[[#This Row],[Customer ID]], 'Customer Info'!$A$3:$C$12, 2, FALSE)</f>
        <v>Affinity</v>
      </c>
      <c r="I71" t="s">
        <v>7</v>
      </c>
      <c r="J71" t="s">
        <v>34</v>
      </c>
      <c r="K71" t="s">
        <v>62</v>
      </c>
      <c r="L71">
        <v>22</v>
      </c>
      <c r="M71" s="5">
        <v>260</v>
      </c>
      <c r="N71" s="5">
        <v>5720</v>
      </c>
      <c r="O71" s="3" t="str">
        <f>IF(Table1[[#This Row],[Number]]&gt;=20, "Y", "N")</f>
        <v>Y</v>
      </c>
      <c r="P71" s="16">
        <f>IF(Table1[[#This Row],[Number]]&gt;=20, 0.95 *Table1[[#This Row],[Total]], Table1[[#This Row],[Total]])</f>
        <v>5434</v>
      </c>
    </row>
    <row r="72" spans="1:16" x14ac:dyDescent="0.3">
      <c r="A72">
        <v>68</v>
      </c>
      <c r="B72" s="2">
        <v>43987</v>
      </c>
      <c r="C72" s="3" t="s">
        <v>15</v>
      </c>
      <c r="D72" s="6" t="s">
        <v>51</v>
      </c>
      <c r="E72" s="3" t="s">
        <v>43</v>
      </c>
      <c r="F72" s="3">
        <v>136</v>
      </c>
      <c r="G72" s="3" t="str">
        <f>VLOOKUP(Table1[[#This Row],[Customer ID]],'Customer Info'!$A$3:$C$12, 3, FALSE)</f>
        <v>Emily Flores</v>
      </c>
      <c r="H72" s="3" t="str">
        <f>VLOOKUP(Table1[[#This Row],[Customer ID]], 'Customer Info'!$A$3:$C$12, 2, FALSE)</f>
        <v>Telmark</v>
      </c>
      <c r="I72" t="s">
        <v>7</v>
      </c>
      <c r="J72" t="s">
        <v>46</v>
      </c>
      <c r="K72" t="s">
        <v>68</v>
      </c>
      <c r="L72">
        <v>26</v>
      </c>
      <c r="M72" s="5">
        <v>260</v>
      </c>
      <c r="N72" s="5">
        <v>6760</v>
      </c>
      <c r="O72" s="3" t="str">
        <f>IF(Table1[[#This Row],[Number]]&gt;=20, "Y", "N")</f>
        <v>Y</v>
      </c>
      <c r="P72" s="16">
        <f>IF(Table1[[#This Row],[Number]]&gt;=20, 0.95 *Table1[[#This Row],[Total]], Table1[[#This Row],[Total]])</f>
        <v>6422</v>
      </c>
    </row>
    <row r="73" spans="1:16" x14ac:dyDescent="0.3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VLOOKUP(Table1[[#This Row],[Customer ID]],'Customer Info'!$A$3:$C$12, 3, FALSE)</f>
        <v>Lucas Adams</v>
      </c>
      <c r="H73" s="3" t="str">
        <f>VLOOKUP(Table1[[#This Row],[Customer ID]], 'Customer Info'!$A$3:$C$12, 2, FALSE)</f>
        <v>Bankia</v>
      </c>
      <c r="I73" t="s">
        <v>3</v>
      </c>
      <c r="J73" t="s">
        <v>38</v>
      </c>
      <c r="K73" t="s">
        <v>59</v>
      </c>
      <c r="L73">
        <v>16</v>
      </c>
      <c r="M73" s="5">
        <v>220</v>
      </c>
      <c r="N73" s="5">
        <v>3520</v>
      </c>
      <c r="O73" s="3" t="str">
        <f>IF(Table1[[#This Row],[Number]]&gt;=20, "Y", "N")</f>
        <v>N</v>
      </c>
      <c r="P73" s="16">
        <f>IF(Table1[[#This Row],[Number]]&gt;=20, 0.95 *Table1[[#This Row],[Total]], Table1[[#This Row],[Total]])</f>
        <v>3520</v>
      </c>
    </row>
    <row r="74" spans="1:16" x14ac:dyDescent="0.3">
      <c r="A74">
        <v>70</v>
      </c>
      <c r="B74" s="2">
        <v>43991</v>
      </c>
      <c r="C74" s="3" t="s">
        <v>15</v>
      </c>
      <c r="D74" s="6" t="s">
        <v>57</v>
      </c>
      <c r="E74" s="3" t="s">
        <v>37</v>
      </c>
      <c r="F74" s="3">
        <v>178</v>
      </c>
      <c r="G74" s="3" t="str">
        <f>VLOOKUP(Table1[[#This Row],[Customer ID]],'Customer Info'!$A$3:$C$12, 3, FALSE)</f>
        <v>Amanda Wood</v>
      </c>
      <c r="H74" s="3" t="str">
        <f>VLOOKUP(Table1[[#This Row],[Customer ID]], 'Customer Info'!$A$3:$C$12, 2, FALSE)</f>
        <v>Vento</v>
      </c>
      <c r="I74" t="s">
        <v>8</v>
      </c>
      <c r="J74" t="s">
        <v>34</v>
      </c>
      <c r="K74" t="s">
        <v>60</v>
      </c>
      <c r="L74">
        <v>10</v>
      </c>
      <c r="M74" s="5">
        <v>295</v>
      </c>
      <c r="N74" s="5">
        <v>2950</v>
      </c>
      <c r="O74" s="3" t="str">
        <f>IF(Table1[[#This Row],[Number]]&gt;=20, "Y", "N")</f>
        <v>N</v>
      </c>
      <c r="P74" s="16">
        <f>IF(Table1[[#This Row],[Number]]&gt;=20, 0.95 *Table1[[#This Row],[Total]], Table1[[#This Row],[Total]])</f>
        <v>2950</v>
      </c>
    </row>
    <row r="75" spans="1:16" x14ac:dyDescent="0.3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VLOOKUP(Table1[[#This Row],[Customer ID]],'Customer Info'!$A$3:$C$12, 3, FALSE)</f>
        <v>Denise Harris</v>
      </c>
      <c r="H75" s="3" t="str">
        <f>VLOOKUP(Table1[[#This Row],[Customer ID]], 'Customer Info'!$A$3:$C$12, 2, FALSE)</f>
        <v>Cruise</v>
      </c>
      <c r="I75" t="s">
        <v>7</v>
      </c>
      <c r="J75" t="s">
        <v>34</v>
      </c>
      <c r="K75" t="s">
        <v>62</v>
      </c>
      <c r="L75">
        <v>40</v>
      </c>
      <c r="M75" s="5">
        <v>260</v>
      </c>
      <c r="N75" s="5">
        <v>10400</v>
      </c>
      <c r="O75" s="3" t="str">
        <f>IF(Table1[[#This Row],[Number]]&gt;=20, "Y", "N")</f>
        <v>Y</v>
      </c>
      <c r="P75" s="16">
        <f>IF(Table1[[#This Row],[Number]]&gt;=20, 0.95 *Table1[[#This Row],[Total]], Table1[[#This Row],[Total]])</f>
        <v>9880</v>
      </c>
    </row>
    <row r="76" spans="1:16" x14ac:dyDescent="0.3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VLOOKUP(Table1[[#This Row],[Customer ID]],'Customer Info'!$A$3:$C$12, 3, FALSE)</f>
        <v>Matt Reed</v>
      </c>
      <c r="H76" s="3" t="str">
        <f>VLOOKUP(Table1[[#This Row],[Customer ID]], 'Customer Info'!$A$3:$C$12, 2, FALSE)</f>
        <v>MarkPlus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>IF(Table1[[#This Row],[Number]]&gt;=20, "Y", "N")</f>
        <v>N</v>
      </c>
      <c r="P76" s="16">
        <f>IF(Table1[[#This Row],[Number]]&gt;=20, 0.95 *Table1[[#This Row],[Total]], Table1[[#This Row],[Total]])</f>
        <v>3525</v>
      </c>
    </row>
    <row r="77" spans="1:16" x14ac:dyDescent="0.3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VLOOKUP(Table1[[#This Row],[Customer ID]],'Customer Info'!$A$3:$C$12, 3, FALSE)</f>
        <v>Lucas Adams</v>
      </c>
      <c r="H77" s="3" t="str">
        <f>VLOOKUP(Table1[[#This Row],[Customer ID]], 'Customer Info'!$A$3:$C$12, 2, FALSE)</f>
        <v>Bankia</v>
      </c>
      <c r="I77" t="s">
        <v>4</v>
      </c>
      <c r="J77" t="s">
        <v>46</v>
      </c>
      <c r="K77" t="s">
        <v>56</v>
      </c>
      <c r="L77">
        <v>25</v>
      </c>
      <c r="M77" s="5">
        <v>375</v>
      </c>
      <c r="N77" s="5">
        <v>9375</v>
      </c>
      <c r="O77" s="3" t="str">
        <f>IF(Table1[[#This Row],[Number]]&gt;=20, "Y", "N")</f>
        <v>Y</v>
      </c>
      <c r="P77" s="16">
        <f>IF(Table1[[#This Row],[Number]]&gt;=20, 0.95 *Table1[[#This Row],[Total]], Table1[[#This Row],[Total]])</f>
        <v>8906.25</v>
      </c>
    </row>
    <row r="78" spans="1:16" x14ac:dyDescent="0.3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VLOOKUP(Table1[[#This Row],[Customer ID]],'Customer Info'!$A$3:$C$12, 3, FALSE)</f>
        <v>Christina Bell</v>
      </c>
      <c r="H78" s="3" t="str">
        <f>VLOOKUP(Table1[[#This Row],[Customer ID]], 'Customer Info'!$A$3:$C$12, 2, FALSE)</f>
        <v>Affinity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>IF(Table1[[#This Row],[Number]]&gt;=20, "Y", "N")</f>
        <v>Y</v>
      </c>
      <c r="P78" s="16">
        <f>IF(Table1[[#This Row],[Number]]&gt;=20, 0.95 *Table1[[#This Row],[Total]], Table1[[#This Row],[Total]])</f>
        <v>5605</v>
      </c>
    </row>
    <row r="79" spans="1:16" x14ac:dyDescent="0.3">
      <c r="A79">
        <v>75</v>
      </c>
      <c r="B79" s="2">
        <v>44000</v>
      </c>
      <c r="C79" s="3" t="s">
        <v>15</v>
      </c>
      <c r="D79" s="6" t="s">
        <v>51</v>
      </c>
      <c r="E79" s="3" t="s">
        <v>43</v>
      </c>
      <c r="F79" s="3">
        <v>166</v>
      </c>
      <c r="G79" s="3" t="str">
        <f>VLOOKUP(Table1[[#This Row],[Customer ID]],'Customer Info'!$A$3:$C$12, 3, FALSE)</f>
        <v>Dan Hill</v>
      </c>
      <c r="H79" s="3" t="str">
        <f>VLOOKUP(Table1[[#This Row],[Customer ID]], 'Customer Info'!$A$3:$C$12, 2, FALSE)</f>
        <v>Port Royale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>IF(Table1[[#This Row],[Number]]&gt;=20, "Y", "N")</f>
        <v>Y</v>
      </c>
      <c r="P79" s="16">
        <f>IF(Table1[[#This Row],[Number]]&gt;=20, 0.95 *Table1[[#This Row],[Total]], Table1[[#This Row],[Total]])</f>
        <v>8645</v>
      </c>
    </row>
    <row r="80" spans="1:16" x14ac:dyDescent="0.3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VLOOKUP(Table1[[#This Row],[Customer ID]],'Customer Info'!$A$3:$C$12, 3, FALSE)</f>
        <v>Amanda Wood</v>
      </c>
      <c r="H80" s="3" t="str">
        <f>VLOOKUP(Table1[[#This Row],[Customer ID]], 'Customer Info'!$A$3:$C$12, 2, FALSE)</f>
        <v>Vento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>IF(Table1[[#This Row],[Number]]&gt;=20, "Y", "N")</f>
        <v>Y</v>
      </c>
      <c r="P80" s="16">
        <f>IF(Table1[[#This Row],[Number]]&gt;=20, 0.95 *Table1[[#This Row],[Total]], Table1[[#This Row],[Total]])</f>
        <v>7315</v>
      </c>
    </row>
    <row r="81" spans="1:16" x14ac:dyDescent="0.3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VLOOKUP(Table1[[#This Row],[Customer ID]],'Customer Info'!$A$3:$C$12, 3, FALSE)</f>
        <v>Dan Hill</v>
      </c>
      <c r="H81" s="3" t="str">
        <f>VLOOKUP(Table1[[#This Row],[Customer ID]], 'Customer Info'!$A$3:$C$12, 2, FALSE)</f>
        <v>Port Royale</v>
      </c>
      <c r="I81" t="s">
        <v>3</v>
      </c>
      <c r="J81" t="s">
        <v>52</v>
      </c>
      <c r="K81" t="s">
        <v>65</v>
      </c>
      <c r="L81">
        <v>16</v>
      </c>
      <c r="M81" s="5">
        <v>220</v>
      </c>
      <c r="N81" s="5">
        <v>3520</v>
      </c>
      <c r="O81" s="3" t="str">
        <f>IF(Table1[[#This Row],[Number]]&gt;=20, "Y", "N")</f>
        <v>N</v>
      </c>
      <c r="P81" s="16">
        <f>IF(Table1[[#This Row],[Number]]&gt;=20, 0.95 *Table1[[#This Row],[Total]], Table1[[#This Row],[Total]])</f>
        <v>3520</v>
      </c>
    </row>
    <row r="82" spans="1:16" x14ac:dyDescent="0.3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VLOOKUP(Table1[[#This Row],[Customer ID]],'Customer Info'!$A$3:$C$12, 3, FALSE)</f>
        <v>Denise Harris</v>
      </c>
      <c r="H82" s="3" t="str">
        <f>VLOOKUP(Table1[[#This Row],[Customer ID]], 'Customer Info'!$A$3:$C$12, 2, FALSE)</f>
        <v>Cruise</v>
      </c>
      <c r="I82" t="s">
        <v>8</v>
      </c>
      <c r="J82" t="s">
        <v>34</v>
      </c>
      <c r="K82" t="s">
        <v>60</v>
      </c>
      <c r="L82">
        <v>50</v>
      </c>
      <c r="M82" s="5">
        <v>295</v>
      </c>
      <c r="N82" s="5">
        <v>14750</v>
      </c>
      <c r="O82" s="3" t="str">
        <f>IF(Table1[[#This Row],[Number]]&gt;=20, "Y", "N")</f>
        <v>Y</v>
      </c>
      <c r="P82" s="16">
        <f>IF(Table1[[#This Row],[Number]]&gt;=20, 0.95 *Table1[[#This Row],[Total]], Table1[[#This Row],[Total]])</f>
        <v>14012.5</v>
      </c>
    </row>
    <row r="83" spans="1:16" x14ac:dyDescent="0.3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VLOOKUP(Table1[[#This Row],[Customer ID]],'Customer Info'!$A$3:$C$12, 3, FALSE)</f>
        <v>Amanda Wood</v>
      </c>
      <c r="H83" s="3" t="str">
        <f>VLOOKUP(Table1[[#This Row],[Customer ID]], 'Customer Info'!$A$3:$C$12, 2, FALSE)</f>
        <v>Vento</v>
      </c>
      <c r="I83" t="s">
        <v>4</v>
      </c>
      <c r="J83" t="s">
        <v>46</v>
      </c>
      <c r="K83" t="s">
        <v>56</v>
      </c>
      <c r="L83">
        <v>32</v>
      </c>
      <c r="M83" s="5">
        <v>375</v>
      </c>
      <c r="N83" s="5">
        <v>12000</v>
      </c>
      <c r="O83" s="3" t="str">
        <f>IF(Table1[[#This Row],[Number]]&gt;=20, "Y", "N")</f>
        <v>Y</v>
      </c>
      <c r="P83" s="16">
        <f>IF(Table1[[#This Row],[Number]]&gt;=20, 0.95 *Table1[[#This Row],[Total]], Table1[[#This Row],[Total]])</f>
        <v>11400</v>
      </c>
    </row>
    <row r="84" spans="1:16" x14ac:dyDescent="0.3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VLOOKUP(Table1[[#This Row],[Customer ID]],'Customer Info'!$A$3:$C$12, 3, FALSE)</f>
        <v>Emily Flores</v>
      </c>
      <c r="H84" s="3" t="str">
        <f>VLOOKUP(Table1[[#This Row],[Customer ID]], 'Customer Info'!$A$3:$C$12, 2, FALSE)</f>
        <v>Telmark</v>
      </c>
      <c r="I84" t="s">
        <v>6</v>
      </c>
      <c r="J84" t="s">
        <v>52</v>
      </c>
      <c r="K84" t="s">
        <v>63</v>
      </c>
      <c r="L84">
        <v>14</v>
      </c>
      <c r="M84" s="5">
        <v>235</v>
      </c>
      <c r="N84" s="5">
        <v>3290</v>
      </c>
      <c r="O84" s="3" t="str">
        <f>IF(Table1[[#This Row],[Number]]&gt;=20, "Y", "N")</f>
        <v>N</v>
      </c>
      <c r="P84" s="16">
        <f>IF(Table1[[#This Row],[Number]]&gt;=20, 0.95 *Table1[[#This Row],[Total]], 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G5" sqref="G5"/>
    </sheetView>
  </sheetViews>
  <sheetFormatPr defaultColWidth="11.44140625" defaultRowHeight="14.4" x14ac:dyDescent="0.3"/>
  <cols>
    <col min="1" max="1" width="21" customWidth="1"/>
    <col min="2" max="2" width="16" customWidth="1"/>
    <col min="3" max="3" width="16.88671875" customWidth="1"/>
  </cols>
  <sheetData>
    <row r="1" spans="1:3" ht="21" x14ac:dyDescent="0.4">
      <c r="A1" s="7" t="s">
        <v>73</v>
      </c>
      <c r="B1" s="8"/>
      <c r="C1" s="8"/>
    </row>
    <row r="2" spans="1:3" x14ac:dyDescent="0.3">
      <c r="A2" s="8"/>
      <c r="B2" s="8"/>
      <c r="C2" s="8"/>
    </row>
    <row r="3" spans="1:3" x14ac:dyDescent="0.3">
      <c r="A3" s="9" t="s">
        <v>22</v>
      </c>
      <c r="B3" s="9" t="s">
        <v>24</v>
      </c>
      <c r="C3" s="9" t="s">
        <v>74</v>
      </c>
    </row>
    <row r="4" spans="1:3" x14ac:dyDescent="0.3">
      <c r="A4" s="10">
        <v>132</v>
      </c>
      <c r="B4" s="10" t="s">
        <v>75</v>
      </c>
      <c r="C4" s="11" t="s">
        <v>76</v>
      </c>
    </row>
    <row r="5" spans="1:3" x14ac:dyDescent="0.3">
      <c r="A5" s="12">
        <v>136</v>
      </c>
      <c r="B5" s="12" t="s">
        <v>77</v>
      </c>
      <c r="C5" s="13" t="s">
        <v>78</v>
      </c>
    </row>
    <row r="6" spans="1:3" x14ac:dyDescent="0.3">
      <c r="A6" s="12">
        <v>144</v>
      </c>
      <c r="B6" s="12" t="s">
        <v>79</v>
      </c>
      <c r="C6" s="13" t="s">
        <v>80</v>
      </c>
    </row>
    <row r="7" spans="1:3" x14ac:dyDescent="0.3">
      <c r="A7" s="12">
        <v>152</v>
      </c>
      <c r="B7" s="12" t="s">
        <v>81</v>
      </c>
      <c r="C7" s="13" t="s">
        <v>82</v>
      </c>
    </row>
    <row r="8" spans="1:3" x14ac:dyDescent="0.3">
      <c r="A8" s="12">
        <v>157</v>
      </c>
      <c r="B8" s="12" t="s">
        <v>83</v>
      </c>
      <c r="C8" s="13" t="s">
        <v>84</v>
      </c>
    </row>
    <row r="9" spans="1:3" x14ac:dyDescent="0.3">
      <c r="A9" s="12">
        <v>162</v>
      </c>
      <c r="B9" s="12" t="s">
        <v>85</v>
      </c>
      <c r="C9" s="13" t="s">
        <v>86</v>
      </c>
    </row>
    <row r="10" spans="1:3" x14ac:dyDescent="0.3">
      <c r="A10" s="12">
        <v>166</v>
      </c>
      <c r="B10" s="12" t="s">
        <v>87</v>
      </c>
      <c r="C10" s="13" t="s">
        <v>88</v>
      </c>
    </row>
    <row r="11" spans="1:3" x14ac:dyDescent="0.3">
      <c r="A11" s="12">
        <v>178</v>
      </c>
      <c r="B11" s="12" t="s">
        <v>89</v>
      </c>
      <c r="C11" s="13" t="s">
        <v>90</v>
      </c>
    </row>
    <row r="12" spans="1:3" x14ac:dyDescent="0.3">
      <c r="A12" s="14">
        <v>180</v>
      </c>
      <c r="B12" s="14" t="s">
        <v>91</v>
      </c>
      <c r="C12" s="1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Sales Data</vt:lpstr>
      <vt:lpstr>Customer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Nikki Mittal</dc:creator>
  <cp:keywords/>
  <dc:description/>
  <cp:lastModifiedBy>nikki</cp:lastModifiedBy>
  <cp:revision/>
  <dcterms:created xsi:type="dcterms:W3CDTF">2021-09-09T16:24:17Z</dcterms:created>
  <dcterms:modified xsi:type="dcterms:W3CDTF">2022-10-03T09:16:19Z</dcterms:modified>
  <cp:category/>
  <cp:contentStatus/>
</cp:coreProperties>
</file>