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hidePivotFieldList="1" defaultThemeVersion="166925"/>
  <mc:AlternateContent xmlns:mc="http://schemas.openxmlformats.org/markup-compatibility/2006">
    <mc:Choice Requires="x15">
      <x15ac:absPath xmlns:x15ac="http://schemas.microsoft.com/office/spreadsheetml/2010/11/ac" url="C:\Users\nikki\OneDrive\Desktop\Capstone Project\Excel\"/>
    </mc:Choice>
  </mc:AlternateContent>
  <xr:revisionPtr revIDLastSave="0" documentId="8_{8035F2E1-EE90-4D00-B54A-53F6553AB8AA}" xr6:coauthVersionLast="47" xr6:coauthVersionMax="47" xr10:uidLastSave="{00000000-0000-0000-0000-000000000000}"/>
  <bookViews>
    <workbookView xWindow="-108" yWindow="-108" windowWidth="23256" windowHeight="12456" xr2:uid="{00000000-000D-0000-FFFF-FFFF00000000}"/>
  </bookViews>
  <sheets>
    <sheet name="Sales Data" sheetId="2" r:id="rId1"/>
    <sheet name="Customer Info" sheetId="3" r:id="rId2"/>
    <sheet name="Sorting and Filtering" sheetId="5" r:id="rId3"/>
    <sheet name="Monthwise Products Sales" sheetId="6" r:id="rId4"/>
    <sheet name="Modelwise Monthly Products Sale" sheetId="7" r:id="rId5"/>
    <sheet name="Regionwise Monthly Product Sale" sheetId="9" r:id="rId6"/>
  </sheets>
  <definedNames>
    <definedName name="_xlnm._FilterDatabase" localSheetId="0" hidden="1">'Sales Data'!$P$4:$U$84</definedName>
    <definedName name="_xlnm.Criteria" localSheetId="2">'Sorting and Filtering'!$E$43:$E$46</definedName>
    <definedName name="_xlnm.Extract" localSheetId="2">'Sorting and Filtering'!$D$48:$X$48</definedName>
    <definedName name="NativeTimeline_Date">#N/A</definedName>
    <definedName name="Slicer_Model">#N/A</definedName>
  </definedNames>
  <calcPr calcId="191028"/>
  <pivotCaches>
    <pivotCache cacheId="14" r:id="rId7"/>
  </pivotCaches>
  <extLst>
    <ext xmlns:x14="http://schemas.microsoft.com/office/spreadsheetml/2009/9/main" uri="{BBE1A952-AA13-448e-AADC-164F8A28A991}">
      <x14:slicerCaches>
        <x14:slicerCache r:id="rId8"/>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9"/>
      </x15:timelineCacheRefs>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U6" i="2" l="1"/>
  <c r="U7" i="2"/>
  <c r="U8" i="2"/>
  <c r="U9" i="2"/>
  <c r="U10" i="2"/>
  <c r="U11" i="2"/>
  <c r="U12" i="2"/>
  <c r="U13" i="2"/>
  <c r="U14" i="2"/>
  <c r="U15" i="2"/>
  <c r="U16" i="2"/>
  <c r="U17" i="2"/>
  <c r="U18" i="2"/>
  <c r="U19" i="2"/>
  <c r="U20" i="2"/>
  <c r="U21" i="2"/>
  <c r="U22" i="2"/>
  <c r="U23" i="2"/>
  <c r="U24" i="2"/>
  <c r="U25" i="2"/>
  <c r="U26" i="2"/>
  <c r="U27" i="2"/>
  <c r="U28" i="2"/>
  <c r="U29" i="2"/>
  <c r="U30" i="2"/>
  <c r="U31" i="2"/>
  <c r="U32" i="2"/>
  <c r="U33" i="2"/>
  <c r="U34" i="2"/>
  <c r="U35" i="2"/>
  <c r="U36" i="2"/>
  <c r="U37" i="2"/>
  <c r="U38" i="2"/>
  <c r="U39" i="2"/>
  <c r="U40" i="2"/>
  <c r="U41" i="2"/>
  <c r="U42" i="2"/>
  <c r="U43" i="2"/>
  <c r="U44" i="2"/>
  <c r="U45" i="2"/>
  <c r="U46" i="2"/>
  <c r="U47" i="2"/>
  <c r="U48" i="2"/>
  <c r="U49" i="2"/>
  <c r="U50" i="2"/>
  <c r="U51" i="2"/>
  <c r="U52" i="2"/>
  <c r="U53" i="2"/>
  <c r="U54" i="2"/>
  <c r="U55" i="2"/>
  <c r="U56" i="2"/>
  <c r="U57" i="2"/>
  <c r="U58" i="2"/>
  <c r="U59" i="2"/>
  <c r="U60" i="2"/>
  <c r="U61" i="2"/>
  <c r="U62" i="2"/>
  <c r="U63" i="2"/>
  <c r="U64" i="2"/>
  <c r="U65" i="2"/>
  <c r="U66" i="2"/>
  <c r="U67" i="2"/>
  <c r="U68" i="2"/>
  <c r="U69" i="2"/>
  <c r="U70" i="2"/>
  <c r="U71" i="2"/>
  <c r="U72" i="2"/>
  <c r="U73" i="2"/>
  <c r="U74" i="2"/>
  <c r="U75" i="2"/>
  <c r="U76" i="2"/>
  <c r="U77" i="2"/>
  <c r="U78" i="2"/>
  <c r="U79" i="2"/>
  <c r="U80" i="2"/>
  <c r="U81" i="2"/>
  <c r="U82" i="2"/>
  <c r="U83" i="2"/>
  <c r="U84" i="2"/>
  <c r="U5" i="2"/>
  <c r="T6" i="2"/>
  <c r="T7" i="2"/>
  <c r="T8" i="2"/>
  <c r="T9" i="2"/>
  <c r="T10" i="2"/>
  <c r="T11" i="2"/>
  <c r="T12" i="2"/>
  <c r="T13" i="2"/>
  <c r="T14" i="2"/>
  <c r="T15" i="2"/>
  <c r="T16" i="2"/>
  <c r="T17" i="2"/>
  <c r="T18" i="2"/>
  <c r="T19" i="2"/>
  <c r="T20" i="2"/>
  <c r="T21" i="2"/>
  <c r="T22" i="2"/>
  <c r="T23" i="2"/>
  <c r="T24" i="2"/>
  <c r="T25" i="2"/>
  <c r="T26" i="2"/>
  <c r="T27" i="2"/>
  <c r="T28" i="2"/>
  <c r="T29" i="2"/>
  <c r="T30" i="2"/>
  <c r="T31" i="2"/>
  <c r="T32" i="2"/>
  <c r="T33" i="2"/>
  <c r="T34" i="2"/>
  <c r="T35" i="2"/>
  <c r="T36" i="2"/>
  <c r="T37" i="2"/>
  <c r="T38" i="2"/>
  <c r="T39" i="2"/>
  <c r="T40" i="2"/>
  <c r="T41" i="2"/>
  <c r="T42" i="2"/>
  <c r="T43" i="2"/>
  <c r="T44" i="2"/>
  <c r="T45" i="2"/>
  <c r="T46" i="2"/>
  <c r="T47" i="2"/>
  <c r="T48" i="2"/>
  <c r="T49" i="2"/>
  <c r="T50" i="2"/>
  <c r="T51" i="2"/>
  <c r="T52" i="2"/>
  <c r="T53" i="2"/>
  <c r="T54" i="2"/>
  <c r="T55" i="2"/>
  <c r="T56" i="2"/>
  <c r="T57" i="2"/>
  <c r="T58" i="2"/>
  <c r="T59" i="2"/>
  <c r="T60" i="2"/>
  <c r="T61" i="2"/>
  <c r="T62" i="2"/>
  <c r="T63" i="2"/>
  <c r="T64" i="2"/>
  <c r="T65" i="2"/>
  <c r="T66" i="2"/>
  <c r="T67" i="2"/>
  <c r="T68" i="2"/>
  <c r="T69" i="2"/>
  <c r="T70" i="2"/>
  <c r="T71" i="2"/>
  <c r="T72" i="2"/>
  <c r="T73" i="2"/>
  <c r="T74" i="2"/>
  <c r="T75" i="2"/>
  <c r="T76" i="2"/>
  <c r="T77" i="2"/>
  <c r="T78" i="2"/>
  <c r="T79" i="2"/>
  <c r="T80" i="2"/>
  <c r="T81" i="2"/>
  <c r="T82" i="2"/>
  <c r="T83" i="2"/>
  <c r="T84" i="2"/>
  <c r="T5" i="2"/>
  <c r="R6" i="2"/>
  <c r="R7" i="2"/>
  <c r="R8" i="2"/>
  <c r="R9" i="2"/>
  <c r="R10" i="2"/>
  <c r="R11" i="2"/>
  <c r="R12" i="2"/>
  <c r="R13" i="2"/>
  <c r="R14" i="2"/>
  <c r="R15" i="2"/>
  <c r="R16" i="2"/>
  <c r="R17" i="2"/>
  <c r="R18" i="2"/>
  <c r="R19" i="2"/>
  <c r="R20" i="2"/>
  <c r="R21" i="2"/>
  <c r="R22" i="2"/>
  <c r="R23" i="2"/>
  <c r="R24" i="2"/>
  <c r="R25" i="2"/>
  <c r="R26" i="2"/>
  <c r="R27" i="2"/>
  <c r="R28" i="2"/>
  <c r="R29" i="2"/>
  <c r="R30" i="2"/>
  <c r="R31" i="2"/>
  <c r="R32" i="2"/>
  <c r="R33" i="2"/>
  <c r="R34" i="2"/>
  <c r="R35" i="2"/>
  <c r="R36" i="2"/>
  <c r="R37" i="2"/>
  <c r="R38" i="2"/>
  <c r="R39" i="2"/>
  <c r="R40" i="2"/>
  <c r="R41" i="2"/>
  <c r="R42" i="2"/>
  <c r="R43" i="2"/>
  <c r="R44" i="2"/>
  <c r="R45" i="2"/>
  <c r="R46" i="2"/>
  <c r="R47" i="2"/>
  <c r="R48" i="2"/>
  <c r="R49" i="2"/>
  <c r="R50" i="2"/>
  <c r="R51" i="2"/>
  <c r="R52" i="2"/>
  <c r="R53" i="2"/>
  <c r="R54" i="2"/>
  <c r="R55" i="2"/>
  <c r="R56" i="2"/>
  <c r="R57" i="2"/>
  <c r="R58" i="2"/>
  <c r="R59" i="2"/>
  <c r="R60" i="2"/>
  <c r="R61" i="2"/>
  <c r="R62" i="2"/>
  <c r="R63" i="2"/>
  <c r="R64" i="2"/>
  <c r="R65" i="2"/>
  <c r="R66" i="2"/>
  <c r="R67" i="2"/>
  <c r="R68" i="2"/>
  <c r="R69" i="2"/>
  <c r="R70" i="2"/>
  <c r="R71" i="2"/>
  <c r="R72" i="2"/>
  <c r="R73" i="2"/>
  <c r="R74" i="2"/>
  <c r="R75" i="2"/>
  <c r="R76" i="2"/>
  <c r="R77" i="2"/>
  <c r="R78" i="2"/>
  <c r="R79" i="2"/>
  <c r="R80" i="2"/>
  <c r="R81" i="2"/>
  <c r="R82" i="2"/>
  <c r="R83" i="2"/>
  <c r="R84" i="2"/>
  <c r="R5" i="2"/>
  <c r="S6" i="2"/>
  <c r="S7" i="2"/>
  <c r="S8" i="2"/>
  <c r="S9" i="2"/>
  <c r="S10" i="2"/>
  <c r="S11" i="2"/>
  <c r="S12" i="2"/>
  <c r="S13" i="2"/>
  <c r="S14" i="2"/>
  <c r="S15" i="2"/>
  <c r="S16" i="2"/>
  <c r="S17" i="2"/>
  <c r="S18" i="2"/>
  <c r="S19" i="2"/>
  <c r="S20" i="2"/>
  <c r="S21" i="2"/>
  <c r="S22" i="2"/>
  <c r="S23" i="2"/>
  <c r="S24" i="2"/>
  <c r="S25" i="2"/>
  <c r="S26" i="2"/>
  <c r="S27" i="2"/>
  <c r="S28" i="2"/>
  <c r="S29" i="2"/>
  <c r="S30" i="2"/>
  <c r="S31" i="2"/>
  <c r="S32" i="2"/>
  <c r="S33" i="2"/>
  <c r="S34" i="2"/>
  <c r="S35" i="2"/>
  <c r="S36" i="2"/>
  <c r="S37" i="2"/>
  <c r="S38" i="2"/>
  <c r="S39" i="2"/>
  <c r="S40" i="2"/>
  <c r="S41" i="2"/>
  <c r="S42" i="2"/>
  <c r="S43" i="2"/>
  <c r="S44" i="2"/>
  <c r="S45" i="2"/>
  <c r="S46" i="2"/>
  <c r="S47" i="2"/>
  <c r="S48" i="2"/>
  <c r="S49" i="2"/>
  <c r="S50" i="2"/>
  <c r="S51" i="2"/>
  <c r="S52" i="2"/>
  <c r="S53" i="2"/>
  <c r="S54" i="2"/>
  <c r="S55" i="2"/>
  <c r="S56" i="2"/>
  <c r="S57" i="2"/>
  <c r="S58" i="2"/>
  <c r="S59" i="2"/>
  <c r="S60" i="2"/>
  <c r="S61" i="2"/>
  <c r="S62" i="2"/>
  <c r="S63" i="2"/>
  <c r="S64" i="2"/>
  <c r="S65" i="2"/>
  <c r="S66" i="2"/>
  <c r="S67" i="2"/>
  <c r="S68" i="2"/>
  <c r="S69" i="2"/>
  <c r="S70" i="2"/>
  <c r="S71" i="2"/>
  <c r="S72" i="2"/>
  <c r="S73" i="2"/>
  <c r="S74" i="2"/>
  <c r="S75" i="2"/>
  <c r="S76" i="2"/>
  <c r="S77" i="2"/>
  <c r="S78" i="2"/>
  <c r="S79" i="2"/>
  <c r="S80" i="2"/>
  <c r="S81" i="2"/>
  <c r="S82" i="2"/>
  <c r="S83" i="2"/>
  <c r="S84" i="2"/>
  <c r="S5" i="2"/>
  <c r="N7" i="2"/>
  <c r="N71" i="2"/>
  <c r="O71" i="2" s="1"/>
  <c r="L5" i="2"/>
  <c r="N5" i="2" s="1"/>
  <c r="L6" i="2"/>
  <c r="N6" i="2" s="1"/>
  <c r="L7" i="2"/>
  <c r="L8" i="2"/>
  <c r="N8" i="2" s="1"/>
  <c r="L9" i="2"/>
  <c r="N9" i="2" s="1"/>
  <c r="L10" i="2"/>
  <c r="N10" i="2" s="1"/>
  <c r="L11" i="2"/>
  <c r="N11" i="2" s="1"/>
  <c r="L12" i="2"/>
  <c r="N12" i="2" s="1"/>
  <c r="L13" i="2"/>
  <c r="N13" i="2" s="1"/>
  <c r="L14" i="2"/>
  <c r="N14" i="2" s="1"/>
  <c r="L15" i="2"/>
  <c r="N15" i="2" s="1"/>
  <c r="L16" i="2"/>
  <c r="N16" i="2" s="1"/>
  <c r="L17" i="2"/>
  <c r="N17" i="2" s="1"/>
  <c r="L18" i="2"/>
  <c r="N18" i="2" s="1"/>
  <c r="L19" i="2"/>
  <c r="N19" i="2" s="1"/>
  <c r="L20" i="2"/>
  <c r="N20" i="2" s="1"/>
  <c r="L21" i="2"/>
  <c r="N21" i="2" s="1"/>
  <c r="L22" i="2"/>
  <c r="N22" i="2" s="1"/>
  <c r="L23" i="2"/>
  <c r="N23" i="2" s="1"/>
  <c r="L24" i="2"/>
  <c r="N24" i="2" s="1"/>
  <c r="L25" i="2"/>
  <c r="N25" i="2" s="1"/>
  <c r="L26" i="2"/>
  <c r="N26" i="2" s="1"/>
  <c r="L27" i="2"/>
  <c r="N27" i="2" s="1"/>
  <c r="L28" i="2"/>
  <c r="N28" i="2" s="1"/>
  <c r="L29" i="2"/>
  <c r="N29" i="2" s="1"/>
  <c r="L30" i="2"/>
  <c r="N30" i="2" s="1"/>
  <c r="L31" i="2"/>
  <c r="N31" i="2" s="1"/>
  <c r="L32" i="2"/>
  <c r="N32" i="2" s="1"/>
  <c r="L33" i="2"/>
  <c r="N33" i="2" s="1"/>
  <c r="L34" i="2"/>
  <c r="N34" i="2" s="1"/>
  <c r="L35" i="2"/>
  <c r="N35" i="2" s="1"/>
  <c r="L36" i="2"/>
  <c r="N36" i="2" s="1"/>
  <c r="L37" i="2"/>
  <c r="N37" i="2" s="1"/>
  <c r="L38" i="2"/>
  <c r="N38" i="2" s="1"/>
  <c r="L39" i="2"/>
  <c r="N39" i="2" s="1"/>
  <c r="L40" i="2"/>
  <c r="N40" i="2" s="1"/>
  <c r="L41" i="2"/>
  <c r="N41" i="2" s="1"/>
  <c r="L42" i="2"/>
  <c r="N42" i="2" s="1"/>
  <c r="L43" i="2"/>
  <c r="N43" i="2" s="1"/>
  <c r="L44" i="2"/>
  <c r="N44" i="2" s="1"/>
  <c r="L45" i="2"/>
  <c r="N45" i="2" s="1"/>
  <c r="L46" i="2"/>
  <c r="N46" i="2" s="1"/>
  <c r="L47" i="2"/>
  <c r="N47" i="2" s="1"/>
  <c r="L48" i="2"/>
  <c r="N48" i="2" s="1"/>
  <c r="L49" i="2"/>
  <c r="N49" i="2" s="1"/>
  <c r="L50" i="2"/>
  <c r="N50" i="2" s="1"/>
  <c r="L51" i="2"/>
  <c r="N51" i="2" s="1"/>
  <c r="L52" i="2"/>
  <c r="N52" i="2" s="1"/>
  <c r="L53" i="2"/>
  <c r="N53" i="2" s="1"/>
  <c r="L54" i="2"/>
  <c r="N54" i="2" s="1"/>
  <c r="L55" i="2"/>
  <c r="N55" i="2" s="1"/>
  <c r="L56" i="2"/>
  <c r="N56" i="2" s="1"/>
  <c r="L57" i="2"/>
  <c r="N57" i="2" s="1"/>
  <c r="L58" i="2"/>
  <c r="N58" i="2" s="1"/>
  <c r="L59" i="2"/>
  <c r="N59" i="2" s="1"/>
  <c r="L60" i="2"/>
  <c r="N60" i="2" s="1"/>
  <c r="L61" i="2"/>
  <c r="N61" i="2" s="1"/>
  <c r="L62" i="2"/>
  <c r="N62" i="2" s="1"/>
  <c r="L63" i="2"/>
  <c r="N63" i="2" s="1"/>
  <c r="L64" i="2"/>
  <c r="N64" i="2" s="1"/>
  <c r="L65" i="2"/>
  <c r="N65" i="2" s="1"/>
  <c r="L66" i="2"/>
  <c r="N66" i="2" s="1"/>
  <c r="L67" i="2"/>
  <c r="N67" i="2" s="1"/>
  <c r="L68" i="2"/>
  <c r="N68" i="2" s="1"/>
  <c r="L69" i="2"/>
  <c r="N69" i="2" s="1"/>
  <c r="L70" i="2"/>
  <c r="N70" i="2" s="1"/>
  <c r="L71" i="2"/>
  <c r="L72" i="2"/>
  <c r="N72" i="2" s="1"/>
  <c r="L73" i="2"/>
  <c r="N73" i="2" s="1"/>
  <c r="L74" i="2"/>
  <c r="N74" i="2" s="1"/>
  <c r="L75" i="2"/>
  <c r="N75" i="2" s="1"/>
  <c r="L76" i="2"/>
  <c r="N76" i="2" s="1"/>
  <c r="L77" i="2"/>
  <c r="N77" i="2" s="1"/>
  <c r="L78" i="2"/>
  <c r="N78" i="2" s="1"/>
  <c r="L79" i="2"/>
  <c r="N79" i="2" s="1"/>
  <c r="L80" i="2"/>
  <c r="N80" i="2" s="1"/>
  <c r="L81" i="2"/>
  <c r="N81" i="2" s="1"/>
  <c r="L82" i="2"/>
  <c r="N82" i="2" s="1"/>
  <c r="L83" i="2"/>
  <c r="N83" i="2" s="1"/>
  <c r="L84" i="2"/>
  <c r="N84" i="2" s="1"/>
  <c r="Q55" i="2" l="1"/>
  <c r="P55" i="2"/>
  <c r="O55" i="2"/>
  <c r="Q15" i="2"/>
  <c r="P15" i="2"/>
  <c r="O15" i="2"/>
  <c r="Q47" i="2"/>
  <c r="P47" i="2"/>
  <c r="O47" i="2"/>
  <c r="Q23" i="2"/>
  <c r="P23" i="2"/>
  <c r="O23" i="2"/>
  <c r="Q79" i="2"/>
  <c r="P79" i="2"/>
  <c r="O79" i="2"/>
  <c r="Q63" i="2"/>
  <c r="P63" i="2"/>
  <c r="O63" i="2"/>
  <c r="Q39" i="2"/>
  <c r="P39" i="2"/>
  <c r="O39" i="2"/>
  <c r="Q31" i="2"/>
  <c r="P31" i="2"/>
  <c r="O31" i="2"/>
  <c r="Q67" i="2"/>
  <c r="P67" i="2"/>
  <c r="O67" i="2"/>
  <c r="Q35" i="2"/>
  <c r="P35" i="2"/>
  <c r="O35" i="2"/>
  <c r="P7" i="2"/>
  <c r="O7" i="2"/>
  <c r="Q7" i="2"/>
  <c r="O74" i="2"/>
  <c r="Q74" i="2"/>
  <c r="P74" i="2"/>
  <c r="O58" i="2"/>
  <c r="Q58" i="2"/>
  <c r="P58" i="2"/>
  <c r="O42" i="2"/>
  <c r="Q42" i="2"/>
  <c r="P42" i="2"/>
  <c r="O34" i="2"/>
  <c r="Q34" i="2"/>
  <c r="P34" i="2"/>
  <c r="O18" i="2"/>
  <c r="Q18" i="2"/>
  <c r="P18" i="2"/>
  <c r="Q81" i="2"/>
  <c r="P81" i="2"/>
  <c r="O81" i="2"/>
  <c r="Q73" i="2"/>
  <c r="P73" i="2"/>
  <c r="O73" i="2"/>
  <c r="Q65" i="2"/>
  <c r="P65" i="2"/>
  <c r="O65" i="2"/>
  <c r="Q57" i="2"/>
  <c r="P57" i="2"/>
  <c r="O57" i="2"/>
  <c r="Q49" i="2"/>
  <c r="P49" i="2"/>
  <c r="O49" i="2"/>
  <c r="Q41" i="2"/>
  <c r="P41" i="2"/>
  <c r="O41" i="2"/>
  <c r="Q33" i="2"/>
  <c r="P33" i="2"/>
  <c r="O33" i="2"/>
  <c r="Q25" i="2"/>
  <c r="P25" i="2"/>
  <c r="O25" i="2"/>
  <c r="Q17" i="2"/>
  <c r="P17" i="2"/>
  <c r="O17" i="2"/>
  <c r="Q9" i="2"/>
  <c r="P9" i="2"/>
  <c r="O9" i="2"/>
  <c r="Q51" i="2"/>
  <c r="P51" i="2"/>
  <c r="O51" i="2"/>
  <c r="P27" i="2"/>
  <c r="Q27" i="2"/>
  <c r="O27" i="2"/>
  <c r="Q71" i="2"/>
  <c r="P71" i="2"/>
  <c r="O82" i="2"/>
  <c r="Q82" i="2"/>
  <c r="P82" i="2"/>
  <c r="O66" i="2"/>
  <c r="Q66" i="2"/>
  <c r="P66" i="2"/>
  <c r="Q50" i="2"/>
  <c r="P50" i="2"/>
  <c r="O50" i="2"/>
  <c r="O26" i="2"/>
  <c r="Q26" i="2"/>
  <c r="P26" i="2"/>
  <c r="O10" i="2"/>
  <c r="Q10" i="2"/>
  <c r="P10" i="2"/>
  <c r="Q80" i="2"/>
  <c r="O80" i="2"/>
  <c r="P80" i="2"/>
  <c r="O72" i="2"/>
  <c r="Q72" i="2"/>
  <c r="P72" i="2"/>
  <c r="O64" i="2"/>
  <c r="Q64" i="2"/>
  <c r="P64" i="2"/>
  <c r="Q56" i="2"/>
  <c r="O56" i="2"/>
  <c r="P56" i="2"/>
  <c r="P48" i="2"/>
  <c r="O48" i="2"/>
  <c r="Q48" i="2"/>
  <c r="O40" i="2"/>
  <c r="P40" i="2"/>
  <c r="Q40" i="2"/>
  <c r="Q32" i="2"/>
  <c r="O32" i="2"/>
  <c r="P32" i="2"/>
  <c r="O24" i="2"/>
  <c r="Q24" i="2"/>
  <c r="P24" i="2"/>
  <c r="O16" i="2"/>
  <c r="P16" i="2"/>
  <c r="Q16" i="2"/>
  <c r="Q8" i="2"/>
  <c r="O8" i="2"/>
  <c r="P8" i="2"/>
  <c r="Q75" i="2"/>
  <c r="P75" i="2"/>
  <c r="O75" i="2"/>
  <c r="P11" i="2"/>
  <c r="Q11" i="2"/>
  <c r="O11" i="2"/>
  <c r="Q78" i="2"/>
  <c r="P78" i="2"/>
  <c r="O78" i="2"/>
  <c r="Q70" i="2"/>
  <c r="P70" i="2"/>
  <c r="O70" i="2"/>
  <c r="Q62" i="2"/>
  <c r="P62" i="2"/>
  <c r="O62" i="2"/>
  <c r="Q54" i="2"/>
  <c r="P54" i="2"/>
  <c r="O54" i="2"/>
  <c r="Q46" i="2"/>
  <c r="P46" i="2"/>
  <c r="O46" i="2"/>
  <c r="Q38" i="2"/>
  <c r="P38" i="2"/>
  <c r="O38" i="2"/>
  <c r="Q30" i="2"/>
  <c r="P30" i="2"/>
  <c r="O30" i="2"/>
  <c r="Q22" i="2"/>
  <c r="P22" i="2"/>
  <c r="O22" i="2"/>
  <c r="Q14" i="2"/>
  <c r="P14" i="2"/>
  <c r="O14" i="2"/>
  <c r="Q6" i="2"/>
  <c r="P6" i="2"/>
  <c r="O6" i="2"/>
  <c r="P83" i="2"/>
  <c r="Q83" i="2"/>
  <c r="O83" i="2"/>
  <c r="Q43" i="2"/>
  <c r="P43" i="2"/>
  <c r="O43" i="2"/>
  <c r="O77" i="2"/>
  <c r="Q77" i="2"/>
  <c r="P77" i="2"/>
  <c r="O69" i="2"/>
  <c r="Q69" i="2"/>
  <c r="P69" i="2"/>
  <c r="O61" i="2"/>
  <c r="P61" i="2"/>
  <c r="Q61" i="2"/>
  <c r="O53" i="2"/>
  <c r="Q53" i="2"/>
  <c r="P53" i="2"/>
  <c r="O45" i="2"/>
  <c r="Q45" i="2"/>
  <c r="P45" i="2"/>
  <c r="O37" i="2"/>
  <c r="P37" i="2"/>
  <c r="Q37" i="2"/>
  <c r="O29" i="2"/>
  <c r="P29" i="2"/>
  <c r="Q29" i="2"/>
  <c r="O21" i="2"/>
  <c r="Q21" i="2"/>
  <c r="P21" i="2"/>
  <c r="O13" i="2"/>
  <c r="Q13" i="2"/>
  <c r="P13" i="2"/>
  <c r="O5" i="2"/>
  <c r="P5" i="2"/>
  <c r="Q5" i="2"/>
  <c r="Q59" i="2"/>
  <c r="P59" i="2"/>
  <c r="O59" i="2"/>
  <c r="Q19" i="2"/>
  <c r="P19" i="2"/>
  <c r="O19" i="2"/>
  <c r="O84" i="2"/>
  <c r="Q84" i="2"/>
  <c r="P84" i="2"/>
  <c r="O76" i="2"/>
  <c r="Q76" i="2"/>
  <c r="P76" i="2"/>
  <c r="O68" i="2"/>
  <c r="Q68" i="2"/>
  <c r="P68" i="2"/>
  <c r="Q60" i="2"/>
  <c r="P60" i="2"/>
  <c r="O60" i="2"/>
  <c r="O52" i="2"/>
  <c r="Q52" i="2"/>
  <c r="P52" i="2"/>
  <c r="Q44" i="2"/>
  <c r="P44" i="2"/>
  <c r="O44" i="2"/>
  <c r="O36" i="2"/>
  <c r="Q36" i="2"/>
  <c r="P36" i="2"/>
  <c r="O28" i="2"/>
  <c r="Q28" i="2"/>
  <c r="P28" i="2"/>
  <c r="O20" i="2"/>
  <c r="Q20" i="2"/>
  <c r="P20" i="2"/>
  <c r="Q12" i="2"/>
  <c r="P12" i="2"/>
  <c r="O12" i="2"/>
</calcChain>
</file>

<file path=xl/sharedStrings.xml><?xml version="1.0" encoding="utf-8"?>
<sst xmlns="http://schemas.openxmlformats.org/spreadsheetml/2006/main" count="1436" uniqueCount="111">
  <si>
    <t>Model</t>
  </si>
  <si>
    <t>Month</t>
  </si>
  <si>
    <t>Aero</t>
  </si>
  <si>
    <t>Cosmo</t>
  </si>
  <si>
    <t>Energy</t>
  </si>
  <si>
    <t>Flash</t>
  </si>
  <si>
    <t>Urban</t>
  </si>
  <si>
    <t>Volt</t>
  </si>
  <si>
    <t>Grand Total</t>
  </si>
  <si>
    <t>January</t>
  </si>
  <si>
    <t>February</t>
  </si>
  <si>
    <t>March</t>
  </si>
  <si>
    <t>April</t>
  </si>
  <si>
    <t>May</t>
  </si>
  <si>
    <t>June</t>
  </si>
  <si>
    <t>Office Chair Sales</t>
  </si>
  <si>
    <t>Q1-Q2 2020</t>
  </si>
  <si>
    <t>Num</t>
  </si>
  <si>
    <t>Date</t>
  </si>
  <si>
    <t>Sales Rep</t>
  </si>
  <si>
    <t>Region</t>
  </si>
  <si>
    <t>Customer ID</t>
  </si>
  <si>
    <t>Company Name</t>
  </si>
  <si>
    <t>Color</t>
  </si>
  <si>
    <t>Item Code</t>
  </si>
  <si>
    <t>Number</t>
  </si>
  <si>
    <t>Eric Jones</t>
  </si>
  <si>
    <t>North</t>
  </si>
  <si>
    <t>black</t>
  </si>
  <si>
    <t>F2248bl</t>
  </si>
  <si>
    <t>Amy Brown</t>
  </si>
  <si>
    <t>West</t>
  </si>
  <si>
    <t>red</t>
  </si>
  <si>
    <t>U2683rd</t>
  </si>
  <si>
    <t>Sara Davis</t>
  </si>
  <si>
    <t>E2376bl</t>
  </si>
  <si>
    <t>Marc Williams</t>
  </si>
  <si>
    <t>South</t>
  </si>
  <si>
    <t>brown</t>
  </si>
  <si>
    <t>F2248br</t>
  </si>
  <si>
    <t>gray</t>
  </si>
  <si>
    <t>V2944gr</t>
  </si>
  <si>
    <t>Stacy Peters</t>
  </si>
  <si>
    <t>E2376br</t>
  </si>
  <si>
    <t>David Garcia</t>
  </si>
  <si>
    <t>white</t>
  </si>
  <si>
    <t>C2699wh</t>
  </si>
  <si>
    <t>U2683br</t>
  </si>
  <si>
    <t>V2944wh</t>
  </si>
  <si>
    <t>C2699gr</t>
  </si>
  <si>
    <t>Emily Moore</t>
  </si>
  <si>
    <t>E2376wh</t>
  </si>
  <si>
    <t>A2258rd</t>
  </si>
  <si>
    <t>V2944bl</t>
  </si>
  <si>
    <t>C2699bl</t>
  </si>
  <si>
    <t>U2683bl</t>
  </si>
  <si>
    <t>F2248wh</t>
  </si>
  <si>
    <t>V2944br</t>
  </si>
  <si>
    <t>A2258wh</t>
  </si>
  <si>
    <t>F2248gr</t>
  </si>
  <si>
    <t>A2258gr</t>
  </si>
  <si>
    <t>U2683gr</t>
  </si>
  <si>
    <t>A2258bl</t>
  </si>
  <si>
    <t>V2944rd</t>
  </si>
  <si>
    <t>F2248rd</t>
  </si>
  <si>
    <t>E2376gr</t>
  </si>
  <si>
    <t>Customer ID Information</t>
  </si>
  <si>
    <t>Representative</t>
  </si>
  <si>
    <t>Bankia</t>
  </si>
  <si>
    <t>Lucas Adams</t>
  </si>
  <si>
    <t>Telmark</t>
  </si>
  <si>
    <t>Emily Flores</t>
  </si>
  <si>
    <t>Affinity</t>
  </si>
  <si>
    <t>Christina Bell</t>
  </si>
  <si>
    <t>Secspace</t>
  </si>
  <si>
    <t>Rob Nelson</t>
  </si>
  <si>
    <t>MarkPlus</t>
  </si>
  <si>
    <t>Matt Reed</t>
  </si>
  <si>
    <t>Cruise</t>
  </si>
  <si>
    <t>Denise Harris</t>
  </si>
  <si>
    <t>Port Royale</t>
  </si>
  <si>
    <t>Dan Hill</t>
  </si>
  <si>
    <t>Vento</t>
  </si>
  <si>
    <t>Amanda Wood</t>
  </si>
  <si>
    <t>Milago</t>
  </si>
  <si>
    <t>Sam Cooper</t>
  </si>
  <si>
    <t>Total ($)</t>
  </si>
  <si>
    <t>Price / Unit ($)</t>
  </si>
  <si>
    <t>If total order is above 5000 $, 15% discount is provided.</t>
  </si>
  <si>
    <t>The price labelled as 350, is actually 375. It is wrongly labelled.</t>
  </si>
  <si>
    <t>Corrected Price / Unit ($)</t>
  </si>
  <si>
    <t>Corrected Total ($)</t>
  </si>
  <si>
    <t>If total order is not above 5000 $ but the region is North, 5 % discount is provided.</t>
  </si>
  <si>
    <t>If total order is above 5000 $ and the region is West, additional 5% discount is provided.</t>
  </si>
  <si>
    <t>Client Representative</t>
  </si>
  <si>
    <t>Sorting and Filtering</t>
  </si>
  <si>
    <t>If we want to get the data corresponding to:</t>
  </si>
  <si>
    <t>(First 3 months product sales)</t>
  </si>
  <si>
    <t>(Last 3 months product sales)</t>
  </si>
  <si>
    <t>Total 1 ($)</t>
  </si>
  <si>
    <t>Total 2 ($)</t>
  </si>
  <si>
    <t>Total 3   ($)</t>
  </si>
  <si>
    <t>Connecting Sales and Customers Table via INDEX MATCH function</t>
  </si>
  <si>
    <t>Connecting Sales and Customers Table via VLOOKUP function</t>
  </si>
  <si>
    <t>Row Labels</t>
  </si>
  <si>
    <t>Sum of Corrected Total ($)</t>
  </si>
  <si>
    <t>Sum of Total 1 ($)</t>
  </si>
  <si>
    <t>Sum of Total 2 ($)</t>
  </si>
  <si>
    <t>Sum of Total 3   ($)</t>
  </si>
  <si>
    <t>(All)</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</si>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</sst>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sz val="16"/>
      <color theme="1"/>
      <name val="Calibri"/>
      <family val="2"/>
      <scheme val="minor"/>
    </font>
    <font>
      <b/>
      <sz val="16"/>
      <color rgb="FF000000"/>
      <name val="Calibri"/>
      <family val="2"/>
      <scheme val="minor"/>
    </font>
    <font>
      <sz val="11"/>
      <color rgb="FF000000"/>
      <name val="Calibri"/>
      <family val="2"/>
      <scheme val="minor"/>
    </font>
    <font>
      <b/>
      <sz val="11"/>
      <color rgb="FF000000"/>
      <name val="Calibri"/>
      <family val="2"/>
      <scheme val="minor"/>
    </font>
    <font>
      <b/>
      <sz val="11"/>
      <color theme="0"/>
      <name val="Calibri"/>
      <family val="2"/>
      <scheme val="minor"/>
    </font>
    <font>
      <b/>
      <sz val="11"/>
      <color theme="1"/>
      <name val="Calibri"/>
      <family val="2"/>
      <scheme val="minor"/>
    </font>
    <font>
      <b/>
      <sz val="16"/>
      <color theme="1"/>
      <name val="Calibri"/>
      <family val="2"/>
      <scheme val="minor"/>
    </font>
  </fonts>
  <fills count="4">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s>
  <borders count="8">
    <border>
      <left/>
      <right/>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rgb="FF000000"/>
      </left>
      <right/>
      <top/>
      <bottom/>
      <diagonal/>
    </border>
    <border>
      <left style="thin">
        <color rgb="FF000000"/>
      </left>
      <right style="thin">
        <color rgb="FF000000"/>
      </right>
      <top/>
      <bottom/>
      <diagonal/>
    </border>
    <border>
      <left style="thin">
        <color rgb="FF000000"/>
      </left>
      <right/>
      <top/>
      <bottom style="thin">
        <color rgb="FF000000"/>
      </bottom>
      <diagonal/>
    </border>
    <border>
      <left style="thin">
        <color rgb="FF000000"/>
      </left>
      <right style="thin">
        <color rgb="FF000000"/>
      </right>
      <top/>
      <bottom style="thin">
        <color rgb="FF000000"/>
      </bottom>
      <diagonal/>
    </border>
    <border>
      <left/>
      <right style="thin">
        <color theme="4" tint="0.39997558519241921"/>
      </right>
      <top style="thin">
        <color theme="4" tint="0.39997558519241921"/>
      </top>
      <bottom style="thin">
        <color theme="4" tint="0.39997558519241921"/>
      </bottom>
      <diagonal/>
    </border>
  </borders>
  <cellStyleXfs count="1">
    <xf numFmtId="0" fontId="0" fillId="0" borderId="0"/>
  </cellStyleXfs>
  <cellXfs count="31">
    <xf numFmtId="0" fontId="0" fillId="0" borderId="0" xfId="0"/>
    <xf numFmtId="0" fontId="1" fillId="0" borderId="0" xfId="0" applyFont="1"/>
    <xf numFmtId="14" fontId="0" fillId="0" borderId="0" xfId="0" applyNumberFormat="1"/>
    <xf numFmtId="0" fontId="0" fillId="0" borderId="0" xfId="0" applyAlignment="1">
      <alignment horizontal="center"/>
    </xf>
    <xf numFmtId="0" fontId="0" fillId="0" borderId="0" xfId="0" applyAlignment="1">
      <alignment horizontal="left"/>
    </xf>
    <xf numFmtId="0" fontId="2" fillId="0" borderId="0" xfId="0" applyFont="1"/>
    <xf numFmtId="0" fontId="3" fillId="0" borderId="0" xfId="0" applyFont="1"/>
    <xf numFmtId="0" fontId="4" fillId="0" borderId="1" xfId="0" applyFont="1" applyBorder="1" applyAlignment="1">
      <alignment horizontal="center"/>
    </xf>
    <xf numFmtId="0" fontId="3" fillId="0" borderId="2" xfId="0" applyFont="1" applyBorder="1" applyAlignment="1">
      <alignment horizontal="center"/>
    </xf>
    <xf numFmtId="0" fontId="3" fillId="0" borderId="1" xfId="0" applyFont="1" applyBorder="1" applyAlignment="1">
      <alignment horizontal="center"/>
    </xf>
    <xf numFmtId="0" fontId="3" fillId="0" borderId="3" xfId="0" applyFont="1" applyBorder="1" applyAlignment="1">
      <alignment horizontal="center"/>
    </xf>
    <xf numFmtId="0" fontId="3" fillId="0" borderId="4" xfId="0" applyFont="1" applyBorder="1" applyAlignment="1">
      <alignment horizontal="center"/>
    </xf>
    <xf numFmtId="0" fontId="3" fillId="0" borderId="5" xfId="0" applyFont="1" applyBorder="1" applyAlignment="1">
      <alignment horizontal="center"/>
    </xf>
    <xf numFmtId="0" fontId="3" fillId="0" borderId="6" xfId="0" applyFont="1" applyBorder="1" applyAlignment="1">
      <alignment horizontal="center"/>
    </xf>
    <xf numFmtId="0" fontId="0" fillId="0" borderId="0" xfId="0" applyNumberFormat="1"/>
    <xf numFmtId="0" fontId="0" fillId="0" borderId="0" xfId="0" pivotButton="1"/>
    <xf numFmtId="1" fontId="0" fillId="0" borderId="0" xfId="0" applyNumberFormat="1" applyAlignment="1">
      <alignment horizontal="center"/>
    </xf>
    <xf numFmtId="1" fontId="0" fillId="0" borderId="0" xfId="0" applyNumberFormat="1"/>
    <xf numFmtId="1" fontId="0" fillId="0" borderId="0" xfId="0" applyNumberFormat="1" applyAlignment="1">
      <alignment horizontal="right"/>
    </xf>
    <xf numFmtId="0" fontId="0" fillId="3" borderId="7" xfId="0" applyFont="1" applyFill="1" applyBorder="1"/>
    <xf numFmtId="0" fontId="0" fillId="0" borderId="7" xfId="0" applyFont="1" applyBorder="1"/>
    <xf numFmtId="0" fontId="0" fillId="0" borderId="0" xfId="0" applyAlignment="1">
      <alignment wrapText="1"/>
    </xf>
    <xf numFmtId="0" fontId="0" fillId="0" borderId="0" xfId="0" applyAlignment="1">
      <alignment horizontal="center" vertical="center" wrapText="1"/>
    </xf>
    <xf numFmtId="0" fontId="1" fillId="0" borderId="0" xfId="0" applyFont="1" applyAlignment="1">
      <alignment vertical="center"/>
    </xf>
    <xf numFmtId="0" fontId="0" fillId="0" borderId="0" xfId="0" applyAlignment="1">
      <alignment vertical="center"/>
    </xf>
    <xf numFmtId="0" fontId="5" fillId="2" borderId="7" xfId="0" applyFont="1" applyFill="1" applyBorder="1" applyAlignment="1">
      <alignment horizontal="center"/>
    </xf>
    <xf numFmtId="0" fontId="5" fillId="2" borderId="0" xfId="0" applyFont="1" applyFill="1" applyBorder="1" applyAlignment="1">
      <alignment horizontal="center"/>
    </xf>
    <xf numFmtId="0" fontId="0" fillId="3" borderId="0" xfId="0" applyFont="1" applyFill="1" applyBorder="1"/>
    <xf numFmtId="0" fontId="0" fillId="0" borderId="0" xfId="0" applyFont="1" applyBorder="1"/>
    <xf numFmtId="0" fontId="6" fillId="0" borderId="0" xfId="0" applyFont="1"/>
    <xf numFmtId="0" fontId="7" fillId="0" borderId="0" xfId="0" applyFont="1"/>
  </cellXfs>
  <cellStyles count="1">
    <cellStyle name="Normal" xfId="0" builtinId="0"/>
  </cellStyles>
  <dxfs count="11">
    <dxf>
      <numFmt numFmtId="0" formatCode="General"/>
    </dxf>
    <dxf>
      <numFmt numFmtId="1" formatCode="0"/>
    </dxf>
    <dxf>
      <numFmt numFmtId="1" formatCode="0"/>
    </dxf>
    <dxf>
      <numFmt numFmtId="1" formatCode="0"/>
    </dxf>
    <dxf>
      <numFmt numFmtId="1" formatCode="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left" vertical="bottom" textRotation="0" wrapText="0" indent="0" justifyLastLine="0" shrinkToFit="0" readingOrder="0"/>
    </dxf>
    <dxf>
      <alignment horizontal="center" vertical="bottom" textRotation="0" wrapText="0" indent="0" justifyLastLine="0" shrinkToFit="0" readingOrder="0"/>
    </dxf>
    <dxf>
      <numFmt numFmtId="19" formatCode="dd/mm/yyyy"/>
    </dxf>
    <dxf>
      <alignment horizontal="center" vertical="bottom" textRotation="0" wrapText="0" indent="0" justifyLastLine="0" shrinkToFit="0" readingOrder="0"/>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11/relationships/timelineCache" Target="timelineCaches/timeline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[Sales_Data_Analysis.xlsx]Monthwise Products Sales!PivotTable1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Monthwise Product Sales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'Monthwise Products Sales'!$C$7</c:f>
              <c:strCache>
                <c:ptCount val="1"/>
                <c:pt idx="0">
                  <c:v>Sum of Corrected Total ($)</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'Monthwise Products Sales'!$B$8:$B$9</c:f>
              <c:strCache>
                <c:ptCount val="1"/>
                <c:pt idx="0">
                  <c:v>June</c:v>
                </c:pt>
              </c:strCache>
            </c:strRef>
          </c:cat>
          <c:val>
            <c:numRef>
              <c:f>'Monthwise Products Sales'!$C$8:$C$9</c:f>
              <c:numCache>
                <c:formatCode>General</c:formatCode>
                <c:ptCount val="1"/>
                <c:pt idx="0">
                  <c:v>5900</c:v>
                </c:pt>
              </c:numCache>
            </c:numRef>
          </c:val>
          <c:extLst>
            <c:ext xmlns:c16="http://schemas.microsoft.com/office/drawing/2014/chart" uri="{C3380CC4-5D6E-409C-BE32-E72D297353CC}">
              <c16:uniqueId val="{00000000-9D82-4366-966E-ABD3564AD2DB}"/>
            </c:ext>
          </c:extLst>
        </c:ser>
        <c:ser>
          <c:idx val="1"/>
          <c:order val="1"/>
          <c:tx>
            <c:strRef>
              <c:f>'Monthwise Products Sales'!$D$7</c:f>
              <c:strCache>
                <c:ptCount val="1"/>
                <c:pt idx="0">
                  <c:v>Sum of Total 1 ($)</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'Monthwise Products Sales'!$B$8:$B$9</c:f>
              <c:strCache>
                <c:ptCount val="1"/>
                <c:pt idx="0">
                  <c:v>June</c:v>
                </c:pt>
              </c:strCache>
            </c:strRef>
          </c:cat>
          <c:val>
            <c:numRef>
              <c:f>'Monthwise Products Sales'!$D$8:$D$9</c:f>
              <c:numCache>
                <c:formatCode>General</c:formatCode>
                <c:ptCount val="1"/>
                <c:pt idx="0">
                  <c:v>5015</c:v>
                </c:pt>
              </c:numCache>
            </c:numRef>
          </c:val>
          <c:extLst>
            <c:ext xmlns:c16="http://schemas.microsoft.com/office/drawing/2014/chart" uri="{C3380CC4-5D6E-409C-BE32-E72D297353CC}">
              <c16:uniqueId val="{00000002-9D82-4366-966E-ABD3564AD2DB}"/>
            </c:ext>
          </c:extLst>
        </c:ser>
        <c:ser>
          <c:idx val="2"/>
          <c:order val="2"/>
          <c:tx>
            <c:strRef>
              <c:f>'Monthwise Products Sales'!$E$7</c:f>
              <c:strCache>
                <c:ptCount val="1"/>
                <c:pt idx="0">
                  <c:v>Sum of Total 2 ($)</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'Monthwise Products Sales'!$B$8:$B$9</c:f>
              <c:strCache>
                <c:ptCount val="1"/>
                <c:pt idx="0">
                  <c:v>June</c:v>
                </c:pt>
              </c:strCache>
            </c:strRef>
          </c:cat>
          <c:val>
            <c:numRef>
              <c:f>'Monthwise Products Sales'!$E$8:$E$9</c:f>
              <c:numCache>
                <c:formatCode>General</c:formatCode>
                <c:ptCount val="1"/>
                <c:pt idx="0">
                  <c:v>5015</c:v>
                </c:pt>
              </c:numCache>
            </c:numRef>
          </c:val>
          <c:extLst>
            <c:ext xmlns:c16="http://schemas.microsoft.com/office/drawing/2014/chart" uri="{C3380CC4-5D6E-409C-BE32-E72D297353CC}">
              <c16:uniqueId val="{00000003-9D82-4366-966E-ABD3564AD2DB}"/>
            </c:ext>
          </c:extLst>
        </c:ser>
        <c:ser>
          <c:idx val="3"/>
          <c:order val="3"/>
          <c:tx>
            <c:strRef>
              <c:f>'Monthwise Products Sales'!$F$7</c:f>
              <c:strCache>
                <c:ptCount val="1"/>
                <c:pt idx="0">
                  <c:v>Sum of Total 3   ($)</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'Monthwise Products Sales'!$B$8:$B$9</c:f>
              <c:strCache>
                <c:ptCount val="1"/>
                <c:pt idx="0">
                  <c:v>June</c:v>
                </c:pt>
              </c:strCache>
            </c:strRef>
          </c:cat>
          <c:val>
            <c:numRef>
              <c:f>'Monthwise Products Sales'!$F$8:$F$9</c:f>
              <c:numCache>
                <c:formatCode>General</c:formatCode>
                <c:ptCount val="1"/>
                <c:pt idx="0">
                  <c:v>5015</c:v>
                </c:pt>
              </c:numCache>
            </c:numRef>
          </c:val>
          <c:extLst>
            <c:ext xmlns:c16="http://schemas.microsoft.com/office/drawing/2014/chart" uri="{C3380CC4-5D6E-409C-BE32-E72D297353CC}">
              <c16:uniqueId val="{00000004-9D82-4366-966E-ABD3564AD2DB}"/>
            </c:ext>
          </c:extLst>
        </c:ser>
        <c:dLbls>
          <c:dLblPos val="inEnd"/>
          <c:showLegendKey val="0"/>
          <c:showVal val="0"/>
          <c:showCatName val="0"/>
          <c:showSerName val="0"/>
          <c:showPercent val="0"/>
          <c:showBubbleSize val="0"/>
        </c:dLbls>
        <c:gapWidth val="100"/>
        <c:overlap val="-24"/>
        <c:axId val="1640783231"/>
        <c:axId val="1640786143"/>
      </c:barChart>
      <c:catAx>
        <c:axId val="1640783231"/>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Month</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40786143"/>
        <c:crosses val="autoZero"/>
        <c:auto val="1"/>
        <c:lblAlgn val="ctr"/>
        <c:lblOffset val="100"/>
        <c:noMultiLvlLbl val="0"/>
      </c:catAx>
      <c:valAx>
        <c:axId val="1640786143"/>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Sales ($)</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407832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[Sales_Data_Analysis.xlsx]Modelwise Monthly Products Sale!PivotTable2</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Modelwise Monthly Products Sale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'Modelwise Monthly Products Sale'!$B$1:$B$2</c:f>
              <c:strCache>
                <c:ptCount val="1"/>
                <c:pt idx="0">
                  <c:v>Aero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'Modelwise Monthly Products Sale'!$A$3:$A$9</c:f>
              <c:strCache>
                <c:ptCount val="6"/>
                <c:pt idx="0">
                  <c:v>January</c:v>
                </c:pt>
                <c:pt idx="1">
                  <c:v>February</c:v>
                </c:pt>
                <c:pt idx="2">
                  <c:v>March</c:v>
                </c:pt>
                <c:pt idx="3">
                  <c:v>April</c:v>
                </c:pt>
                <c:pt idx="4">
                  <c:v>May</c:v>
                </c:pt>
                <c:pt idx="5">
                  <c:v>June</c:v>
                </c:pt>
              </c:strCache>
            </c:strRef>
          </c:cat>
          <c:val>
            <c:numRef>
              <c:f>'Modelwise Monthly Products Sale'!$B$3:$B$9</c:f>
              <c:numCache>
                <c:formatCode>General</c:formatCode>
                <c:ptCount val="6"/>
                <c:pt idx="1">
                  <c:v>2200</c:v>
                </c:pt>
                <c:pt idx="2">
                  <c:v>18260</c:v>
                </c:pt>
                <c:pt idx="3">
                  <c:v>12320</c:v>
                </c:pt>
                <c:pt idx="4">
                  <c:v>12540</c:v>
                </c:pt>
                <c:pt idx="5">
                  <c:v>7040</c:v>
                </c:pt>
              </c:numCache>
            </c:numRef>
          </c:val>
          <c:extLst>
            <c:ext xmlns:c16="http://schemas.microsoft.com/office/drawing/2014/chart" uri="{C3380CC4-5D6E-409C-BE32-E72D297353CC}">
              <c16:uniqueId val="{0000000E-896D-493C-A463-71C3AF83E334}"/>
            </c:ext>
          </c:extLst>
        </c:ser>
        <c:ser>
          <c:idx val="1"/>
          <c:order val="1"/>
          <c:tx>
            <c:strRef>
              <c:f>'Modelwise Monthly Products Sale'!$C$1:$C$2</c:f>
              <c:strCache>
                <c:ptCount val="1"/>
                <c:pt idx="0">
                  <c:v>Cosmo</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'Modelwise Monthly Products Sale'!$A$3:$A$9</c:f>
              <c:strCache>
                <c:ptCount val="6"/>
                <c:pt idx="0">
                  <c:v>January</c:v>
                </c:pt>
                <c:pt idx="1">
                  <c:v>February</c:v>
                </c:pt>
                <c:pt idx="2">
                  <c:v>March</c:v>
                </c:pt>
                <c:pt idx="3">
                  <c:v>April</c:v>
                </c:pt>
                <c:pt idx="4">
                  <c:v>May</c:v>
                </c:pt>
                <c:pt idx="5">
                  <c:v>June</c:v>
                </c:pt>
              </c:strCache>
            </c:strRef>
          </c:cat>
          <c:val>
            <c:numRef>
              <c:f>'Modelwise Monthly Products Sale'!$C$3:$C$9</c:f>
              <c:numCache>
                <c:formatCode>General</c:formatCode>
                <c:ptCount val="6"/>
                <c:pt idx="0">
                  <c:v>3000</c:v>
                </c:pt>
                <c:pt idx="1">
                  <c:v>18750</c:v>
                </c:pt>
                <c:pt idx="2">
                  <c:v>16875</c:v>
                </c:pt>
                <c:pt idx="3">
                  <c:v>22500</c:v>
                </c:pt>
                <c:pt idx="4">
                  <c:v>3750</c:v>
                </c:pt>
                <c:pt idx="5">
                  <c:v>33750</c:v>
                </c:pt>
              </c:numCache>
            </c:numRef>
          </c:val>
          <c:extLst>
            <c:ext xmlns:c16="http://schemas.microsoft.com/office/drawing/2014/chart" uri="{C3380CC4-5D6E-409C-BE32-E72D297353CC}">
              <c16:uniqueId val="{00000010-896D-493C-A463-71C3AF83E334}"/>
            </c:ext>
          </c:extLst>
        </c:ser>
        <c:ser>
          <c:idx val="2"/>
          <c:order val="2"/>
          <c:tx>
            <c:strRef>
              <c:f>'Modelwise Monthly Products Sale'!$D$1:$D$2</c:f>
              <c:strCache>
                <c:ptCount val="1"/>
                <c:pt idx="0">
                  <c:v>Energy</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'Modelwise Monthly Products Sale'!$A$3:$A$9</c:f>
              <c:strCache>
                <c:ptCount val="6"/>
                <c:pt idx="0">
                  <c:v>January</c:v>
                </c:pt>
                <c:pt idx="1">
                  <c:v>February</c:v>
                </c:pt>
                <c:pt idx="2">
                  <c:v>March</c:v>
                </c:pt>
                <c:pt idx="3">
                  <c:v>April</c:v>
                </c:pt>
                <c:pt idx="4">
                  <c:v>May</c:v>
                </c:pt>
                <c:pt idx="5">
                  <c:v>June</c:v>
                </c:pt>
              </c:strCache>
            </c:strRef>
          </c:cat>
          <c:val>
            <c:numRef>
              <c:f>'Modelwise Monthly Products Sale'!$D$3:$D$9</c:f>
              <c:numCache>
                <c:formatCode>General</c:formatCode>
                <c:ptCount val="6"/>
                <c:pt idx="0">
                  <c:v>33000</c:v>
                </c:pt>
                <c:pt idx="1">
                  <c:v>26250</c:v>
                </c:pt>
                <c:pt idx="2">
                  <c:v>7500</c:v>
                </c:pt>
                <c:pt idx="3">
                  <c:v>23250</c:v>
                </c:pt>
                <c:pt idx="4">
                  <c:v>42375</c:v>
                </c:pt>
                <c:pt idx="5">
                  <c:v>8250</c:v>
                </c:pt>
              </c:numCache>
            </c:numRef>
          </c:val>
          <c:extLst>
            <c:ext xmlns:c16="http://schemas.microsoft.com/office/drawing/2014/chart" uri="{C3380CC4-5D6E-409C-BE32-E72D297353CC}">
              <c16:uniqueId val="{00000012-896D-493C-A463-71C3AF83E334}"/>
            </c:ext>
          </c:extLst>
        </c:ser>
        <c:ser>
          <c:idx val="3"/>
          <c:order val="3"/>
          <c:tx>
            <c:strRef>
              <c:f>'Modelwise Monthly Products Sale'!$E$1:$E$2</c:f>
              <c:strCache>
                <c:ptCount val="1"/>
                <c:pt idx="0">
                  <c:v>Flash</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'Modelwise Monthly Products Sale'!$A$3:$A$9</c:f>
              <c:strCache>
                <c:ptCount val="6"/>
                <c:pt idx="0">
                  <c:v>January</c:v>
                </c:pt>
                <c:pt idx="1">
                  <c:v>February</c:v>
                </c:pt>
                <c:pt idx="2">
                  <c:v>March</c:v>
                </c:pt>
                <c:pt idx="3">
                  <c:v>April</c:v>
                </c:pt>
                <c:pt idx="4">
                  <c:v>May</c:v>
                </c:pt>
                <c:pt idx="5">
                  <c:v>June</c:v>
                </c:pt>
              </c:strCache>
            </c:strRef>
          </c:cat>
          <c:val>
            <c:numRef>
              <c:f>'Modelwise Monthly Products Sale'!$E$3:$E$9</c:f>
              <c:numCache>
                <c:formatCode>General</c:formatCode>
                <c:ptCount val="6"/>
                <c:pt idx="0">
                  <c:v>15745</c:v>
                </c:pt>
                <c:pt idx="1">
                  <c:v>8225</c:v>
                </c:pt>
                <c:pt idx="2">
                  <c:v>11280</c:v>
                </c:pt>
                <c:pt idx="3">
                  <c:v>19505</c:v>
                </c:pt>
                <c:pt idx="4">
                  <c:v>28905</c:v>
                </c:pt>
                <c:pt idx="5">
                  <c:v>6815</c:v>
                </c:pt>
              </c:numCache>
            </c:numRef>
          </c:val>
          <c:extLst>
            <c:ext xmlns:c16="http://schemas.microsoft.com/office/drawing/2014/chart" uri="{C3380CC4-5D6E-409C-BE32-E72D297353CC}">
              <c16:uniqueId val="{00000014-896D-493C-A463-71C3AF83E334}"/>
            </c:ext>
          </c:extLst>
        </c:ser>
        <c:ser>
          <c:idx val="4"/>
          <c:order val="4"/>
          <c:tx>
            <c:strRef>
              <c:f>'Modelwise Monthly Products Sale'!$F$1:$F$2</c:f>
              <c:strCache>
                <c:ptCount val="1"/>
                <c:pt idx="0">
                  <c:v>Urban</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'Modelwise Monthly Products Sale'!$A$3:$A$9</c:f>
              <c:strCache>
                <c:ptCount val="6"/>
                <c:pt idx="0">
                  <c:v>January</c:v>
                </c:pt>
                <c:pt idx="1">
                  <c:v>February</c:v>
                </c:pt>
                <c:pt idx="2">
                  <c:v>March</c:v>
                </c:pt>
                <c:pt idx="3">
                  <c:v>April</c:v>
                </c:pt>
                <c:pt idx="4">
                  <c:v>May</c:v>
                </c:pt>
                <c:pt idx="5">
                  <c:v>June</c:v>
                </c:pt>
              </c:strCache>
            </c:strRef>
          </c:cat>
          <c:val>
            <c:numRef>
              <c:f>'Modelwise Monthly Products Sale'!$F$3:$F$9</c:f>
              <c:numCache>
                <c:formatCode>General</c:formatCode>
                <c:ptCount val="6"/>
                <c:pt idx="0">
                  <c:v>16120</c:v>
                </c:pt>
                <c:pt idx="1">
                  <c:v>15860</c:v>
                </c:pt>
                <c:pt idx="2">
                  <c:v>13000</c:v>
                </c:pt>
                <c:pt idx="3">
                  <c:v>23400</c:v>
                </c:pt>
                <c:pt idx="4">
                  <c:v>7800</c:v>
                </c:pt>
                <c:pt idx="5">
                  <c:v>31980</c:v>
                </c:pt>
              </c:numCache>
            </c:numRef>
          </c:val>
          <c:extLst>
            <c:ext xmlns:c16="http://schemas.microsoft.com/office/drawing/2014/chart" uri="{C3380CC4-5D6E-409C-BE32-E72D297353CC}">
              <c16:uniqueId val="{00000016-896D-493C-A463-71C3AF83E334}"/>
            </c:ext>
          </c:extLst>
        </c:ser>
        <c:ser>
          <c:idx val="5"/>
          <c:order val="5"/>
          <c:tx>
            <c:strRef>
              <c:f>'Modelwise Monthly Products Sale'!$G$1:$G$2</c:f>
              <c:strCache>
                <c:ptCount val="1"/>
                <c:pt idx="0">
                  <c:v>Volt</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'Modelwise Monthly Products Sale'!$A$3:$A$9</c:f>
              <c:strCache>
                <c:ptCount val="6"/>
                <c:pt idx="0">
                  <c:v>January</c:v>
                </c:pt>
                <c:pt idx="1">
                  <c:v>February</c:v>
                </c:pt>
                <c:pt idx="2">
                  <c:v>March</c:v>
                </c:pt>
                <c:pt idx="3">
                  <c:v>April</c:v>
                </c:pt>
                <c:pt idx="4">
                  <c:v>May</c:v>
                </c:pt>
                <c:pt idx="5">
                  <c:v>June</c:v>
                </c:pt>
              </c:strCache>
            </c:strRef>
          </c:cat>
          <c:val>
            <c:numRef>
              <c:f>'Modelwise Monthly Products Sale'!$G$3:$G$9</c:f>
              <c:numCache>
                <c:formatCode>General</c:formatCode>
                <c:ptCount val="6"/>
                <c:pt idx="0">
                  <c:v>9440</c:v>
                </c:pt>
                <c:pt idx="1">
                  <c:v>7965</c:v>
                </c:pt>
                <c:pt idx="2">
                  <c:v>14750</c:v>
                </c:pt>
                <c:pt idx="3">
                  <c:v>27140</c:v>
                </c:pt>
                <c:pt idx="4">
                  <c:v>22125</c:v>
                </c:pt>
                <c:pt idx="5">
                  <c:v>23600</c:v>
                </c:pt>
              </c:numCache>
            </c:numRef>
          </c:val>
          <c:extLst>
            <c:ext xmlns:c16="http://schemas.microsoft.com/office/drawing/2014/chart" uri="{C3380CC4-5D6E-409C-BE32-E72D297353CC}">
              <c16:uniqueId val="{00000018-896D-493C-A463-71C3AF83E334}"/>
            </c:ext>
          </c:extLst>
        </c:ser>
        <c:dLbls>
          <c:showLegendKey val="0"/>
          <c:showVal val="0"/>
          <c:showCatName val="0"/>
          <c:showSerName val="0"/>
          <c:showPercent val="0"/>
          <c:showBubbleSize val="0"/>
        </c:dLbls>
        <c:gapWidth val="100"/>
        <c:overlap val="-24"/>
        <c:axId val="1820588863"/>
        <c:axId val="1820603839"/>
      </c:barChart>
      <c:catAx>
        <c:axId val="1820588863"/>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Month</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20603839"/>
        <c:crosses val="autoZero"/>
        <c:auto val="1"/>
        <c:lblAlgn val="ctr"/>
        <c:lblOffset val="100"/>
        <c:noMultiLvlLbl val="0"/>
      </c:catAx>
      <c:valAx>
        <c:axId val="1820603839"/>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Sales ($)</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205888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[Sales_Data_Analysis.xlsx]Regionwise Monthly Product Sale!PivotTable3</c:name>
    <c:fmtId val="0"/>
  </c:pivotSource>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IN"/>
              <a:t>Regionwise Monthly Product Sales</a:t>
            </a:r>
          </a:p>
        </c:rich>
      </c:tx>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circle"/>
          <c:size val="8"/>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circle"/>
          <c:size val="8"/>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circle"/>
          <c:size val="8"/>
          <c:spPr>
            <a:solidFill>
              <a:schemeClr val="accent3"/>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'Regionwise Monthly Product Sale'!$B$1:$B$2</c:f>
              <c:strCache>
                <c:ptCount val="1"/>
                <c:pt idx="0">
                  <c:v>North</c:v>
                </c:pt>
              </c:strCache>
            </c:strRef>
          </c:tx>
          <c:spPr>
            <a:solidFill>
              <a:schemeClr val="accent1"/>
            </a:solidFill>
            <a:ln>
              <a:noFill/>
            </a:ln>
            <a:effectLst/>
          </c:spPr>
          <c:invertIfNegative val="0"/>
          <c:cat>
            <c:strRef>
              <c:f>'Regionwise Monthly Product Sale'!$A$3:$A$9</c:f>
              <c:strCache>
                <c:ptCount val="6"/>
                <c:pt idx="0">
                  <c:v>January</c:v>
                </c:pt>
                <c:pt idx="1">
                  <c:v>February</c:v>
                </c:pt>
                <c:pt idx="2">
                  <c:v>March</c:v>
                </c:pt>
                <c:pt idx="3">
                  <c:v>April</c:v>
                </c:pt>
                <c:pt idx="4">
                  <c:v>May</c:v>
                </c:pt>
                <c:pt idx="5">
                  <c:v>June</c:v>
                </c:pt>
              </c:strCache>
            </c:strRef>
          </c:cat>
          <c:val>
            <c:numRef>
              <c:f>'Regionwise Monthly Product Sale'!$B$3:$B$9</c:f>
              <c:numCache>
                <c:formatCode>General</c:formatCode>
                <c:ptCount val="6"/>
                <c:pt idx="0">
                  <c:v>27590</c:v>
                </c:pt>
                <c:pt idx="1">
                  <c:v>11660</c:v>
                </c:pt>
                <c:pt idx="2">
                  <c:v>26850</c:v>
                </c:pt>
                <c:pt idx="3">
                  <c:v>45380</c:v>
                </c:pt>
                <c:pt idx="4">
                  <c:v>38665</c:v>
                </c:pt>
                <c:pt idx="5">
                  <c:v>30795</c:v>
                </c:pt>
              </c:numCache>
            </c:numRef>
          </c:val>
          <c:extLst>
            <c:ext xmlns:c16="http://schemas.microsoft.com/office/drawing/2014/chart" uri="{C3380CC4-5D6E-409C-BE32-E72D297353CC}">
              <c16:uniqueId val="{00000000-7AFC-4092-A113-836FF1B94CA2}"/>
            </c:ext>
          </c:extLst>
        </c:ser>
        <c:ser>
          <c:idx val="1"/>
          <c:order val="1"/>
          <c:tx>
            <c:strRef>
              <c:f>'Regionwise Monthly Product Sale'!$C$1:$C$2</c:f>
              <c:strCache>
                <c:ptCount val="1"/>
                <c:pt idx="0">
                  <c:v>South</c:v>
                </c:pt>
              </c:strCache>
            </c:strRef>
          </c:tx>
          <c:spPr>
            <a:solidFill>
              <a:schemeClr val="accent2"/>
            </a:solidFill>
            <a:ln>
              <a:noFill/>
            </a:ln>
            <a:effectLst/>
          </c:spPr>
          <c:invertIfNegative val="0"/>
          <c:cat>
            <c:strRef>
              <c:f>'Regionwise Monthly Product Sale'!$A$3:$A$9</c:f>
              <c:strCache>
                <c:ptCount val="6"/>
                <c:pt idx="0">
                  <c:v>January</c:v>
                </c:pt>
                <c:pt idx="1">
                  <c:v>February</c:v>
                </c:pt>
                <c:pt idx="2">
                  <c:v>March</c:v>
                </c:pt>
                <c:pt idx="3">
                  <c:v>April</c:v>
                </c:pt>
                <c:pt idx="4">
                  <c:v>May</c:v>
                </c:pt>
                <c:pt idx="5">
                  <c:v>June</c:v>
                </c:pt>
              </c:strCache>
            </c:strRef>
          </c:cat>
          <c:val>
            <c:numRef>
              <c:f>'Regionwise Monthly Product Sale'!$C$3:$C$9</c:f>
              <c:numCache>
                <c:formatCode>General</c:formatCode>
                <c:ptCount val="6"/>
                <c:pt idx="0">
                  <c:v>22425</c:v>
                </c:pt>
                <c:pt idx="1">
                  <c:v>38150</c:v>
                </c:pt>
                <c:pt idx="2">
                  <c:v>15000</c:v>
                </c:pt>
                <c:pt idx="3">
                  <c:v>35720</c:v>
                </c:pt>
                <c:pt idx="4">
                  <c:v>46250</c:v>
                </c:pt>
                <c:pt idx="5">
                  <c:v>42205</c:v>
                </c:pt>
              </c:numCache>
            </c:numRef>
          </c:val>
          <c:extLst>
            <c:ext xmlns:c16="http://schemas.microsoft.com/office/drawing/2014/chart" uri="{C3380CC4-5D6E-409C-BE32-E72D297353CC}">
              <c16:uniqueId val="{00000001-7AFC-4092-A113-836FF1B94CA2}"/>
            </c:ext>
          </c:extLst>
        </c:ser>
        <c:ser>
          <c:idx val="2"/>
          <c:order val="2"/>
          <c:tx>
            <c:strRef>
              <c:f>'Regionwise Monthly Product Sale'!$D$1:$D$2</c:f>
              <c:strCache>
                <c:ptCount val="1"/>
                <c:pt idx="0">
                  <c:v>West</c:v>
                </c:pt>
              </c:strCache>
            </c:strRef>
          </c:tx>
          <c:spPr>
            <a:solidFill>
              <a:schemeClr val="accent3"/>
            </a:solidFill>
            <a:ln>
              <a:noFill/>
            </a:ln>
            <a:effectLst/>
          </c:spPr>
          <c:invertIfNegative val="0"/>
          <c:cat>
            <c:strRef>
              <c:f>'Regionwise Monthly Product Sale'!$A$3:$A$9</c:f>
              <c:strCache>
                <c:ptCount val="6"/>
                <c:pt idx="0">
                  <c:v>January</c:v>
                </c:pt>
                <c:pt idx="1">
                  <c:v>February</c:v>
                </c:pt>
                <c:pt idx="2">
                  <c:v>March</c:v>
                </c:pt>
                <c:pt idx="3">
                  <c:v>April</c:v>
                </c:pt>
                <c:pt idx="4">
                  <c:v>May</c:v>
                </c:pt>
                <c:pt idx="5">
                  <c:v>June</c:v>
                </c:pt>
              </c:strCache>
            </c:strRef>
          </c:cat>
          <c:val>
            <c:numRef>
              <c:f>'Regionwise Monthly Product Sale'!$D$3:$D$9</c:f>
              <c:numCache>
                <c:formatCode>General</c:formatCode>
                <c:ptCount val="6"/>
                <c:pt idx="0">
                  <c:v>27290</c:v>
                </c:pt>
                <c:pt idx="1">
                  <c:v>29440</c:v>
                </c:pt>
                <c:pt idx="2">
                  <c:v>39815</c:v>
                </c:pt>
                <c:pt idx="3">
                  <c:v>47015</c:v>
                </c:pt>
                <c:pt idx="4">
                  <c:v>32580</c:v>
                </c:pt>
                <c:pt idx="5">
                  <c:v>38435</c:v>
                </c:pt>
              </c:numCache>
            </c:numRef>
          </c:val>
          <c:extLst>
            <c:ext xmlns:c16="http://schemas.microsoft.com/office/drawing/2014/chart" uri="{C3380CC4-5D6E-409C-BE32-E72D297353CC}">
              <c16:uniqueId val="{00000002-7AFC-4092-A113-836FF1B94CA2}"/>
            </c:ext>
          </c:extLst>
        </c:ser>
        <c:dLbls>
          <c:showLegendKey val="0"/>
          <c:showVal val="0"/>
          <c:showCatName val="0"/>
          <c:showSerName val="0"/>
          <c:showPercent val="0"/>
          <c:showBubbleSize val="0"/>
        </c:dLbls>
        <c:gapWidth val="199"/>
        <c:axId val="2122896799"/>
        <c:axId val="2122893471"/>
      </c:barChart>
      <c:catAx>
        <c:axId val="2122896799"/>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a:t>Year</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2122893471"/>
        <c:crosses val="autoZero"/>
        <c:auto val="1"/>
        <c:lblAlgn val="ctr"/>
        <c:lblOffset val="100"/>
        <c:noMultiLvlLbl val="0"/>
      </c:catAx>
      <c:valAx>
        <c:axId val="2122893471"/>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a:t>Sales ($)</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28967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1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6</xdr:col>
      <xdr:colOff>228600</xdr:colOff>
      <xdr:row>1</xdr:row>
      <xdr:rowOff>60960</xdr:rowOff>
    </xdr:from>
    <xdr:to>
      <xdr:col>20</xdr:col>
      <xdr:colOff>502920</xdr:colOff>
      <xdr:row>20</xdr:row>
      <xdr:rowOff>68580</xdr:rowOff>
    </xdr:to>
    <xdr:graphicFrame macro="">
      <xdr:nvGraphicFramePr>
        <xdr:cNvPr id="2" name="Chart 1">
          <a:extLst>
            <a:ext uri="{FF2B5EF4-FFF2-40B4-BE49-F238E27FC236}">
              <a16:creationId xmlns:a16="http://schemas.microsoft.com/office/drawing/2014/main" id="{2336A34B-3906-5465-2499-053A056C851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502920</xdr:colOff>
      <xdr:row>11</xdr:row>
      <xdr:rowOff>0</xdr:rowOff>
    </xdr:from>
    <xdr:to>
      <xdr:col>5</xdr:col>
      <xdr:colOff>38100</xdr:colOff>
      <xdr:row>18</xdr:row>
      <xdr:rowOff>91440</xdr:rowOff>
    </xdr:to>
    <mc:AlternateContent xmlns:mc="http://schemas.openxmlformats.org/markup-compatibility/2006">
      <mc:Choice xmlns:tsle="http://schemas.microsoft.com/office/drawing/2012/timeslicer" Requires="tsle">
        <xdr:graphicFrame macro="">
          <xdr:nvGraphicFramePr>
            <xdr:cNvPr id="3" name="Date">
              <a:extLst>
                <a:ext uri="{FF2B5EF4-FFF2-40B4-BE49-F238E27FC236}">
                  <a16:creationId xmlns:a16="http://schemas.microsoft.com/office/drawing/2014/main" id="{72B32150-7EBD-A0B0-9663-E6CA58C14B1D}"/>
                </a:ext>
              </a:extLst>
            </xdr:cNvPr>
            <xdr:cNvGraphicFramePr/>
          </xdr:nvGraphicFramePr>
          <xdr:xfrm>
            <a:off x="0" y="0"/>
            <a:ext cx="0" cy="0"/>
          </xdr:xfrm>
          <a:graphic>
            <a:graphicData uri="http://schemas.microsoft.com/office/drawing/2012/timeslicer">
              <tsle:timeslicer xmlns:tsle="http://schemas.microsoft.com/office/drawing/2012/timeslicer" name="Date"/>
            </a:graphicData>
          </a:graphic>
        </xdr:graphicFrame>
      </mc:Choice>
      <mc:Fallback>
        <xdr:sp macro="" textlink="">
          <xdr:nvSpPr>
            <xdr:cNvPr id="0" name=""/>
            <xdr:cNvSpPr>
              <a:spLocks noTextEdit="1"/>
            </xdr:cNvSpPr>
          </xdr:nvSpPr>
          <xdr:spPr>
            <a:xfrm>
              <a:off x="2385060" y="2011680"/>
              <a:ext cx="3337560"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8</xdr:col>
      <xdr:colOff>335280</xdr:colOff>
      <xdr:row>0</xdr:row>
      <xdr:rowOff>140970</xdr:rowOff>
    </xdr:from>
    <xdr:to>
      <xdr:col>12</xdr:col>
      <xdr:colOff>685800</xdr:colOff>
      <xdr:row>18</xdr:row>
      <xdr:rowOff>83820</xdr:rowOff>
    </xdr:to>
    <xdr:graphicFrame macro="">
      <xdr:nvGraphicFramePr>
        <xdr:cNvPr id="2" name="Chart 1">
          <a:extLst>
            <a:ext uri="{FF2B5EF4-FFF2-40B4-BE49-F238E27FC236}">
              <a16:creationId xmlns:a16="http://schemas.microsoft.com/office/drawing/2014/main" id="{DAB52E69-C8F9-A8A5-EF36-C1ACD88979E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335280</xdr:colOff>
      <xdr:row>0</xdr:row>
      <xdr:rowOff>83820</xdr:rowOff>
    </xdr:from>
    <xdr:to>
      <xdr:col>16</xdr:col>
      <xdr:colOff>106680</xdr:colOff>
      <xdr:row>18</xdr:row>
      <xdr:rowOff>91440</xdr:rowOff>
    </xdr:to>
    <xdr:graphicFrame macro="">
      <xdr:nvGraphicFramePr>
        <xdr:cNvPr id="2" name="Chart 1">
          <a:extLst>
            <a:ext uri="{FF2B5EF4-FFF2-40B4-BE49-F238E27FC236}">
              <a16:creationId xmlns:a16="http://schemas.microsoft.com/office/drawing/2014/main" id="{53545D2D-C264-5CA7-C51C-C7D2F3BB0F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0</xdr:colOff>
      <xdr:row>10</xdr:row>
      <xdr:rowOff>38100</xdr:rowOff>
    </xdr:from>
    <xdr:to>
      <xdr:col>5</xdr:col>
      <xdr:colOff>129540</xdr:colOff>
      <xdr:row>23</xdr:row>
      <xdr:rowOff>127635</xdr:rowOff>
    </xdr:to>
    <mc:AlternateContent xmlns:mc="http://schemas.openxmlformats.org/markup-compatibility/2006">
      <mc:Choice xmlns:a14="http://schemas.microsoft.com/office/drawing/2010/main" Requires="a14">
        <xdr:graphicFrame macro="">
          <xdr:nvGraphicFramePr>
            <xdr:cNvPr id="3" name="Model">
              <a:extLst>
                <a:ext uri="{FF2B5EF4-FFF2-40B4-BE49-F238E27FC236}">
                  <a16:creationId xmlns:a16="http://schemas.microsoft.com/office/drawing/2014/main" id="{FFA7FAB1-457C-E9F8-3301-D1C06975E434}"/>
                </a:ext>
              </a:extLst>
            </xdr:cNvPr>
            <xdr:cNvGraphicFramePr/>
          </xdr:nvGraphicFramePr>
          <xdr:xfrm>
            <a:off x="0" y="0"/>
            <a:ext cx="0" cy="0"/>
          </xdr:xfrm>
          <a:graphic>
            <a:graphicData uri="http://schemas.microsoft.com/office/drawing/2010/slicer">
              <sle:slicer xmlns:sle="http://schemas.microsoft.com/office/drawing/2010/slicer" name="Model"/>
            </a:graphicData>
          </a:graphic>
        </xdr:graphicFrame>
      </mc:Choice>
      <mc:Fallback>
        <xdr:sp macro="" textlink="">
          <xdr:nvSpPr>
            <xdr:cNvPr id="0" name=""/>
            <xdr:cNvSpPr>
              <a:spLocks noTextEdit="1"/>
            </xdr:cNvSpPr>
          </xdr:nvSpPr>
          <xdr:spPr>
            <a:xfrm>
              <a:off x="2674620" y="18669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kki" refreshedDate="44882.596745023147" createdVersion="8" refreshedVersion="8" minRefreshableVersion="3" recordCount="80" xr:uid="{F2F00096-4921-42A1-A8F1-C49615996003}">
  <cacheSource type="worksheet">
    <worksheetSource ref="A4:S84" sheet="Sales Data"/>
  </cacheSource>
  <cacheFields count="21">
    <cacheField name="Num" numFmtId="0">
      <sharedItems containsSemiMixedTypes="0" containsString="0" containsNumber="1" containsInteger="1" minValue="1" maxValue="80"/>
    </cacheField>
    <cacheField name="Date" numFmtId="14">
      <sharedItems containsSemiMixedTypes="0" containsNonDate="0" containsDate="1" containsString="0" minDate="1900-06-15T00:00:00" maxDate="2020-06-30T00:00:00" count="72">
        <d v="2020-01-02T00:00:00"/>
        <d v="2020-01-06T00:00:00"/>
        <d v="2020-01-09T00:00:00"/>
        <d v="2020-01-12T00:00:00"/>
        <d v="2020-01-15T00:00:00"/>
        <d v="2020-01-18T00:00:00"/>
        <d v="2020-01-22T00:00:00"/>
        <d v="2020-01-26T00:00:00"/>
        <d v="2020-01-28T00:00:00"/>
        <d v="2020-02-04T00:00:00"/>
        <d v="2020-02-07T00:00:00"/>
        <d v="2020-02-08T00:00:00"/>
        <d v="2020-02-10T00:00:00"/>
        <d v="2020-02-12T00:00:00"/>
        <d v="2020-02-14T00:00:00"/>
        <d v="2020-02-15T00:00:00"/>
        <d v="2020-02-19T00:00:00"/>
        <d v="2020-02-21T00:00:00"/>
        <d v="2020-02-26T00:00:00"/>
        <d v="2020-02-28T00:00:00"/>
        <d v="2020-03-01T00:00:00"/>
        <d v="2020-03-04T00:00:00"/>
        <d v="2020-03-07T00:00:00"/>
        <d v="2020-03-09T00:00:00"/>
        <d v="2020-03-11T00:00:00"/>
        <d v="2020-03-12T00:00:00"/>
        <d v="2020-03-14T00:00:00"/>
        <d v="2020-03-18T00:00:00"/>
        <d v="2020-03-23T00:00:00"/>
        <d v="2020-03-24T00:00:00"/>
        <d v="2020-03-26T00:00:00"/>
        <d v="2020-03-28T00:00:00"/>
        <d v="2020-04-02T00:00:00"/>
        <d v="2020-04-06T00:00:00"/>
        <d v="2020-04-07T00:00:00"/>
        <d v="2020-04-11T00:00:00"/>
        <d v="2020-04-12T00:00:00"/>
        <d v="2020-04-14T00:00:00"/>
        <d v="2020-04-15T00:00:00"/>
        <d v="2020-04-16T00:00:00"/>
        <d v="2020-04-19T00:00:00"/>
        <d v="2020-04-20T00:00:00"/>
        <d v="2020-04-22T00:00:00"/>
        <d v="2020-04-23T00:00:00"/>
        <d v="2020-04-27T00:00:00"/>
        <d v="2020-04-30T00:00:00"/>
        <d v="2020-05-01T00:00:00"/>
        <d v="2020-05-03T00:00:00"/>
        <d v="2020-05-07T00:00:00"/>
        <d v="2020-05-08T00:00:00"/>
        <d v="2020-05-12T00:00:00"/>
        <d v="2020-05-13T00:00:00"/>
        <d v="2020-05-15T00:00:00"/>
        <d v="2020-05-17T00:00:00"/>
        <d v="2020-05-19T00:00:00"/>
        <d v="2020-05-21T00:00:00"/>
        <d v="2020-05-24T00:00:00"/>
        <d v="2020-05-26T00:00:00"/>
        <d v="2020-05-27T00:00:00"/>
        <d v="2020-05-28T00:00:00"/>
        <d v="2020-06-02T00:00:00"/>
        <d v="2020-06-05T00:00:00"/>
        <d v="2020-06-08T00:00:00"/>
        <d v="2020-06-09T00:00:00"/>
        <d v="2020-06-12T00:00:00"/>
        <d v="2020-06-14T00:00:00"/>
        <d v="1900-06-15T00:00:00"/>
        <d v="2020-06-18T00:00:00"/>
        <d v="2020-06-23T00:00:00"/>
        <d v="2020-06-24T00:00:00"/>
        <d v="2020-06-27T00:00:00"/>
        <d v="2020-06-29T00:00:00"/>
      </sharedItems>
      <fieldGroup par="20" base="1">
        <rangePr groupBy="months" startDate="1900-06-15T00:00:00" endDate="2020-06-30T00:00:00"/>
        <groupItems count="14">
          <s v="&lt;15-06-1900"/>
          <s v="Jan"/>
          <s v="Feb"/>
          <s v="Mar"/>
          <s v="Apr"/>
          <s v="May"/>
          <s v="Jun"/>
          <s v="Jul"/>
          <s v="Aug"/>
          <s v="Sep"/>
          <s v="Oct"/>
          <s v="Nov"/>
          <s v="Dec"/>
          <s v="&gt;30-06-2020"/>
        </groupItems>
      </fieldGroup>
    </cacheField>
    <cacheField name="Month" numFmtId="0">
      <sharedItems count="6">
        <s v="January"/>
        <s v="February"/>
        <s v="March"/>
        <s v="April"/>
        <s v="May"/>
        <s v="June"/>
      </sharedItems>
    </cacheField>
    <cacheField name="Sales Rep" numFmtId="0">
      <sharedItems/>
    </cacheField>
    <cacheField name="Region" numFmtId="0">
      <sharedItems count="3">
        <s v="North"/>
        <s v="West"/>
        <s v="South"/>
      </sharedItems>
    </cacheField>
    <cacheField name="Customer ID" numFmtId="0">
      <sharedItems containsSemiMixedTypes="0" containsString="0" containsNumber="1" containsInteger="1" minValue="132" maxValue="180"/>
    </cacheField>
    <cacheField name="Model" numFmtId="0">
      <sharedItems count="6">
        <s v="Flash"/>
        <s v="Urban"/>
        <s v="Energy"/>
        <s v="Volt"/>
        <s v="Cosmo"/>
        <s v="Aero"/>
      </sharedItems>
    </cacheField>
    <cacheField name="Color" numFmtId="0">
      <sharedItems count="5">
        <s v="black"/>
        <s v="red"/>
        <s v="brown"/>
        <s v="gray"/>
        <s v="white"/>
      </sharedItems>
    </cacheField>
    <cacheField name="Item Code" numFmtId="0">
      <sharedItems/>
    </cacheField>
    <cacheField name="Number" numFmtId="0">
      <sharedItems containsSemiMixedTypes="0" containsString="0" containsNumber="1" containsInteger="1" minValue="8" maxValue="50"/>
    </cacheField>
    <cacheField name="Price / Unit ($)" numFmtId="1">
      <sharedItems containsSemiMixedTypes="0" containsString="0" containsNumber="1" containsInteger="1" minValue="220" maxValue="375"/>
    </cacheField>
    <cacheField name="Corrected Price / Unit ($)" numFmtId="1">
      <sharedItems containsSemiMixedTypes="0" containsString="0" containsNumber="1" containsInteger="1" minValue="220" maxValue="375"/>
    </cacheField>
    <cacheField name="Total ($)" numFmtId="1">
      <sharedItems containsSemiMixedTypes="0" containsString="0" containsNumber="1" containsInteger="1" minValue="2200" maxValue="15750"/>
    </cacheField>
    <cacheField name="Corrected Total ($)" numFmtId="1">
      <sharedItems containsSemiMixedTypes="0" containsString="0" containsNumber="1" containsInteger="1" minValue="2200" maxValue="16875" count="53">
        <n v="3525"/>
        <n v="5720"/>
        <n v="6000"/>
        <n v="7050"/>
        <n v="9440"/>
        <n v="5250"/>
        <n v="3000"/>
        <n v="5170"/>
        <n v="10400"/>
        <n v="9375"/>
        <n v="12375"/>
        <n v="4425"/>
        <n v="3750"/>
        <n v="11700"/>
        <n v="12000"/>
        <n v="10500"/>
        <n v="2200"/>
        <n v="4160"/>
        <n v="8225"/>
        <n v="3540"/>
        <n v="15000"/>
        <n v="13000"/>
        <n v="7500"/>
        <n v="3290"/>
        <n v="6160"/>
        <n v="2820"/>
        <n v="10325"/>
        <n v="9900"/>
        <n v="5625"/>
        <n v="10575"/>
        <n v="5280"/>
        <n v="11250"/>
        <n v="3900"/>
        <n v="12390"/>
        <n v="9750"/>
        <n v="9100"/>
        <n v="7040"/>
        <n v="5310"/>
        <n v="8250"/>
        <n v="8930"/>
        <n v="9240"/>
        <n v="6110"/>
        <n v="9400"/>
        <n v="7800"/>
        <n v="15750"/>
        <n v="16875"/>
        <n v="5900"/>
        <n v="6490"/>
        <n v="3300"/>
        <n v="6760"/>
        <n v="3520"/>
        <n v="2950"/>
        <n v="14750"/>
      </sharedItems>
    </cacheField>
    <cacheField name="Total 1 ($)" numFmtId="0">
      <sharedItems containsSemiMixedTypes="0" containsString="0" containsNumber="1" minValue="2200" maxValue="14343.75"/>
    </cacheField>
    <cacheField name="Total 2 ($)" numFmtId="0">
      <sharedItems containsSemiMixedTypes="0" containsString="0" containsNumber="1" minValue="2090" maxValue="14343.75"/>
    </cacheField>
    <cacheField name="Total 3   ($)" numFmtId="0">
      <sharedItems containsSemiMixedTypes="0" containsString="0" containsNumber="1" minValue="2200" maxValue="13500"/>
    </cacheField>
    <cacheField name="Client Representative" numFmtId="0">
      <sharedItems count="9">
        <s v="Lucas Adams"/>
        <s v="Christina Bell"/>
        <s v="Emily Flores"/>
        <s v="Dan Hill"/>
        <s v="Rob Nelson"/>
        <s v="Matt Reed"/>
        <s v="Amanda Wood"/>
        <s v="Sam Cooper"/>
        <s v="Denise Harris"/>
      </sharedItems>
    </cacheField>
    <cacheField name="Company Name" numFmtId="0">
      <sharedItems count="9">
        <s v="Bankia"/>
        <s v="Affinity"/>
        <s v="Telmark"/>
        <s v="Port Royale"/>
        <s v="Secspace"/>
        <s v="MarkPlus"/>
        <s v="Vento"/>
        <s v="Milago"/>
        <s v="Cruise"/>
      </sharedItems>
    </cacheField>
    <cacheField name="Quarters" numFmtId="0" databaseField="0">
      <fieldGroup base="1">
        <rangePr groupBy="quarters" startDate="1900-06-15T00:00:00" endDate="2020-06-30T00:00:00"/>
        <groupItems count="6">
          <s v="&lt;15-06-1900"/>
          <s v="Qtr1"/>
          <s v="Qtr2"/>
          <s v="Qtr3"/>
          <s v="Qtr4"/>
          <s v="&gt;30-06-2020"/>
        </groupItems>
      </fieldGroup>
    </cacheField>
    <cacheField name="Years" numFmtId="0" databaseField="0">
      <fieldGroup base="1">
        <rangePr groupBy="years" startDate="1900-06-15T00:00:00" endDate="2020-06-30T00:00:00"/>
        <groupItems count="123">
          <s v="&lt;15-06-1900"/>
          <s v="1900"/>
          <s v="1901"/>
          <s v="1902"/>
          <s v="1903"/>
          <s v="1904"/>
          <s v="1905"/>
          <s v="1906"/>
          <s v="1907"/>
          <s v="1908"/>
          <s v="1909"/>
          <s v="1910"/>
          <s v="1911"/>
          <s v="1912"/>
          <s v="1913"/>
          <s v="1914"/>
          <s v="1915"/>
          <s v="1916"/>
          <s v="1917"/>
          <s v="1918"/>
          <s v="1919"/>
          <s v="1920"/>
          <s v="1921"/>
          <s v="1922"/>
          <s v="1923"/>
          <s v="1924"/>
          <s v="1925"/>
          <s v="1926"/>
          <s v="1927"/>
          <s v="1928"/>
          <s v="1929"/>
          <s v="1930"/>
          <s v="1931"/>
          <s v="1932"/>
          <s v="1933"/>
          <s v="1934"/>
          <s v="1935"/>
          <s v="1936"/>
          <s v="1937"/>
          <s v="1938"/>
          <s v="1939"/>
          <s v="1940"/>
          <s v="1941"/>
          <s v="1942"/>
          <s v="1943"/>
          <s v="1944"/>
          <s v="1945"/>
          <s v="1946"/>
          <s v="1947"/>
          <s v="1948"/>
          <s v="1949"/>
          <s v="1950"/>
          <s v="1951"/>
          <s v="1952"/>
          <s v="1953"/>
          <s v="1954"/>
          <s v="1955"/>
          <s v="1956"/>
          <s v="1957"/>
          <s v="1958"/>
          <s v="1959"/>
          <s v="1960"/>
          <s v="1961"/>
          <s v="1962"/>
          <s v="1963"/>
          <s v="1964"/>
          <s v="1965"/>
          <s v="1966"/>
          <s v="1967"/>
          <s v="1968"/>
          <s v="1969"/>
          <s v="1970"/>
          <s v="1971"/>
          <s v="1972"/>
          <s v="1973"/>
          <s v="1974"/>
          <s v="1975"/>
          <s v="1976"/>
          <s v="1977"/>
          <s v="1978"/>
          <s v="1979"/>
          <s v="1980"/>
          <s v="1981"/>
          <s v="1982"/>
          <s v="1983"/>
          <s v="1984"/>
          <s v="1985"/>
          <s v="1986"/>
          <s v="1987"/>
          <s v="1988"/>
          <s v="1989"/>
          <s v="1990"/>
          <s v="1991"/>
          <s v="1992"/>
          <s v="1993"/>
          <s v="1994"/>
          <s v="1995"/>
          <s v="1996"/>
          <s v="1997"/>
          <s v="1998"/>
          <s v="1999"/>
          <s v="2000"/>
          <s v="2001"/>
          <s v="2002"/>
          <s v="2003"/>
          <s v="2004"/>
          <s v="2005"/>
          <s v="2006"/>
          <s v="2007"/>
          <s v="2008"/>
          <s v="2009"/>
          <s v="2010"/>
          <s v="2011"/>
          <s v="2012"/>
          <s v="2013"/>
          <s v="2014"/>
          <s v="2015"/>
          <s v="2016"/>
          <s v="2017"/>
          <s v="2018"/>
          <s v="2019"/>
          <s v="2020"/>
          <s v="&gt;30-06-2020"/>
        </groupItems>
      </fieldGroup>
    </cacheField>
  </cacheFields>
  <extLst>
    <ext xmlns:x14="http://schemas.microsoft.com/office/spreadsheetml/2009/9/main" uri="{725AE2AE-9491-48be-B2B4-4EB974FC3084}">
      <x14:pivotCacheDefinition pivotCacheId="124346109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0">
  <r>
    <n v="1"/>
    <x v="0"/>
    <x v="0"/>
    <s v="Eric Jones"/>
    <x v="0"/>
    <n v="132"/>
    <x v="0"/>
    <x v="0"/>
    <s v="F2248bl"/>
    <n v="15"/>
    <n v="235"/>
    <n v="235"/>
    <n v="3525"/>
    <x v="0"/>
    <n v="3525"/>
    <n v="3348.75"/>
    <n v="3525"/>
    <x v="0"/>
    <x v="0"/>
  </r>
  <r>
    <n v="2"/>
    <x v="1"/>
    <x v="0"/>
    <s v="Amy Brown"/>
    <x v="1"/>
    <n v="144"/>
    <x v="1"/>
    <x v="1"/>
    <s v="U2683rd"/>
    <n v="22"/>
    <n v="260"/>
    <n v="260"/>
    <n v="5720"/>
    <x v="1"/>
    <n v="4862"/>
    <n v="4862"/>
    <n v="4576"/>
    <x v="1"/>
    <x v="1"/>
  </r>
  <r>
    <n v="3"/>
    <x v="2"/>
    <x v="0"/>
    <s v="Sara Davis"/>
    <x v="1"/>
    <n v="136"/>
    <x v="2"/>
    <x v="0"/>
    <s v="E2376bl"/>
    <n v="16"/>
    <n v="350"/>
    <n v="375"/>
    <n v="5600"/>
    <x v="2"/>
    <n v="5100"/>
    <n v="5100"/>
    <n v="4800"/>
    <x v="2"/>
    <x v="2"/>
  </r>
  <r>
    <n v="4"/>
    <x v="3"/>
    <x v="0"/>
    <s v="Marc Williams"/>
    <x v="2"/>
    <n v="144"/>
    <x v="0"/>
    <x v="2"/>
    <s v="F2248br"/>
    <n v="30"/>
    <n v="235"/>
    <n v="235"/>
    <n v="7050"/>
    <x v="3"/>
    <n v="5992.5"/>
    <n v="5992.5"/>
    <n v="5992.5"/>
    <x v="1"/>
    <x v="1"/>
  </r>
  <r>
    <n v="5"/>
    <x v="3"/>
    <x v="0"/>
    <s v="Eric Jones"/>
    <x v="0"/>
    <n v="166"/>
    <x v="3"/>
    <x v="3"/>
    <s v="V2944gr"/>
    <n v="32"/>
    <n v="295"/>
    <n v="295"/>
    <n v="9440"/>
    <x v="4"/>
    <n v="8024"/>
    <n v="8024"/>
    <n v="8024"/>
    <x v="3"/>
    <x v="3"/>
  </r>
  <r>
    <n v="6"/>
    <x v="4"/>
    <x v="0"/>
    <s v="Stacy Peters"/>
    <x v="0"/>
    <n v="136"/>
    <x v="2"/>
    <x v="2"/>
    <s v="E2376br"/>
    <n v="14"/>
    <n v="350"/>
    <n v="375"/>
    <n v="4900"/>
    <x v="5"/>
    <n v="4462.5"/>
    <n v="4462.5"/>
    <n v="4462.5"/>
    <x v="2"/>
    <x v="2"/>
  </r>
  <r>
    <n v="7"/>
    <x v="5"/>
    <x v="0"/>
    <s v="David Garcia"/>
    <x v="2"/>
    <n v="152"/>
    <x v="4"/>
    <x v="4"/>
    <s v="C2699wh"/>
    <n v="8"/>
    <n v="375"/>
    <n v="375"/>
    <n v="3000"/>
    <x v="6"/>
    <n v="3000"/>
    <n v="3000"/>
    <n v="3000"/>
    <x v="4"/>
    <x v="4"/>
  </r>
  <r>
    <n v="8"/>
    <x v="6"/>
    <x v="0"/>
    <s v="Amy Brown"/>
    <x v="1"/>
    <n v="132"/>
    <x v="0"/>
    <x v="2"/>
    <s v="F2248br"/>
    <n v="22"/>
    <n v="235"/>
    <n v="235"/>
    <n v="5170"/>
    <x v="7"/>
    <n v="4394.5"/>
    <n v="4394.5"/>
    <n v="4136"/>
    <x v="0"/>
    <x v="0"/>
  </r>
  <r>
    <n v="9"/>
    <x v="6"/>
    <x v="0"/>
    <s v="Sara Davis"/>
    <x v="1"/>
    <n v="136"/>
    <x v="1"/>
    <x v="2"/>
    <s v="U2683br"/>
    <n v="40"/>
    <n v="260"/>
    <n v="260"/>
    <n v="10400"/>
    <x v="8"/>
    <n v="8840"/>
    <n v="8840"/>
    <n v="8320"/>
    <x v="2"/>
    <x v="2"/>
  </r>
  <r>
    <n v="10"/>
    <x v="7"/>
    <x v="0"/>
    <s v="Eric Jones"/>
    <x v="0"/>
    <n v="166"/>
    <x v="2"/>
    <x v="0"/>
    <s v="E2376bl"/>
    <n v="25"/>
    <n v="350"/>
    <n v="375"/>
    <n v="8750"/>
    <x v="9"/>
    <n v="7968.75"/>
    <n v="7968.75"/>
    <n v="7968.75"/>
    <x v="3"/>
    <x v="3"/>
  </r>
  <r>
    <n v="11"/>
    <x v="8"/>
    <x v="0"/>
    <s v="David Garcia"/>
    <x v="2"/>
    <n v="157"/>
    <x v="2"/>
    <x v="0"/>
    <s v="E2376bl"/>
    <n v="33"/>
    <n v="350"/>
    <n v="375"/>
    <n v="11550"/>
    <x v="10"/>
    <n v="10518.75"/>
    <n v="10518.75"/>
    <n v="10518.75"/>
    <x v="5"/>
    <x v="5"/>
  </r>
  <r>
    <n v="12"/>
    <x v="9"/>
    <x v="1"/>
    <s v="Marc Williams"/>
    <x v="2"/>
    <n v="178"/>
    <x v="3"/>
    <x v="4"/>
    <s v="V2944wh"/>
    <n v="15"/>
    <n v="295"/>
    <n v="295"/>
    <n v="4425"/>
    <x v="11"/>
    <n v="4425"/>
    <n v="4425"/>
    <n v="4425"/>
    <x v="6"/>
    <x v="6"/>
  </r>
  <r>
    <n v="13"/>
    <x v="10"/>
    <x v="1"/>
    <s v="Eric Jones"/>
    <x v="0"/>
    <n v="180"/>
    <x v="4"/>
    <x v="3"/>
    <s v="C2699gr"/>
    <n v="10"/>
    <n v="375"/>
    <n v="375"/>
    <n v="3750"/>
    <x v="12"/>
    <n v="3750"/>
    <n v="3562.5"/>
    <n v="3750"/>
    <x v="7"/>
    <x v="7"/>
  </r>
  <r>
    <n v="14"/>
    <x v="11"/>
    <x v="1"/>
    <s v="Emily Moore"/>
    <x v="1"/>
    <n v="132"/>
    <x v="1"/>
    <x v="2"/>
    <s v="U2683br"/>
    <n v="45"/>
    <n v="260"/>
    <n v="260"/>
    <n v="11700"/>
    <x v="13"/>
    <n v="9945"/>
    <n v="9945"/>
    <n v="9360"/>
    <x v="0"/>
    <x v="0"/>
  </r>
  <r>
    <n v="15"/>
    <x v="12"/>
    <x v="1"/>
    <s v="Amy Brown"/>
    <x v="1"/>
    <n v="180"/>
    <x v="2"/>
    <x v="4"/>
    <s v="E2376wh"/>
    <n v="32"/>
    <n v="350"/>
    <n v="375"/>
    <n v="11200"/>
    <x v="14"/>
    <n v="10200"/>
    <n v="10200"/>
    <n v="9600"/>
    <x v="7"/>
    <x v="7"/>
  </r>
  <r>
    <n v="16"/>
    <x v="13"/>
    <x v="1"/>
    <s v="Marc Williams"/>
    <x v="2"/>
    <n v="166"/>
    <x v="2"/>
    <x v="0"/>
    <s v="E2376bl"/>
    <n v="28"/>
    <n v="350"/>
    <n v="375"/>
    <n v="9800"/>
    <x v="15"/>
    <n v="8925"/>
    <n v="8925"/>
    <n v="8925"/>
    <x v="3"/>
    <x v="3"/>
  </r>
  <r>
    <n v="17"/>
    <x v="14"/>
    <x v="1"/>
    <s v="Sara Davis"/>
    <x v="1"/>
    <n v="162"/>
    <x v="5"/>
    <x v="1"/>
    <s v="A2258rd"/>
    <n v="10"/>
    <n v="220"/>
    <n v="220"/>
    <n v="2200"/>
    <x v="16"/>
    <n v="2200"/>
    <n v="2200"/>
    <n v="2200"/>
    <x v="8"/>
    <x v="8"/>
  </r>
  <r>
    <n v="18"/>
    <x v="15"/>
    <x v="1"/>
    <s v="Eric Jones"/>
    <x v="0"/>
    <n v="136"/>
    <x v="1"/>
    <x v="2"/>
    <s v="U2683br"/>
    <n v="16"/>
    <n v="260"/>
    <n v="260"/>
    <n v="4160"/>
    <x v="17"/>
    <n v="4160"/>
    <n v="3952"/>
    <n v="4160"/>
    <x v="2"/>
    <x v="2"/>
  </r>
  <r>
    <n v="19"/>
    <x v="16"/>
    <x v="1"/>
    <s v="David Garcia"/>
    <x v="2"/>
    <n v="132"/>
    <x v="0"/>
    <x v="2"/>
    <s v="F2248br"/>
    <n v="35"/>
    <n v="235"/>
    <n v="235"/>
    <n v="8225"/>
    <x v="18"/>
    <n v="6991.25"/>
    <n v="6991.25"/>
    <n v="6991.25"/>
    <x v="0"/>
    <x v="0"/>
  </r>
  <r>
    <n v="20"/>
    <x v="17"/>
    <x v="1"/>
    <s v="Amy Brown"/>
    <x v="1"/>
    <n v="132"/>
    <x v="3"/>
    <x v="0"/>
    <s v="V2944bl"/>
    <n v="12"/>
    <n v="295"/>
    <n v="295"/>
    <n v="3540"/>
    <x v="19"/>
    <n v="3540"/>
    <n v="3540"/>
    <n v="3540"/>
    <x v="0"/>
    <x v="0"/>
  </r>
  <r>
    <n v="21"/>
    <x v="18"/>
    <x v="1"/>
    <s v="Marc Williams"/>
    <x v="2"/>
    <n v="136"/>
    <x v="4"/>
    <x v="3"/>
    <s v="C2699gr"/>
    <n v="40"/>
    <n v="375"/>
    <n v="375"/>
    <n v="15000"/>
    <x v="20"/>
    <n v="12750"/>
    <n v="12750"/>
    <n v="12750"/>
    <x v="2"/>
    <x v="2"/>
  </r>
  <r>
    <n v="22"/>
    <x v="19"/>
    <x v="1"/>
    <s v="Stacy Peters"/>
    <x v="0"/>
    <n v="144"/>
    <x v="2"/>
    <x v="2"/>
    <s v="E2376br"/>
    <n v="10"/>
    <n v="350"/>
    <n v="375"/>
    <n v="3500"/>
    <x v="12"/>
    <n v="3750"/>
    <n v="3562.5"/>
    <n v="3750"/>
    <x v="1"/>
    <x v="1"/>
  </r>
  <r>
    <n v="23"/>
    <x v="20"/>
    <x v="2"/>
    <s v="Sara Davis"/>
    <x v="1"/>
    <n v="132"/>
    <x v="4"/>
    <x v="0"/>
    <s v="C2699bl"/>
    <n v="25"/>
    <n v="375"/>
    <n v="375"/>
    <n v="9375"/>
    <x v="9"/>
    <n v="7968.75"/>
    <n v="7968.75"/>
    <n v="7500"/>
    <x v="0"/>
    <x v="0"/>
  </r>
  <r>
    <n v="24"/>
    <x v="21"/>
    <x v="2"/>
    <s v="Emily Moore"/>
    <x v="1"/>
    <n v="162"/>
    <x v="1"/>
    <x v="0"/>
    <s v="U2683bl"/>
    <n v="50"/>
    <n v="260"/>
    <n v="260"/>
    <n v="13000"/>
    <x v="21"/>
    <n v="11050"/>
    <n v="11050"/>
    <n v="10400"/>
    <x v="8"/>
    <x v="8"/>
  </r>
  <r>
    <n v="25"/>
    <x v="22"/>
    <x v="2"/>
    <s v="Amy Brown"/>
    <x v="1"/>
    <n v="180"/>
    <x v="0"/>
    <x v="4"/>
    <s v="F2248wh"/>
    <n v="22"/>
    <n v="235"/>
    <n v="235"/>
    <n v="5170"/>
    <x v="7"/>
    <n v="4394.5"/>
    <n v="4394.5"/>
    <n v="4136"/>
    <x v="7"/>
    <x v="7"/>
  </r>
  <r>
    <n v="26"/>
    <x v="23"/>
    <x v="2"/>
    <s v="Eric Jones"/>
    <x v="0"/>
    <n v="144"/>
    <x v="3"/>
    <x v="2"/>
    <s v="V2944br"/>
    <n v="15"/>
    <n v="295"/>
    <n v="295"/>
    <n v="4425"/>
    <x v="11"/>
    <n v="4425"/>
    <n v="4203.75"/>
    <n v="4425"/>
    <x v="1"/>
    <x v="1"/>
  </r>
  <r>
    <n v="27"/>
    <x v="24"/>
    <x v="2"/>
    <s v="Stacy Peters"/>
    <x v="0"/>
    <n v="166"/>
    <x v="5"/>
    <x v="4"/>
    <s v="A2258wh"/>
    <n v="10"/>
    <n v="220"/>
    <n v="220"/>
    <n v="2200"/>
    <x v="16"/>
    <n v="2200"/>
    <n v="2090"/>
    <n v="2200"/>
    <x v="3"/>
    <x v="3"/>
  </r>
  <r>
    <n v="28"/>
    <x v="25"/>
    <x v="2"/>
    <s v="Marc Williams"/>
    <x v="2"/>
    <n v="178"/>
    <x v="2"/>
    <x v="0"/>
    <s v="E2376bl"/>
    <n v="20"/>
    <n v="350"/>
    <n v="375"/>
    <n v="7000"/>
    <x v="22"/>
    <n v="6375"/>
    <n v="6375"/>
    <n v="6375"/>
    <x v="6"/>
    <x v="6"/>
  </r>
  <r>
    <n v="29"/>
    <x v="26"/>
    <x v="2"/>
    <s v="Emily Moore"/>
    <x v="1"/>
    <n v="157"/>
    <x v="0"/>
    <x v="3"/>
    <s v="F2248gr"/>
    <n v="14"/>
    <n v="235"/>
    <n v="235"/>
    <n v="3290"/>
    <x v="23"/>
    <n v="3290"/>
    <n v="3290"/>
    <n v="3290"/>
    <x v="5"/>
    <x v="5"/>
  </r>
  <r>
    <n v="30"/>
    <x v="27"/>
    <x v="2"/>
    <s v="Amy Brown"/>
    <x v="1"/>
    <n v="152"/>
    <x v="5"/>
    <x v="3"/>
    <s v="A2258gr"/>
    <n v="28"/>
    <n v="220"/>
    <n v="220"/>
    <n v="6160"/>
    <x v="24"/>
    <n v="5236"/>
    <n v="5236"/>
    <n v="4928"/>
    <x v="4"/>
    <x v="4"/>
  </r>
  <r>
    <n v="31"/>
    <x v="28"/>
    <x v="2"/>
    <s v="Emily Moore"/>
    <x v="1"/>
    <n v="162"/>
    <x v="0"/>
    <x v="0"/>
    <s v="F2248bl"/>
    <n v="12"/>
    <n v="235"/>
    <n v="235"/>
    <n v="2820"/>
    <x v="25"/>
    <n v="2820"/>
    <n v="2820"/>
    <n v="2820"/>
    <x v="8"/>
    <x v="8"/>
  </r>
  <r>
    <n v="32"/>
    <x v="29"/>
    <x v="2"/>
    <s v="Eric Jones"/>
    <x v="0"/>
    <n v="180"/>
    <x v="3"/>
    <x v="4"/>
    <s v="V2944wh"/>
    <n v="35"/>
    <n v="295"/>
    <n v="295"/>
    <n v="10325"/>
    <x v="26"/>
    <n v="8776.25"/>
    <n v="8776.25"/>
    <n v="8776.25"/>
    <x v="7"/>
    <x v="7"/>
  </r>
  <r>
    <n v="33"/>
    <x v="30"/>
    <x v="2"/>
    <s v="Marc Williams"/>
    <x v="2"/>
    <n v="178"/>
    <x v="4"/>
    <x v="4"/>
    <s v="C2699wh"/>
    <n v="20"/>
    <n v="375"/>
    <n v="375"/>
    <n v="7500"/>
    <x v="22"/>
    <n v="6375"/>
    <n v="6375"/>
    <n v="6375"/>
    <x v="6"/>
    <x v="6"/>
  </r>
  <r>
    <n v="34"/>
    <x v="31"/>
    <x v="2"/>
    <s v="Stacy Peters"/>
    <x v="0"/>
    <n v="152"/>
    <x v="5"/>
    <x v="3"/>
    <s v="A2258gr"/>
    <n v="45"/>
    <n v="220"/>
    <n v="220"/>
    <n v="9900"/>
    <x v="27"/>
    <n v="8415"/>
    <n v="8415"/>
    <n v="8415"/>
    <x v="4"/>
    <x v="4"/>
  </r>
  <r>
    <n v="35"/>
    <x v="32"/>
    <x v="3"/>
    <s v="Amy Brown"/>
    <x v="1"/>
    <n v="136"/>
    <x v="4"/>
    <x v="0"/>
    <s v="C2699bl"/>
    <n v="15"/>
    <n v="375"/>
    <n v="375"/>
    <n v="5625"/>
    <x v="28"/>
    <n v="4781.25"/>
    <n v="4781.25"/>
    <n v="4500"/>
    <x v="2"/>
    <x v="2"/>
  </r>
  <r>
    <n v="36"/>
    <x v="33"/>
    <x v="3"/>
    <s v="Emily Moore"/>
    <x v="1"/>
    <n v="132"/>
    <x v="2"/>
    <x v="0"/>
    <s v="E2376bl"/>
    <n v="14"/>
    <n v="350"/>
    <n v="375"/>
    <n v="4900"/>
    <x v="5"/>
    <n v="4462.5"/>
    <n v="4462.5"/>
    <n v="4200"/>
    <x v="0"/>
    <x v="0"/>
  </r>
  <r>
    <n v="37"/>
    <x v="34"/>
    <x v="3"/>
    <s v="Marc Williams"/>
    <x v="2"/>
    <n v="157"/>
    <x v="3"/>
    <x v="3"/>
    <s v="V2944gr"/>
    <n v="32"/>
    <n v="295"/>
    <n v="295"/>
    <n v="9440"/>
    <x v="4"/>
    <n v="8024"/>
    <n v="8024"/>
    <n v="8024"/>
    <x v="5"/>
    <x v="5"/>
  </r>
  <r>
    <n v="38"/>
    <x v="35"/>
    <x v="3"/>
    <s v="Sara Davis"/>
    <x v="1"/>
    <n v="132"/>
    <x v="1"/>
    <x v="0"/>
    <s v="U2683bl"/>
    <n v="40"/>
    <n v="260"/>
    <n v="260"/>
    <n v="10400"/>
    <x v="8"/>
    <n v="8840"/>
    <n v="8840"/>
    <n v="8320"/>
    <x v="0"/>
    <x v="0"/>
  </r>
  <r>
    <n v="39"/>
    <x v="36"/>
    <x v="3"/>
    <s v="Stacy Peters"/>
    <x v="0"/>
    <n v="166"/>
    <x v="0"/>
    <x v="0"/>
    <s v="F2248bl"/>
    <n v="45"/>
    <n v="235"/>
    <n v="235"/>
    <n v="10575"/>
    <x v="29"/>
    <n v="8988.75"/>
    <n v="8988.75"/>
    <n v="8988.75"/>
    <x v="3"/>
    <x v="3"/>
  </r>
  <r>
    <n v="40"/>
    <x v="36"/>
    <x v="3"/>
    <s v="Amy Brown"/>
    <x v="1"/>
    <n v="180"/>
    <x v="5"/>
    <x v="4"/>
    <s v="A2258wh"/>
    <n v="24"/>
    <n v="220"/>
    <n v="220"/>
    <n v="5280"/>
    <x v="30"/>
    <n v="4488"/>
    <n v="4488"/>
    <n v="4224"/>
    <x v="7"/>
    <x v="7"/>
  </r>
  <r>
    <n v="41"/>
    <x v="37"/>
    <x v="3"/>
    <s v="Emily Moore"/>
    <x v="1"/>
    <n v="132"/>
    <x v="4"/>
    <x v="0"/>
    <s v="C2699bl"/>
    <n v="30"/>
    <n v="375"/>
    <n v="375"/>
    <n v="11250"/>
    <x v="31"/>
    <n v="9562.5"/>
    <n v="9562.5"/>
    <n v="9000"/>
    <x v="0"/>
    <x v="0"/>
  </r>
  <r>
    <n v="42"/>
    <x v="38"/>
    <x v="3"/>
    <s v="Emily Moore"/>
    <x v="1"/>
    <n v="144"/>
    <x v="1"/>
    <x v="1"/>
    <s v="U2683rd"/>
    <n v="15"/>
    <n v="260"/>
    <n v="260"/>
    <n v="3900"/>
    <x v="32"/>
    <n v="3900"/>
    <n v="3900"/>
    <n v="3900"/>
    <x v="1"/>
    <x v="1"/>
  </r>
  <r>
    <n v="43"/>
    <x v="39"/>
    <x v="3"/>
    <s v="Stacy Peters"/>
    <x v="0"/>
    <n v="157"/>
    <x v="4"/>
    <x v="0"/>
    <s v="C2699bl"/>
    <n v="15"/>
    <n v="375"/>
    <n v="375"/>
    <n v="5625"/>
    <x v="28"/>
    <n v="4781.25"/>
    <n v="4781.25"/>
    <n v="4781.25"/>
    <x v="5"/>
    <x v="5"/>
  </r>
  <r>
    <n v="44"/>
    <x v="40"/>
    <x v="3"/>
    <s v="Eric Jones"/>
    <x v="0"/>
    <n v="180"/>
    <x v="3"/>
    <x v="2"/>
    <s v="V2944br"/>
    <n v="42"/>
    <n v="295"/>
    <n v="295"/>
    <n v="12390"/>
    <x v="33"/>
    <n v="10531.5"/>
    <n v="10531.5"/>
    <n v="10531.5"/>
    <x v="7"/>
    <x v="7"/>
  </r>
  <r>
    <n v="45"/>
    <x v="41"/>
    <x v="3"/>
    <s v="Eric Jones"/>
    <x v="0"/>
    <n v="132"/>
    <x v="2"/>
    <x v="0"/>
    <s v="E2376bl"/>
    <n v="26"/>
    <n v="350"/>
    <n v="375"/>
    <n v="9100"/>
    <x v="34"/>
    <n v="8287.5"/>
    <n v="8287.5"/>
    <n v="8287.5"/>
    <x v="0"/>
    <x v="0"/>
  </r>
  <r>
    <n v="46"/>
    <x v="42"/>
    <x v="3"/>
    <s v="Marc Williams"/>
    <x v="2"/>
    <n v="162"/>
    <x v="1"/>
    <x v="3"/>
    <s v="U2683gr"/>
    <n v="35"/>
    <n v="260"/>
    <n v="260"/>
    <n v="9100"/>
    <x v="35"/>
    <n v="7735"/>
    <n v="7735"/>
    <n v="7735"/>
    <x v="8"/>
    <x v="8"/>
  </r>
  <r>
    <n v="47"/>
    <x v="43"/>
    <x v="3"/>
    <s v="Stacy Peters"/>
    <x v="0"/>
    <n v="144"/>
    <x v="5"/>
    <x v="4"/>
    <s v="A2258wh"/>
    <n v="32"/>
    <n v="220"/>
    <n v="220"/>
    <n v="7040"/>
    <x v="36"/>
    <n v="5984"/>
    <n v="5984"/>
    <n v="5984"/>
    <x v="1"/>
    <x v="1"/>
  </r>
  <r>
    <n v="48"/>
    <x v="44"/>
    <x v="3"/>
    <s v="Emily Moore"/>
    <x v="1"/>
    <n v="132"/>
    <x v="3"/>
    <x v="2"/>
    <s v="V2944br"/>
    <n v="18"/>
    <n v="295"/>
    <n v="295"/>
    <n v="5310"/>
    <x v="37"/>
    <n v="4513.5"/>
    <n v="4513.5"/>
    <n v="4248"/>
    <x v="0"/>
    <x v="0"/>
  </r>
  <r>
    <n v="49"/>
    <x v="44"/>
    <x v="3"/>
    <s v="Marc Williams"/>
    <x v="2"/>
    <n v="180"/>
    <x v="2"/>
    <x v="0"/>
    <s v="E2376bl"/>
    <n v="22"/>
    <n v="350"/>
    <n v="375"/>
    <n v="7700"/>
    <x v="38"/>
    <n v="7012.5"/>
    <n v="7012.5"/>
    <n v="7012.5"/>
    <x v="7"/>
    <x v="7"/>
  </r>
  <r>
    <n v="50"/>
    <x v="45"/>
    <x v="3"/>
    <s v="David Garcia"/>
    <x v="2"/>
    <n v="162"/>
    <x v="0"/>
    <x v="3"/>
    <s v="F2248gr"/>
    <n v="38"/>
    <n v="235"/>
    <n v="235"/>
    <n v="8930"/>
    <x v="39"/>
    <n v="7590.5"/>
    <n v="7590.5"/>
    <n v="7590.5"/>
    <x v="8"/>
    <x v="8"/>
  </r>
  <r>
    <n v="51"/>
    <x v="46"/>
    <x v="4"/>
    <s v="Eric Jones"/>
    <x v="0"/>
    <n v="180"/>
    <x v="5"/>
    <x v="0"/>
    <s v="A2258bl"/>
    <n v="42"/>
    <n v="220"/>
    <n v="220"/>
    <n v="9240"/>
    <x v="40"/>
    <n v="7854"/>
    <n v="7854"/>
    <n v="7854"/>
    <x v="7"/>
    <x v="7"/>
  </r>
  <r>
    <n v="52"/>
    <x v="47"/>
    <x v="4"/>
    <s v="Emily Moore"/>
    <x v="1"/>
    <n v="162"/>
    <x v="3"/>
    <x v="1"/>
    <s v="V2944rd"/>
    <n v="15"/>
    <n v="295"/>
    <n v="295"/>
    <n v="4425"/>
    <x v="11"/>
    <n v="4425"/>
    <n v="4425"/>
    <n v="4425"/>
    <x v="8"/>
    <x v="8"/>
  </r>
  <r>
    <n v="53"/>
    <x v="48"/>
    <x v="4"/>
    <s v="Marc Williams"/>
    <x v="2"/>
    <n v="136"/>
    <x v="4"/>
    <x v="3"/>
    <s v="C2699gr"/>
    <n v="10"/>
    <n v="375"/>
    <n v="375"/>
    <n v="3750"/>
    <x v="12"/>
    <n v="3750"/>
    <n v="3750"/>
    <n v="3750"/>
    <x v="2"/>
    <x v="2"/>
  </r>
  <r>
    <n v="54"/>
    <x v="49"/>
    <x v="4"/>
    <s v="Sara Davis"/>
    <x v="1"/>
    <n v="136"/>
    <x v="0"/>
    <x v="0"/>
    <s v="F2248bl"/>
    <n v="26"/>
    <n v="235"/>
    <n v="235"/>
    <n v="6110"/>
    <x v="41"/>
    <n v="5193.5"/>
    <n v="5193.5"/>
    <n v="4888"/>
    <x v="2"/>
    <x v="2"/>
  </r>
  <r>
    <n v="55"/>
    <x v="50"/>
    <x v="4"/>
    <s v="Stacy Peters"/>
    <x v="0"/>
    <n v="152"/>
    <x v="0"/>
    <x v="1"/>
    <s v="F2248rd"/>
    <n v="40"/>
    <n v="235"/>
    <n v="235"/>
    <n v="9400"/>
    <x v="42"/>
    <n v="7990"/>
    <n v="7990"/>
    <n v="7990"/>
    <x v="4"/>
    <x v="4"/>
  </r>
  <r>
    <n v="56"/>
    <x v="51"/>
    <x v="4"/>
    <s v="David Garcia"/>
    <x v="2"/>
    <n v="180"/>
    <x v="1"/>
    <x v="0"/>
    <s v="U2683bl"/>
    <n v="30"/>
    <n v="260"/>
    <n v="260"/>
    <n v="7800"/>
    <x v="43"/>
    <n v="6630"/>
    <n v="6630"/>
    <n v="6630"/>
    <x v="7"/>
    <x v="7"/>
  </r>
  <r>
    <n v="57"/>
    <x v="52"/>
    <x v="4"/>
    <s v="Marc Williams"/>
    <x v="2"/>
    <n v="152"/>
    <x v="2"/>
    <x v="3"/>
    <s v="E2376gr"/>
    <n v="26"/>
    <n v="350"/>
    <n v="375"/>
    <n v="9100"/>
    <x v="34"/>
    <n v="8287.5"/>
    <n v="8287.5"/>
    <n v="8287.5"/>
    <x v="4"/>
    <x v="4"/>
  </r>
  <r>
    <n v="58"/>
    <x v="53"/>
    <x v="4"/>
    <s v="Stacy Peters"/>
    <x v="0"/>
    <n v="132"/>
    <x v="3"/>
    <x v="0"/>
    <s v="V2944bl"/>
    <n v="18"/>
    <n v="295"/>
    <n v="295"/>
    <n v="5310"/>
    <x v="37"/>
    <n v="4513.5"/>
    <n v="4513.5"/>
    <n v="4513.5"/>
    <x v="0"/>
    <x v="0"/>
  </r>
  <r>
    <n v="59"/>
    <x v="54"/>
    <x v="4"/>
    <s v="Sara Davis"/>
    <x v="1"/>
    <n v="180"/>
    <x v="0"/>
    <x v="3"/>
    <s v="F2248gr"/>
    <n v="22"/>
    <n v="235"/>
    <n v="235"/>
    <n v="5170"/>
    <x v="7"/>
    <n v="4394.5"/>
    <n v="4394.5"/>
    <n v="4136"/>
    <x v="7"/>
    <x v="7"/>
  </r>
  <r>
    <n v="60"/>
    <x v="55"/>
    <x v="4"/>
    <s v="Marc Williams"/>
    <x v="2"/>
    <n v="144"/>
    <x v="2"/>
    <x v="0"/>
    <s v="E2376bl"/>
    <n v="42"/>
    <n v="350"/>
    <n v="375"/>
    <n v="14700"/>
    <x v="44"/>
    <n v="13387.5"/>
    <n v="13387.5"/>
    <n v="13387.5"/>
    <x v="1"/>
    <x v="1"/>
  </r>
  <r>
    <n v="61"/>
    <x v="55"/>
    <x v="4"/>
    <s v="Emily Moore"/>
    <x v="1"/>
    <n v="162"/>
    <x v="2"/>
    <x v="4"/>
    <s v="E2376wh"/>
    <n v="45"/>
    <n v="350"/>
    <n v="375"/>
    <n v="15750"/>
    <x v="45"/>
    <n v="14343.75"/>
    <n v="14343.75"/>
    <n v="13500"/>
    <x v="8"/>
    <x v="8"/>
  </r>
  <r>
    <n v="62"/>
    <x v="56"/>
    <x v="4"/>
    <s v="Marc Williams"/>
    <x v="2"/>
    <n v="132"/>
    <x v="3"/>
    <x v="1"/>
    <s v="V2944rd"/>
    <n v="20"/>
    <n v="295"/>
    <n v="295"/>
    <n v="5900"/>
    <x v="46"/>
    <n v="5015"/>
    <n v="5015"/>
    <n v="5015"/>
    <x v="0"/>
    <x v="0"/>
  </r>
  <r>
    <n v="63"/>
    <x v="57"/>
    <x v="4"/>
    <s v="Eric Jones"/>
    <x v="0"/>
    <n v="136"/>
    <x v="3"/>
    <x v="0"/>
    <s v="V2944bl"/>
    <n v="22"/>
    <n v="295"/>
    <n v="295"/>
    <n v="6490"/>
    <x v="47"/>
    <n v="5516.5"/>
    <n v="5516.5"/>
    <n v="5516.5"/>
    <x v="2"/>
    <x v="2"/>
  </r>
  <r>
    <n v="64"/>
    <x v="58"/>
    <x v="4"/>
    <s v="David Garcia"/>
    <x v="2"/>
    <n v="157"/>
    <x v="5"/>
    <x v="4"/>
    <s v="A2258wh"/>
    <n v="15"/>
    <n v="220"/>
    <n v="220"/>
    <n v="3300"/>
    <x v="48"/>
    <n v="3300"/>
    <n v="3300"/>
    <n v="3300"/>
    <x v="5"/>
    <x v="5"/>
  </r>
  <r>
    <n v="65"/>
    <x v="59"/>
    <x v="4"/>
    <s v="Stacy Peters"/>
    <x v="0"/>
    <n v="132"/>
    <x v="0"/>
    <x v="2"/>
    <s v="F2248br"/>
    <n v="35"/>
    <n v="235"/>
    <n v="235"/>
    <n v="8225"/>
    <x v="18"/>
    <n v="6991.25"/>
    <n v="6991.25"/>
    <n v="6991.25"/>
    <x v="0"/>
    <x v="0"/>
  </r>
  <r>
    <n v="66"/>
    <x v="60"/>
    <x v="5"/>
    <s v="David Garcia"/>
    <x v="2"/>
    <n v="178"/>
    <x v="4"/>
    <x v="3"/>
    <s v="C2699gr"/>
    <n v="33"/>
    <n v="375"/>
    <n v="375"/>
    <n v="12375"/>
    <x v="10"/>
    <n v="10518.75"/>
    <n v="10518.75"/>
    <n v="10518.75"/>
    <x v="6"/>
    <x v="6"/>
  </r>
  <r>
    <n v="67"/>
    <x v="61"/>
    <x v="5"/>
    <s v="Marc Williams"/>
    <x v="2"/>
    <n v="144"/>
    <x v="1"/>
    <x v="0"/>
    <s v="U2683bl"/>
    <n v="22"/>
    <n v="260"/>
    <n v="260"/>
    <n v="5720"/>
    <x v="1"/>
    <n v="4862"/>
    <n v="4862"/>
    <n v="4862"/>
    <x v="1"/>
    <x v="1"/>
  </r>
  <r>
    <n v="68"/>
    <x v="61"/>
    <x v="5"/>
    <s v="David Garcia"/>
    <x v="2"/>
    <n v="136"/>
    <x v="1"/>
    <x v="3"/>
    <s v="U2683gr"/>
    <n v="26"/>
    <n v="260"/>
    <n v="260"/>
    <n v="6760"/>
    <x v="49"/>
    <n v="5746"/>
    <n v="5746"/>
    <n v="5746"/>
    <x v="2"/>
    <x v="2"/>
  </r>
  <r>
    <n v="69"/>
    <x v="62"/>
    <x v="5"/>
    <s v="Eric Jones"/>
    <x v="0"/>
    <n v="132"/>
    <x v="5"/>
    <x v="1"/>
    <s v="A2258rd"/>
    <n v="16"/>
    <n v="220"/>
    <n v="220"/>
    <n v="3520"/>
    <x v="50"/>
    <n v="3520"/>
    <n v="3344"/>
    <n v="3520"/>
    <x v="0"/>
    <x v="0"/>
  </r>
  <r>
    <n v="70"/>
    <x v="63"/>
    <x v="5"/>
    <s v="Emily Moore"/>
    <x v="1"/>
    <n v="178"/>
    <x v="3"/>
    <x v="0"/>
    <s v="V2944bl"/>
    <n v="10"/>
    <n v="295"/>
    <n v="295"/>
    <n v="2950"/>
    <x v="51"/>
    <n v="2950"/>
    <n v="2950"/>
    <n v="2950"/>
    <x v="6"/>
    <x v="6"/>
  </r>
  <r>
    <n v="71"/>
    <x v="63"/>
    <x v="5"/>
    <s v="Sara Davis"/>
    <x v="1"/>
    <n v="162"/>
    <x v="1"/>
    <x v="0"/>
    <s v="U2683bl"/>
    <n v="40"/>
    <n v="260"/>
    <n v="260"/>
    <n v="10400"/>
    <x v="8"/>
    <n v="8840"/>
    <n v="8840"/>
    <n v="8320"/>
    <x v="8"/>
    <x v="8"/>
  </r>
  <r>
    <n v="72"/>
    <x v="64"/>
    <x v="5"/>
    <s v="Amy Brown"/>
    <x v="1"/>
    <n v="157"/>
    <x v="0"/>
    <x v="2"/>
    <s v="F2248br"/>
    <n v="15"/>
    <n v="235"/>
    <n v="235"/>
    <n v="3525"/>
    <x v="0"/>
    <n v="3525"/>
    <n v="3525"/>
    <n v="3525"/>
    <x v="5"/>
    <x v="5"/>
  </r>
  <r>
    <n v="73"/>
    <x v="65"/>
    <x v="5"/>
    <s v="Stacy Peters"/>
    <x v="0"/>
    <n v="132"/>
    <x v="4"/>
    <x v="3"/>
    <s v="C2699gr"/>
    <n v="25"/>
    <n v="375"/>
    <n v="375"/>
    <n v="9375"/>
    <x v="9"/>
    <n v="7968.75"/>
    <n v="7968.75"/>
    <n v="7968.75"/>
    <x v="0"/>
    <x v="0"/>
  </r>
  <r>
    <n v="74"/>
    <x v="66"/>
    <x v="5"/>
    <s v="Eric Jones"/>
    <x v="0"/>
    <n v="144"/>
    <x v="3"/>
    <x v="3"/>
    <s v="V2944gr"/>
    <n v="20"/>
    <n v="295"/>
    <n v="295"/>
    <n v="5900"/>
    <x v="46"/>
    <n v="5015"/>
    <n v="5015"/>
    <n v="5015"/>
    <x v="1"/>
    <x v="1"/>
  </r>
  <r>
    <n v="75"/>
    <x v="67"/>
    <x v="5"/>
    <s v="David Garcia"/>
    <x v="2"/>
    <n v="166"/>
    <x v="1"/>
    <x v="1"/>
    <s v="U2683rd"/>
    <n v="35"/>
    <n v="260"/>
    <n v="260"/>
    <n v="9100"/>
    <x v="35"/>
    <n v="7735"/>
    <n v="7735"/>
    <n v="7735"/>
    <x v="3"/>
    <x v="3"/>
  </r>
  <r>
    <n v="76"/>
    <x v="68"/>
    <x v="5"/>
    <s v="Marc Williams"/>
    <x v="2"/>
    <n v="178"/>
    <x v="2"/>
    <x v="0"/>
    <s v="E2376bl"/>
    <n v="22"/>
    <n v="350"/>
    <n v="375"/>
    <n v="7700"/>
    <x v="38"/>
    <n v="7012.5"/>
    <n v="7012.5"/>
    <n v="7012.5"/>
    <x v="6"/>
    <x v="6"/>
  </r>
  <r>
    <n v="77"/>
    <x v="69"/>
    <x v="5"/>
    <s v="Amy Brown"/>
    <x v="1"/>
    <n v="166"/>
    <x v="5"/>
    <x v="4"/>
    <s v="A2258wh"/>
    <n v="16"/>
    <n v="220"/>
    <n v="220"/>
    <n v="3520"/>
    <x v="50"/>
    <n v="3520"/>
    <n v="3520"/>
    <n v="3520"/>
    <x v="3"/>
    <x v="3"/>
  </r>
  <r>
    <n v="78"/>
    <x v="70"/>
    <x v="5"/>
    <s v="Sara Davis"/>
    <x v="1"/>
    <n v="162"/>
    <x v="3"/>
    <x v="0"/>
    <s v="V2944bl"/>
    <n v="50"/>
    <n v="295"/>
    <n v="295"/>
    <n v="14750"/>
    <x v="52"/>
    <n v="12537.5"/>
    <n v="12537.5"/>
    <n v="11800"/>
    <x v="8"/>
    <x v="8"/>
  </r>
  <r>
    <n v="79"/>
    <x v="71"/>
    <x v="5"/>
    <s v="Stacy Peters"/>
    <x v="0"/>
    <n v="178"/>
    <x v="4"/>
    <x v="3"/>
    <s v="C2699gr"/>
    <n v="32"/>
    <n v="375"/>
    <n v="375"/>
    <n v="12000"/>
    <x v="14"/>
    <n v="10200"/>
    <n v="10200"/>
    <n v="10200"/>
    <x v="6"/>
    <x v="6"/>
  </r>
  <r>
    <n v="80"/>
    <x v="71"/>
    <x v="5"/>
    <s v="Amy Brown"/>
    <x v="1"/>
    <n v="136"/>
    <x v="0"/>
    <x v="4"/>
    <s v="F2248wh"/>
    <n v="14"/>
    <n v="235"/>
    <n v="235"/>
    <n v="3290"/>
    <x v="23"/>
    <n v="3290"/>
    <n v="3290"/>
    <n v="3290"/>
    <x v="2"/>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BBD6770-D024-4CE7-98B8-6C56CF4019DC}" name="PivotTable1" cacheId="14"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
  <location ref="B7:F9" firstHeaderRow="0" firstDataRow="1" firstDataCol="1" rowPageCount="5" colPageCount="1"/>
  <pivotFields count="21">
    <pivotField showAll="0"/>
    <pivotField numFmtId="14" showAll="0">
      <items count="15">
        <item x="0"/>
        <item x="1"/>
        <item x="2"/>
        <item x="3"/>
        <item x="4"/>
        <item x="5"/>
        <item x="6"/>
        <item x="7"/>
        <item x="8"/>
        <item x="9"/>
        <item x="10"/>
        <item x="11"/>
        <item x="12"/>
        <item x="13"/>
        <item t="default"/>
      </items>
    </pivotField>
    <pivotField axis="axisRow" showAll="0">
      <items count="7">
        <item x="0"/>
        <item x="1"/>
        <item x="2"/>
        <item x="3"/>
        <item x="4"/>
        <item x="5"/>
        <item t="default"/>
      </items>
    </pivotField>
    <pivotField showAll="0"/>
    <pivotField axis="axisPage" showAll="0">
      <items count="4">
        <item x="0"/>
        <item x="2"/>
        <item x="1"/>
        <item t="default"/>
      </items>
    </pivotField>
    <pivotField showAll="0"/>
    <pivotField axis="axisPage" showAll="0">
      <items count="7">
        <item x="5"/>
        <item x="4"/>
        <item x="2"/>
        <item x="0"/>
        <item x="1"/>
        <item x="3"/>
        <item t="default"/>
      </items>
    </pivotField>
    <pivotField axis="axisPage" showAll="0">
      <items count="6">
        <item x="0"/>
        <item x="2"/>
        <item x="3"/>
        <item x="1"/>
        <item x="4"/>
        <item t="default"/>
      </items>
    </pivotField>
    <pivotField showAll="0"/>
    <pivotField showAll="0"/>
    <pivotField numFmtId="1" showAll="0"/>
    <pivotField numFmtId="1" showAll="0"/>
    <pivotField numFmtId="1" showAll="0"/>
    <pivotField dataField="1" numFmtId="1" showAll="0"/>
    <pivotField dataField="1" showAll="0"/>
    <pivotField dataField="1" showAll="0"/>
    <pivotField dataField="1" showAll="0"/>
    <pivotField axis="axisPage" showAll="0">
      <items count="10">
        <item x="6"/>
        <item x="1"/>
        <item x="3"/>
        <item x="8"/>
        <item x="2"/>
        <item x="0"/>
        <item x="5"/>
        <item x="4"/>
        <item x="7"/>
        <item t="default"/>
      </items>
    </pivotField>
    <pivotField axis="axisPage" showAll="0">
      <items count="10">
        <item x="1"/>
        <item x="0"/>
        <item x="8"/>
        <item x="5"/>
        <item x="7"/>
        <item x="3"/>
        <item x="4"/>
        <item x="2"/>
        <item x="6"/>
        <item t="default"/>
      </items>
    </pivotField>
    <pivotField showAll="0">
      <items count="7">
        <item x="0"/>
        <item x="1"/>
        <item x="2"/>
        <item x="3"/>
        <item x="4"/>
        <item x="5"/>
        <item t="default"/>
      </items>
    </pivotField>
    <pivotField showAll="0">
      <items count="12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t="default"/>
      </items>
    </pivotField>
  </pivotFields>
  <rowFields count="1">
    <field x="2"/>
  </rowFields>
  <rowItems count="2">
    <i>
      <x v="5"/>
    </i>
    <i t="grand">
      <x/>
    </i>
  </rowItems>
  <colFields count="1">
    <field x="-2"/>
  </colFields>
  <colItems count="4">
    <i>
      <x/>
    </i>
    <i i="1">
      <x v="1"/>
    </i>
    <i i="2">
      <x v="2"/>
    </i>
    <i i="3">
      <x v="3"/>
    </i>
  </colItems>
  <pageFields count="5">
    <pageField fld="4" hier="-1"/>
    <pageField fld="6" hier="-1"/>
    <pageField fld="7" hier="-1"/>
    <pageField fld="18" hier="-1"/>
    <pageField fld="17" hier="-1"/>
  </pageFields>
  <dataFields count="4">
    <dataField name="Sum of Corrected Total ($)" fld="13" baseField="0" baseItem="0"/>
    <dataField name="Sum of Total 1 ($)" fld="14" baseField="0" baseItem="0"/>
    <dataField name="Sum of Total 2 ($)" fld="15" baseField="0" baseItem="0"/>
    <dataField name="Sum of Total 3   ($)" fld="16"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s>
  <pivotTableStyleInfo name="PivotStyleMedium9" showRowHeaders="1" showColHeaders="1" showRowStripes="0" showColStripes="0" showLastColumn="1"/>
  <filters count="1">
    <filter fld="1" type="dateBetween" evalOrder="-1" id="42" name="Date">
      <autoFilter ref="A1">
        <filterColumn colId="0">
          <customFilters and="1">
            <customFilter operator="greaterThanOrEqual" val="92"/>
            <customFilter operator="lessThanOrEqual" val="244"/>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73FA389-D348-4112-97E8-826A5AF18842}" name="PivotTable2"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H9" firstHeaderRow="1" firstDataRow="2" firstDataCol="1"/>
  <pivotFields count="21">
    <pivotField showAll="0"/>
    <pivotField numFmtId="14" showAll="0">
      <items count="15">
        <item x="0"/>
        <item x="1"/>
        <item x="2"/>
        <item x="3"/>
        <item x="4"/>
        <item x="5"/>
        <item x="6"/>
        <item x="7"/>
        <item x="8"/>
        <item x="9"/>
        <item x="10"/>
        <item x="11"/>
        <item x="12"/>
        <item x="13"/>
        <item t="default"/>
      </items>
    </pivotField>
    <pivotField axis="axisRow" showAll="0">
      <items count="7">
        <item x="0"/>
        <item x="1"/>
        <item x="2"/>
        <item x="3"/>
        <item x="4"/>
        <item x="5"/>
        <item t="default"/>
      </items>
    </pivotField>
    <pivotField showAll="0"/>
    <pivotField showAll="0"/>
    <pivotField showAll="0"/>
    <pivotField axis="axisCol" showAll="0">
      <items count="7">
        <item x="5"/>
        <item x="4"/>
        <item x="2"/>
        <item x="0"/>
        <item x="1"/>
        <item x="3"/>
        <item t="default"/>
      </items>
    </pivotField>
    <pivotField showAll="0"/>
    <pivotField showAll="0"/>
    <pivotField showAll="0"/>
    <pivotField numFmtId="1" showAll="0"/>
    <pivotField numFmtId="1" showAll="0"/>
    <pivotField numFmtId="1" showAll="0"/>
    <pivotField dataField="1" numFmtId="1" showAll="0">
      <items count="54">
        <item x="16"/>
        <item x="25"/>
        <item x="51"/>
        <item x="6"/>
        <item x="23"/>
        <item x="48"/>
        <item x="50"/>
        <item x="0"/>
        <item x="19"/>
        <item x="12"/>
        <item x="32"/>
        <item x="17"/>
        <item x="11"/>
        <item x="7"/>
        <item x="5"/>
        <item x="30"/>
        <item x="37"/>
        <item x="28"/>
        <item x="1"/>
        <item x="46"/>
        <item x="2"/>
        <item x="41"/>
        <item x="24"/>
        <item x="47"/>
        <item x="49"/>
        <item x="36"/>
        <item x="3"/>
        <item x="22"/>
        <item x="43"/>
        <item x="18"/>
        <item x="38"/>
        <item x="39"/>
        <item x="35"/>
        <item x="40"/>
        <item x="9"/>
        <item x="42"/>
        <item x="4"/>
        <item x="34"/>
        <item x="27"/>
        <item x="26"/>
        <item x="8"/>
        <item x="15"/>
        <item x="29"/>
        <item x="31"/>
        <item x="13"/>
        <item x="14"/>
        <item x="10"/>
        <item x="33"/>
        <item x="21"/>
        <item x="52"/>
        <item x="20"/>
        <item x="44"/>
        <item x="45"/>
        <item t="default"/>
      </items>
    </pivotField>
    <pivotField showAll="0"/>
    <pivotField showAll="0"/>
    <pivotField showAll="0"/>
    <pivotField showAll="0"/>
    <pivotField showAll="0"/>
    <pivotField showAll="0">
      <items count="7">
        <item x="0"/>
        <item x="1"/>
        <item x="2"/>
        <item x="3"/>
        <item x="4"/>
        <item x="5"/>
        <item t="default"/>
      </items>
    </pivotField>
    <pivotField showAll="0">
      <items count="12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t="default"/>
      </items>
    </pivotField>
  </pivotFields>
  <rowFields count="1">
    <field x="2"/>
  </rowFields>
  <rowItems count="7">
    <i>
      <x/>
    </i>
    <i>
      <x v="1"/>
    </i>
    <i>
      <x v="2"/>
    </i>
    <i>
      <x v="3"/>
    </i>
    <i>
      <x v="4"/>
    </i>
    <i>
      <x v="5"/>
    </i>
    <i t="grand">
      <x/>
    </i>
  </rowItems>
  <colFields count="1">
    <field x="6"/>
  </colFields>
  <colItems count="7">
    <i>
      <x/>
    </i>
    <i>
      <x v="1"/>
    </i>
    <i>
      <x v="2"/>
    </i>
    <i>
      <x v="3"/>
    </i>
    <i>
      <x v="4"/>
    </i>
    <i>
      <x v="5"/>
    </i>
    <i t="grand">
      <x/>
    </i>
  </colItems>
  <dataFields count="1">
    <dataField name="Sum of Corrected Total ($)" fld="13" baseField="0" baseItem="0"/>
  </dataFields>
  <chartFormats count="6">
    <chartFormat chart="0" format="27" series="1">
      <pivotArea type="data" outline="0" fieldPosition="0">
        <references count="2">
          <reference field="4294967294" count="1" selected="0">
            <x v="0"/>
          </reference>
          <reference field="6" count="1" selected="0">
            <x v="0"/>
          </reference>
        </references>
      </pivotArea>
    </chartFormat>
    <chartFormat chart="0" format="28" series="1">
      <pivotArea type="data" outline="0" fieldPosition="0">
        <references count="2">
          <reference field="4294967294" count="1" selected="0">
            <x v="0"/>
          </reference>
          <reference field="6" count="1" selected="0">
            <x v="1"/>
          </reference>
        </references>
      </pivotArea>
    </chartFormat>
    <chartFormat chart="0" format="29" series="1">
      <pivotArea type="data" outline="0" fieldPosition="0">
        <references count="2">
          <reference field="4294967294" count="1" selected="0">
            <x v="0"/>
          </reference>
          <reference field="6" count="1" selected="0">
            <x v="2"/>
          </reference>
        </references>
      </pivotArea>
    </chartFormat>
    <chartFormat chart="0" format="30" series="1">
      <pivotArea type="data" outline="0" fieldPosition="0">
        <references count="2">
          <reference field="4294967294" count="1" selected="0">
            <x v="0"/>
          </reference>
          <reference field="6" count="1" selected="0">
            <x v="3"/>
          </reference>
        </references>
      </pivotArea>
    </chartFormat>
    <chartFormat chart="0" format="31" series="1">
      <pivotArea type="data" outline="0" fieldPosition="0">
        <references count="2">
          <reference field="4294967294" count="1" selected="0">
            <x v="0"/>
          </reference>
          <reference field="6" count="1" selected="0">
            <x v="4"/>
          </reference>
        </references>
      </pivotArea>
    </chartFormat>
    <chartFormat chart="0" format="32" series="1">
      <pivotArea type="data" outline="0" fieldPosition="0">
        <references count="2">
          <reference field="4294967294" count="1" selected="0">
            <x v="0"/>
          </reference>
          <reference field="6" count="1" selected="0">
            <x v="5"/>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DB1FF64-7046-44F7-B716-15282265CB82}" name="PivotTable3"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1:E9" firstHeaderRow="1" firstDataRow="2" firstDataCol="1"/>
  <pivotFields count="21">
    <pivotField showAll="0"/>
    <pivotField numFmtId="14" showAll="0">
      <items count="15">
        <item x="0"/>
        <item x="1"/>
        <item x="2"/>
        <item x="3"/>
        <item x="4"/>
        <item x="5"/>
        <item x="6"/>
        <item x="7"/>
        <item x="8"/>
        <item x="9"/>
        <item x="10"/>
        <item x="11"/>
        <item x="12"/>
        <item x="13"/>
        <item t="default"/>
      </items>
    </pivotField>
    <pivotField axis="axisRow" showAll="0">
      <items count="7">
        <item x="0"/>
        <item x="1"/>
        <item x="2"/>
        <item x="3"/>
        <item x="4"/>
        <item x="5"/>
        <item t="default"/>
      </items>
    </pivotField>
    <pivotField showAll="0"/>
    <pivotField axis="axisCol" showAll="0">
      <items count="4">
        <item x="0"/>
        <item x="2"/>
        <item x="1"/>
        <item t="default"/>
      </items>
    </pivotField>
    <pivotField showAll="0"/>
    <pivotField showAll="0">
      <items count="7">
        <item x="5"/>
        <item x="4"/>
        <item x="2"/>
        <item x="0"/>
        <item x="1"/>
        <item x="3"/>
        <item t="default"/>
      </items>
    </pivotField>
    <pivotField showAll="0"/>
    <pivotField showAll="0"/>
    <pivotField showAll="0"/>
    <pivotField numFmtId="1" showAll="0"/>
    <pivotField numFmtId="1" showAll="0"/>
    <pivotField numFmtId="1" showAll="0"/>
    <pivotField dataField="1" numFmtId="1" showAll="0"/>
    <pivotField showAll="0"/>
    <pivotField showAll="0"/>
    <pivotField showAll="0"/>
    <pivotField showAll="0"/>
    <pivotField showAll="0"/>
    <pivotField showAll="0">
      <items count="7">
        <item sd="0" x="0"/>
        <item sd="0" x="1"/>
        <item sd="0" x="2"/>
        <item sd="0" x="3"/>
        <item sd="0" x="4"/>
        <item sd="0" x="5"/>
        <item t="default"/>
      </items>
    </pivotField>
    <pivotField showAll="0">
      <items count="124">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t="default"/>
      </items>
    </pivotField>
  </pivotFields>
  <rowFields count="1">
    <field x="2"/>
  </rowFields>
  <rowItems count="7">
    <i>
      <x/>
    </i>
    <i>
      <x v="1"/>
    </i>
    <i>
      <x v="2"/>
    </i>
    <i>
      <x v="3"/>
    </i>
    <i>
      <x v="4"/>
    </i>
    <i>
      <x v="5"/>
    </i>
    <i t="grand">
      <x/>
    </i>
  </rowItems>
  <colFields count="1">
    <field x="4"/>
  </colFields>
  <colItems count="4">
    <i>
      <x/>
    </i>
    <i>
      <x v="1"/>
    </i>
    <i>
      <x v="2"/>
    </i>
    <i t="grand">
      <x/>
    </i>
  </colItems>
  <dataFields count="1">
    <dataField name="Sum of Corrected Total ($)" fld="13" baseField="0" baseItem="0"/>
  </dataFields>
  <chartFormats count="6">
    <chartFormat chart="0" format="0" series="1">
      <pivotArea type="data" outline="0" fieldPosition="0">
        <references count="1">
          <reference field="4" count="1" selected="0">
            <x v="0"/>
          </reference>
        </references>
      </pivotArea>
    </chartFormat>
    <chartFormat chart="0" format="1" series="1">
      <pivotArea type="data" outline="0" fieldPosition="0">
        <references count="1">
          <reference field="4" count="1" selected="0">
            <x v="1"/>
          </reference>
        </references>
      </pivotArea>
    </chartFormat>
    <chartFormat chart="0" format="2" series="1">
      <pivotArea type="data" outline="0" fieldPosition="0">
        <references count="1">
          <reference field="4" count="1" selected="0">
            <x v="2"/>
          </reference>
        </references>
      </pivotArea>
    </chartFormat>
    <chartFormat chart="0" format="3" series="1">
      <pivotArea type="data" outline="0" fieldPosition="0">
        <references count="2">
          <reference field="4294967294" count="1" selected="0">
            <x v="0"/>
          </reference>
          <reference field="4" count="1" selected="0">
            <x v="0"/>
          </reference>
        </references>
      </pivotArea>
    </chartFormat>
    <chartFormat chart="0" format="4" series="1">
      <pivotArea type="data" outline="0" fieldPosition="0">
        <references count="2">
          <reference field="4294967294" count="1" selected="0">
            <x v="0"/>
          </reference>
          <reference field="4" count="1" selected="0">
            <x v="1"/>
          </reference>
        </references>
      </pivotArea>
    </chartFormat>
    <chartFormat chart="0" format="5" series="1">
      <pivotArea type="data" outline="0" fieldPosition="0">
        <references count="2">
          <reference field="4294967294" count="1" selected="0">
            <x v="0"/>
          </reference>
          <reference field="4"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del" xr10:uid="{F048E333-7095-45F3-B7C8-E87297BD6EBE}" sourceName="Model">
  <pivotTables>
    <pivotTable tabId="9" name="PivotTable3"/>
  </pivotTables>
  <data>
    <tabular pivotCacheId="1243461091">
      <items count="6">
        <i x="5" s="1"/>
        <i x="4" s="1"/>
        <i x="2" s="1"/>
        <i x="0"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del" xr10:uid="{CCE30129-4788-4EC0-809C-E43F1CA34AB1}" cache="Slicer_Model" caption="Model"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919A0EA-B777-43E5-A57F-1880E8BEE174}" name="Table1" displayName="Table1" ref="A4:O84" totalsRowShown="0" headerRowDxfId="10">
  <autoFilter ref="A4:O84" xr:uid="{A919A0EA-B777-43E5-A57F-1880E8BEE174}"/>
  <sortState xmlns:xlrd2="http://schemas.microsoft.com/office/spreadsheetml/2017/richdata2" ref="A5:M84">
    <sortCondition ref="A4:A84"/>
  </sortState>
  <tableColumns count="15">
    <tableColumn id="1" xr3:uid="{B2E51759-A5A0-4A34-85E2-9244DB522232}" name="Num"/>
    <tableColumn id="2" xr3:uid="{2B189558-180C-497E-A958-0D18791E10C7}" name="Date" dataDxfId="9"/>
    <tableColumn id="3" xr3:uid="{749F233F-358A-42CF-A340-E83282F05701}" name="Month" dataDxfId="8"/>
    <tableColumn id="4" xr3:uid="{E44ECA7D-240C-46D2-B864-C70D73D76230}" name="Sales Rep" dataDxfId="7"/>
    <tableColumn id="5" xr3:uid="{6A30CBC0-AE45-4782-AA84-A4F50C66FA9C}" name="Region" dataDxfId="6"/>
    <tableColumn id="6" xr3:uid="{5CB74DCD-8D53-4CC6-BB19-7F6547E999BA}" name="Customer ID" dataDxfId="5"/>
    <tableColumn id="7" xr3:uid="{DB252679-0FDE-4EB1-A920-E6C955A2C9B9}" name="Model"/>
    <tableColumn id="8" xr3:uid="{C24DECE5-F8B4-4FF1-B0B5-69E766D9F8FB}" name="Color"/>
    <tableColumn id="9" xr3:uid="{E6C61085-1232-4A34-9878-4E1E4016F842}" name="Item Code"/>
    <tableColumn id="10" xr3:uid="{3DC49C4D-0B3C-4BC7-BF75-C860141A729C}" name="Number"/>
    <tableColumn id="11" xr3:uid="{2D2B315E-2867-4110-8621-6A805E88BF7C}" name="Price / Unit ($)" dataDxfId="3"/>
    <tableColumn id="15" xr3:uid="{E70B31BD-B6D5-425D-A3DD-396EB485A8BF}" name="Corrected Price / Unit ($)" dataDxfId="2">
      <calculatedColumnFormula>IF(Table1[[#This Row],[Price / Unit ($)]]=350, 375, Table1[[#This Row],[Price / Unit ($)]])</calculatedColumnFormula>
    </tableColumn>
    <tableColumn id="12" xr3:uid="{7C0A3217-534B-4ABC-8B5B-A0453AAA671B}" name="Total ($)" dataDxfId="4"/>
    <tableColumn id="16" xr3:uid="{C960A5CB-2AC8-4E75-9796-9576DE73A180}" name="Corrected Total ($)" dataDxfId="1">
      <calculatedColumnFormula>Table1[[#This Row],[Number]]*Table1[[#This Row],[Corrected Price / Unit ($)]]</calculatedColumnFormula>
    </tableColumn>
    <tableColumn id="13" xr3:uid="{ABAE7028-E9DF-4D57-9B13-0EF6F1555A3F}" name="Total 1 ($)" dataDxfId="0">
      <calculatedColumnFormula>IF(Table1[[#This Row],[Corrected Total ($)]]&gt;5000, Table1[[#This Row],[Corrected Total ($)]]-0.15*Table1[[#This Row],[Corrected Total ($)]], Table1[[#This Row],[Corrected Total ($)]])</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54849D39-99F5-4A33-8ADB-BCEE14A57B15}" sourceName="Date">
  <pivotTables>
    <pivotTable tabId="6" name="PivotTable1"/>
  </pivotTables>
  <state minimalRefreshVersion="6" lastRefreshVersion="6" pivotCacheId="1243461091" filterType="dateBetween">
    <selection startDate="1900-04-01T00:00:00" endDate="1900-08-31T00:00:00"/>
    <bounds startDate="1899-12-31T00:00:00" endDate="2021-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1E558CF5-91F5-46AD-A559-61E7A6B179F2}" cache="NativeTimeline_Date" caption="Date" level="2" selectionLevel="2" scrollPosition="1900-08-04T00:00:00"/>
</timelines>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microsoft.com/office/2011/relationships/timeline" Target="../timelines/timeline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23742A-059B-45F8-9794-CED9D98CEA01}">
  <dimension ref="A1:U84"/>
  <sheetViews>
    <sheetView tabSelected="1" workbookViewId="0">
      <selection activeCell="A3" sqref="A3"/>
    </sheetView>
  </sheetViews>
  <sheetFormatPr defaultColWidth="8.88671875" defaultRowHeight="14.4" x14ac:dyDescent="0.3"/>
  <cols>
    <col min="2" max="2" width="11.109375" bestFit="1" customWidth="1"/>
    <col min="3" max="3" width="9.44140625" bestFit="1" customWidth="1"/>
    <col min="4" max="4" width="13.6640625" bestFit="1" customWidth="1"/>
    <col min="5" max="5" width="9.5546875" bestFit="1" customWidth="1"/>
    <col min="6" max="6" width="14.44140625" bestFit="1" customWidth="1"/>
    <col min="7" max="7" width="9.109375" bestFit="1" customWidth="1"/>
    <col min="8" max="8" width="9" customWidth="1"/>
    <col min="9" max="9" width="12.5546875" bestFit="1" customWidth="1"/>
    <col min="10" max="10" width="10.6640625" bestFit="1" customWidth="1"/>
    <col min="11" max="11" width="16.109375" style="17" customWidth="1"/>
    <col min="12" max="12" width="25.5546875" style="17" bestFit="1" customWidth="1"/>
    <col min="13" max="13" width="14.5546875" style="17" customWidth="1"/>
    <col min="14" max="14" width="21.21875" style="17" bestFit="1" customWidth="1"/>
    <col min="15" max="15" width="30.21875" customWidth="1"/>
    <col min="16" max="16" width="21.109375" customWidth="1"/>
    <col min="17" max="17" width="30.44140625" bestFit="1" customWidth="1"/>
    <col min="18" max="21" width="30.44140625" customWidth="1"/>
  </cols>
  <sheetData>
    <row r="1" spans="1:21" ht="90" customHeight="1" x14ac:dyDescent="0.3">
      <c r="A1" s="23" t="s">
        <v>15</v>
      </c>
      <c r="B1" s="24"/>
      <c r="C1" s="24"/>
      <c r="K1"/>
      <c r="L1" s="22" t="s">
        <v>89</v>
      </c>
      <c r="M1"/>
      <c r="N1"/>
      <c r="O1" s="22" t="s">
        <v>88</v>
      </c>
      <c r="P1" s="22" t="s">
        <v>92</v>
      </c>
      <c r="Q1" s="22" t="s">
        <v>93</v>
      </c>
      <c r="R1" s="22" t="s">
        <v>103</v>
      </c>
      <c r="S1" s="22" t="s">
        <v>103</v>
      </c>
      <c r="T1" s="22" t="s">
        <v>102</v>
      </c>
      <c r="U1" s="22" t="s">
        <v>102</v>
      </c>
    </row>
    <row r="2" spans="1:21" ht="21" x14ac:dyDescent="0.4">
      <c r="A2" s="1" t="s">
        <v>16</v>
      </c>
      <c r="K2"/>
      <c r="L2"/>
      <c r="M2"/>
      <c r="N2"/>
      <c r="O2" s="21"/>
    </row>
    <row r="3" spans="1:21" x14ac:dyDescent="0.3">
      <c r="K3"/>
      <c r="L3"/>
      <c r="M3"/>
      <c r="N3"/>
    </row>
    <row r="4" spans="1:21" x14ac:dyDescent="0.3">
      <c r="A4" s="3" t="s">
        <v>17</v>
      </c>
      <c r="B4" s="3" t="s">
        <v>18</v>
      </c>
      <c r="C4" s="3" t="s">
        <v>1</v>
      </c>
      <c r="D4" s="3" t="s">
        <v>19</v>
      </c>
      <c r="E4" s="3" t="s">
        <v>20</v>
      </c>
      <c r="F4" s="3" t="s">
        <v>21</v>
      </c>
      <c r="G4" s="3" t="s">
        <v>0</v>
      </c>
      <c r="H4" s="3" t="s">
        <v>23</v>
      </c>
      <c r="I4" s="3" t="s">
        <v>24</v>
      </c>
      <c r="J4" s="3" t="s">
        <v>25</v>
      </c>
      <c r="K4" s="16" t="s">
        <v>87</v>
      </c>
      <c r="L4" s="16" t="s">
        <v>90</v>
      </c>
      <c r="M4" s="16" t="s">
        <v>86</v>
      </c>
      <c r="N4" s="16" t="s">
        <v>91</v>
      </c>
      <c r="O4" s="3" t="s">
        <v>99</v>
      </c>
      <c r="P4" s="25" t="s">
        <v>100</v>
      </c>
      <c r="Q4" s="25" t="s">
        <v>101</v>
      </c>
      <c r="R4" s="26" t="s">
        <v>94</v>
      </c>
      <c r="S4" s="26" t="s">
        <v>22</v>
      </c>
      <c r="T4" s="26" t="s">
        <v>94</v>
      </c>
      <c r="U4" s="26" t="s">
        <v>22</v>
      </c>
    </row>
    <row r="5" spans="1:21" x14ac:dyDescent="0.3">
      <c r="A5">
        <v>1</v>
      </c>
      <c r="B5" s="2">
        <v>43832</v>
      </c>
      <c r="C5" s="3" t="s">
        <v>9</v>
      </c>
      <c r="D5" s="4" t="s">
        <v>26</v>
      </c>
      <c r="E5" s="3" t="s">
        <v>27</v>
      </c>
      <c r="F5" s="3">
        <v>132</v>
      </c>
      <c r="G5" t="s">
        <v>5</v>
      </c>
      <c r="H5" t="s">
        <v>28</v>
      </c>
      <c r="I5" t="s">
        <v>29</v>
      </c>
      <c r="J5">
        <v>15</v>
      </c>
      <c r="K5" s="18">
        <v>235</v>
      </c>
      <c r="L5" s="18">
        <f>IF(Table1[[#This Row],[Price / Unit ($)]]=350, 375, Table1[[#This Row],[Price / Unit ($)]])</f>
        <v>235</v>
      </c>
      <c r="M5" s="17">
        <v>3525</v>
      </c>
      <c r="N5" s="17">
        <f>Table1[[#This Row],[Number]]*Table1[[#This Row],[Corrected Price / Unit ($)]]</f>
        <v>3525</v>
      </c>
      <c r="O5">
        <f>IF(Table1[[#This Row],[Corrected Total ($)]]&gt;5000, Table1[[#This Row],[Corrected Total ($)]]-0.15*Table1[[#This Row],[Corrected Total ($)]], Table1[[#This Row],[Corrected Total ($)]])</f>
        <v>3525</v>
      </c>
      <c r="P5" s="19">
        <f>IF(Table1[[#This Row],[Corrected Total ($)]]&gt;5000, Table1[[#This Row],[Corrected Total ($)]]-0.15*Table1[[#This Row],[Corrected Total ($)]], IF(Table1[[#This Row],[Region]]="North", Table1[[#This Row],[Corrected Total ($)]]-0.05*Table1[[#This Row],[Corrected Total ($)]], Table1[[#This Row],[Corrected Total ($)]]))</f>
        <v>3348.75</v>
      </c>
      <c r="Q5" s="19">
        <f>IF(Table1[[#This Row],[Corrected Total ($)]]&gt;5000, IF(Table1[[#This Row],[Region]]="West", Table1[[#This Row],[Corrected Total ($)]]-0.2*Table1[[#This Row],[Corrected Total ($)]],Table1[[#This Row],[Corrected Total ($)]]-0.15*Table1[[#This Row],[Corrected Total ($)]]), Table1[[#This Row],[Corrected Total ($)]])</f>
        <v>3525</v>
      </c>
      <c r="R5" s="27" t="str">
        <f>VLOOKUP(Table1[[#This Row],[Customer ID]],'Customer Info'!$A$3:$C$12,3,FALSE)</f>
        <v>Lucas Adams</v>
      </c>
      <c r="S5" s="27" t="str">
        <f>VLOOKUP(Table1[[#This Row],[Customer ID]],'Customer Info'!$A$3:$C$12, 2, FALSE)</f>
        <v>Bankia</v>
      </c>
      <c r="T5" s="27" t="str">
        <f>INDEX('Customer Info'!$C$4:$C$12,MATCH(F5,'Customer Info'!$A$4:$A$12,0))</f>
        <v>Lucas Adams</v>
      </c>
      <c r="U5" s="27" t="str">
        <f>INDEX('Customer Info'!$B$4:$B$12,MATCH(F5,'Customer Info'!$A$4:$A$12,0))</f>
        <v>Bankia</v>
      </c>
    </row>
    <row r="6" spans="1:21" x14ac:dyDescent="0.3">
      <c r="A6">
        <v>2</v>
      </c>
      <c r="B6" s="2">
        <v>43836</v>
      </c>
      <c r="C6" s="3" t="s">
        <v>9</v>
      </c>
      <c r="D6" s="4" t="s">
        <v>30</v>
      </c>
      <c r="E6" s="3" t="s">
        <v>31</v>
      </c>
      <c r="F6" s="3">
        <v>144</v>
      </c>
      <c r="G6" t="s">
        <v>6</v>
      </c>
      <c r="H6" t="s">
        <v>32</v>
      </c>
      <c r="I6" t="s">
        <v>33</v>
      </c>
      <c r="J6">
        <v>22</v>
      </c>
      <c r="K6" s="17">
        <v>260</v>
      </c>
      <c r="L6" s="17">
        <f>IF(Table1[[#This Row],[Price / Unit ($)]]=350, 375, Table1[[#This Row],[Price / Unit ($)]])</f>
        <v>260</v>
      </c>
      <c r="M6" s="17">
        <v>5720</v>
      </c>
      <c r="N6" s="17">
        <f>Table1[[#This Row],[Number]]*Table1[[#This Row],[Corrected Price / Unit ($)]]</f>
        <v>5720</v>
      </c>
      <c r="O6">
        <f>IF(Table1[[#This Row],[Corrected Total ($)]]&gt;5000, Table1[[#This Row],[Corrected Total ($)]]-0.15*Table1[[#This Row],[Corrected Total ($)]], Table1[[#This Row],[Corrected Total ($)]])</f>
        <v>4862</v>
      </c>
      <c r="P6" s="20">
        <f>IF(Table1[[#This Row],[Corrected Total ($)]]&gt;5000, Table1[[#This Row],[Corrected Total ($)]]-0.15*Table1[[#This Row],[Corrected Total ($)]], IF(Table1[[#This Row],[Region]]="North", Table1[[#This Row],[Corrected Total ($)]]-0.05*Table1[[#This Row],[Corrected Total ($)]], Table1[[#This Row],[Corrected Total ($)]]))</f>
        <v>4862</v>
      </c>
      <c r="Q6" s="20">
        <f>IF(Table1[[#This Row],[Corrected Total ($)]]&gt;5000, IF(Table1[[#This Row],[Region]]="West", Table1[[#This Row],[Corrected Total ($)]]-0.2*Table1[[#This Row],[Corrected Total ($)]],Table1[[#This Row],[Corrected Total ($)]]-0.15*Table1[[#This Row],[Corrected Total ($)]]), Table1[[#This Row],[Corrected Total ($)]])</f>
        <v>4576</v>
      </c>
      <c r="R6" s="28" t="str">
        <f>VLOOKUP(Table1[[#This Row],[Customer ID]],'Customer Info'!$A$3:$C$12,3,FALSE)</f>
        <v>Christina Bell</v>
      </c>
      <c r="S6" s="28" t="str">
        <f>VLOOKUP(Table1[[#This Row],[Customer ID]],'Customer Info'!$A$3:$C$12, 2, FALSE)</f>
        <v>Affinity</v>
      </c>
      <c r="T6" s="28" t="str">
        <f>INDEX('Customer Info'!$C$4:$C$12,MATCH(F6,'Customer Info'!$A$4:$A$12,0))</f>
        <v>Christina Bell</v>
      </c>
      <c r="U6" s="28" t="str">
        <f>INDEX('Customer Info'!$B$4:$B$12,MATCH(F6,'Customer Info'!$A$4:$A$12,0))</f>
        <v>Affinity</v>
      </c>
    </row>
    <row r="7" spans="1:21" x14ac:dyDescent="0.3">
      <c r="A7">
        <v>3</v>
      </c>
      <c r="B7" s="2">
        <v>43839</v>
      </c>
      <c r="C7" s="3" t="s">
        <v>9</v>
      </c>
      <c r="D7" s="4" t="s">
        <v>34</v>
      </c>
      <c r="E7" s="3" t="s">
        <v>31</v>
      </c>
      <c r="F7" s="3">
        <v>136</v>
      </c>
      <c r="G7" t="s">
        <v>4</v>
      </c>
      <c r="H7" t="s">
        <v>28</v>
      </c>
      <c r="I7" t="s">
        <v>35</v>
      </c>
      <c r="J7">
        <v>16</v>
      </c>
      <c r="K7" s="17">
        <v>350</v>
      </c>
      <c r="L7" s="17">
        <f>IF(Table1[[#This Row],[Price / Unit ($)]]=350, 375, Table1[[#This Row],[Price / Unit ($)]])</f>
        <v>375</v>
      </c>
      <c r="M7" s="17">
        <v>5600</v>
      </c>
      <c r="N7" s="17">
        <f>Table1[[#This Row],[Number]]*Table1[[#This Row],[Corrected Price / Unit ($)]]</f>
        <v>6000</v>
      </c>
      <c r="O7">
        <f>IF(Table1[[#This Row],[Corrected Total ($)]]&gt;5000, Table1[[#This Row],[Corrected Total ($)]]-0.15*Table1[[#This Row],[Corrected Total ($)]], Table1[[#This Row],[Corrected Total ($)]])</f>
        <v>5100</v>
      </c>
      <c r="P7" s="19">
        <f>IF(Table1[[#This Row],[Corrected Total ($)]]&gt;5000, Table1[[#This Row],[Corrected Total ($)]]-0.15*Table1[[#This Row],[Corrected Total ($)]], IF(Table1[[#This Row],[Region]]="North", Table1[[#This Row],[Corrected Total ($)]]-0.05*Table1[[#This Row],[Corrected Total ($)]], Table1[[#This Row],[Corrected Total ($)]]))</f>
        <v>5100</v>
      </c>
      <c r="Q7" s="19">
        <f>IF(Table1[[#This Row],[Corrected Total ($)]]&gt;5000, IF(Table1[[#This Row],[Region]]="West", Table1[[#This Row],[Corrected Total ($)]]-0.2*Table1[[#This Row],[Corrected Total ($)]],Table1[[#This Row],[Corrected Total ($)]]-0.15*Table1[[#This Row],[Corrected Total ($)]]), Table1[[#This Row],[Corrected Total ($)]])</f>
        <v>4800</v>
      </c>
      <c r="R7" s="27" t="str">
        <f>VLOOKUP(Table1[[#This Row],[Customer ID]],'Customer Info'!$A$3:$C$12,3,FALSE)</f>
        <v>Emily Flores</v>
      </c>
      <c r="S7" s="27" t="str">
        <f>VLOOKUP(Table1[[#This Row],[Customer ID]],'Customer Info'!$A$3:$C$12, 2, FALSE)</f>
        <v>Telmark</v>
      </c>
      <c r="T7" s="27" t="str">
        <f>INDEX('Customer Info'!$C$4:$C$12,MATCH(F7,'Customer Info'!$A$4:$A$12,0))</f>
        <v>Emily Flores</v>
      </c>
      <c r="U7" s="27" t="str">
        <f>INDEX('Customer Info'!$B$4:$B$12,MATCH(F7,'Customer Info'!$A$4:$A$12,0))</f>
        <v>Telmark</v>
      </c>
    </row>
    <row r="8" spans="1:21" x14ac:dyDescent="0.3">
      <c r="A8">
        <v>4</v>
      </c>
      <c r="B8" s="2">
        <v>43842</v>
      </c>
      <c r="C8" s="3" t="s">
        <v>9</v>
      </c>
      <c r="D8" s="4" t="s">
        <v>36</v>
      </c>
      <c r="E8" s="3" t="s">
        <v>37</v>
      </c>
      <c r="F8" s="3">
        <v>144</v>
      </c>
      <c r="G8" t="s">
        <v>5</v>
      </c>
      <c r="H8" t="s">
        <v>38</v>
      </c>
      <c r="I8" t="s">
        <v>39</v>
      </c>
      <c r="J8">
        <v>30</v>
      </c>
      <c r="K8" s="17">
        <v>235</v>
      </c>
      <c r="L8" s="17">
        <f>IF(Table1[[#This Row],[Price / Unit ($)]]=350, 375, Table1[[#This Row],[Price / Unit ($)]])</f>
        <v>235</v>
      </c>
      <c r="M8" s="17">
        <v>7050</v>
      </c>
      <c r="N8" s="17">
        <f>Table1[[#This Row],[Number]]*Table1[[#This Row],[Corrected Price / Unit ($)]]</f>
        <v>7050</v>
      </c>
      <c r="O8">
        <f>IF(Table1[[#This Row],[Corrected Total ($)]]&gt;5000, Table1[[#This Row],[Corrected Total ($)]]-0.15*Table1[[#This Row],[Corrected Total ($)]], Table1[[#This Row],[Corrected Total ($)]])</f>
        <v>5992.5</v>
      </c>
      <c r="P8" s="20">
        <f>IF(Table1[[#This Row],[Corrected Total ($)]]&gt;5000, Table1[[#This Row],[Corrected Total ($)]]-0.15*Table1[[#This Row],[Corrected Total ($)]], IF(Table1[[#This Row],[Region]]="North", Table1[[#This Row],[Corrected Total ($)]]-0.05*Table1[[#This Row],[Corrected Total ($)]], Table1[[#This Row],[Corrected Total ($)]]))</f>
        <v>5992.5</v>
      </c>
      <c r="Q8" s="20">
        <f>IF(Table1[[#This Row],[Corrected Total ($)]]&gt;5000, IF(Table1[[#This Row],[Region]]="West", Table1[[#This Row],[Corrected Total ($)]]-0.2*Table1[[#This Row],[Corrected Total ($)]],Table1[[#This Row],[Corrected Total ($)]]-0.15*Table1[[#This Row],[Corrected Total ($)]]), Table1[[#This Row],[Corrected Total ($)]])</f>
        <v>5992.5</v>
      </c>
      <c r="R8" s="28" t="str">
        <f>VLOOKUP(Table1[[#This Row],[Customer ID]],'Customer Info'!$A$3:$C$12,3,FALSE)</f>
        <v>Christina Bell</v>
      </c>
      <c r="S8" s="28" t="str">
        <f>VLOOKUP(Table1[[#This Row],[Customer ID]],'Customer Info'!$A$3:$C$12, 2, FALSE)</f>
        <v>Affinity</v>
      </c>
      <c r="T8" s="28" t="str">
        <f>INDEX('Customer Info'!$C$4:$C$12,MATCH(F8,'Customer Info'!$A$4:$A$12,0))</f>
        <v>Christina Bell</v>
      </c>
      <c r="U8" s="28" t="str">
        <f>INDEX('Customer Info'!$B$4:$B$12,MATCH(F8,'Customer Info'!$A$4:$A$12,0))</f>
        <v>Affinity</v>
      </c>
    </row>
    <row r="9" spans="1:21" x14ac:dyDescent="0.3">
      <c r="A9">
        <v>5</v>
      </c>
      <c r="B9" s="2">
        <v>43842</v>
      </c>
      <c r="C9" s="3" t="s">
        <v>9</v>
      </c>
      <c r="D9" s="4" t="s">
        <v>26</v>
      </c>
      <c r="E9" s="3" t="s">
        <v>27</v>
      </c>
      <c r="F9" s="3">
        <v>166</v>
      </c>
      <c r="G9" t="s">
        <v>7</v>
      </c>
      <c r="H9" t="s">
        <v>40</v>
      </c>
      <c r="I9" t="s">
        <v>41</v>
      </c>
      <c r="J9">
        <v>32</v>
      </c>
      <c r="K9" s="17">
        <v>295</v>
      </c>
      <c r="L9" s="17">
        <f>IF(Table1[[#This Row],[Price / Unit ($)]]=350, 375, Table1[[#This Row],[Price / Unit ($)]])</f>
        <v>295</v>
      </c>
      <c r="M9" s="17">
        <v>9440</v>
      </c>
      <c r="N9" s="17">
        <f>Table1[[#This Row],[Number]]*Table1[[#This Row],[Corrected Price / Unit ($)]]</f>
        <v>9440</v>
      </c>
      <c r="O9">
        <f>IF(Table1[[#This Row],[Corrected Total ($)]]&gt;5000, Table1[[#This Row],[Corrected Total ($)]]-0.15*Table1[[#This Row],[Corrected Total ($)]], Table1[[#This Row],[Corrected Total ($)]])</f>
        <v>8024</v>
      </c>
      <c r="P9" s="19">
        <f>IF(Table1[[#This Row],[Corrected Total ($)]]&gt;5000, Table1[[#This Row],[Corrected Total ($)]]-0.15*Table1[[#This Row],[Corrected Total ($)]], IF(Table1[[#This Row],[Region]]="North", Table1[[#This Row],[Corrected Total ($)]]-0.05*Table1[[#This Row],[Corrected Total ($)]], Table1[[#This Row],[Corrected Total ($)]]))</f>
        <v>8024</v>
      </c>
      <c r="Q9" s="19">
        <f>IF(Table1[[#This Row],[Corrected Total ($)]]&gt;5000, IF(Table1[[#This Row],[Region]]="West", Table1[[#This Row],[Corrected Total ($)]]-0.2*Table1[[#This Row],[Corrected Total ($)]],Table1[[#This Row],[Corrected Total ($)]]-0.15*Table1[[#This Row],[Corrected Total ($)]]), Table1[[#This Row],[Corrected Total ($)]])</f>
        <v>8024</v>
      </c>
      <c r="R9" s="27" t="str">
        <f>VLOOKUP(Table1[[#This Row],[Customer ID]],'Customer Info'!$A$3:$C$12,3,FALSE)</f>
        <v>Dan Hill</v>
      </c>
      <c r="S9" s="27" t="str">
        <f>VLOOKUP(Table1[[#This Row],[Customer ID]],'Customer Info'!$A$3:$C$12, 2, FALSE)</f>
        <v>Port Royale</v>
      </c>
      <c r="T9" s="27" t="str">
        <f>INDEX('Customer Info'!$C$4:$C$12,MATCH(F9,'Customer Info'!$A$4:$A$12,0))</f>
        <v>Dan Hill</v>
      </c>
      <c r="U9" s="27" t="str">
        <f>INDEX('Customer Info'!$B$4:$B$12,MATCH(F9,'Customer Info'!$A$4:$A$12,0))</f>
        <v>Port Royale</v>
      </c>
    </row>
    <row r="10" spans="1:21" x14ac:dyDescent="0.3">
      <c r="A10">
        <v>6</v>
      </c>
      <c r="B10" s="2">
        <v>43845</v>
      </c>
      <c r="C10" s="3" t="s">
        <v>9</v>
      </c>
      <c r="D10" s="4" t="s">
        <v>42</v>
      </c>
      <c r="E10" s="3" t="s">
        <v>27</v>
      </c>
      <c r="F10" s="3">
        <v>136</v>
      </c>
      <c r="G10" t="s">
        <v>4</v>
      </c>
      <c r="H10" t="s">
        <v>38</v>
      </c>
      <c r="I10" t="s">
        <v>43</v>
      </c>
      <c r="J10">
        <v>14</v>
      </c>
      <c r="K10" s="17">
        <v>350</v>
      </c>
      <c r="L10" s="17">
        <f>IF(Table1[[#This Row],[Price / Unit ($)]]=350, 375, Table1[[#This Row],[Price / Unit ($)]])</f>
        <v>375</v>
      </c>
      <c r="M10" s="17">
        <v>4900</v>
      </c>
      <c r="N10" s="17">
        <f>Table1[[#This Row],[Number]]*Table1[[#This Row],[Corrected Price / Unit ($)]]</f>
        <v>5250</v>
      </c>
      <c r="O10">
        <f>IF(Table1[[#This Row],[Corrected Total ($)]]&gt;5000, Table1[[#This Row],[Corrected Total ($)]]-0.15*Table1[[#This Row],[Corrected Total ($)]], Table1[[#This Row],[Corrected Total ($)]])</f>
        <v>4462.5</v>
      </c>
      <c r="P10" s="20">
        <f>IF(Table1[[#This Row],[Corrected Total ($)]]&gt;5000, Table1[[#This Row],[Corrected Total ($)]]-0.15*Table1[[#This Row],[Corrected Total ($)]], IF(Table1[[#This Row],[Region]]="North", Table1[[#This Row],[Corrected Total ($)]]-0.05*Table1[[#This Row],[Corrected Total ($)]], Table1[[#This Row],[Corrected Total ($)]]))</f>
        <v>4462.5</v>
      </c>
      <c r="Q10" s="20">
        <f>IF(Table1[[#This Row],[Corrected Total ($)]]&gt;5000, IF(Table1[[#This Row],[Region]]="West", Table1[[#This Row],[Corrected Total ($)]]-0.2*Table1[[#This Row],[Corrected Total ($)]],Table1[[#This Row],[Corrected Total ($)]]-0.15*Table1[[#This Row],[Corrected Total ($)]]), Table1[[#This Row],[Corrected Total ($)]])</f>
        <v>4462.5</v>
      </c>
      <c r="R10" s="28" t="str">
        <f>VLOOKUP(Table1[[#This Row],[Customer ID]],'Customer Info'!$A$3:$C$12,3,FALSE)</f>
        <v>Emily Flores</v>
      </c>
      <c r="S10" s="28" t="str">
        <f>VLOOKUP(Table1[[#This Row],[Customer ID]],'Customer Info'!$A$3:$C$12, 2, FALSE)</f>
        <v>Telmark</v>
      </c>
      <c r="T10" s="28" t="str">
        <f>INDEX('Customer Info'!$C$4:$C$12,MATCH(F10,'Customer Info'!$A$4:$A$12,0))</f>
        <v>Emily Flores</v>
      </c>
      <c r="U10" s="28" t="str">
        <f>INDEX('Customer Info'!$B$4:$B$12,MATCH(F10,'Customer Info'!$A$4:$A$12,0))</f>
        <v>Telmark</v>
      </c>
    </row>
    <row r="11" spans="1:21" x14ac:dyDescent="0.3">
      <c r="A11">
        <v>7</v>
      </c>
      <c r="B11" s="2">
        <v>43848</v>
      </c>
      <c r="C11" s="3" t="s">
        <v>9</v>
      </c>
      <c r="D11" s="4" t="s">
        <v>44</v>
      </c>
      <c r="E11" s="3" t="s">
        <v>37</v>
      </c>
      <c r="F11" s="3">
        <v>152</v>
      </c>
      <c r="G11" t="s">
        <v>3</v>
      </c>
      <c r="H11" t="s">
        <v>45</v>
      </c>
      <c r="I11" t="s">
        <v>46</v>
      </c>
      <c r="J11">
        <v>8</v>
      </c>
      <c r="K11" s="17">
        <v>375</v>
      </c>
      <c r="L11" s="17">
        <f>IF(Table1[[#This Row],[Price / Unit ($)]]=350, 375, Table1[[#This Row],[Price / Unit ($)]])</f>
        <v>375</v>
      </c>
      <c r="M11" s="17">
        <v>3000</v>
      </c>
      <c r="N11" s="17">
        <f>Table1[[#This Row],[Number]]*Table1[[#This Row],[Corrected Price / Unit ($)]]</f>
        <v>3000</v>
      </c>
      <c r="O11">
        <f>IF(Table1[[#This Row],[Corrected Total ($)]]&gt;5000, Table1[[#This Row],[Corrected Total ($)]]-0.15*Table1[[#This Row],[Corrected Total ($)]], Table1[[#This Row],[Corrected Total ($)]])</f>
        <v>3000</v>
      </c>
      <c r="P11" s="19">
        <f>IF(Table1[[#This Row],[Corrected Total ($)]]&gt;5000, Table1[[#This Row],[Corrected Total ($)]]-0.15*Table1[[#This Row],[Corrected Total ($)]], IF(Table1[[#This Row],[Region]]="North", Table1[[#This Row],[Corrected Total ($)]]-0.05*Table1[[#This Row],[Corrected Total ($)]], Table1[[#This Row],[Corrected Total ($)]]))</f>
        <v>3000</v>
      </c>
      <c r="Q11" s="19">
        <f>IF(Table1[[#This Row],[Corrected Total ($)]]&gt;5000, IF(Table1[[#This Row],[Region]]="West", Table1[[#This Row],[Corrected Total ($)]]-0.2*Table1[[#This Row],[Corrected Total ($)]],Table1[[#This Row],[Corrected Total ($)]]-0.15*Table1[[#This Row],[Corrected Total ($)]]), Table1[[#This Row],[Corrected Total ($)]])</f>
        <v>3000</v>
      </c>
      <c r="R11" s="27" t="str">
        <f>VLOOKUP(Table1[[#This Row],[Customer ID]],'Customer Info'!$A$3:$C$12,3,FALSE)</f>
        <v>Rob Nelson</v>
      </c>
      <c r="S11" s="27" t="str">
        <f>VLOOKUP(Table1[[#This Row],[Customer ID]],'Customer Info'!$A$3:$C$12, 2, FALSE)</f>
        <v>Secspace</v>
      </c>
      <c r="T11" s="27" t="str">
        <f>INDEX('Customer Info'!$C$4:$C$12,MATCH(F11,'Customer Info'!$A$4:$A$12,0))</f>
        <v>Rob Nelson</v>
      </c>
      <c r="U11" s="27" t="str">
        <f>INDEX('Customer Info'!$B$4:$B$12,MATCH(F11,'Customer Info'!$A$4:$A$12,0))</f>
        <v>Secspace</v>
      </c>
    </row>
    <row r="12" spans="1:21" x14ac:dyDescent="0.3">
      <c r="A12">
        <v>8</v>
      </c>
      <c r="B12" s="2">
        <v>43852</v>
      </c>
      <c r="C12" s="3" t="s">
        <v>9</v>
      </c>
      <c r="D12" s="4" t="s">
        <v>30</v>
      </c>
      <c r="E12" s="3" t="s">
        <v>31</v>
      </c>
      <c r="F12" s="3">
        <v>132</v>
      </c>
      <c r="G12" t="s">
        <v>5</v>
      </c>
      <c r="H12" t="s">
        <v>38</v>
      </c>
      <c r="I12" t="s">
        <v>39</v>
      </c>
      <c r="J12">
        <v>22</v>
      </c>
      <c r="K12" s="17">
        <v>235</v>
      </c>
      <c r="L12" s="17">
        <f>IF(Table1[[#This Row],[Price / Unit ($)]]=350, 375, Table1[[#This Row],[Price / Unit ($)]])</f>
        <v>235</v>
      </c>
      <c r="M12" s="17">
        <v>5170</v>
      </c>
      <c r="N12" s="17">
        <f>Table1[[#This Row],[Number]]*Table1[[#This Row],[Corrected Price / Unit ($)]]</f>
        <v>5170</v>
      </c>
      <c r="O12">
        <f>IF(Table1[[#This Row],[Corrected Total ($)]]&gt;5000, Table1[[#This Row],[Corrected Total ($)]]-0.15*Table1[[#This Row],[Corrected Total ($)]], Table1[[#This Row],[Corrected Total ($)]])</f>
        <v>4394.5</v>
      </c>
      <c r="P12" s="20">
        <f>IF(Table1[[#This Row],[Corrected Total ($)]]&gt;5000, Table1[[#This Row],[Corrected Total ($)]]-0.15*Table1[[#This Row],[Corrected Total ($)]], IF(Table1[[#This Row],[Region]]="North", Table1[[#This Row],[Corrected Total ($)]]-0.05*Table1[[#This Row],[Corrected Total ($)]], Table1[[#This Row],[Corrected Total ($)]]))</f>
        <v>4394.5</v>
      </c>
      <c r="Q12" s="20">
        <f>IF(Table1[[#This Row],[Corrected Total ($)]]&gt;5000, IF(Table1[[#This Row],[Region]]="West", Table1[[#This Row],[Corrected Total ($)]]-0.2*Table1[[#This Row],[Corrected Total ($)]],Table1[[#This Row],[Corrected Total ($)]]-0.15*Table1[[#This Row],[Corrected Total ($)]]), Table1[[#This Row],[Corrected Total ($)]])</f>
        <v>4136</v>
      </c>
      <c r="R12" s="28" t="str">
        <f>VLOOKUP(Table1[[#This Row],[Customer ID]],'Customer Info'!$A$3:$C$12,3,FALSE)</f>
        <v>Lucas Adams</v>
      </c>
      <c r="S12" s="28" t="str">
        <f>VLOOKUP(Table1[[#This Row],[Customer ID]],'Customer Info'!$A$3:$C$12, 2, FALSE)</f>
        <v>Bankia</v>
      </c>
      <c r="T12" s="28" t="str">
        <f>INDEX('Customer Info'!$C$4:$C$12,MATCH(F12,'Customer Info'!$A$4:$A$12,0))</f>
        <v>Lucas Adams</v>
      </c>
      <c r="U12" s="28" t="str">
        <f>INDEX('Customer Info'!$B$4:$B$12,MATCH(F12,'Customer Info'!$A$4:$A$12,0))</f>
        <v>Bankia</v>
      </c>
    </row>
    <row r="13" spans="1:21" x14ac:dyDescent="0.3">
      <c r="A13">
        <v>9</v>
      </c>
      <c r="B13" s="2">
        <v>43852</v>
      </c>
      <c r="C13" s="3" t="s">
        <v>9</v>
      </c>
      <c r="D13" s="4" t="s">
        <v>34</v>
      </c>
      <c r="E13" s="3" t="s">
        <v>31</v>
      </c>
      <c r="F13" s="3">
        <v>136</v>
      </c>
      <c r="G13" t="s">
        <v>6</v>
      </c>
      <c r="H13" t="s">
        <v>38</v>
      </c>
      <c r="I13" t="s">
        <v>47</v>
      </c>
      <c r="J13">
        <v>40</v>
      </c>
      <c r="K13" s="17">
        <v>260</v>
      </c>
      <c r="L13" s="17">
        <f>IF(Table1[[#This Row],[Price / Unit ($)]]=350, 375, Table1[[#This Row],[Price / Unit ($)]])</f>
        <v>260</v>
      </c>
      <c r="M13" s="17">
        <v>10400</v>
      </c>
      <c r="N13" s="17">
        <f>Table1[[#This Row],[Number]]*Table1[[#This Row],[Corrected Price / Unit ($)]]</f>
        <v>10400</v>
      </c>
      <c r="O13">
        <f>IF(Table1[[#This Row],[Corrected Total ($)]]&gt;5000, Table1[[#This Row],[Corrected Total ($)]]-0.15*Table1[[#This Row],[Corrected Total ($)]], Table1[[#This Row],[Corrected Total ($)]])</f>
        <v>8840</v>
      </c>
      <c r="P13" s="19">
        <f>IF(Table1[[#This Row],[Corrected Total ($)]]&gt;5000, Table1[[#This Row],[Corrected Total ($)]]-0.15*Table1[[#This Row],[Corrected Total ($)]], IF(Table1[[#This Row],[Region]]="North", Table1[[#This Row],[Corrected Total ($)]]-0.05*Table1[[#This Row],[Corrected Total ($)]], Table1[[#This Row],[Corrected Total ($)]]))</f>
        <v>8840</v>
      </c>
      <c r="Q13" s="19">
        <f>IF(Table1[[#This Row],[Corrected Total ($)]]&gt;5000, IF(Table1[[#This Row],[Region]]="West", Table1[[#This Row],[Corrected Total ($)]]-0.2*Table1[[#This Row],[Corrected Total ($)]],Table1[[#This Row],[Corrected Total ($)]]-0.15*Table1[[#This Row],[Corrected Total ($)]]), Table1[[#This Row],[Corrected Total ($)]])</f>
        <v>8320</v>
      </c>
      <c r="R13" s="27" t="str">
        <f>VLOOKUP(Table1[[#This Row],[Customer ID]],'Customer Info'!$A$3:$C$12,3,FALSE)</f>
        <v>Emily Flores</v>
      </c>
      <c r="S13" s="27" t="str">
        <f>VLOOKUP(Table1[[#This Row],[Customer ID]],'Customer Info'!$A$3:$C$12, 2, FALSE)</f>
        <v>Telmark</v>
      </c>
      <c r="T13" s="27" t="str">
        <f>INDEX('Customer Info'!$C$4:$C$12,MATCH(F13,'Customer Info'!$A$4:$A$12,0))</f>
        <v>Emily Flores</v>
      </c>
      <c r="U13" s="27" t="str">
        <f>INDEX('Customer Info'!$B$4:$B$12,MATCH(F13,'Customer Info'!$A$4:$A$12,0))</f>
        <v>Telmark</v>
      </c>
    </row>
    <row r="14" spans="1:21" x14ac:dyDescent="0.3">
      <c r="A14">
        <v>10</v>
      </c>
      <c r="B14" s="2">
        <v>43856</v>
      </c>
      <c r="C14" s="3" t="s">
        <v>9</v>
      </c>
      <c r="D14" s="4" t="s">
        <v>26</v>
      </c>
      <c r="E14" s="3" t="s">
        <v>27</v>
      </c>
      <c r="F14" s="3">
        <v>166</v>
      </c>
      <c r="G14" t="s">
        <v>4</v>
      </c>
      <c r="H14" t="s">
        <v>28</v>
      </c>
      <c r="I14" t="s">
        <v>35</v>
      </c>
      <c r="J14">
        <v>25</v>
      </c>
      <c r="K14" s="17">
        <v>350</v>
      </c>
      <c r="L14" s="17">
        <f>IF(Table1[[#This Row],[Price / Unit ($)]]=350, 375, Table1[[#This Row],[Price / Unit ($)]])</f>
        <v>375</v>
      </c>
      <c r="M14" s="17">
        <v>8750</v>
      </c>
      <c r="N14" s="17">
        <f>Table1[[#This Row],[Number]]*Table1[[#This Row],[Corrected Price / Unit ($)]]</f>
        <v>9375</v>
      </c>
      <c r="O14">
        <f>IF(Table1[[#This Row],[Corrected Total ($)]]&gt;5000, Table1[[#This Row],[Corrected Total ($)]]-0.15*Table1[[#This Row],[Corrected Total ($)]], Table1[[#This Row],[Corrected Total ($)]])</f>
        <v>7968.75</v>
      </c>
      <c r="P14" s="20">
        <f>IF(Table1[[#This Row],[Corrected Total ($)]]&gt;5000, Table1[[#This Row],[Corrected Total ($)]]-0.15*Table1[[#This Row],[Corrected Total ($)]], IF(Table1[[#This Row],[Region]]="North", Table1[[#This Row],[Corrected Total ($)]]-0.05*Table1[[#This Row],[Corrected Total ($)]], Table1[[#This Row],[Corrected Total ($)]]))</f>
        <v>7968.75</v>
      </c>
      <c r="Q14" s="20">
        <f>IF(Table1[[#This Row],[Corrected Total ($)]]&gt;5000, IF(Table1[[#This Row],[Region]]="West", Table1[[#This Row],[Corrected Total ($)]]-0.2*Table1[[#This Row],[Corrected Total ($)]],Table1[[#This Row],[Corrected Total ($)]]-0.15*Table1[[#This Row],[Corrected Total ($)]]), Table1[[#This Row],[Corrected Total ($)]])</f>
        <v>7968.75</v>
      </c>
      <c r="R14" s="28" t="str">
        <f>VLOOKUP(Table1[[#This Row],[Customer ID]],'Customer Info'!$A$3:$C$12,3,FALSE)</f>
        <v>Dan Hill</v>
      </c>
      <c r="S14" s="28" t="str">
        <f>VLOOKUP(Table1[[#This Row],[Customer ID]],'Customer Info'!$A$3:$C$12, 2, FALSE)</f>
        <v>Port Royale</v>
      </c>
      <c r="T14" s="28" t="str">
        <f>INDEX('Customer Info'!$C$4:$C$12,MATCH(F14,'Customer Info'!$A$4:$A$12,0))</f>
        <v>Dan Hill</v>
      </c>
      <c r="U14" s="28" t="str">
        <f>INDEX('Customer Info'!$B$4:$B$12,MATCH(F14,'Customer Info'!$A$4:$A$12,0))</f>
        <v>Port Royale</v>
      </c>
    </row>
    <row r="15" spans="1:21" x14ac:dyDescent="0.3">
      <c r="A15">
        <v>11</v>
      </c>
      <c r="B15" s="2">
        <v>43858</v>
      </c>
      <c r="C15" s="3" t="s">
        <v>9</v>
      </c>
      <c r="D15" s="4" t="s">
        <v>44</v>
      </c>
      <c r="E15" s="3" t="s">
        <v>37</v>
      </c>
      <c r="F15" s="3">
        <v>157</v>
      </c>
      <c r="G15" t="s">
        <v>4</v>
      </c>
      <c r="H15" t="s">
        <v>28</v>
      </c>
      <c r="I15" t="s">
        <v>35</v>
      </c>
      <c r="J15">
        <v>33</v>
      </c>
      <c r="K15" s="17">
        <v>350</v>
      </c>
      <c r="L15" s="17">
        <f>IF(Table1[[#This Row],[Price / Unit ($)]]=350, 375, Table1[[#This Row],[Price / Unit ($)]])</f>
        <v>375</v>
      </c>
      <c r="M15" s="17">
        <v>11550</v>
      </c>
      <c r="N15" s="17">
        <f>Table1[[#This Row],[Number]]*Table1[[#This Row],[Corrected Price / Unit ($)]]</f>
        <v>12375</v>
      </c>
      <c r="O15">
        <f>IF(Table1[[#This Row],[Corrected Total ($)]]&gt;5000, Table1[[#This Row],[Corrected Total ($)]]-0.15*Table1[[#This Row],[Corrected Total ($)]], Table1[[#This Row],[Corrected Total ($)]])</f>
        <v>10518.75</v>
      </c>
      <c r="P15" s="19">
        <f>IF(Table1[[#This Row],[Corrected Total ($)]]&gt;5000, Table1[[#This Row],[Corrected Total ($)]]-0.15*Table1[[#This Row],[Corrected Total ($)]], IF(Table1[[#This Row],[Region]]="North", Table1[[#This Row],[Corrected Total ($)]]-0.05*Table1[[#This Row],[Corrected Total ($)]], Table1[[#This Row],[Corrected Total ($)]]))</f>
        <v>10518.75</v>
      </c>
      <c r="Q15" s="19">
        <f>IF(Table1[[#This Row],[Corrected Total ($)]]&gt;5000, IF(Table1[[#This Row],[Region]]="West", Table1[[#This Row],[Corrected Total ($)]]-0.2*Table1[[#This Row],[Corrected Total ($)]],Table1[[#This Row],[Corrected Total ($)]]-0.15*Table1[[#This Row],[Corrected Total ($)]]), Table1[[#This Row],[Corrected Total ($)]])</f>
        <v>10518.75</v>
      </c>
      <c r="R15" s="27" t="str">
        <f>VLOOKUP(Table1[[#This Row],[Customer ID]],'Customer Info'!$A$3:$C$12,3,FALSE)</f>
        <v>Matt Reed</v>
      </c>
      <c r="S15" s="27" t="str">
        <f>VLOOKUP(Table1[[#This Row],[Customer ID]],'Customer Info'!$A$3:$C$12, 2, FALSE)</f>
        <v>MarkPlus</v>
      </c>
      <c r="T15" s="27" t="str">
        <f>INDEX('Customer Info'!$C$4:$C$12,MATCH(F15,'Customer Info'!$A$4:$A$12,0))</f>
        <v>Matt Reed</v>
      </c>
      <c r="U15" s="27" t="str">
        <f>INDEX('Customer Info'!$B$4:$B$12,MATCH(F15,'Customer Info'!$A$4:$A$12,0))</f>
        <v>MarkPlus</v>
      </c>
    </row>
    <row r="16" spans="1:21" x14ac:dyDescent="0.3">
      <c r="A16">
        <v>12</v>
      </c>
      <c r="B16" s="2">
        <v>43865</v>
      </c>
      <c r="C16" s="3" t="s">
        <v>10</v>
      </c>
      <c r="D16" s="4" t="s">
        <v>36</v>
      </c>
      <c r="E16" s="3" t="s">
        <v>37</v>
      </c>
      <c r="F16" s="3">
        <v>178</v>
      </c>
      <c r="G16" t="s">
        <v>7</v>
      </c>
      <c r="H16" t="s">
        <v>45</v>
      </c>
      <c r="I16" t="s">
        <v>48</v>
      </c>
      <c r="J16">
        <v>15</v>
      </c>
      <c r="K16" s="17">
        <v>295</v>
      </c>
      <c r="L16" s="17">
        <f>IF(Table1[[#This Row],[Price / Unit ($)]]=350, 375, Table1[[#This Row],[Price / Unit ($)]])</f>
        <v>295</v>
      </c>
      <c r="M16" s="17">
        <v>4425</v>
      </c>
      <c r="N16" s="17">
        <f>Table1[[#This Row],[Number]]*Table1[[#This Row],[Corrected Price / Unit ($)]]</f>
        <v>4425</v>
      </c>
      <c r="O16">
        <f>IF(Table1[[#This Row],[Corrected Total ($)]]&gt;5000, Table1[[#This Row],[Corrected Total ($)]]-0.15*Table1[[#This Row],[Corrected Total ($)]], Table1[[#This Row],[Corrected Total ($)]])</f>
        <v>4425</v>
      </c>
      <c r="P16" s="20">
        <f>IF(Table1[[#This Row],[Corrected Total ($)]]&gt;5000, Table1[[#This Row],[Corrected Total ($)]]-0.15*Table1[[#This Row],[Corrected Total ($)]], IF(Table1[[#This Row],[Region]]="North", Table1[[#This Row],[Corrected Total ($)]]-0.05*Table1[[#This Row],[Corrected Total ($)]], Table1[[#This Row],[Corrected Total ($)]]))</f>
        <v>4425</v>
      </c>
      <c r="Q16" s="20">
        <f>IF(Table1[[#This Row],[Corrected Total ($)]]&gt;5000, IF(Table1[[#This Row],[Region]]="West", Table1[[#This Row],[Corrected Total ($)]]-0.2*Table1[[#This Row],[Corrected Total ($)]],Table1[[#This Row],[Corrected Total ($)]]-0.15*Table1[[#This Row],[Corrected Total ($)]]), Table1[[#This Row],[Corrected Total ($)]])</f>
        <v>4425</v>
      </c>
      <c r="R16" s="28" t="str">
        <f>VLOOKUP(Table1[[#This Row],[Customer ID]],'Customer Info'!$A$3:$C$12,3,FALSE)</f>
        <v>Amanda Wood</v>
      </c>
      <c r="S16" s="28" t="str">
        <f>VLOOKUP(Table1[[#This Row],[Customer ID]],'Customer Info'!$A$3:$C$12, 2, FALSE)</f>
        <v>Vento</v>
      </c>
      <c r="T16" s="28" t="str">
        <f>INDEX('Customer Info'!$C$4:$C$12,MATCH(F16,'Customer Info'!$A$4:$A$12,0))</f>
        <v>Amanda Wood</v>
      </c>
      <c r="U16" s="28" t="str">
        <f>INDEX('Customer Info'!$B$4:$B$12,MATCH(F16,'Customer Info'!$A$4:$A$12,0))</f>
        <v>Vento</v>
      </c>
    </row>
    <row r="17" spans="1:21" x14ac:dyDescent="0.3">
      <c r="A17">
        <v>13</v>
      </c>
      <c r="B17" s="2">
        <v>43868</v>
      </c>
      <c r="C17" s="3" t="s">
        <v>10</v>
      </c>
      <c r="D17" s="4" t="s">
        <v>26</v>
      </c>
      <c r="E17" s="3" t="s">
        <v>27</v>
      </c>
      <c r="F17" s="3">
        <v>180</v>
      </c>
      <c r="G17" t="s">
        <v>3</v>
      </c>
      <c r="H17" t="s">
        <v>40</v>
      </c>
      <c r="I17" t="s">
        <v>49</v>
      </c>
      <c r="J17">
        <v>10</v>
      </c>
      <c r="K17" s="17">
        <v>375</v>
      </c>
      <c r="L17" s="17">
        <f>IF(Table1[[#This Row],[Price / Unit ($)]]=350, 375, Table1[[#This Row],[Price / Unit ($)]])</f>
        <v>375</v>
      </c>
      <c r="M17" s="17">
        <v>3750</v>
      </c>
      <c r="N17" s="17">
        <f>Table1[[#This Row],[Number]]*Table1[[#This Row],[Corrected Price / Unit ($)]]</f>
        <v>3750</v>
      </c>
      <c r="O17">
        <f>IF(Table1[[#This Row],[Corrected Total ($)]]&gt;5000, Table1[[#This Row],[Corrected Total ($)]]-0.15*Table1[[#This Row],[Corrected Total ($)]], Table1[[#This Row],[Corrected Total ($)]])</f>
        <v>3750</v>
      </c>
      <c r="P17" s="19">
        <f>IF(Table1[[#This Row],[Corrected Total ($)]]&gt;5000, Table1[[#This Row],[Corrected Total ($)]]-0.15*Table1[[#This Row],[Corrected Total ($)]], IF(Table1[[#This Row],[Region]]="North", Table1[[#This Row],[Corrected Total ($)]]-0.05*Table1[[#This Row],[Corrected Total ($)]], Table1[[#This Row],[Corrected Total ($)]]))</f>
        <v>3562.5</v>
      </c>
      <c r="Q17" s="19">
        <f>IF(Table1[[#This Row],[Corrected Total ($)]]&gt;5000, IF(Table1[[#This Row],[Region]]="West", Table1[[#This Row],[Corrected Total ($)]]-0.2*Table1[[#This Row],[Corrected Total ($)]],Table1[[#This Row],[Corrected Total ($)]]-0.15*Table1[[#This Row],[Corrected Total ($)]]), Table1[[#This Row],[Corrected Total ($)]])</f>
        <v>3750</v>
      </c>
      <c r="R17" s="27" t="str">
        <f>VLOOKUP(Table1[[#This Row],[Customer ID]],'Customer Info'!$A$3:$C$12,3,FALSE)</f>
        <v>Sam Cooper</v>
      </c>
      <c r="S17" s="27" t="str">
        <f>VLOOKUP(Table1[[#This Row],[Customer ID]],'Customer Info'!$A$3:$C$12, 2, FALSE)</f>
        <v>Milago</v>
      </c>
      <c r="T17" s="27" t="str">
        <f>INDEX('Customer Info'!$C$4:$C$12,MATCH(F17,'Customer Info'!$A$4:$A$12,0))</f>
        <v>Sam Cooper</v>
      </c>
      <c r="U17" s="27" t="str">
        <f>INDEX('Customer Info'!$B$4:$B$12,MATCH(F17,'Customer Info'!$A$4:$A$12,0))</f>
        <v>Milago</v>
      </c>
    </row>
    <row r="18" spans="1:21" x14ac:dyDescent="0.3">
      <c r="A18">
        <v>14</v>
      </c>
      <c r="B18" s="2">
        <v>43869</v>
      </c>
      <c r="C18" s="3" t="s">
        <v>10</v>
      </c>
      <c r="D18" s="4" t="s">
        <v>50</v>
      </c>
      <c r="E18" s="3" t="s">
        <v>31</v>
      </c>
      <c r="F18" s="3">
        <v>132</v>
      </c>
      <c r="G18" t="s">
        <v>6</v>
      </c>
      <c r="H18" t="s">
        <v>38</v>
      </c>
      <c r="I18" t="s">
        <v>47</v>
      </c>
      <c r="J18">
        <v>45</v>
      </c>
      <c r="K18" s="17">
        <v>260</v>
      </c>
      <c r="L18" s="17">
        <f>IF(Table1[[#This Row],[Price / Unit ($)]]=350, 375, Table1[[#This Row],[Price / Unit ($)]])</f>
        <v>260</v>
      </c>
      <c r="M18" s="17">
        <v>11700</v>
      </c>
      <c r="N18" s="17">
        <f>Table1[[#This Row],[Number]]*Table1[[#This Row],[Corrected Price / Unit ($)]]</f>
        <v>11700</v>
      </c>
      <c r="O18">
        <f>IF(Table1[[#This Row],[Corrected Total ($)]]&gt;5000, Table1[[#This Row],[Corrected Total ($)]]-0.15*Table1[[#This Row],[Corrected Total ($)]], Table1[[#This Row],[Corrected Total ($)]])</f>
        <v>9945</v>
      </c>
      <c r="P18" s="20">
        <f>IF(Table1[[#This Row],[Corrected Total ($)]]&gt;5000, Table1[[#This Row],[Corrected Total ($)]]-0.15*Table1[[#This Row],[Corrected Total ($)]], IF(Table1[[#This Row],[Region]]="North", Table1[[#This Row],[Corrected Total ($)]]-0.05*Table1[[#This Row],[Corrected Total ($)]], Table1[[#This Row],[Corrected Total ($)]]))</f>
        <v>9945</v>
      </c>
      <c r="Q18" s="20">
        <f>IF(Table1[[#This Row],[Corrected Total ($)]]&gt;5000, IF(Table1[[#This Row],[Region]]="West", Table1[[#This Row],[Corrected Total ($)]]-0.2*Table1[[#This Row],[Corrected Total ($)]],Table1[[#This Row],[Corrected Total ($)]]-0.15*Table1[[#This Row],[Corrected Total ($)]]), Table1[[#This Row],[Corrected Total ($)]])</f>
        <v>9360</v>
      </c>
      <c r="R18" s="28" t="str">
        <f>VLOOKUP(Table1[[#This Row],[Customer ID]],'Customer Info'!$A$3:$C$12,3,FALSE)</f>
        <v>Lucas Adams</v>
      </c>
      <c r="S18" s="28" t="str">
        <f>VLOOKUP(Table1[[#This Row],[Customer ID]],'Customer Info'!$A$3:$C$12, 2, FALSE)</f>
        <v>Bankia</v>
      </c>
      <c r="T18" s="28" t="str">
        <f>INDEX('Customer Info'!$C$4:$C$12,MATCH(F18,'Customer Info'!$A$4:$A$12,0))</f>
        <v>Lucas Adams</v>
      </c>
      <c r="U18" s="28" t="str">
        <f>INDEX('Customer Info'!$B$4:$B$12,MATCH(F18,'Customer Info'!$A$4:$A$12,0))</f>
        <v>Bankia</v>
      </c>
    </row>
    <row r="19" spans="1:21" x14ac:dyDescent="0.3">
      <c r="A19">
        <v>15</v>
      </c>
      <c r="B19" s="2">
        <v>43871</v>
      </c>
      <c r="C19" s="3" t="s">
        <v>10</v>
      </c>
      <c r="D19" s="4" t="s">
        <v>30</v>
      </c>
      <c r="E19" s="3" t="s">
        <v>31</v>
      </c>
      <c r="F19" s="3">
        <v>180</v>
      </c>
      <c r="G19" t="s">
        <v>4</v>
      </c>
      <c r="H19" t="s">
        <v>45</v>
      </c>
      <c r="I19" t="s">
        <v>51</v>
      </c>
      <c r="J19">
        <v>32</v>
      </c>
      <c r="K19" s="17">
        <v>350</v>
      </c>
      <c r="L19" s="17">
        <f>IF(Table1[[#This Row],[Price / Unit ($)]]=350, 375, Table1[[#This Row],[Price / Unit ($)]])</f>
        <v>375</v>
      </c>
      <c r="M19" s="17">
        <v>11200</v>
      </c>
      <c r="N19" s="17">
        <f>Table1[[#This Row],[Number]]*Table1[[#This Row],[Corrected Price / Unit ($)]]</f>
        <v>12000</v>
      </c>
      <c r="O19">
        <f>IF(Table1[[#This Row],[Corrected Total ($)]]&gt;5000, Table1[[#This Row],[Corrected Total ($)]]-0.15*Table1[[#This Row],[Corrected Total ($)]], Table1[[#This Row],[Corrected Total ($)]])</f>
        <v>10200</v>
      </c>
      <c r="P19" s="19">
        <f>IF(Table1[[#This Row],[Corrected Total ($)]]&gt;5000, Table1[[#This Row],[Corrected Total ($)]]-0.15*Table1[[#This Row],[Corrected Total ($)]], IF(Table1[[#This Row],[Region]]="North", Table1[[#This Row],[Corrected Total ($)]]-0.05*Table1[[#This Row],[Corrected Total ($)]], Table1[[#This Row],[Corrected Total ($)]]))</f>
        <v>10200</v>
      </c>
      <c r="Q19" s="19">
        <f>IF(Table1[[#This Row],[Corrected Total ($)]]&gt;5000, IF(Table1[[#This Row],[Region]]="West", Table1[[#This Row],[Corrected Total ($)]]-0.2*Table1[[#This Row],[Corrected Total ($)]],Table1[[#This Row],[Corrected Total ($)]]-0.15*Table1[[#This Row],[Corrected Total ($)]]), Table1[[#This Row],[Corrected Total ($)]])</f>
        <v>9600</v>
      </c>
      <c r="R19" s="27" t="str">
        <f>VLOOKUP(Table1[[#This Row],[Customer ID]],'Customer Info'!$A$3:$C$12,3,FALSE)</f>
        <v>Sam Cooper</v>
      </c>
      <c r="S19" s="27" t="str">
        <f>VLOOKUP(Table1[[#This Row],[Customer ID]],'Customer Info'!$A$3:$C$12, 2, FALSE)</f>
        <v>Milago</v>
      </c>
      <c r="T19" s="27" t="str">
        <f>INDEX('Customer Info'!$C$4:$C$12,MATCH(F19,'Customer Info'!$A$4:$A$12,0))</f>
        <v>Sam Cooper</v>
      </c>
      <c r="U19" s="27" t="str">
        <f>INDEX('Customer Info'!$B$4:$B$12,MATCH(F19,'Customer Info'!$A$4:$A$12,0))</f>
        <v>Milago</v>
      </c>
    </row>
    <row r="20" spans="1:21" x14ac:dyDescent="0.3">
      <c r="A20">
        <v>16</v>
      </c>
      <c r="B20" s="2">
        <v>43873</v>
      </c>
      <c r="C20" s="3" t="s">
        <v>10</v>
      </c>
      <c r="D20" s="4" t="s">
        <v>36</v>
      </c>
      <c r="E20" s="3" t="s">
        <v>37</v>
      </c>
      <c r="F20" s="3">
        <v>166</v>
      </c>
      <c r="G20" t="s">
        <v>4</v>
      </c>
      <c r="H20" t="s">
        <v>28</v>
      </c>
      <c r="I20" t="s">
        <v>35</v>
      </c>
      <c r="J20">
        <v>28</v>
      </c>
      <c r="K20" s="17">
        <v>350</v>
      </c>
      <c r="L20" s="17">
        <f>IF(Table1[[#This Row],[Price / Unit ($)]]=350, 375, Table1[[#This Row],[Price / Unit ($)]])</f>
        <v>375</v>
      </c>
      <c r="M20" s="17">
        <v>9800</v>
      </c>
      <c r="N20" s="17">
        <f>Table1[[#This Row],[Number]]*Table1[[#This Row],[Corrected Price / Unit ($)]]</f>
        <v>10500</v>
      </c>
      <c r="O20">
        <f>IF(Table1[[#This Row],[Corrected Total ($)]]&gt;5000, Table1[[#This Row],[Corrected Total ($)]]-0.15*Table1[[#This Row],[Corrected Total ($)]], Table1[[#This Row],[Corrected Total ($)]])</f>
        <v>8925</v>
      </c>
      <c r="P20" s="20">
        <f>IF(Table1[[#This Row],[Corrected Total ($)]]&gt;5000, Table1[[#This Row],[Corrected Total ($)]]-0.15*Table1[[#This Row],[Corrected Total ($)]], IF(Table1[[#This Row],[Region]]="North", Table1[[#This Row],[Corrected Total ($)]]-0.05*Table1[[#This Row],[Corrected Total ($)]], Table1[[#This Row],[Corrected Total ($)]]))</f>
        <v>8925</v>
      </c>
      <c r="Q20" s="20">
        <f>IF(Table1[[#This Row],[Corrected Total ($)]]&gt;5000, IF(Table1[[#This Row],[Region]]="West", Table1[[#This Row],[Corrected Total ($)]]-0.2*Table1[[#This Row],[Corrected Total ($)]],Table1[[#This Row],[Corrected Total ($)]]-0.15*Table1[[#This Row],[Corrected Total ($)]]), Table1[[#This Row],[Corrected Total ($)]])</f>
        <v>8925</v>
      </c>
      <c r="R20" s="28" t="str">
        <f>VLOOKUP(Table1[[#This Row],[Customer ID]],'Customer Info'!$A$3:$C$12,3,FALSE)</f>
        <v>Dan Hill</v>
      </c>
      <c r="S20" s="28" t="str">
        <f>VLOOKUP(Table1[[#This Row],[Customer ID]],'Customer Info'!$A$3:$C$12, 2, FALSE)</f>
        <v>Port Royale</v>
      </c>
      <c r="T20" s="28" t="str">
        <f>INDEX('Customer Info'!$C$4:$C$12,MATCH(F20,'Customer Info'!$A$4:$A$12,0))</f>
        <v>Dan Hill</v>
      </c>
      <c r="U20" s="28" t="str">
        <f>INDEX('Customer Info'!$B$4:$B$12,MATCH(F20,'Customer Info'!$A$4:$A$12,0))</f>
        <v>Port Royale</v>
      </c>
    </row>
    <row r="21" spans="1:21" x14ac:dyDescent="0.3">
      <c r="A21">
        <v>17</v>
      </c>
      <c r="B21" s="2">
        <v>43875</v>
      </c>
      <c r="C21" s="3" t="s">
        <v>10</v>
      </c>
      <c r="D21" s="4" t="s">
        <v>34</v>
      </c>
      <c r="E21" s="3" t="s">
        <v>31</v>
      </c>
      <c r="F21" s="3">
        <v>162</v>
      </c>
      <c r="G21" t="s">
        <v>2</v>
      </c>
      <c r="H21" t="s">
        <v>32</v>
      </c>
      <c r="I21" t="s">
        <v>52</v>
      </c>
      <c r="J21">
        <v>10</v>
      </c>
      <c r="K21" s="17">
        <v>220</v>
      </c>
      <c r="L21" s="17">
        <f>IF(Table1[[#This Row],[Price / Unit ($)]]=350, 375, Table1[[#This Row],[Price / Unit ($)]])</f>
        <v>220</v>
      </c>
      <c r="M21" s="17">
        <v>2200</v>
      </c>
      <c r="N21" s="17">
        <f>Table1[[#This Row],[Number]]*Table1[[#This Row],[Corrected Price / Unit ($)]]</f>
        <v>2200</v>
      </c>
      <c r="O21">
        <f>IF(Table1[[#This Row],[Corrected Total ($)]]&gt;5000, Table1[[#This Row],[Corrected Total ($)]]-0.15*Table1[[#This Row],[Corrected Total ($)]], Table1[[#This Row],[Corrected Total ($)]])</f>
        <v>2200</v>
      </c>
      <c r="P21" s="19">
        <f>IF(Table1[[#This Row],[Corrected Total ($)]]&gt;5000, Table1[[#This Row],[Corrected Total ($)]]-0.15*Table1[[#This Row],[Corrected Total ($)]], IF(Table1[[#This Row],[Region]]="North", Table1[[#This Row],[Corrected Total ($)]]-0.05*Table1[[#This Row],[Corrected Total ($)]], Table1[[#This Row],[Corrected Total ($)]]))</f>
        <v>2200</v>
      </c>
      <c r="Q21" s="19">
        <f>IF(Table1[[#This Row],[Corrected Total ($)]]&gt;5000, IF(Table1[[#This Row],[Region]]="West", Table1[[#This Row],[Corrected Total ($)]]-0.2*Table1[[#This Row],[Corrected Total ($)]],Table1[[#This Row],[Corrected Total ($)]]-0.15*Table1[[#This Row],[Corrected Total ($)]]), Table1[[#This Row],[Corrected Total ($)]])</f>
        <v>2200</v>
      </c>
      <c r="R21" s="27" t="str">
        <f>VLOOKUP(Table1[[#This Row],[Customer ID]],'Customer Info'!$A$3:$C$12,3,FALSE)</f>
        <v>Denise Harris</v>
      </c>
      <c r="S21" s="27" t="str">
        <f>VLOOKUP(Table1[[#This Row],[Customer ID]],'Customer Info'!$A$3:$C$12, 2, FALSE)</f>
        <v>Cruise</v>
      </c>
      <c r="T21" s="27" t="str">
        <f>INDEX('Customer Info'!$C$4:$C$12,MATCH(F21,'Customer Info'!$A$4:$A$12,0))</f>
        <v>Denise Harris</v>
      </c>
      <c r="U21" s="27" t="str">
        <f>INDEX('Customer Info'!$B$4:$B$12,MATCH(F21,'Customer Info'!$A$4:$A$12,0))</f>
        <v>Cruise</v>
      </c>
    </row>
    <row r="22" spans="1:21" x14ac:dyDescent="0.3">
      <c r="A22">
        <v>18</v>
      </c>
      <c r="B22" s="2">
        <v>43876</v>
      </c>
      <c r="C22" s="3" t="s">
        <v>10</v>
      </c>
      <c r="D22" s="4" t="s">
        <v>26</v>
      </c>
      <c r="E22" s="3" t="s">
        <v>27</v>
      </c>
      <c r="F22" s="3">
        <v>136</v>
      </c>
      <c r="G22" t="s">
        <v>6</v>
      </c>
      <c r="H22" t="s">
        <v>38</v>
      </c>
      <c r="I22" t="s">
        <v>47</v>
      </c>
      <c r="J22">
        <v>16</v>
      </c>
      <c r="K22" s="17">
        <v>260</v>
      </c>
      <c r="L22" s="17">
        <f>IF(Table1[[#This Row],[Price / Unit ($)]]=350, 375, Table1[[#This Row],[Price / Unit ($)]])</f>
        <v>260</v>
      </c>
      <c r="M22" s="17">
        <v>4160</v>
      </c>
      <c r="N22" s="17">
        <f>Table1[[#This Row],[Number]]*Table1[[#This Row],[Corrected Price / Unit ($)]]</f>
        <v>4160</v>
      </c>
      <c r="O22">
        <f>IF(Table1[[#This Row],[Corrected Total ($)]]&gt;5000, Table1[[#This Row],[Corrected Total ($)]]-0.15*Table1[[#This Row],[Corrected Total ($)]], Table1[[#This Row],[Corrected Total ($)]])</f>
        <v>4160</v>
      </c>
      <c r="P22" s="20">
        <f>IF(Table1[[#This Row],[Corrected Total ($)]]&gt;5000, Table1[[#This Row],[Corrected Total ($)]]-0.15*Table1[[#This Row],[Corrected Total ($)]], IF(Table1[[#This Row],[Region]]="North", Table1[[#This Row],[Corrected Total ($)]]-0.05*Table1[[#This Row],[Corrected Total ($)]], Table1[[#This Row],[Corrected Total ($)]]))</f>
        <v>3952</v>
      </c>
      <c r="Q22" s="20">
        <f>IF(Table1[[#This Row],[Corrected Total ($)]]&gt;5000, IF(Table1[[#This Row],[Region]]="West", Table1[[#This Row],[Corrected Total ($)]]-0.2*Table1[[#This Row],[Corrected Total ($)]],Table1[[#This Row],[Corrected Total ($)]]-0.15*Table1[[#This Row],[Corrected Total ($)]]), Table1[[#This Row],[Corrected Total ($)]])</f>
        <v>4160</v>
      </c>
      <c r="R22" s="28" t="str">
        <f>VLOOKUP(Table1[[#This Row],[Customer ID]],'Customer Info'!$A$3:$C$12,3,FALSE)</f>
        <v>Emily Flores</v>
      </c>
      <c r="S22" s="28" t="str">
        <f>VLOOKUP(Table1[[#This Row],[Customer ID]],'Customer Info'!$A$3:$C$12, 2, FALSE)</f>
        <v>Telmark</v>
      </c>
      <c r="T22" s="28" t="str">
        <f>INDEX('Customer Info'!$C$4:$C$12,MATCH(F22,'Customer Info'!$A$4:$A$12,0))</f>
        <v>Emily Flores</v>
      </c>
      <c r="U22" s="28" t="str">
        <f>INDEX('Customer Info'!$B$4:$B$12,MATCH(F22,'Customer Info'!$A$4:$A$12,0))</f>
        <v>Telmark</v>
      </c>
    </row>
    <row r="23" spans="1:21" x14ac:dyDescent="0.3">
      <c r="A23">
        <v>19</v>
      </c>
      <c r="B23" s="2">
        <v>43880</v>
      </c>
      <c r="C23" s="3" t="s">
        <v>10</v>
      </c>
      <c r="D23" s="4" t="s">
        <v>44</v>
      </c>
      <c r="E23" s="3" t="s">
        <v>37</v>
      </c>
      <c r="F23" s="3">
        <v>132</v>
      </c>
      <c r="G23" t="s">
        <v>5</v>
      </c>
      <c r="H23" t="s">
        <v>38</v>
      </c>
      <c r="I23" t="s">
        <v>39</v>
      </c>
      <c r="J23">
        <v>35</v>
      </c>
      <c r="K23" s="17">
        <v>235</v>
      </c>
      <c r="L23" s="17">
        <f>IF(Table1[[#This Row],[Price / Unit ($)]]=350, 375, Table1[[#This Row],[Price / Unit ($)]])</f>
        <v>235</v>
      </c>
      <c r="M23" s="17">
        <v>8225</v>
      </c>
      <c r="N23" s="17">
        <f>Table1[[#This Row],[Number]]*Table1[[#This Row],[Corrected Price / Unit ($)]]</f>
        <v>8225</v>
      </c>
      <c r="O23">
        <f>IF(Table1[[#This Row],[Corrected Total ($)]]&gt;5000, Table1[[#This Row],[Corrected Total ($)]]-0.15*Table1[[#This Row],[Corrected Total ($)]], Table1[[#This Row],[Corrected Total ($)]])</f>
        <v>6991.25</v>
      </c>
      <c r="P23" s="19">
        <f>IF(Table1[[#This Row],[Corrected Total ($)]]&gt;5000, Table1[[#This Row],[Corrected Total ($)]]-0.15*Table1[[#This Row],[Corrected Total ($)]], IF(Table1[[#This Row],[Region]]="North", Table1[[#This Row],[Corrected Total ($)]]-0.05*Table1[[#This Row],[Corrected Total ($)]], Table1[[#This Row],[Corrected Total ($)]]))</f>
        <v>6991.25</v>
      </c>
      <c r="Q23" s="19">
        <f>IF(Table1[[#This Row],[Corrected Total ($)]]&gt;5000, IF(Table1[[#This Row],[Region]]="West", Table1[[#This Row],[Corrected Total ($)]]-0.2*Table1[[#This Row],[Corrected Total ($)]],Table1[[#This Row],[Corrected Total ($)]]-0.15*Table1[[#This Row],[Corrected Total ($)]]), Table1[[#This Row],[Corrected Total ($)]])</f>
        <v>6991.25</v>
      </c>
      <c r="R23" s="27" t="str">
        <f>VLOOKUP(Table1[[#This Row],[Customer ID]],'Customer Info'!$A$3:$C$12,3,FALSE)</f>
        <v>Lucas Adams</v>
      </c>
      <c r="S23" s="27" t="str">
        <f>VLOOKUP(Table1[[#This Row],[Customer ID]],'Customer Info'!$A$3:$C$12, 2, FALSE)</f>
        <v>Bankia</v>
      </c>
      <c r="T23" s="27" t="str">
        <f>INDEX('Customer Info'!$C$4:$C$12,MATCH(F23,'Customer Info'!$A$4:$A$12,0))</f>
        <v>Lucas Adams</v>
      </c>
      <c r="U23" s="27" t="str">
        <f>INDEX('Customer Info'!$B$4:$B$12,MATCH(F23,'Customer Info'!$A$4:$A$12,0))</f>
        <v>Bankia</v>
      </c>
    </row>
    <row r="24" spans="1:21" x14ac:dyDescent="0.3">
      <c r="A24">
        <v>20</v>
      </c>
      <c r="B24" s="2">
        <v>43882</v>
      </c>
      <c r="C24" s="3" t="s">
        <v>10</v>
      </c>
      <c r="D24" s="4" t="s">
        <v>30</v>
      </c>
      <c r="E24" s="3" t="s">
        <v>31</v>
      </c>
      <c r="F24" s="3">
        <v>132</v>
      </c>
      <c r="G24" t="s">
        <v>7</v>
      </c>
      <c r="H24" t="s">
        <v>28</v>
      </c>
      <c r="I24" t="s">
        <v>53</v>
      </c>
      <c r="J24">
        <v>12</v>
      </c>
      <c r="K24" s="17">
        <v>295</v>
      </c>
      <c r="L24" s="17">
        <f>IF(Table1[[#This Row],[Price / Unit ($)]]=350, 375, Table1[[#This Row],[Price / Unit ($)]])</f>
        <v>295</v>
      </c>
      <c r="M24" s="17">
        <v>3540</v>
      </c>
      <c r="N24" s="17">
        <f>Table1[[#This Row],[Number]]*Table1[[#This Row],[Corrected Price / Unit ($)]]</f>
        <v>3540</v>
      </c>
      <c r="O24">
        <f>IF(Table1[[#This Row],[Corrected Total ($)]]&gt;5000, Table1[[#This Row],[Corrected Total ($)]]-0.15*Table1[[#This Row],[Corrected Total ($)]], Table1[[#This Row],[Corrected Total ($)]])</f>
        <v>3540</v>
      </c>
      <c r="P24" s="20">
        <f>IF(Table1[[#This Row],[Corrected Total ($)]]&gt;5000, Table1[[#This Row],[Corrected Total ($)]]-0.15*Table1[[#This Row],[Corrected Total ($)]], IF(Table1[[#This Row],[Region]]="North", Table1[[#This Row],[Corrected Total ($)]]-0.05*Table1[[#This Row],[Corrected Total ($)]], Table1[[#This Row],[Corrected Total ($)]]))</f>
        <v>3540</v>
      </c>
      <c r="Q24" s="20">
        <f>IF(Table1[[#This Row],[Corrected Total ($)]]&gt;5000, IF(Table1[[#This Row],[Region]]="West", Table1[[#This Row],[Corrected Total ($)]]-0.2*Table1[[#This Row],[Corrected Total ($)]],Table1[[#This Row],[Corrected Total ($)]]-0.15*Table1[[#This Row],[Corrected Total ($)]]), Table1[[#This Row],[Corrected Total ($)]])</f>
        <v>3540</v>
      </c>
      <c r="R24" s="28" t="str">
        <f>VLOOKUP(Table1[[#This Row],[Customer ID]],'Customer Info'!$A$3:$C$12,3,FALSE)</f>
        <v>Lucas Adams</v>
      </c>
      <c r="S24" s="28" t="str">
        <f>VLOOKUP(Table1[[#This Row],[Customer ID]],'Customer Info'!$A$3:$C$12, 2, FALSE)</f>
        <v>Bankia</v>
      </c>
      <c r="T24" s="28" t="str">
        <f>INDEX('Customer Info'!$C$4:$C$12,MATCH(F24,'Customer Info'!$A$4:$A$12,0))</f>
        <v>Lucas Adams</v>
      </c>
      <c r="U24" s="28" t="str">
        <f>INDEX('Customer Info'!$B$4:$B$12,MATCH(F24,'Customer Info'!$A$4:$A$12,0))</f>
        <v>Bankia</v>
      </c>
    </row>
    <row r="25" spans="1:21" x14ac:dyDescent="0.3">
      <c r="A25">
        <v>21</v>
      </c>
      <c r="B25" s="2">
        <v>43887</v>
      </c>
      <c r="C25" s="3" t="s">
        <v>10</v>
      </c>
      <c r="D25" s="4" t="s">
        <v>36</v>
      </c>
      <c r="E25" s="3" t="s">
        <v>37</v>
      </c>
      <c r="F25" s="3">
        <v>136</v>
      </c>
      <c r="G25" t="s">
        <v>3</v>
      </c>
      <c r="H25" t="s">
        <v>40</v>
      </c>
      <c r="I25" t="s">
        <v>49</v>
      </c>
      <c r="J25">
        <v>40</v>
      </c>
      <c r="K25" s="17">
        <v>375</v>
      </c>
      <c r="L25" s="17">
        <f>IF(Table1[[#This Row],[Price / Unit ($)]]=350, 375, Table1[[#This Row],[Price / Unit ($)]])</f>
        <v>375</v>
      </c>
      <c r="M25" s="17">
        <v>15000</v>
      </c>
      <c r="N25" s="17">
        <f>Table1[[#This Row],[Number]]*Table1[[#This Row],[Corrected Price / Unit ($)]]</f>
        <v>15000</v>
      </c>
      <c r="O25">
        <f>IF(Table1[[#This Row],[Corrected Total ($)]]&gt;5000, Table1[[#This Row],[Corrected Total ($)]]-0.15*Table1[[#This Row],[Corrected Total ($)]], Table1[[#This Row],[Corrected Total ($)]])</f>
        <v>12750</v>
      </c>
      <c r="P25" s="19">
        <f>IF(Table1[[#This Row],[Corrected Total ($)]]&gt;5000, Table1[[#This Row],[Corrected Total ($)]]-0.15*Table1[[#This Row],[Corrected Total ($)]], IF(Table1[[#This Row],[Region]]="North", Table1[[#This Row],[Corrected Total ($)]]-0.05*Table1[[#This Row],[Corrected Total ($)]], Table1[[#This Row],[Corrected Total ($)]]))</f>
        <v>12750</v>
      </c>
      <c r="Q25" s="19">
        <f>IF(Table1[[#This Row],[Corrected Total ($)]]&gt;5000, IF(Table1[[#This Row],[Region]]="West", Table1[[#This Row],[Corrected Total ($)]]-0.2*Table1[[#This Row],[Corrected Total ($)]],Table1[[#This Row],[Corrected Total ($)]]-0.15*Table1[[#This Row],[Corrected Total ($)]]), Table1[[#This Row],[Corrected Total ($)]])</f>
        <v>12750</v>
      </c>
      <c r="R25" s="27" t="str">
        <f>VLOOKUP(Table1[[#This Row],[Customer ID]],'Customer Info'!$A$3:$C$12,3,FALSE)</f>
        <v>Emily Flores</v>
      </c>
      <c r="S25" s="27" t="str">
        <f>VLOOKUP(Table1[[#This Row],[Customer ID]],'Customer Info'!$A$3:$C$12, 2, FALSE)</f>
        <v>Telmark</v>
      </c>
      <c r="T25" s="27" t="str">
        <f>INDEX('Customer Info'!$C$4:$C$12,MATCH(F25,'Customer Info'!$A$4:$A$12,0))</f>
        <v>Emily Flores</v>
      </c>
      <c r="U25" s="27" t="str">
        <f>INDEX('Customer Info'!$B$4:$B$12,MATCH(F25,'Customer Info'!$A$4:$A$12,0))</f>
        <v>Telmark</v>
      </c>
    </row>
    <row r="26" spans="1:21" x14ac:dyDescent="0.3">
      <c r="A26">
        <v>22</v>
      </c>
      <c r="B26" s="2">
        <v>43889</v>
      </c>
      <c r="C26" s="3" t="s">
        <v>10</v>
      </c>
      <c r="D26" s="4" t="s">
        <v>42</v>
      </c>
      <c r="E26" s="3" t="s">
        <v>27</v>
      </c>
      <c r="F26" s="3">
        <v>144</v>
      </c>
      <c r="G26" t="s">
        <v>4</v>
      </c>
      <c r="H26" t="s">
        <v>38</v>
      </c>
      <c r="I26" t="s">
        <v>43</v>
      </c>
      <c r="J26">
        <v>10</v>
      </c>
      <c r="K26" s="17">
        <v>350</v>
      </c>
      <c r="L26" s="17">
        <f>IF(Table1[[#This Row],[Price / Unit ($)]]=350, 375, Table1[[#This Row],[Price / Unit ($)]])</f>
        <v>375</v>
      </c>
      <c r="M26" s="17">
        <v>3500</v>
      </c>
      <c r="N26" s="17">
        <f>Table1[[#This Row],[Number]]*Table1[[#This Row],[Corrected Price / Unit ($)]]</f>
        <v>3750</v>
      </c>
      <c r="O26">
        <f>IF(Table1[[#This Row],[Corrected Total ($)]]&gt;5000, Table1[[#This Row],[Corrected Total ($)]]-0.15*Table1[[#This Row],[Corrected Total ($)]], Table1[[#This Row],[Corrected Total ($)]])</f>
        <v>3750</v>
      </c>
      <c r="P26" s="20">
        <f>IF(Table1[[#This Row],[Corrected Total ($)]]&gt;5000, Table1[[#This Row],[Corrected Total ($)]]-0.15*Table1[[#This Row],[Corrected Total ($)]], IF(Table1[[#This Row],[Region]]="North", Table1[[#This Row],[Corrected Total ($)]]-0.05*Table1[[#This Row],[Corrected Total ($)]], Table1[[#This Row],[Corrected Total ($)]]))</f>
        <v>3562.5</v>
      </c>
      <c r="Q26" s="20">
        <f>IF(Table1[[#This Row],[Corrected Total ($)]]&gt;5000, IF(Table1[[#This Row],[Region]]="West", Table1[[#This Row],[Corrected Total ($)]]-0.2*Table1[[#This Row],[Corrected Total ($)]],Table1[[#This Row],[Corrected Total ($)]]-0.15*Table1[[#This Row],[Corrected Total ($)]]), Table1[[#This Row],[Corrected Total ($)]])</f>
        <v>3750</v>
      </c>
      <c r="R26" s="28" t="str">
        <f>VLOOKUP(Table1[[#This Row],[Customer ID]],'Customer Info'!$A$3:$C$12,3,FALSE)</f>
        <v>Christina Bell</v>
      </c>
      <c r="S26" s="28" t="str">
        <f>VLOOKUP(Table1[[#This Row],[Customer ID]],'Customer Info'!$A$3:$C$12, 2, FALSE)</f>
        <v>Affinity</v>
      </c>
      <c r="T26" s="28" t="str">
        <f>INDEX('Customer Info'!$C$4:$C$12,MATCH(F26,'Customer Info'!$A$4:$A$12,0))</f>
        <v>Christina Bell</v>
      </c>
      <c r="U26" s="28" t="str">
        <f>INDEX('Customer Info'!$B$4:$B$12,MATCH(F26,'Customer Info'!$A$4:$A$12,0))</f>
        <v>Affinity</v>
      </c>
    </row>
    <row r="27" spans="1:21" x14ac:dyDescent="0.3">
      <c r="A27">
        <v>23</v>
      </c>
      <c r="B27" s="2">
        <v>43891</v>
      </c>
      <c r="C27" s="3" t="s">
        <v>11</v>
      </c>
      <c r="D27" s="4" t="s">
        <v>34</v>
      </c>
      <c r="E27" s="3" t="s">
        <v>31</v>
      </c>
      <c r="F27" s="3">
        <v>132</v>
      </c>
      <c r="G27" t="s">
        <v>3</v>
      </c>
      <c r="H27" t="s">
        <v>28</v>
      </c>
      <c r="I27" t="s">
        <v>54</v>
      </c>
      <c r="J27">
        <v>25</v>
      </c>
      <c r="K27" s="17">
        <v>375</v>
      </c>
      <c r="L27" s="17">
        <f>IF(Table1[[#This Row],[Price / Unit ($)]]=350, 375, Table1[[#This Row],[Price / Unit ($)]])</f>
        <v>375</v>
      </c>
      <c r="M27" s="17">
        <v>9375</v>
      </c>
      <c r="N27" s="17">
        <f>Table1[[#This Row],[Number]]*Table1[[#This Row],[Corrected Price / Unit ($)]]</f>
        <v>9375</v>
      </c>
      <c r="O27">
        <f>IF(Table1[[#This Row],[Corrected Total ($)]]&gt;5000, Table1[[#This Row],[Corrected Total ($)]]-0.15*Table1[[#This Row],[Corrected Total ($)]], Table1[[#This Row],[Corrected Total ($)]])</f>
        <v>7968.75</v>
      </c>
      <c r="P27" s="19">
        <f>IF(Table1[[#This Row],[Corrected Total ($)]]&gt;5000, Table1[[#This Row],[Corrected Total ($)]]-0.15*Table1[[#This Row],[Corrected Total ($)]], IF(Table1[[#This Row],[Region]]="North", Table1[[#This Row],[Corrected Total ($)]]-0.05*Table1[[#This Row],[Corrected Total ($)]], Table1[[#This Row],[Corrected Total ($)]]))</f>
        <v>7968.75</v>
      </c>
      <c r="Q27" s="19">
        <f>IF(Table1[[#This Row],[Corrected Total ($)]]&gt;5000, IF(Table1[[#This Row],[Region]]="West", Table1[[#This Row],[Corrected Total ($)]]-0.2*Table1[[#This Row],[Corrected Total ($)]],Table1[[#This Row],[Corrected Total ($)]]-0.15*Table1[[#This Row],[Corrected Total ($)]]), Table1[[#This Row],[Corrected Total ($)]])</f>
        <v>7500</v>
      </c>
      <c r="R27" s="27" t="str">
        <f>VLOOKUP(Table1[[#This Row],[Customer ID]],'Customer Info'!$A$3:$C$12,3,FALSE)</f>
        <v>Lucas Adams</v>
      </c>
      <c r="S27" s="27" t="str">
        <f>VLOOKUP(Table1[[#This Row],[Customer ID]],'Customer Info'!$A$3:$C$12, 2, FALSE)</f>
        <v>Bankia</v>
      </c>
      <c r="T27" s="27" t="str">
        <f>INDEX('Customer Info'!$C$4:$C$12,MATCH(F27,'Customer Info'!$A$4:$A$12,0))</f>
        <v>Lucas Adams</v>
      </c>
      <c r="U27" s="27" t="str">
        <f>INDEX('Customer Info'!$B$4:$B$12,MATCH(F27,'Customer Info'!$A$4:$A$12,0))</f>
        <v>Bankia</v>
      </c>
    </row>
    <row r="28" spans="1:21" x14ac:dyDescent="0.3">
      <c r="A28">
        <v>24</v>
      </c>
      <c r="B28" s="2">
        <v>43894</v>
      </c>
      <c r="C28" s="3" t="s">
        <v>11</v>
      </c>
      <c r="D28" s="4" t="s">
        <v>50</v>
      </c>
      <c r="E28" s="3" t="s">
        <v>31</v>
      </c>
      <c r="F28" s="3">
        <v>162</v>
      </c>
      <c r="G28" t="s">
        <v>6</v>
      </c>
      <c r="H28" t="s">
        <v>28</v>
      </c>
      <c r="I28" t="s">
        <v>55</v>
      </c>
      <c r="J28">
        <v>50</v>
      </c>
      <c r="K28" s="17">
        <v>260</v>
      </c>
      <c r="L28" s="17">
        <f>IF(Table1[[#This Row],[Price / Unit ($)]]=350, 375, Table1[[#This Row],[Price / Unit ($)]])</f>
        <v>260</v>
      </c>
      <c r="M28" s="17">
        <v>13000</v>
      </c>
      <c r="N28" s="17">
        <f>Table1[[#This Row],[Number]]*Table1[[#This Row],[Corrected Price / Unit ($)]]</f>
        <v>13000</v>
      </c>
      <c r="O28">
        <f>IF(Table1[[#This Row],[Corrected Total ($)]]&gt;5000, Table1[[#This Row],[Corrected Total ($)]]-0.15*Table1[[#This Row],[Corrected Total ($)]], Table1[[#This Row],[Corrected Total ($)]])</f>
        <v>11050</v>
      </c>
      <c r="P28" s="20">
        <f>IF(Table1[[#This Row],[Corrected Total ($)]]&gt;5000, Table1[[#This Row],[Corrected Total ($)]]-0.15*Table1[[#This Row],[Corrected Total ($)]], IF(Table1[[#This Row],[Region]]="North", Table1[[#This Row],[Corrected Total ($)]]-0.05*Table1[[#This Row],[Corrected Total ($)]], Table1[[#This Row],[Corrected Total ($)]]))</f>
        <v>11050</v>
      </c>
      <c r="Q28" s="20">
        <f>IF(Table1[[#This Row],[Corrected Total ($)]]&gt;5000, IF(Table1[[#This Row],[Region]]="West", Table1[[#This Row],[Corrected Total ($)]]-0.2*Table1[[#This Row],[Corrected Total ($)]],Table1[[#This Row],[Corrected Total ($)]]-0.15*Table1[[#This Row],[Corrected Total ($)]]), Table1[[#This Row],[Corrected Total ($)]])</f>
        <v>10400</v>
      </c>
      <c r="R28" s="28" t="str">
        <f>VLOOKUP(Table1[[#This Row],[Customer ID]],'Customer Info'!$A$3:$C$12,3,FALSE)</f>
        <v>Denise Harris</v>
      </c>
      <c r="S28" s="28" t="str">
        <f>VLOOKUP(Table1[[#This Row],[Customer ID]],'Customer Info'!$A$3:$C$12, 2, FALSE)</f>
        <v>Cruise</v>
      </c>
      <c r="T28" s="28" t="str">
        <f>INDEX('Customer Info'!$C$4:$C$12,MATCH(F28,'Customer Info'!$A$4:$A$12,0))</f>
        <v>Denise Harris</v>
      </c>
      <c r="U28" s="28" t="str">
        <f>INDEX('Customer Info'!$B$4:$B$12,MATCH(F28,'Customer Info'!$A$4:$A$12,0))</f>
        <v>Cruise</v>
      </c>
    </row>
    <row r="29" spans="1:21" x14ac:dyDescent="0.3">
      <c r="A29">
        <v>25</v>
      </c>
      <c r="B29" s="2">
        <v>43897</v>
      </c>
      <c r="C29" s="3" t="s">
        <v>11</v>
      </c>
      <c r="D29" s="4" t="s">
        <v>30</v>
      </c>
      <c r="E29" s="3" t="s">
        <v>31</v>
      </c>
      <c r="F29" s="3">
        <v>180</v>
      </c>
      <c r="G29" t="s">
        <v>5</v>
      </c>
      <c r="H29" t="s">
        <v>45</v>
      </c>
      <c r="I29" t="s">
        <v>56</v>
      </c>
      <c r="J29">
        <v>22</v>
      </c>
      <c r="K29" s="17">
        <v>235</v>
      </c>
      <c r="L29" s="17">
        <f>IF(Table1[[#This Row],[Price / Unit ($)]]=350, 375, Table1[[#This Row],[Price / Unit ($)]])</f>
        <v>235</v>
      </c>
      <c r="M29" s="17">
        <v>5170</v>
      </c>
      <c r="N29" s="17">
        <f>Table1[[#This Row],[Number]]*Table1[[#This Row],[Corrected Price / Unit ($)]]</f>
        <v>5170</v>
      </c>
      <c r="O29">
        <f>IF(Table1[[#This Row],[Corrected Total ($)]]&gt;5000, Table1[[#This Row],[Corrected Total ($)]]-0.15*Table1[[#This Row],[Corrected Total ($)]], Table1[[#This Row],[Corrected Total ($)]])</f>
        <v>4394.5</v>
      </c>
      <c r="P29" s="19">
        <f>IF(Table1[[#This Row],[Corrected Total ($)]]&gt;5000, Table1[[#This Row],[Corrected Total ($)]]-0.15*Table1[[#This Row],[Corrected Total ($)]], IF(Table1[[#This Row],[Region]]="North", Table1[[#This Row],[Corrected Total ($)]]-0.05*Table1[[#This Row],[Corrected Total ($)]], Table1[[#This Row],[Corrected Total ($)]]))</f>
        <v>4394.5</v>
      </c>
      <c r="Q29" s="19">
        <f>IF(Table1[[#This Row],[Corrected Total ($)]]&gt;5000, IF(Table1[[#This Row],[Region]]="West", Table1[[#This Row],[Corrected Total ($)]]-0.2*Table1[[#This Row],[Corrected Total ($)]],Table1[[#This Row],[Corrected Total ($)]]-0.15*Table1[[#This Row],[Corrected Total ($)]]), Table1[[#This Row],[Corrected Total ($)]])</f>
        <v>4136</v>
      </c>
      <c r="R29" s="27" t="str">
        <f>VLOOKUP(Table1[[#This Row],[Customer ID]],'Customer Info'!$A$3:$C$12,3,FALSE)</f>
        <v>Sam Cooper</v>
      </c>
      <c r="S29" s="27" t="str">
        <f>VLOOKUP(Table1[[#This Row],[Customer ID]],'Customer Info'!$A$3:$C$12, 2, FALSE)</f>
        <v>Milago</v>
      </c>
      <c r="T29" s="27" t="str">
        <f>INDEX('Customer Info'!$C$4:$C$12,MATCH(F29,'Customer Info'!$A$4:$A$12,0))</f>
        <v>Sam Cooper</v>
      </c>
      <c r="U29" s="27" t="str">
        <f>INDEX('Customer Info'!$B$4:$B$12,MATCH(F29,'Customer Info'!$A$4:$A$12,0))</f>
        <v>Milago</v>
      </c>
    </row>
    <row r="30" spans="1:21" x14ac:dyDescent="0.3">
      <c r="A30">
        <v>26</v>
      </c>
      <c r="B30" s="2">
        <v>43899</v>
      </c>
      <c r="C30" s="3" t="s">
        <v>11</v>
      </c>
      <c r="D30" s="4" t="s">
        <v>26</v>
      </c>
      <c r="E30" s="3" t="s">
        <v>27</v>
      </c>
      <c r="F30" s="3">
        <v>144</v>
      </c>
      <c r="G30" t="s">
        <v>7</v>
      </c>
      <c r="H30" t="s">
        <v>38</v>
      </c>
      <c r="I30" t="s">
        <v>57</v>
      </c>
      <c r="J30">
        <v>15</v>
      </c>
      <c r="K30" s="17">
        <v>295</v>
      </c>
      <c r="L30" s="17">
        <f>IF(Table1[[#This Row],[Price / Unit ($)]]=350, 375, Table1[[#This Row],[Price / Unit ($)]])</f>
        <v>295</v>
      </c>
      <c r="M30" s="17">
        <v>4425</v>
      </c>
      <c r="N30" s="17">
        <f>Table1[[#This Row],[Number]]*Table1[[#This Row],[Corrected Price / Unit ($)]]</f>
        <v>4425</v>
      </c>
      <c r="O30">
        <f>IF(Table1[[#This Row],[Corrected Total ($)]]&gt;5000, Table1[[#This Row],[Corrected Total ($)]]-0.15*Table1[[#This Row],[Corrected Total ($)]], Table1[[#This Row],[Corrected Total ($)]])</f>
        <v>4425</v>
      </c>
      <c r="P30" s="20">
        <f>IF(Table1[[#This Row],[Corrected Total ($)]]&gt;5000, Table1[[#This Row],[Corrected Total ($)]]-0.15*Table1[[#This Row],[Corrected Total ($)]], IF(Table1[[#This Row],[Region]]="North", Table1[[#This Row],[Corrected Total ($)]]-0.05*Table1[[#This Row],[Corrected Total ($)]], Table1[[#This Row],[Corrected Total ($)]]))</f>
        <v>4203.75</v>
      </c>
      <c r="Q30" s="20">
        <f>IF(Table1[[#This Row],[Corrected Total ($)]]&gt;5000, IF(Table1[[#This Row],[Region]]="West", Table1[[#This Row],[Corrected Total ($)]]-0.2*Table1[[#This Row],[Corrected Total ($)]],Table1[[#This Row],[Corrected Total ($)]]-0.15*Table1[[#This Row],[Corrected Total ($)]]), Table1[[#This Row],[Corrected Total ($)]])</f>
        <v>4425</v>
      </c>
      <c r="R30" s="28" t="str">
        <f>VLOOKUP(Table1[[#This Row],[Customer ID]],'Customer Info'!$A$3:$C$12,3,FALSE)</f>
        <v>Christina Bell</v>
      </c>
      <c r="S30" s="28" t="str">
        <f>VLOOKUP(Table1[[#This Row],[Customer ID]],'Customer Info'!$A$3:$C$12, 2, FALSE)</f>
        <v>Affinity</v>
      </c>
      <c r="T30" s="28" t="str">
        <f>INDEX('Customer Info'!$C$4:$C$12,MATCH(F30,'Customer Info'!$A$4:$A$12,0))</f>
        <v>Christina Bell</v>
      </c>
      <c r="U30" s="28" t="str">
        <f>INDEX('Customer Info'!$B$4:$B$12,MATCH(F30,'Customer Info'!$A$4:$A$12,0))</f>
        <v>Affinity</v>
      </c>
    </row>
    <row r="31" spans="1:21" x14ac:dyDescent="0.3">
      <c r="A31">
        <v>27</v>
      </c>
      <c r="B31" s="2">
        <v>43901</v>
      </c>
      <c r="C31" s="3" t="s">
        <v>11</v>
      </c>
      <c r="D31" s="4" t="s">
        <v>42</v>
      </c>
      <c r="E31" s="3" t="s">
        <v>27</v>
      </c>
      <c r="F31" s="3">
        <v>166</v>
      </c>
      <c r="G31" t="s">
        <v>2</v>
      </c>
      <c r="H31" t="s">
        <v>45</v>
      </c>
      <c r="I31" t="s">
        <v>58</v>
      </c>
      <c r="J31">
        <v>10</v>
      </c>
      <c r="K31" s="17">
        <v>220</v>
      </c>
      <c r="L31" s="17">
        <f>IF(Table1[[#This Row],[Price / Unit ($)]]=350, 375, Table1[[#This Row],[Price / Unit ($)]])</f>
        <v>220</v>
      </c>
      <c r="M31" s="17">
        <v>2200</v>
      </c>
      <c r="N31" s="17">
        <f>Table1[[#This Row],[Number]]*Table1[[#This Row],[Corrected Price / Unit ($)]]</f>
        <v>2200</v>
      </c>
      <c r="O31">
        <f>IF(Table1[[#This Row],[Corrected Total ($)]]&gt;5000, Table1[[#This Row],[Corrected Total ($)]]-0.15*Table1[[#This Row],[Corrected Total ($)]], Table1[[#This Row],[Corrected Total ($)]])</f>
        <v>2200</v>
      </c>
      <c r="P31" s="19">
        <f>IF(Table1[[#This Row],[Corrected Total ($)]]&gt;5000, Table1[[#This Row],[Corrected Total ($)]]-0.15*Table1[[#This Row],[Corrected Total ($)]], IF(Table1[[#This Row],[Region]]="North", Table1[[#This Row],[Corrected Total ($)]]-0.05*Table1[[#This Row],[Corrected Total ($)]], Table1[[#This Row],[Corrected Total ($)]]))</f>
        <v>2090</v>
      </c>
      <c r="Q31" s="19">
        <f>IF(Table1[[#This Row],[Corrected Total ($)]]&gt;5000, IF(Table1[[#This Row],[Region]]="West", Table1[[#This Row],[Corrected Total ($)]]-0.2*Table1[[#This Row],[Corrected Total ($)]],Table1[[#This Row],[Corrected Total ($)]]-0.15*Table1[[#This Row],[Corrected Total ($)]]), Table1[[#This Row],[Corrected Total ($)]])</f>
        <v>2200</v>
      </c>
      <c r="R31" s="27" t="str">
        <f>VLOOKUP(Table1[[#This Row],[Customer ID]],'Customer Info'!$A$3:$C$12,3,FALSE)</f>
        <v>Dan Hill</v>
      </c>
      <c r="S31" s="27" t="str">
        <f>VLOOKUP(Table1[[#This Row],[Customer ID]],'Customer Info'!$A$3:$C$12, 2, FALSE)</f>
        <v>Port Royale</v>
      </c>
      <c r="T31" s="27" t="str">
        <f>INDEX('Customer Info'!$C$4:$C$12,MATCH(F31,'Customer Info'!$A$4:$A$12,0))</f>
        <v>Dan Hill</v>
      </c>
      <c r="U31" s="27" t="str">
        <f>INDEX('Customer Info'!$B$4:$B$12,MATCH(F31,'Customer Info'!$A$4:$A$12,0))</f>
        <v>Port Royale</v>
      </c>
    </row>
    <row r="32" spans="1:21" x14ac:dyDescent="0.3">
      <c r="A32">
        <v>28</v>
      </c>
      <c r="B32" s="2">
        <v>43902</v>
      </c>
      <c r="C32" s="3" t="s">
        <v>11</v>
      </c>
      <c r="D32" s="4" t="s">
        <v>36</v>
      </c>
      <c r="E32" s="3" t="s">
        <v>37</v>
      </c>
      <c r="F32" s="3">
        <v>178</v>
      </c>
      <c r="G32" t="s">
        <v>4</v>
      </c>
      <c r="H32" t="s">
        <v>28</v>
      </c>
      <c r="I32" t="s">
        <v>35</v>
      </c>
      <c r="J32">
        <v>20</v>
      </c>
      <c r="K32" s="17">
        <v>350</v>
      </c>
      <c r="L32" s="17">
        <f>IF(Table1[[#This Row],[Price / Unit ($)]]=350, 375, Table1[[#This Row],[Price / Unit ($)]])</f>
        <v>375</v>
      </c>
      <c r="M32" s="17">
        <v>7000</v>
      </c>
      <c r="N32" s="17">
        <f>Table1[[#This Row],[Number]]*Table1[[#This Row],[Corrected Price / Unit ($)]]</f>
        <v>7500</v>
      </c>
      <c r="O32">
        <f>IF(Table1[[#This Row],[Corrected Total ($)]]&gt;5000, Table1[[#This Row],[Corrected Total ($)]]-0.15*Table1[[#This Row],[Corrected Total ($)]], Table1[[#This Row],[Corrected Total ($)]])</f>
        <v>6375</v>
      </c>
      <c r="P32" s="20">
        <f>IF(Table1[[#This Row],[Corrected Total ($)]]&gt;5000, Table1[[#This Row],[Corrected Total ($)]]-0.15*Table1[[#This Row],[Corrected Total ($)]], IF(Table1[[#This Row],[Region]]="North", Table1[[#This Row],[Corrected Total ($)]]-0.05*Table1[[#This Row],[Corrected Total ($)]], Table1[[#This Row],[Corrected Total ($)]]))</f>
        <v>6375</v>
      </c>
      <c r="Q32" s="20">
        <f>IF(Table1[[#This Row],[Corrected Total ($)]]&gt;5000, IF(Table1[[#This Row],[Region]]="West", Table1[[#This Row],[Corrected Total ($)]]-0.2*Table1[[#This Row],[Corrected Total ($)]],Table1[[#This Row],[Corrected Total ($)]]-0.15*Table1[[#This Row],[Corrected Total ($)]]), Table1[[#This Row],[Corrected Total ($)]])</f>
        <v>6375</v>
      </c>
      <c r="R32" s="28" t="str">
        <f>VLOOKUP(Table1[[#This Row],[Customer ID]],'Customer Info'!$A$3:$C$12,3,FALSE)</f>
        <v>Amanda Wood</v>
      </c>
      <c r="S32" s="28" t="str">
        <f>VLOOKUP(Table1[[#This Row],[Customer ID]],'Customer Info'!$A$3:$C$12, 2, FALSE)</f>
        <v>Vento</v>
      </c>
      <c r="T32" s="28" t="str">
        <f>INDEX('Customer Info'!$C$4:$C$12,MATCH(F32,'Customer Info'!$A$4:$A$12,0))</f>
        <v>Amanda Wood</v>
      </c>
      <c r="U32" s="28" t="str">
        <f>INDEX('Customer Info'!$B$4:$B$12,MATCH(F32,'Customer Info'!$A$4:$A$12,0))</f>
        <v>Vento</v>
      </c>
    </row>
    <row r="33" spans="1:21" x14ac:dyDescent="0.3">
      <c r="A33">
        <v>29</v>
      </c>
      <c r="B33" s="2">
        <v>43904</v>
      </c>
      <c r="C33" s="3" t="s">
        <v>11</v>
      </c>
      <c r="D33" s="4" t="s">
        <v>50</v>
      </c>
      <c r="E33" s="3" t="s">
        <v>31</v>
      </c>
      <c r="F33" s="3">
        <v>157</v>
      </c>
      <c r="G33" t="s">
        <v>5</v>
      </c>
      <c r="H33" t="s">
        <v>40</v>
      </c>
      <c r="I33" t="s">
        <v>59</v>
      </c>
      <c r="J33">
        <v>14</v>
      </c>
      <c r="K33" s="17">
        <v>235</v>
      </c>
      <c r="L33" s="17">
        <f>IF(Table1[[#This Row],[Price / Unit ($)]]=350, 375, Table1[[#This Row],[Price / Unit ($)]])</f>
        <v>235</v>
      </c>
      <c r="M33" s="17">
        <v>3290</v>
      </c>
      <c r="N33" s="17">
        <f>Table1[[#This Row],[Number]]*Table1[[#This Row],[Corrected Price / Unit ($)]]</f>
        <v>3290</v>
      </c>
      <c r="O33">
        <f>IF(Table1[[#This Row],[Corrected Total ($)]]&gt;5000, Table1[[#This Row],[Corrected Total ($)]]-0.15*Table1[[#This Row],[Corrected Total ($)]], Table1[[#This Row],[Corrected Total ($)]])</f>
        <v>3290</v>
      </c>
      <c r="P33" s="19">
        <f>IF(Table1[[#This Row],[Corrected Total ($)]]&gt;5000, Table1[[#This Row],[Corrected Total ($)]]-0.15*Table1[[#This Row],[Corrected Total ($)]], IF(Table1[[#This Row],[Region]]="North", Table1[[#This Row],[Corrected Total ($)]]-0.05*Table1[[#This Row],[Corrected Total ($)]], Table1[[#This Row],[Corrected Total ($)]]))</f>
        <v>3290</v>
      </c>
      <c r="Q33" s="19">
        <f>IF(Table1[[#This Row],[Corrected Total ($)]]&gt;5000, IF(Table1[[#This Row],[Region]]="West", Table1[[#This Row],[Corrected Total ($)]]-0.2*Table1[[#This Row],[Corrected Total ($)]],Table1[[#This Row],[Corrected Total ($)]]-0.15*Table1[[#This Row],[Corrected Total ($)]]), Table1[[#This Row],[Corrected Total ($)]])</f>
        <v>3290</v>
      </c>
      <c r="R33" s="27" t="str">
        <f>VLOOKUP(Table1[[#This Row],[Customer ID]],'Customer Info'!$A$3:$C$12,3,FALSE)</f>
        <v>Matt Reed</v>
      </c>
      <c r="S33" s="27" t="str">
        <f>VLOOKUP(Table1[[#This Row],[Customer ID]],'Customer Info'!$A$3:$C$12, 2, FALSE)</f>
        <v>MarkPlus</v>
      </c>
      <c r="T33" s="27" t="str">
        <f>INDEX('Customer Info'!$C$4:$C$12,MATCH(F33,'Customer Info'!$A$4:$A$12,0))</f>
        <v>Matt Reed</v>
      </c>
      <c r="U33" s="27" t="str">
        <f>INDEX('Customer Info'!$B$4:$B$12,MATCH(F33,'Customer Info'!$A$4:$A$12,0))</f>
        <v>MarkPlus</v>
      </c>
    </row>
    <row r="34" spans="1:21" x14ac:dyDescent="0.3">
      <c r="A34">
        <v>30</v>
      </c>
      <c r="B34" s="2">
        <v>43908</v>
      </c>
      <c r="C34" s="3" t="s">
        <v>11</v>
      </c>
      <c r="D34" s="4" t="s">
        <v>30</v>
      </c>
      <c r="E34" s="3" t="s">
        <v>31</v>
      </c>
      <c r="F34" s="3">
        <v>152</v>
      </c>
      <c r="G34" t="s">
        <v>2</v>
      </c>
      <c r="H34" t="s">
        <v>40</v>
      </c>
      <c r="I34" t="s">
        <v>60</v>
      </c>
      <c r="J34">
        <v>28</v>
      </c>
      <c r="K34" s="17">
        <v>220</v>
      </c>
      <c r="L34" s="17">
        <f>IF(Table1[[#This Row],[Price / Unit ($)]]=350, 375, Table1[[#This Row],[Price / Unit ($)]])</f>
        <v>220</v>
      </c>
      <c r="M34" s="17">
        <v>6160</v>
      </c>
      <c r="N34" s="17">
        <f>Table1[[#This Row],[Number]]*Table1[[#This Row],[Corrected Price / Unit ($)]]</f>
        <v>6160</v>
      </c>
      <c r="O34">
        <f>IF(Table1[[#This Row],[Corrected Total ($)]]&gt;5000, Table1[[#This Row],[Corrected Total ($)]]-0.15*Table1[[#This Row],[Corrected Total ($)]], Table1[[#This Row],[Corrected Total ($)]])</f>
        <v>5236</v>
      </c>
      <c r="P34" s="20">
        <f>IF(Table1[[#This Row],[Corrected Total ($)]]&gt;5000, Table1[[#This Row],[Corrected Total ($)]]-0.15*Table1[[#This Row],[Corrected Total ($)]], IF(Table1[[#This Row],[Region]]="North", Table1[[#This Row],[Corrected Total ($)]]-0.05*Table1[[#This Row],[Corrected Total ($)]], Table1[[#This Row],[Corrected Total ($)]]))</f>
        <v>5236</v>
      </c>
      <c r="Q34" s="20">
        <f>IF(Table1[[#This Row],[Corrected Total ($)]]&gt;5000, IF(Table1[[#This Row],[Region]]="West", Table1[[#This Row],[Corrected Total ($)]]-0.2*Table1[[#This Row],[Corrected Total ($)]],Table1[[#This Row],[Corrected Total ($)]]-0.15*Table1[[#This Row],[Corrected Total ($)]]), Table1[[#This Row],[Corrected Total ($)]])</f>
        <v>4928</v>
      </c>
      <c r="R34" s="28" t="str">
        <f>VLOOKUP(Table1[[#This Row],[Customer ID]],'Customer Info'!$A$3:$C$12,3,FALSE)</f>
        <v>Rob Nelson</v>
      </c>
      <c r="S34" s="28" t="str">
        <f>VLOOKUP(Table1[[#This Row],[Customer ID]],'Customer Info'!$A$3:$C$12, 2, FALSE)</f>
        <v>Secspace</v>
      </c>
      <c r="T34" s="28" t="str">
        <f>INDEX('Customer Info'!$C$4:$C$12,MATCH(F34,'Customer Info'!$A$4:$A$12,0))</f>
        <v>Rob Nelson</v>
      </c>
      <c r="U34" s="28" t="str">
        <f>INDEX('Customer Info'!$B$4:$B$12,MATCH(F34,'Customer Info'!$A$4:$A$12,0))</f>
        <v>Secspace</v>
      </c>
    </row>
    <row r="35" spans="1:21" x14ac:dyDescent="0.3">
      <c r="A35">
        <v>31</v>
      </c>
      <c r="B35" s="2">
        <v>43913</v>
      </c>
      <c r="C35" s="3" t="s">
        <v>11</v>
      </c>
      <c r="D35" s="4" t="s">
        <v>50</v>
      </c>
      <c r="E35" s="3" t="s">
        <v>31</v>
      </c>
      <c r="F35" s="3">
        <v>162</v>
      </c>
      <c r="G35" t="s">
        <v>5</v>
      </c>
      <c r="H35" t="s">
        <v>28</v>
      </c>
      <c r="I35" t="s">
        <v>29</v>
      </c>
      <c r="J35">
        <v>12</v>
      </c>
      <c r="K35" s="17">
        <v>235</v>
      </c>
      <c r="L35" s="17">
        <f>IF(Table1[[#This Row],[Price / Unit ($)]]=350, 375, Table1[[#This Row],[Price / Unit ($)]])</f>
        <v>235</v>
      </c>
      <c r="M35" s="17">
        <v>2820</v>
      </c>
      <c r="N35" s="17">
        <f>Table1[[#This Row],[Number]]*Table1[[#This Row],[Corrected Price / Unit ($)]]</f>
        <v>2820</v>
      </c>
      <c r="O35">
        <f>IF(Table1[[#This Row],[Corrected Total ($)]]&gt;5000, Table1[[#This Row],[Corrected Total ($)]]-0.15*Table1[[#This Row],[Corrected Total ($)]], Table1[[#This Row],[Corrected Total ($)]])</f>
        <v>2820</v>
      </c>
      <c r="P35" s="19">
        <f>IF(Table1[[#This Row],[Corrected Total ($)]]&gt;5000, Table1[[#This Row],[Corrected Total ($)]]-0.15*Table1[[#This Row],[Corrected Total ($)]], IF(Table1[[#This Row],[Region]]="North", Table1[[#This Row],[Corrected Total ($)]]-0.05*Table1[[#This Row],[Corrected Total ($)]], Table1[[#This Row],[Corrected Total ($)]]))</f>
        <v>2820</v>
      </c>
      <c r="Q35" s="19">
        <f>IF(Table1[[#This Row],[Corrected Total ($)]]&gt;5000, IF(Table1[[#This Row],[Region]]="West", Table1[[#This Row],[Corrected Total ($)]]-0.2*Table1[[#This Row],[Corrected Total ($)]],Table1[[#This Row],[Corrected Total ($)]]-0.15*Table1[[#This Row],[Corrected Total ($)]]), Table1[[#This Row],[Corrected Total ($)]])</f>
        <v>2820</v>
      </c>
      <c r="R35" s="27" t="str">
        <f>VLOOKUP(Table1[[#This Row],[Customer ID]],'Customer Info'!$A$3:$C$12,3,FALSE)</f>
        <v>Denise Harris</v>
      </c>
      <c r="S35" s="27" t="str">
        <f>VLOOKUP(Table1[[#This Row],[Customer ID]],'Customer Info'!$A$3:$C$12, 2, FALSE)</f>
        <v>Cruise</v>
      </c>
      <c r="T35" s="27" t="str">
        <f>INDEX('Customer Info'!$C$4:$C$12,MATCH(F35,'Customer Info'!$A$4:$A$12,0))</f>
        <v>Denise Harris</v>
      </c>
      <c r="U35" s="27" t="str">
        <f>INDEX('Customer Info'!$B$4:$B$12,MATCH(F35,'Customer Info'!$A$4:$A$12,0))</f>
        <v>Cruise</v>
      </c>
    </row>
    <row r="36" spans="1:21" x14ac:dyDescent="0.3">
      <c r="A36">
        <v>32</v>
      </c>
      <c r="B36" s="2">
        <v>43914</v>
      </c>
      <c r="C36" s="3" t="s">
        <v>11</v>
      </c>
      <c r="D36" s="4" t="s">
        <v>26</v>
      </c>
      <c r="E36" s="3" t="s">
        <v>27</v>
      </c>
      <c r="F36" s="3">
        <v>180</v>
      </c>
      <c r="G36" t="s">
        <v>7</v>
      </c>
      <c r="H36" t="s">
        <v>45</v>
      </c>
      <c r="I36" t="s">
        <v>48</v>
      </c>
      <c r="J36">
        <v>35</v>
      </c>
      <c r="K36" s="17">
        <v>295</v>
      </c>
      <c r="L36" s="17">
        <f>IF(Table1[[#This Row],[Price / Unit ($)]]=350, 375, Table1[[#This Row],[Price / Unit ($)]])</f>
        <v>295</v>
      </c>
      <c r="M36" s="17">
        <v>10325</v>
      </c>
      <c r="N36" s="17">
        <f>Table1[[#This Row],[Number]]*Table1[[#This Row],[Corrected Price / Unit ($)]]</f>
        <v>10325</v>
      </c>
      <c r="O36">
        <f>IF(Table1[[#This Row],[Corrected Total ($)]]&gt;5000, Table1[[#This Row],[Corrected Total ($)]]-0.15*Table1[[#This Row],[Corrected Total ($)]], Table1[[#This Row],[Corrected Total ($)]])</f>
        <v>8776.25</v>
      </c>
      <c r="P36" s="20">
        <f>IF(Table1[[#This Row],[Corrected Total ($)]]&gt;5000, Table1[[#This Row],[Corrected Total ($)]]-0.15*Table1[[#This Row],[Corrected Total ($)]], IF(Table1[[#This Row],[Region]]="North", Table1[[#This Row],[Corrected Total ($)]]-0.05*Table1[[#This Row],[Corrected Total ($)]], Table1[[#This Row],[Corrected Total ($)]]))</f>
        <v>8776.25</v>
      </c>
      <c r="Q36" s="20">
        <f>IF(Table1[[#This Row],[Corrected Total ($)]]&gt;5000, IF(Table1[[#This Row],[Region]]="West", Table1[[#This Row],[Corrected Total ($)]]-0.2*Table1[[#This Row],[Corrected Total ($)]],Table1[[#This Row],[Corrected Total ($)]]-0.15*Table1[[#This Row],[Corrected Total ($)]]), Table1[[#This Row],[Corrected Total ($)]])</f>
        <v>8776.25</v>
      </c>
      <c r="R36" s="28" t="str">
        <f>VLOOKUP(Table1[[#This Row],[Customer ID]],'Customer Info'!$A$3:$C$12,3,FALSE)</f>
        <v>Sam Cooper</v>
      </c>
      <c r="S36" s="28" t="str">
        <f>VLOOKUP(Table1[[#This Row],[Customer ID]],'Customer Info'!$A$3:$C$12, 2, FALSE)</f>
        <v>Milago</v>
      </c>
      <c r="T36" s="28" t="str">
        <f>INDEX('Customer Info'!$C$4:$C$12,MATCH(F36,'Customer Info'!$A$4:$A$12,0))</f>
        <v>Sam Cooper</v>
      </c>
      <c r="U36" s="28" t="str">
        <f>INDEX('Customer Info'!$B$4:$B$12,MATCH(F36,'Customer Info'!$A$4:$A$12,0))</f>
        <v>Milago</v>
      </c>
    </row>
    <row r="37" spans="1:21" x14ac:dyDescent="0.3">
      <c r="A37">
        <v>33</v>
      </c>
      <c r="B37" s="2">
        <v>43916</v>
      </c>
      <c r="C37" s="3" t="s">
        <v>11</v>
      </c>
      <c r="D37" s="4" t="s">
        <v>36</v>
      </c>
      <c r="E37" s="3" t="s">
        <v>37</v>
      </c>
      <c r="F37" s="3">
        <v>178</v>
      </c>
      <c r="G37" t="s">
        <v>3</v>
      </c>
      <c r="H37" t="s">
        <v>45</v>
      </c>
      <c r="I37" t="s">
        <v>46</v>
      </c>
      <c r="J37">
        <v>20</v>
      </c>
      <c r="K37" s="17">
        <v>375</v>
      </c>
      <c r="L37" s="17">
        <f>IF(Table1[[#This Row],[Price / Unit ($)]]=350, 375, Table1[[#This Row],[Price / Unit ($)]])</f>
        <v>375</v>
      </c>
      <c r="M37" s="17">
        <v>7500</v>
      </c>
      <c r="N37" s="17">
        <f>Table1[[#This Row],[Number]]*Table1[[#This Row],[Corrected Price / Unit ($)]]</f>
        <v>7500</v>
      </c>
      <c r="O37">
        <f>IF(Table1[[#This Row],[Corrected Total ($)]]&gt;5000, Table1[[#This Row],[Corrected Total ($)]]-0.15*Table1[[#This Row],[Corrected Total ($)]], Table1[[#This Row],[Corrected Total ($)]])</f>
        <v>6375</v>
      </c>
      <c r="P37" s="19">
        <f>IF(Table1[[#This Row],[Corrected Total ($)]]&gt;5000, Table1[[#This Row],[Corrected Total ($)]]-0.15*Table1[[#This Row],[Corrected Total ($)]], IF(Table1[[#This Row],[Region]]="North", Table1[[#This Row],[Corrected Total ($)]]-0.05*Table1[[#This Row],[Corrected Total ($)]], Table1[[#This Row],[Corrected Total ($)]]))</f>
        <v>6375</v>
      </c>
      <c r="Q37" s="19">
        <f>IF(Table1[[#This Row],[Corrected Total ($)]]&gt;5000, IF(Table1[[#This Row],[Region]]="West", Table1[[#This Row],[Corrected Total ($)]]-0.2*Table1[[#This Row],[Corrected Total ($)]],Table1[[#This Row],[Corrected Total ($)]]-0.15*Table1[[#This Row],[Corrected Total ($)]]), Table1[[#This Row],[Corrected Total ($)]])</f>
        <v>6375</v>
      </c>
      <c r="R37" s="27" t="str">
        <f>VLOOKUP(Table1[[#This Row],[Customer ID]],'Customer Info'!$A$3:$C$12,3,FALSE)</f>
        <v>Amanda Wood</v>
      </c>
      <c r="S37" s="27" t="str">
        <f>VLOOKUP(Table1[[#This Row],[Customer ID]],'Customer Info'!$A$3:$C$12, 2, FALSE)</f>
        <v>Vento</v>
      </c>
      <c r="T37" s="27" t="str">
        <f>INDEX('Customer Info'!$C$4:$C$12,MATCH(F37,'Customer Info'!$A$4:$A$12,0))</f>
        <v>Amanda Wood</v>
      </c>
      <c r="U37" s="27" t="str">
        <f>INDEX('Customer Info'!$B$4:$B$12,MATCH(F37,'Customer Info'!$A$4:$A$12,0))</f>
        <v>Vento</v>
      </c>
    </row>
    <row r="38" spans="1:21" x14ac:dyDescent="0.3">
      <c r="A38">
        <v>34</v>
      </c>
      <c r="B38" s="2">
        <v>43918</v>
      </c>
      <c r="C38" s="3" t="s">
        <v>11</v>
      </c>
      <c r="D38" s="4" t="s">
        <v>42</v>
      </c>
      <c r="E38" s="3" t="s">
        <v>27</v>
      </c>
      <c r="F38" s="3">
        <v>152</v>
      </c>
      <c r="G38" t="s">
        <v>2</v>
      </c>
      <c r="H38" t="s">
        <v>40</v>
      </c>
      <c r="I38" t="s">
        <v>60</v>
      </c>
      <c r="J38">
        <v>45</v>
      </c>
      <c r="K38" s="17">
        <v>220</v>
      </c>
      <c r="L38" s="17">
        <f>IF(Table1[[#This Row],[Price / Unit ($)]]=350, 375, Table1[[#This Row],[Price / Unit ($)]])</f>
        <v>220</v>
      </c>
      <c r="M38" s="17">
        <v>9900</v>
      </c>
      <c r="N38" s="17">
        <f>Table1[[#This Row],[Number]]*Table1[[#This Row],[Corrected Price / Unit ($)]]</f>
        <v>9900</v>
      </c>
      <c r="O38">
        <f>IF(Table1[[#This Row],[Corrected Total ($)]]&gt;5000, Table1[[#This Row],[Corrected Total ($)]]-0.15*Table1[[#This Row],[Corrected Total ($)]], Table1[[#This Row],[Corrected Total ($)]])</f>
        <v>8415</v>
      </c>
      <c r="P38" s="20">
        <f>IF(Table1[[#This Row],[Corrected Total ($)]]&gt;5000, Table1[[#This Row],[Corrected Total ($)]]-0.15*Table1[[#This Row],[Corrected Total ($)]], IF(Table1[[#This Row],[Region]]="North", Table1[[#This Row],[Corrected Total ($)]]-0.05*Table1[[#This Row],[Corrected Total ($)]], Table1[[#This Row],[Corrected Total ($)]]))</f>
        <v>8415</v>
      </c>
      <c r="Q38" s="20">
        <f>IF(Table1[[#This Row],[Corrected Total ($)]]&gt;5000, IF(Table1[[#This Row],[Region]]="West", Table1[[#This Row],[Corrected Total ($)]]-0.2*Table1[[#This Row],[Corrected Total ($)]],Table1[[#This Row],[Corrected Total ($)]]-0.15*Table1[[#This Row],[Corrected Total ($)]]), Table1[[#This Row],[Corrected Total ($)]])</f>
        <v>8415</v>
      </c>
      <c r="R38" s="28" t="str">
        <f>VLOOKUP(Table1[[#This Row],[Customer ID]],'Customer Info'!$A$3:$C$12,3,FALSE)</f>
        <v>Rob Nelson</v>
      </c>
      <c r="S38" s="28" t="str">
        <f>VLOOKUP(Table1[[#This Row],[Customer ID]],'Customer Info'!$A$3:$C$12, 2, FALSE)</f>
        <v>Secspace</v>
      </c>
      <c r="T38" s="28" t="str">
        <f>INDEX('Customer Info'!$C$4:$C$12,MATCH(F38,'Customer Info'!$A$4:$A$12,0))</f>
        <v>Rob Nelson</v>
      </c>
      <c r="U38" s="28" t="str">
        <f>INDEX('Customer Info'!$B$4:$B$12,MATCH(F38,'Customer Info'!$A$4:$A$12,0))</f>
        <v>Secspace</v>
      </c>
    </row>
    <row r="39" spans="1:21" x14ac:dyDescent="0.3">
      <c r="A39">
        <v>35</v>
      </c>
      <c r="B39" s="2">
        <v>43923</v>
      </c>
      <c r="C39" s="3" t="s">
        <v>12</v>
      </c>
      <c r="D39" s="4" t="s">
        <v>30</v>
      </c>
      <c r="E39" s="3" t="s">
        <v>31</v>
      </c>
      <c r="F39" s="3">
        <v>136</v>
      </c>
      <c r="G39" t="s">
        <v>3</v>
      </c>
      <c r="H39" t="s">
        <v>28</v>
      </c>
      <c r="I39" t="s">
        <v>54</v>
      </c>
      <c r="J39">
        <v>15</v>
      </c>
      <c r="K39" s="17">
        <v>375</v>
      </c>
      <c r="L39" s="17">
        <f>IF(Table1[[#This Row],[Price / Unit ($)]]=350, 375, Table1[[#This Row],[Price / Unit ($)]])</f>
        <v>375</v>
      </c>
      <c r="M39" s="17">
        <v>5625</v>
      </c>
      <c r="N39" s="17">
        <f>Table1[[#This Row],[Number]]*Table1[[#This Row],[Corrected Price / Unit ($)]]</f>
        <v>5625</v>
      </c>
      <c r="O39">
        <f>IF(Table1[[#This Row],[Corrected Total ($)]]&gt;5000, Table1[[#This Row],[Corrected Total ($)]]-0.15*Table1[[#This Row],[Corrected Total ($)]], Table1[[#This Row],[Corrected Total ($)]])</f>
        <v>4781.25</v>
      </c>
      <c r="P39" s="19">
        <f>IF(Table1[[#This Row],[Corrected Total ($)]]&gt;5000, Table1[[#This Row],[Corrected Total ($)]]-0.15*Table1[[#This Row],[Corrected Total ($)]], IF(Table1[[#This Row],[Region]]="North", Table1[[#This Row],[Corrected Total ($)]]-0.05*Table1[[#This Row],[Corrected Total ($)]], Table1[[#This Row],[Corrected Total ($)]]))</f>
        <v>4781.25</v>
      </c>
      <c r="Q39" s="19">
        <f>IF(Table1[[#This Row],[Corrected Total ($)]]&gt;5000, IF(Table1[[#This Row],[Region]]="West", Table1[[#This Row],[Corrected Total ($)]]-0.2*Table1[[#This Row],[Corrected Total ($)]],Table1[[#This Row],[Corrected Total ($)]]-0.15*Table1[[#This Row],[Corrected Total ($)]]), Table1[[#This Row],[Corrected Total ($)]])</f>
        <v>4500</v>
      </c>
      <c r="R39" s="27" t="str">
        <f>VLOOKUP(Table1[[#This Row],[Customer ID]],'Customer Info'!$A$3:$C$12,3,FALSE)</f>
        <v>Emily Flores</v>
      </c>
      <c r="S39" s="27" t="str">
        <f>VLOOKUP(Table1[[#This Row],[Customer ID]],'Customer Info'!$A$3:$C$12, 2, FALSE)</f>
        <v>Telmark</v>
      </c>
      <c r="T39" s="27" t="str">
        <f>INDEX('Customer Info'!$C$4:$C$12,MATCH(F39,'Customer Info'!$A$4:$A$12,0))</f>
        <v>Emily Flores</v>
      </c>
      <c r="U39" s="27" t="str">
        <f>INDEX('Customer Info'!$B$4:$B$12,MATCH(F39,'Customer Info'!$A$4:$A$12,0))</f>
        <v>Telmark</v>
      </c>
    </row>
    <row r="40" spans="1:21" x14ac:dyDescent="0.3">
      <c r="A40">
        <v>36</v>
      </c>
      <c r="B40" s="2">
        <v>43927</v>
      </c>
      <c r="C40" s="3" t="s">
        <v>12</v>
      </c>
      <c r="D40" s="4" t="s">
        <v>50</v>
      </c>
      <c r="E40" s="3" t="s">
        <v>31</v>
      </c>
      <c r="F40" s="3">
        <v>132</v>
      </c>
      <c r="G40" t="s">
        <v>4</v>
      </c>
      <c r="H40" t="s">
        <v>28</v>
      </c>
      <c r="I40" t="s">
        <v>35</v>
      </c>
      <c r="J40">
        <v>14</v>
      </c>
      <c r="K40" s="17">
        <v>350</v>
      </c>
      <c r="L40" s="17">
        <f>IF(Table1[[#This Row],[Price / Unit ($)]]=350, 375, Table1[[#This Row],[Price / Unit ($)]])</f>
        <v>375</v>
      </c>
      <c r="M40" s="17">
        <v>4900</v>
      </c>
      <c r="N40" s="17">
        <f>Table1[[#This Row],[Number]]*Table1[[#This Row],[Corrected Price / Unit ($)]]</f>
        <v>5250</v>
      </c>
      <c r="O40">
        <f>IF(Table1[[#This Row],[Corrected Total ($)]]&gt;5000, Table1[[#This Row],[Corrected Total ($)]]-0.15*Table1[[#This Row],[Corrected Total ($)]], Table1[[#This Row],[Corrected Total ($)]])</f>
        <v>4462.5</v>
      </c>
      <c r="P40" s="20">
        <f>IF(Table1[[#This Row],[Corrected Total ($)]]&gt;5000, Table1[[#This Row],[Corrected Total ($)]]-0.15*Table1[[#This Row],[Corrected Total ($)]], IF(Table1[[#This Row],[Region]]="North", Table1[[#This Row],[Corrected Total ($)]]-0.05*Table1[[#This Row],[Corrected Total ($)]], Table1[[#This Row],[Corrected Total ($)]]))</f>
        <v>4462.5</v>
      </c>
      <c r="Q40" s="20">
        <f>IF(Table1[[#This Row],[Corrected Total ($)]]&gt;5000, IF(Table1[[#This Row],[Region]]="West", Table1[[#This Row],[Corrected Total ($)]]-0.2*Table1[[#This Row],[Corrected Total ($)]],Table1[[#This Row],[Corrected Total ($)]]-0.15*Table1[[#This Row],[Corrected Total ($)]]), Table1[[#This Row],[Corrected Total ($)]])</f>
        <v>4200</v>
      </c>
      <c r="R40" s="28" t="str">
        <f>VLOOKUP(Table1[[#This Row],[Customer ID]],'Customer Info'!$A$3:$C$12,3,FALSE)</f>
        <v>Lucas Adams</v>
      </c>
      <c r="S40" s="28" t="str">
        <f>VLOOKUP(Table1[[#This Row],[Customer ID]],'Customer Info'!$A$3:$C$12, 2, FALSE)</f>
        <v>Bankia</v>
      </c>
      <c r="T40" s="28" t="str">
        <f>INDEX('Customer Info'!$C$4:$C$12,MATCH(F40,'Customer Info'!$A$4:$A$12,0))</f>
        <v>Lucas Adams</v>
      </c>
      <c r="U40" s="28" t="str">
        <f>INDEX('Customer Info'!$B$4:$B$12,MATCH(F40,'Customer Info'!$A$4:$A$12,0))</f>
        <v>Bankia</v>
      </c>
    </row>
    <row r="41" spans="1:21" x14ac:dyDescent="0.3">
      <c r="A41">
        <v>37</v>
      </c>
      <c r="B41" s="2">
        <v>43928</v>
      </c>
      <c r="C41" s="3" t="s">
        <v>12</v>
      </c>
      <c r="D41" s="4" t="s">
        <v>36</v>
      </c>
      <c r="E41" s="3" t="s">
        <v>37</v>
      </c>
      <c r="F41" s="3">
        <v>157</v>
      </c>
      <c r="G41" t="s">
        <v>7</v>
      </c>
      <c r="H41" t="s">
        <v>40</v>
      </c>
      <c r="I41" t="s">
        <v>41</v>
      </c>
      <c r="J41">
        <v>32</v>
      </c>
      <c r="K41" s="17">
        <v>295</v>
      </c>
      <c r="L41" s="17">
        <f>IF(Table1[[#This Row],[Price / Unit ($)]]=350, 375, Table1[[#This Row],[Price / Unit ($)]])</f>
        <v>295</v>
      </c>
      <c r="M41" s="17">
        <v>9440</v>
      </c>
      <c r="N41" s="17">
        <f>Table1[[#This Row],[Number]]*Table1[[#This Row],[Corrected Price / Unit ($)]]</f>
        <v>9440</v>
      </c>
      <c r="O41">
        <f>IF(Table1[[#This Row],[Corrected Total ($)]]&gt;5000, Table1[[#This Row],[Corrected Total ($)]]-0.15*Table1[[#This Row],[Corrected Total ($)]], Table1[[#This Row],[Corrected Total ($)]])</f>
        <v>8024</v>
      </c>
      <c r="P41" s="19">
        <f>IF(Table1[[#This Row],[Corrected Total ($)]]&gt;5000, Table1[[#This Row],[Corrected Total ($)]]-0.15*Table1[[#This Row],[Corrected Total ($)]], IF(Table1[[#This Row],[Region]]="North", Table1[[#This Row],[Corrected Total ($)]]-0.05*Table1[[#This Row],[Corrected Total ($)]], Table1[[#This Row],[Corrected Total ($)]]))</f>
        <v>8024</v>
      </c>
      <c r="Q41" s="19">
        <f>IF(Table1[[#This Row],[Corrected Total ($)]]&gt;5000, IF(Table1[[#This Row],[Region]]="West", Table1[[#This Row],[Corrected Total ($)]]-0.2*Table1[[#This Row],[Corrected Total ($)]],Table1[[#This Row],[Corrected Total ($)]]-0.15*Table1[[#This Row],[Corrected Total ($)]]), Table1[[#This Row],[Corrected Total ($)]])</f>
        <v>8024</v>
      </c>
      <c r="R41" s="27" t="str">
        <f>VLOOKUP(Table1[[#This Row],[Customer ID]],'Customer Info'!$A$3:$C$12,3,FALSE)</f>
        <v>Matt Reed</v>
      </c>
      <c r="S41" s="27" t="str">
        <f>VLOOKUP(Table1[[#This Row],[Customer ID]],'Customer Info'!$A$3:$C$12, 2, FALSE)</f>
        <v>MarkPlus</v>
      </c>
      <c r="T41" s="27" t="str">
        <f>INDEX('Customer Info'!$C$4:$C$12,MATCH(F41,'Customer Info'!$A$4:$A$12,0))</f>
        <v>Matt Reed</v>
      </c>
      <c r="U41" s="27" t="str">
        <f>INDEX('Customer Info'!$B$4:$B$12,MATCH(F41,'Customer Info'!$A$4:$A$12,0))</f>
        <v>MarkPlus</v>
      </c>
    </row>
    <row r="42" spans="1:21" x14ac:dyDescent="0.3">
      <c r="A42">
        <v>38</v>
      </c>
      <c r="B42" s="2">
        <v>43932</v>
      </c>
      <c r="C42" s="3" t="s">
        <v>12</v>
      </c>
      <c r="D42" s="4" t="s">
        <v>34</v>
      </c>
      <c r="E42" s="3" t="s">
        <v>31</v>
      </c>
      <c r="F42" s="3">
        <v>132</v>
      </c>
      <c r="G42" t="s">
        <v>6</v>
      </c>
      <c r="H42" t="s">
        <v>28</v>
      </c>
      <c r="I42" t="s">
        <v>55</v>
      </c>
      <c r="J42">
        <v>40</v>
      </c>
      <c r="K42" s="17">
        <v>260</v>
      </c>
      <c r="L42" s="17">
        <f>IF(Table1[[#This Row],[Price / Unit ($)]]=350, 375, Table1[[#This Row],[Price / Unit ($)]])</f>
        <v>260</v>
      </c>
      <c r="M42" s="17">
        <v>10400</v>
      </c>
      <c r="N42" s="17">
        <f>Table1[[#This Row],[Number]]*Table1[[#This Row],[Corrected Price / Unit ($)]]</f>
        <v>10400</v>
      </c>
      <c r="O42">
        <f>IF(Table1[[#This Row],[Corrected Total ($)]]&gt;5000, Table1[[#This Row],[Corrected Total ($)]]-0.15*Table1[[#This Row],[Corrected Total ($)]], Table1[[#This Row],[Corrected Total ($)]])</f>
        <v>8840</v>
      </c>
      <c r="P42" s="20">
        <f>IF(Table1[[#This Row],[Corrected Total ($)]]&gt;5000, Table1[[#This Row],[Corrected Total ($)]]-0.15*Table1[[#This Row],[Corrected Total ($)]], IF(Table1[[#This Row],[Region]]="North", Table1[[#This Row],[Corrected Total ($)]]-0.05*Table1[[#This Row],[Corrected Total ($)]], Table1[[#This Row],[Corrected Total ($)]]))</f>
        <v>8840</v>
      </c>
      <c r="Q42" s="20">
        <f>IF(Table1[[#This Row],[Corrected Total ($)]]&gt;5000, IF(Table1[[#This Row],[Region]]="West", Table1[[#This Row],[Corrected Total ($)]]-0.2*Table1[[#This Row],[Corrected Total ($)]],Table1[[#This Row],[Corrected Total ($)]]-0.15*Table1[[#This Row],[Corrected Total ($)]]), Table1[[#This Row],[Corrected Total ($)]])</f>
        <v>8320</v>
      </c>
      <c r="R42" s="28" t="str">
        <f>VLOOKUP(Table1[[#This Row],[Customer ID]],'Customer Info'!$A$3:$C$12,3,FALSE)</f>
        <v>Lucas Adams</v>
      </c>
      <c r="S42" s="28" t="str">
        <f>VLOOKUP(Table1[[#This Row],[Customer ID]],'Customer Info'!$A$3:$C$12, 2, FALSE)</f>
        <v>Bankia</v>
      </c>
      <c r="T42" s="28" t="str">
        <f>INDEX('Customer Info'!$C$4:$C$12,MATCH(F42,'Customer Info'!$A$4:$A$12,0))</f>
        <v>Lucas Adams</v>
      </c>
      <c r="U42" s="28" t="str">
        <f>INDEX('Customer Info'!$B$4:$B$12,MATCH(F42,'Customer Info'!$A$4:$A$12,0))</f>
        <v>Bankia</v>
      </c>
    </row>
    <row r="43" spans="1:21" x14ac:dyDescent="0.3">
      <c r="A43">
        <v>39</v>
      </c>
      <c r="B43" s="2">
        <v>43933</v>
      </c>
      <c r="C43" s="3" t="s">
        <v>12</v>
      </c>
      <c r="D43" s="4" t="s">
        <v>42</v>
      </c>
      <c r="E43" s="3" t="s">
        <v>27</v>
      </c>
      <c r="F43" s="3">
        <v>166</v>
      </c>
      <c r="G43" t="s">
        <v>5</v>
      </c>
      <c r="H43" t="s">
        <v>28</v>
      </c>
      <c r="I43" t="s">
        <v>29</v>
      </c>
      <c r="J43">
        <v>45</v>
      </c>
      <c r="K43" s="17">
        <v>235</v>
      </c>
      <c r="L43" s="17">
        <f>IF(Table1[[#This Row],[Price / Unit ($)]]=350, 375, Table1[[#This Row],[Price / Unit ($)]])</f>
        <v>235</v>
      </c>
      <c r="M43" s="17">
        <v>10575</v>
      </c>
      <c r="N43" s="17">
        <f>Table1[[#This Row],[Number]]*Table1[[#This Row],[Corrected Price / Unit ($)]]</f>
        <v>10575</v>
      </c>
      <c r="O43">
        <f>IF(Table1[[#This Row],[Corrected Total ($)]]&gt;5000, Table1[[#This Row],[Corrected Total ($)]]-0.15*Table1[[#This Row],[Corrected Total ($)]], Table1[[#This Row],[Corrected Total ($)]])</f>
        <v>8988.75</v>
      </c>
      <c r="P43" s="19">
        <f>IF(Table1[[#This Row],[Corrected Total ($)]]&gt;5000, Table1[[#This Row],[Corrected Total ($)]]-0.15*Table1[[#This Row],[Corrected Total ($)]], IF(Table1[[#This Row],[Region]]="North", Table1[[#This Row],[Corrected Total ($)]]-0.05*Table1[[#This Row],[Corrected Total ($)]], Table1[[#This Row],[Corrected Total ($)]]))</f>
        <v>8988.75</v>
      </c>
      <c r="Q43" s="19">
        <f>IF(Table1[[#This Row],[Corrected Total ($)]]&gt;5000, IF(Table1[[#This Row],[Region]]="West", Table1[[#This Row],[Corrected Total ($)]]-0.2*Table1[[#This Row],[Corrected Total ($)]],Table1[[#This Row],[Corrected Total ($)]]-0.15*Table1[[#This Row],[Corrected Total ($)]]), Table1[[#This Row],[Corrected Total ($)]])</f>
        <v>8988.75</v>
      </c>
      <c r="R43" s="27" t="str">
        <f>VLOOKUP(Table1[[#This Row],[Customer ID]],'Customer Info'!$A$3:$C$12,3,FALSE)</f>
        <v>Dan Hill</v>
      </c>
      <c r="S43" s="27" t="str">
        <f>VLOOKUP(Table1[[#This Row],[Customer ID]],'Customer Info'!$A$3:$C$12, 2, FALSE)</f>
        <v>Port Royale</v>
      </c>
      <c r="T43" s="27" t="str">
        <f>INDEX('Customer Info'!$C$4:$C$12,MATCH(F43,'Customer Info'!$A$4:$A$12,0))</f>
        <v>Dan Hill</v>
      </c>
      <c r="U43" s="27" t="str">
        <f>INDEX('Customer Info'!$B$4:$B$12,MATCH(F43,'Customer Info'!$A$4:$A$12,0))</f>
        <v>Port Royale</v>
      </c>
    </row>
    <row r="44" spans="1:21" x14ac:dyDescent="0.3">
      <c r="A44">
        <v>40</v>
      </c>
      <c r="B44" s="2">
        <v>43933</v>
      </c>
      <c r="C44" s="3" t="s">
        <v>12</v>
      </c>
      <c r="D44" s="4" t="s">
        <v>30</v>
      </c>
      <c r="E44" s="3" t="s">
        <v>31</v>
      </c>
      <c r="F44" s="3">
        <v>180</v>
      </c>
      <c r="G44" t="s">
        <v>2</v>
      </c>
      <c r="H44" t="s">
        <v>45</v>
      </c>
      <c r="I44" t="s">
        <v>58</v>
      </c>
      <c r="J44">
        <v>24</v>
      </c>
      <c r="K44" s="17">
        <v>220</v>
      </c>
      <c r="L44" s="17">
        <f>IF(Table1[[#This Row],[Price / Unit ($)]]=350, 375, Table1[[#This Row],[Price / Unit ($)]])</f>
        <v>220</v>
      </c>
      <c r="M44" s="17">
        <v>5280</v>
      </c>
      <c r="N44" s="17">
        <f>Table1[[#This Row],[Number]]*Table1[[#This Row],[Corrected Price / Unit ($)]]</f>
        <v>5280</v>
      </c>
      <c r="O44">
        <f>IF(Table1[[#This Row],[Corrected Total ($)]]&gt;5000, Table1[[#This Row],[Corrected Total ($)]]-0.15*Table1[[#This Row],[Corrected Total ($)]], Table1[[#This Row],[Corrected Total ($)]])</f>
        <v>4488</v>
      </c>
      <c r="P44" s="20">
        <f>IF(Table1[[#This Row],[Corrected Total ($)]]&gt;5000, Table1[[#This Row],[Corrected Total ($)]]-0.15*Table1[[#This Row],[Corrected Total ($)]], IF(Table1[[#This Row],[Region]]="North", Table1[[#This Row],[Corrected Total ($)]]-0.05*Table1[[#This Row],[Corrected Total ($)]], Table1[[#This Row],[Corrected Total ($)]]))</f>
        <v>4488</v>
      </c>
      <c r="Q44" s="20">
        <f>IF(Table1[[#This Row],[Corrected Total ($)]]&gt;5000, IF(Table1[[#This Row],[Region]]="West", Table1[[#This Row],[Corrected Total ($)]]-0.2*Table1[[#This Row],[Corrected Total ($)]],Table1[[#This Row],[Corrected Total ($)]]-0.15*Table1[[#This Row],[Corrected Total ($)]]), Table1[[#This Row],[Corrected Total ($)]])</f>
        <v>4224</v>
      </c>
      <c r="R44" s="28" t="str">
        <f>VLOOKUP(Table1[[#This Row],[Customer ID]],'Customer Info'!$A$3:$C$12,3,FALSE)</f>
        <v>Sam Cooper</v>
      </c>
      <c r="S44" s="28" t="str">
        <f>VLOOKUP(Table1[[#This Row],[Customer ID]],'Customer Info'!$A$3:$C$12, 2, FALSE)</f>
        <v>Milago</v>
      </c>
      <c r="T44" s="28" t="str">
        <f>INDEX('Customer Info'!$C$4:$C$12,MATCH(F44,'Customer Info'!$A$4:$A$12,0))</f>
        <v>Sam Cooper</v>
      </c>
      <c r="U44" s="28" t="str">
        <f>INDEX('Customer Info'!$B$4:$B$12,MATCH(F44,'Customer Info'!$A$4:$A$12,0))</f>
        <v>Milago</v>
      </c>
    </row>
    <row r="45" spans="1:21" x14ac:dyDescent="0.3">
      <c r="A45">
        <v>41</v>
      </c>
      <c r="B45" s="2">
        <v>43935</v>
      </c>
      <c r="C45" s="3" t="s">
        <v>12</v>
      </c>
      <c r="D45" s="4" t="s">
        <v>50</v>
      </c>
      <c r="E45" s="3" t="s">
        <v>31</v>
      </c>
      <c r="F45" s="3">
        <v>132</v>
      </c>
      <c r="G45" t="s">
        <v>3</v>
      </c>
      <c r="H45" t="s">
        <v>28</v>
      </c>
      <c r="I45" t="s">
        <v>54</v>
      </c>
      <c r="J45">
        <v>30</v>
      </c>
      <c r="K45" s="17">
        <v>375</v>
      </c>
      <c r="L45" s="17">
        <f>IF(Table1[[#This Row],[Price / Unit ($)]]=350, 375, Table1[[#This Row],[Price / Unit ($)]])</f>
        <v>375</v>
      </c>
      <c r="M45" s="17">
        <v>11250</v>
      </c>
      <c r="N45" s="17">
        <f>Table1[[#This Row],[Number]]*Table1[[#This Row],[Corrected Price / Unit ($)]]</f>
        <v>11250</v>
      </c>
      <c r="O45">
        <f>IF(Table1[[#This Row],[Corrected Total ($)]]&gt;5000, Table1[[#This Row],[Corrected Total ($)]]-0.15*Table1[[#This Row],[Corrected Total ($)]], Table1[[#This Row],[Corrected Total ($)]])</f>
        <v>9562.5</v>
      </c>
      <c r="P45" s="19">
        <f>IF(Table1[[#This Row],[Corrected Total ($)]]&gt;5000, Table1[[#This Row],[Corrected Total ($)]]-0.15*Table1[[#This Row],[Corrected Total ($)]], IF(Table1[[#This Row],[Region]]="North", Table1[[#This Row],[Corrected Total ($)]]-0.05*Table1[[#This Row],[Corrected Total ($)]], Table1[[#This Row],[Corrected Total ($)]]))</f>
        <v>9562.5</v>
      </c>
      <c r="Q45" s="19">
        <f>IF(Table1[[#This Row],[Corrected Total ($)]]&gt;5000, IF(Table1[[#This Row],[Region]]="West", Table1[[#This Row],[Corrected Total ($)]]-0.2*Table1[[#This Row],[Corrected Total ($)]],Table1[[#This Row],[Corrected Total ($)]]-0.15*Table1[[#This Row],[Corrected Total ($)]]), Table1[[#This Row],[Corrected Total ($)]])</f>
        <v>9000</v>
      </c>
      <c r="R45" s="27" t="str">
        <f>VLOOKUP(Table1[[#This Row],[Customer ID]],'Customer Info'!$A$3:$C$12,3,FALSE)</f>
        <v>Lucas Adams</v>
      </c>
      <c r="S45" s="27" t="str">
        <f>VLOOKUP(Table1[[#This Row],[Customer ID]],'Customer Info'!$A$3:$C$12, 2, FALSE)</f>
        <v>Bankia</v>
      </c>
      <c r="T45" s="27" t="str">
        <f>INDEX('Customer Info'!$C$4:$C$12,MATCH(F45,'Customer Info'!$A$4:$A$12,0))</f>
        <v>Lucas Adams</v>
      </c>
      <c r="U45" s="27" t="str">
        <f>INDEX('Customer Info'!$B$4:$B$12,MATCH(F45,'Customer Info'!$A$4:$A$12,0))</f>
        <v>Bankia</v>
      </c>
    </row>
    <row r="46" spans="1:21" x14ac:dyDescent="0.3">
      <c r="A46">
        <v>42</v>
      </c>
      <c r="B46" s="2">
        <v>43936</v>
      </c>
      <c r="C46" s="3" t="s">
        <v>12</v>
      </c>
      <c r="D46" s="4" t="s">
        <v>50</v>
      </c>
      <c r="E46" s="3" t="s">
        <v>31</v>
      </c>
      <c r="F46" s="3">
        <v>144</v>
      </c>
      <c r="G46" t="s">
        <v>6</v>
      </c>
      <c r="H46" t="s">
        <v>32</v>
      </c>
      <c r="I46" t="s">
        <v>33</v>
      </c>
      <c r="J46">
        <v>15</v>
      </c>
      <c r="K46" s="17">
        <v>260</v>
      </c>
      <c r="L46" s="17">
        <f>IF(Table1[[#This Row],[Price / Unit ($)]]=350, 375, Table1[[#This Row],[Price / Unit ($)]])</f>
        <v>260</v>
      </c>
      <c r="M46" s="17">
        <v>3900</v>
      </c>
      <c r="N46" s="17">
        <f>Table1[[#This Row],[Number]]*Table1[[#This Row],[Corrected Price / Unit ($)]]</f>
        <v>3900</v>
      </c>
      <c r="O46">
        <f>IF(Table1[[#This Row],[Corrected Total ($)]]&gt;5000, Table1[[#This Row],[Corrected Total ($)]]-0.15*Table1[[#This Row],[Corrected Total ($)]], Table1[[#This Row],[Corrected Total ($)]])</f>
        <v>3900</v>
      </c>
      <c r="P46" s="20">
        <f>IF(Table1[[#This Row],[Corrected Total ($)]]&gt;5000, Table1[[#This Row],[Corrected Total ($)]]-0.15*Table1[[#This Row],[Corrected Total ($)]], IF(Table1[[#This Row],[Region]]="North", Table1[[#This Row],[Corrected Total ($)]]-0.05*Table1[[#This Row],[Corrected Total ($)]], Table1[[#This Row],[Corrected Total ($)]]))</f>
        <v>3900</v>
      </c>
      <c r="Q46" s="20">
        <f>IF(Table1[[#This Row],[Corrected Total ($)]]&gt;5000, IF(Table1[[#This Row],[Region]]="West", Table1[[#This Row],[Corrected Total ($)]]-0.2*Table1[[#This Row],[Corrected Total ($)]],Table1[[#This Row],[Corrected Total ($)]]-0.15*Table1[[#This Row],[Corrected Total ($)]]), Table1[[#This Row],[Corrected Total ($)]])</f>
        <v>3900</v>
      </c>
      <c r="R46" s="28" t="str">
        <f>VLOOKUP(Table1[[#This Row],[Customer ID]],'Customer Info'!$A$3:$C$12,3,FALSE)</f>
        <v>Christina Bell</v>
      </c>
      <c r="S46" s="28" t="str">
        <f>VLOOKUP(Table1[[#This Row],[Customer ID]],'Customer Info'!$A$3:$C$12, 2, FALSE)</f>
        <v>Affinity</v>
      </c>
      <c r="T46" s="28" t="str">
        <f>INDEX('Customer Info'!$C$4:$C$12,MATCH(F46,'Customer Info'!$A$4:$A$12,0))</f>
        <v>Christina Bell</v>
      </c>
      <c r="U46" s="28" t="str">
        <f>INDEX('Customer Info'!$B$4:$B$12,MATCH(F46,'Customer Info'!$A$4:$A$12,0))</f>
        <v>Affinity</v>
      </c>
    </row>
    <row r="47" spans="1:21" x14ac:dyDescent="0.3">
      <c r="A47">
        <v>43</v>
      </c>
      <c r="B47" s="2">
        <v>43937</v>
      </c>
      <c r="C47" s="3" t="s">
        <v>12</v>
      </c>
      <c r="D47" s="4" t="s">
        <v>42</v>
      </c>
      <c r="E47" s="3" t="s">
        <v>27</v>
      </c>
      <c r="F47" s="3">
        <v>157</v>
      </c>
      <c r="G47" t="s">
        <v>3</v>
      </c>
      <c r="H47" t="s">
        <v>28</v>
      </c>
      <c r="I47" t="s">
        <v>54</v>
      </c>
      <c r="J47">
        <v>15</v>
      </c>
      <c r="K47" s="17">
        <v>375</v>
      </c>
      <c r="L47" s="17">
        <f>IF(Table1[[#This Row],[Price / Unit ($)]]=350, 375, Table1[[#This Row],[Price / Unit ($)]])</f>
        <v>375</v>
      </c>
      <c r="M47" s="17">
        <v>5625</v>
      </c>
      <c r="N47" s="17">
        <f>Table1[[#This Row],[Number]]*Table1[[#This Row],[Corrected Price / Unit ($)]]</f>
        <v>5625</v>
      </c>
      <c r="O47">
        <f>IF(Table1[[#This Row],[Corrected Total ($)]]&gt;5000, Table1[[#This Row],[Corrected Total ($)]]-0.15*Table1[[#This Row],[Corrected Total ($)]], Table1[[#This Row],[Corrected Total ($)]])</f>
        <v>4781.25</v>
      </c>
      <c r="P47" s="19">
        <f>IF(Table1[[#This Row],[Corrected Total ($)]]&gt;5000, Table1[[#This Row],[Corrected Total ($)]]-0.15*Table1[[#This Row],[Corrected Total ($)]], IF(Table1[[#This Row],[Region]]="North", Table1[[#This Row],[Corrected Total ($)]]-0.05*Table1[[#This Row],[Corrected Total ($)]], Table1[[#This Row],[Corrected Total ($)]]))</f>
        <v>4781.25</v>
      </c>
      <c r="Q47" s="19">
        <f>IF(Table1[[#This Row],[Corrected Total ($)]]&gt;5000, IF(Table1[[#This Row],[Region]]="West", Table1[[#This Row],[Corrected Total ($)]]-0.2*Table1[[#This Row],[Corrected Total ($)]],Table1[[#This Row],[Corrected Total ($)]]-0.15*Table1[[#This Row],[Corrected Total ($)]]), Table1[[#This Row],[Corrected Total ($)]])</f>
        <v>4781.25</v>
      </c>
      <c r="R47" s="27" t="str">
        <f>VLOOKUP(Table1[[#This Row],[Customer ID]],'Customer Info'!$A$3:$C$12,3,FALSE)</f>
        <v>Matt Reed</v>
      </c>
      <c r="S47" s="27" t="str">
        <f>VLOOKUP(Table1[[#This Row],[Customer ID]],'Customer Info'!$A$3:$C$12, 2, FALSE)</f>
        <v>MarkPlus</v>
      </c>
      <c r="T47" s="27" t="str">
        <f>INDEX('Customer Info'!$C$4:$C$12,MATCH(F47,'Customer Info'!$A$4:$A$12,0))</f>
        <v>Matt Reed</v>
      </c>
      <c r="U47" s="27" t="str">
        <f>INDEX('Customer Info'!$B$4:$B$12,MATCH(F47,'Customer Info'!$A$4:$A$12,0))</f>
        <v>MarkPlus</v>
      </c>
    </row>
    <row r="48" spans="1:21" x14ac:dyDescent="0.3">
      <c r="A48">
        <v>44</v>
      </c>
      <c r="B48" s="2">
        <v>43940</v>
      </c>
      <c r="C48" s="3" t="s">
        <v>12</v>
      </c>
      <c r="D48" s="4" t="s">
        <v>26</v>
      </c>
      <c r="E48" s="3" t="s">
        <v>27</v>
      </c>
      <c r="F48" s="3">
        <v>180</v>
      </c>
      <c r="G48" t="s">
        <v>7</v>
      </c>
      <c r="H48" t="s">
        <v>38</v>
      </c>
      <c r="I48" t="s">
        <v>57</v>
      </c>
      <c r="J48">
        <v>42</v>
      </c>
      <c r="K48" s="17">
        <v>295</v>
      </c>
      <c r="L48" s="17">
        <f>IF(Table1[[#This Row],[Price / Unit ($)]]=350, 375, Table1[[#This Row],[Price / Unit ($)]])</f>
        <v>295</v>
      </c>
      <c r="M48" s="17">
        <v>12390</v>
      </c>
      <c r="N48" s="17">
        <f>Table1[[#This Row],[Number]]*Table1[[#This Row],[Corrected Price / Unit ($)]]</f>
        <v>12390</v>
      </c>
      <c r="O48">
        <f>IF(Table1[[#This Row],[Corrected Total ($)]]&gt;5000, Table1[[#This Row],[Corrected Total ($)]]-0.15*Table1[[#This Row],[Corrected Total ($)]], Table1[[#This Row],[Corrected Total ($)]])</f>
        <v>10531.5</v>
      </c>
      <c r="P48" s="20">
        <f>IF(Table1[[#This Row],[Corrected Total ($)]]&gt;5000, Table1[[#This Row],[Corrected Total ($)]]-0.15*Table1[[#This Row],[Corrected Total ($)]], IF(Table1[[#This Row],[Region]]="North", Table1[[#This Row],[Corrected Total ($)]]-0.05*Table1[[#This Row],[Corrected Total ($)]], Table1[[#This Row],[Corrected Total ($)]]))</f>
        <v>10531.5</v>
      </c>
      <c r="Q48" s="20">
        <f>IF(Table1[[#This Row],[Corrected Total ($)]]&gt;5000, IF(Table1[[#This Row],[Region]]="West", Table1[[#This Row],[Corrected Total ($)]]-0.2*Table1[[#This Row],[Corrected Total ($)]],Table1[[#This Row],[Corrected Total ($)]]-0.15*Table1[[#This Row],[Corrected Total ($)]]), Table1[[#This Row],[Corrected Total ($)]])</f>
        <v>10531.5</v>
      </c>
      <c r="R48" s="28" t="str">
        <f>VLOOKUP(Table1[[#This Row],[Customer ID]],'Customer Info'!$A$3:$C$12,3,FALSE)</f>
        <v>Sam Cooper</v>
      </c>
      <c r="S48" s="28" t="str">
        <f>VLOOKUP(Table1[[#This Row],[Customer ID]],'Customer Info'!$A$3:$C$12, 2, FALSE)</f>
        <v>Milago</v>
      </c>
      <c r="T48" s="28" t="str">
        <f>INDEX('Customer Info'!$C$4:$C$12,MATCH(F48,'Customer Info'!$A$4:$A$12,0))</f>
        <v>Sam Cooper</v>
      </c>
      <c r="U48" s="28" t="str">
        <f>INDEX('Customer Info'!$B$4:$B$12,MATCH(F48,'Customer Info'!$A$4:$A$12,0))</f>
        <v>Milago</v>
      </c>
    </row>
    <row r="49" spans="1:21" x14ac:dyDescent="0.3">
      <c r="A49">
        <v>45</v>
      </c>
      <c r="B49" s="2">
        <v>43941</v>
      </c>
      <c r="C49" s="3" t="s">
        <v>12</v>
      </c>
      <c r="D49" s="4" t="s">
        <v>26</v>
      </c>
      <c r="E49" s="3" t="s">
        <v>27</v>
      </c>
      <c r="F49" s="3">
        <v>132</v>
      </c>
      <c r="G49" t="s">
        <v>4</v>
      </c>
      <c r="H49" t="s">
        <v>28</v>
      </c>
      <c r="I49" t="s">
        <v>35</v>
      </c>
      <c r="J49">
        <v>26</v>
      </c>
      <c r="K49" s="17">
        <v>350</v>
      </c>
      <c r="L49" s="17">
        <f>IF(Table1[[#This Row],[Price / Unit ($)]]=350, 375, Table1[[#This Row],[Price / Unit ($)]])</f>
        <v>375</v>
      </c>
      <c r="M49" s="17">
        <v>9100</v>
      </c>
      <c r="N49" s="17">
        <f>Table1[[#This Row],[Number]]*Table1[[#This Row],[Corrected Price / Unit ($)]]</f>
        <v>9750</v>
      </c>
      <c r="O49">
        <f>IF(Table1[[#This Row],[Corrected Total ($)]]&gt;5000, Table1[[#This Row],[Corrected Total ($)]]-0.15*Table1[[#This Row],[Corrected Total ($)]], Table1[[#This Row],[Corrected Total ($)]])</f>
        <v>8287.5</v>
      </c>
      <c r="P49" s="19">
        <f>IF(Table1[[#This Row],[Corrected Total ($)]]&gt;5000, Table1[[#This Row],[Corrected Total ($)]]-0.15*Table1[[#This Row],[Corrected Total ($)]], IF(Table1[[#This Row],[Region]]="North", Table1[[#This Row],[Corrected Total ($)]]-0.05*Table1[[#This Row],[Corrected Total ($)]], Table1[[#This Row],[Corrected Total ($)]]))</f>
        <v>8287.5</v>
      </c>
      <c r="Q49" s="19">
        <f>IF(Table1[[#This Row],[Corrected Total ($)]]&gt;5000, IF(Table1[[#This Row],[Region]]="West", Table1[[#This Row],[Corrected Total ($)]]-0.2*Table1[[#This Row],[Corrected Total ($)]],Table1[[#This Row],[Corrected Total ($)]]-0.15*Table1[[#This Row],[Corrected Total ($)]]), Table1[[#This Row],[Corrected Total ($)]])</f>
        <v>8287.5</v>
      </c>
      <c r="R49" s="27" t="str">
        <f>VLOOKUP(Table1[[#This Row],[Customer ID]],'Customer Info'!$A$3:$C$12,3,FALSE)</f>
        <v>Lucas Adams</v>
      </c>
      <c r="S49" s="27" t="str">
        <f>VLOOKUP(Table1[[#This Row],[Customer ID]],'Customer Info'!$A$3:$C$12, 2, FALSE)</f>
        <v>Bankia</v>
      </c>
      <c r="T49" s="27" t="str">
        <f>INDEX('Customer Info'!$C$4:$C$12,MATCH(F49,'Customer Info'!$A$4:$A$12,0))</f>
        <v>Lucas Adams</v>
      </c>
      <c r="U49" s="27" t="str">
        <f>INDEX('Customer Info'!$B$4:$B$12,MATCH(F49,'Customer Info'!$A$4:$A$12,0))</f>
        <v>Bankia</v>
      </c>
    </row>
    <row r="50" spans="1:21" x14ac:dyDescent="0.3">
      <c r="A50">
        <v>46</v>
      </c>
      <c r="B50" s="2">
        <v>43943</v>
      </c>
      <c r="C50" s="3" t="s">
        <v>12</v>
      </c>
      <c r="D50" s="4" t="s">
        <v>36</v>
      </c>
      <c r="E50" s="3" t="s">
        <v>37</v>
      </c>
      <c r="F50" s="3">
        <v>162</v>
      </c>
      <c r="G50" t="s">
        <v>6</v>
      </c>
      <c r="H50" t="s">
        <v>40</v>
      </c>
      <c r="I50" t="s">
        <v>61</v>
      </c>
      <c r="J50">
        <v>35</v>
      </c>
      <c r="K50" s="17">
        <v>260</v>
      </c>
      <c r="L50" s="17">
        <f>IF(Table1[[#This Row],[Price / Unit ($)]]=350, 375, Table1[[#This Row],[Price / Unit ($)]])</f>
        <v>260</v>
      </c>
      <c r="M50" s="17">
        <v>9100</v>
      </c>
      <c r="N50" s="17">
        <f>Table1[[#This Row],[Number]]*Table1[[#This Row],[Corrected Price / Unit ($)]]</f>
        <v>9100</v>
      </c>
      <c r="O50">
        <f>IF(Table1[[#This Row],[Corrected Total ($)]]&gt;5000, Table1[[#This Row],[Corrected Total ($)]]-0.15*Table1[[#This Row],[Corrected Total ($)]], Table1[[#This Row],[Corrected Total ($)]])</f>
        <v>7735</v>
      </c>
      <c r="P50" s="20">
        <f>IF(Table1[[#This Row],[Corrected Total ($)]]&gt;5000, Table1[[#This Row],[Corrected Total ($)]]-0.15*Table1[[#This Row],[Corrected Total ($)]], IF(Table1[[#This Row],[Region]]="North", Table1[[#This Row],[Corrected Total ($)]]-0.05*Table1[[#This Row],[Corrected Total ($)]], Table1[[#This Row],[Corrected Total ($)]]))</f>
        <v>7735</v>
      </c>
      <c r="Q50" s="20">
        <f>IF(Table1[[#This Row],[Corrected Total ($)]]&gt;5000, IF(Table1[[#This Row],[Region]]="West", Table1[[#This Row],[Corrected Total ($)]]-0.2*Table1[[#This Row],[Corrected Total ($)]],Table1[[#This Row],[Corrected Total ($)]]-0.15*Table1[[#This Row],[Corrected Total ($)]]), Table1[[#This Row],[Corrected Total ($)]])</f>
        <v>7735</v>
      </c>
      <c r="R50" s="28" t="str">
        <f>VLOOKUP(Table1[[#This Row],[Customer ID]],'Customer Info'!$A$3:$C$12,3,FALSE)</f>
        <v>Denise Harris</v>
      </c>
      <c r="S50" s="28" t="str">
        <f>VLOOKUP(Table1[[#This Row],[Customer ID]],'Customer Info'!$A$3:$C$12, 2, FALSE)</f>
        <v>Cruise</v>
      </c>
      <c r="T50" s="28" t="str">
        <f>INDEX('Customer Info'!$C$4:$C$12,MATCH(F50,'Customer Info'!$A$4:$A$12,0))</f>
        <v>Denise Harris</v>
      </c>
      <c r="U50" s="28" t="str">
        <f>INDEX('Customer Info'!$B$4:$B$12,MATCH(F50,'Customer Info'!$A$4:$A$12,0))</f>
        <v>Cruise</v>
      </c>
    </row>
    <row r="51" spans="1:21" x14ac:dyDescent="0.3">
      <c r="A51">
        <v>47</v>
      </c>
      <c r="B51" s="2">
        <v>43944</v>
      </c>
      <c r="C51" s="3" t="s">
        <v>12</v>
      </c>
      <c r="D51" s="4" t="s">
        <v>42</v>
      </c>
      <c r="E51" s="3" t="s">
        <v>27</v>
      </c>
      <c r="F51" s="3">
        <v>144</v>
      </c>
      <c r="G51" t="s">
        <v>2</v>
      </c>
      <c r="H51" t="s">
        <v>45</v>
      </c>
      <c r="I51" t="s">
        <v>58</v>
      </c>
      <c r="J51">
        <v>32</v>
      </c>
      <c r="K51" s="17">
        <v>220</v>
      </c>
      <c r="L51" s="17">
        <f>IF(Table1[[#This Row],[Price / Unit ($)]]=350, 375, Table1[[#This Row],[Price / Unit ($)]])</f>
        <v>220</v>
      </c>
      <c r="M51" s="17">
        <v>7040</v>
      </c>
      <c r="N51" s="17">
        <f>Table1[[#This Row],[Number]]*Table1[[#This Row],[Corrected Price / Unit ($)]]</f>
        <v>7040</v>
      </c>
      <c r="O51">
        <f>IF(Table1[[#This Row],[Corrected Total ($)]]&gt;5000, Table1[[#This Row],[Corrected Total ($)]]-0.15*Table1[[#This Row],[Corrected Total ($)]], Table1[[#This Row],[Corrected Total ($)]])</f>
        <v>5984</v>
      </c>
      <c r="P51" s="19">
        <f>IF(Table1[[#This Row],[Corrected Total ($)]]&gt;5000, Table1[[#This Row],[Corrected Total ($)]]-0.15*Table1[[#This Row],[Corrected Total ($)]], IF(Table1[[#This Row],[Region]]="North", Table1[[#This Row],[Corrected Total ($)]]-0.05*Table1[[#This Row],[Corrected Total ($)]], Table1[[#This Row],[Corrected Total ($)]]))</f>
        <v>5984</v>
      </c>
      <c r="Q51" s="19">
        <f>IF(Table1[[#This Row],[Corrected Total ($)]]&gt;5000, IF(Table1[[#This Row],[Region]]="West", Table1[[#This Row],[Corrected Total ($)]]-0.2*Table1[[#This Row],[Corrected Total ($)]],Table1[[#This Row],[Corrected Total ($)]]-0.15*Table1[[#This Row],[Corrected Total ($)]]), Table1[[#This Row],[Corrected Total ($)]])</f>
        <v>5984</v>
      </c>
      <c r="R51" s="27" t="str">
        <f>VLOOKUP(Table1[[#This Row],[Customer ID]],'Customer Info'!$A$3:$C$12,3,FALSE)</f>
        <v>Christina Bell</v>
      </c>
      <c r="S51" s="27" t="str">
        <f>VLOOKUP(Table1[[#This Row],[Customer ID]],'Customer Info'!$A$3:$C$12, 2, FALSE)</f>
        <v>Affinity</v>
      </c>
      <c r="T51" s="27" t="str">
        <f>INDEX('Customer Info'!$C$4:$C$12,MATCH(F51,'Customer Info'!$A$4:$A$12,0))</f>
        <v>Christina Bell</v>
      </c>
      <c r="U51" s="27" t="str">
        <f>INDEX('Customer Info'!$B$4:$B$12,MATCH(F51,'Customer Info'!$A$4:$A$12,0))</f>
        <v>Affinity</v>
      </c>
    </row>
    <row r="52" spans="1:21" x14ac:dyDescent="0.3">
      <c r="A52">
        <v>48</v>
      </c>
      <c r="B52" s="2">
        <v>43948</v>
      </c>
      <c r="C52" s="3" t="s">
        <v>12</v>
      </c>
      <c r="D52" s="4" t="s">
        <v>50</v>
      </c>
      <c r="E52" s="3" t="s">
        <v>31</v>
      </c>
      <c r="F52" s="3">
        <v>132</v>
      </c>
      <c r="G52" t="s">
        <v>7</v>
      </c>
      <c r="H52" t="s">
        <v>38</v>
      </c>
      <c r="I52" t="s">
        <v>57</v>
      </c>
      <c r="J52">
        <v>18</v>
      </c>
      <c r="K52" s="17">
        <v>295</v>
      </c>
      <c r="L52" s="17">
        <f>IF(Table1[[#This Row],[Price / Unit ($)]]=350, 375, Table1[[#This Row],[Price / Unit ($)]])</f>
        <v>295</v>
      </c>
      <c r="M52" s="17">
        <v>5310</v>
      </c>
      <c r="N52" s="17">
        <f>Table1[[#This Row],[Number]]*Table1[[#This Row],[Corrected Price / Unit ($)]]</f>
        <v>5310</v>
      </c>
      <c r="O52">
        <f>IF(Table1[[#This Row],[Corrected Total ($)]]&gt;5000, Table1[[#This Row],[Corrected Total ($)]]-0.15*Table1[[#This Row],[Corrected Total ($)]], Table1[[#This Row],[Corrected Total ($)]])</f>
        <v>4513.5</v>
      </c>
      <c r="P52" s="20">
        <f>IF(Table1[[#This Row],[Corrected Total ($)]]&gt;5000, Table1[[#This Row],[Corrected Total ($)]]-0.15*Table1[[#This Row],[Corrected Total ($)]], IF(Table1[[#This Row],[Region]]="North", Table1[[#This Row],[Corrected Total ($)]]-0.05*Table1[[#This Row],[Corrected Total ($)]], Table1[[#This Row],[Corrected Total ($)]]))</f>
        <v>4513.5</v>
      </c>
      <c r="Q52" s="20">
        <f>IF(Table1[[#This Row],[Corrected Total ($)]]&gt;5000, IF(Table1[[#This Row],[Region]]="West", Table1[[#This Row],[Corrected Total ($)]]-0.2*Table1[[#This Row],[Corrected Total ($)]],Table1[[#This Row],[Corrected Total ($)]]-0.15*Table1[[#This Row],[Corrected Total ($)]]), Table1[[#This Row],[Corrected Total ($)]])</f>
        <v>4248</v>
      </c>
      <c r="R52" s="28" t="str">
        <f>VLOOKUP(Table1[[#This Row],[Customer ID]],'Customer Info'!$A$3:$C$12,3,FALSE)</f>
        <v>Lucas Adams</v>
      </c>
      <c r="S52" s="28" t="str">
        <f>VLOOKUP(Table1[[#This Row],[Customer ID]],'Customer Info'!$A$3:$C$12, 2, FALSE)</f>
        <v>Bankia</v>
      </c>
      <c r="T52" s="28" t="str">
        <f>INDEX('Customer Info'!$C$4:$C$12,MATCH(F52,'Customer Info'!$A$4:$A$12,0))</f>
        <v>Lucas Adams</v>
      </c>
      <c r="U52" s="28" t="str">
        <f>INDEX('Customer Info'!$B$4:$B$12,MATCH(F52,'Customer Info'!$A$4:$A$12,0))</f>
        <v>Bankia</v>
      </c>
    </row>
    <row r="53" spans="1:21" x14ac:dyDescent="0.3">
      <c r="A53">
        <v>49</v>
      </c>
      <c r="B53" s="2">
        <v>43948</v>
      </c>
      <c r="C53" s="3" t="s">
        <v>12</v>
      </c>
      <c r="D53" s="4" t="s">
        <v>36</v>
      </c>
      <c r="E53" s="3" t="s">
        <v>37</v>
      </c>
      <c r="F53" s="3">
        <v>180</v>
      </c>
      <c r="G53" t="s">
        <v>4</v>
      </c>
      <c r="H53" t="s">
        <v>28</v>
      </c>
      <c r="I53" t="s">
        <v>35</v>
      </c>
      <c r="J53">
        <v>22</v>
      </c>
      <c r="K53" s="17">
        <v>350</v>
      </c>
      <c r="L53" s="17">
        <f>IF(Table1[[#This Row],[Price / Unit ($)]]=350, 375, Table1[[#This Row],[Price / Unit ($)]])</f>
        <v>375</v>
      </c>
      <c r="M53" s="17">
        <v>7700</v>
      </c>
      <c r="N53" s="17">
        <f>Table1[[#This Row],[Number]]*Table1[[#This Row],[Corrected Price / Unit ($)]]</f>
        <v>8250</v>
      </c>
      <c r="O53">
        <f>IF(Table1[[#This Row],[Corrected Total ($)]]&gt;5000, Table1[[#This Row],[Corrected Total ($)]]-0.15*Table1[[#This Row],[Corrected Total ($)]], Table1[[#This Row],[Corrected Total ($)]])</f>
        <v>7012.5</v>
      </c>
      <c r="P53" s="19">
        <f>IF(Table1[[#This Row],[Corrected Total ($)]]&gt;5000, Table1[[#This Row],[Corrected Total ($)]]-0.15*Table1[[#This Row],[Corrected Total ($)]], IF(Table1[[#This Row],[Region]]="North", Table1[[#This Row],[Corrected Total ($)]]-0.05*Table1[[#This Row],[Corrected Total ($)]], Table1[[#This Row],[Corrected Total ($)]]))</f>
        <v>7012.5</v>
      </c>
      <c r="Q53" s="19">
        <f>IF(Table1[[#This Row],[Corrected Total ($)]]&gt;5000, IF(Table1[[#This Row],[Region]]="West", Table1[[#This Row],[Corrected Total ($)]]-0.2*Table1[[#This Row],[Corrected Total ($)]],Table1[[#This Row],[Corrected Total ($)]]-0.15*Table1[[#This Row],[Corrected Total ($)]]), Table1[[#This Row],[Corrected Total ($)]])</f>
        <v>7012.5</v>
      </c>
      <c r="R53" s="27" t="str">
        <f>VLOOKUP(Table1[[#This Row],[Customer ID]],'Customer Info'!$A$3:$C$12,3,FALSE)</f>
        <v>Sam Cooper</v>
      </c>
      <c r="S53" s="27" t="str">
        <f>VLOOKUP(Table1[[#This Row],[Customer ID]],'Customer Info'!$A$3:$C$12, 2, FALSE)</f>
        <v>Milago</v>
      </c>
      <c r="T53" s="27" t="str">
        <f>INDEX('Customer Info'!$C$4:$C$12,MATCH(F53,'Customer Info'!$A$4:$A$12,0))</f>
        <v>Sam Cooper</v>
      </c>
      <c r="U53" s="27" t="str">
        <f>INDEX('Customer Info'!$B$4:$B$12,MATCH(F53,'Customer Info'!$A$4:$A$12,0))</f>
        <v>Milago</v>
      </c>
    </row>
    <row r="54" spans="1:21" x14ac:dyDescent="0.3">
      <c r="A54">
        <v>50</v>
      </c>
      <c r="B54" s="2">
        <v>43951</v>
      </c>
      <c r="C54" s="3" t="s">
        <v>12</v>
      </c>
      <c r="D54" s="4" t="s">
        <v>44</v>
      </c>
      <c r="E54" s="3" t="s">
        <v>37</v>
      </c>
      <c r="F54" s="3">
        <v>162</v>
      </c>
      <c r="G54" t="s">
        <v>5</v>
      </c>
      <c r="H54" t="s">
        <v>40</v>
      </c>
      <c r="I54" t="s">
        <v>59</v>
      </c>
      <c r="J54">
        <v>38</v>
      </c>
      <c r="K54" s="17">
        <v>235</v>
      </c>
      <c r="L54" s="17">
        <f>IF(Table1[[#This Row],[Price / Unit ($)]]=350, 375, Table1[[#This Row],[Price / Unit ($)]])</f>
        <v>235</v>
      </c>
      <c r="M54" s="17">
        <v>8930</v>
      </c>
      <c r="N54" s="17">
        <f>Table1[[#This Row],[Number]]*Table1[[#This Row],[Corrected Price / Unit ($)]]</f>
        <v>8930</v>
      </c>
      <c r="O54">
        <f>IF(Table1[[#This Row],[Corrected Total ($)]]&gt;5000, Table1[[#This Row],[Corrected Total ($)]]-0.15*Table1[[#This Row],[Corrected Total ($)]], Table1[[#This Row],[Corrected Total ($)]])</f>
        <v>7590.5</v>
      </c>
      <c r="P54" s="20">
        <f>IF(Table1[[#This Row],[Corrected Total ($)]]&gt;5000, Table1[[#This Row],[Corrected Total ($)]]-0.15*Table1[[#This Row],[Corrected Total ($)]], IF(Table1[[#This Row],[Region]]="North", Table1[[#This Row],[Corrected Total ($)]]-0.05*Table1[[#This Row],[Corrected Total ($)]], Table1[[#This Row],[Corrected Total ($)]]))</f>
        <v>7590.5</v>
      </c>
      <c r="Q54" s="20">
        <f>IF(Table1[[#This Row],[Corrected Total ($)]]&gt;5000, IF(Table1[[#This Row],[Region]]="West", Table1[[#This Row],[Corrected Total ($)]]-0.2*Table1[[#This Row],[Corrected Total ($)]],Table1[[#This Row],[Corrected Total ($)]]-0.15*Table1[[#This Row],[Corrected Total ($)]]), Table1[[#This Row],[Corrected Total ($)]])</f>
        <v>7590.5</v>
      </c>
      <c r="R54" s="28" t="str">
        <f>VLOOKUP(Table1[[#This Row],[Customer ID]],'Customer Info'!$A$3:$C$12,3,FALSE)</f>
        <v>Denise Harris</v>
      </c>
      <c r="S54" s="28" t="str">
        <f>VLOOKUP(Table1[[#This Row],[Customer ID]],'Customer Info'!$A$3:$C$12, 2, FALSE)</f>
        <v>Cruise</v>
      </c>
      <c r="T54" s="28" t="str">
        <f>INDEX('Customer Info'!$C$4:$C$12,MATCH(F54,'Customer Info'!$A$4:$A$12,0))</f>
        <v>Denise Harris</v>
      </c>
      <c r="U54" s="28" t="str">
        <f>INDEX('Customer Info'!$B$4:$B$12,MATCH(F54,'Customer Info'!$A$4:$A$12,0))</f>
        <v>Cruise</v>
      </c>
    </row>
    <row r="55" spans="1:21" x14ac:dyDescent="0.3">
      <c r="A55">
        <v>51</v>
      </c>
      <c r="B55" s="2">
        <v>43952</v>
      </c>
      <c r="C55" s="3" t="s">
        <v>13</v>
      </c>
      <c r="D55" s="4" t="s">
        <v>26</v>
      </c>
      <c r="E55" s="3" t="s">
        <v>27</v>
      </c>
      <c r="F55" s="3">
        <v>180</v>
      </c>
      <c r="G55" t="s">
        <v>2</v>
      </c>
      <c r="H55" t="s">
        <v>28</v>
      </c>
      <c r="I55" t="s">
        <v>62</v>
      </c>
      <c r="J55">
        <v>42</v>
      </c>
      <c r="K55" s="17">
        <v>220</v>
      </c>
      <c r="L55" s="17">
        <f>IF(Table1[[#This Row],[Price / Unit ($)]]=350, 375, Table1[[#This Row],[Price / Unit ($)]])</f>
        <v>220</v>
      </c>
      <c r="M55" s="17">
        <v>9240</v>
      </c>
      <c r="N55" s="17">
        <f>Table1[[#This Row],[Number]]*Table1[[#This Row],[Corrected Price / Unit ($)]]</f>
        <v>9240</v>
      </c>
      <c r="O55">
        <f>IF(Table1[[#This Row],[Corrected Total ($)]]&gt;5000, Table1[[#This Row],[Corrected Total ($)]]-0.15*Table1[[#This Row],[Corrected Total ($)]], Table1[[#This Row],[Corrected Total ($)]])</f>
        <v>7854</v>
      </c>
      <c r="P55" s="19">
        <f>IF(Table1[[#This Row],[Corrected Total ($)]]&gt;5000, Table1[[#This Row],[Corrected Total ($)]]-0.15*Table1[[#This Row],[Corrected Total ($)]], IF(Table1[[#This Row],[Region]]="North", Table1[[#This Row],[Corrected Total ($)]]-0.05*Table1[[#This Row],[Corrected Total ($)]], Table1[[#This Row],[Corrected Total ($)]]))</f>
        <v>7854</v>
      </c>
      <c r="Q55" s="19">
        <f>IF(Table1[[#This Row],[Corrected Total ($)]]&gt;5000, IF(Table1[[#This Row],[Region]]="West", Table1[[#This Row],[Corrected Total ($)]]-0.2*Table1[[#This Row],[Corrected Total ($)]],Table1[[#This Row],[Corrected Total ($)]]-0.15*Table1[[#This Row],[Corrected Total ($)]]), Table1[[#This Row],[Corrected Total ($)]])</f>
        <v>7854</v>
      </c>
      <c r="R55" s="27" t="str">
        <f>VLOOKUP(Table1[[#This Row],[Customer ID]],'Customer Info'!$A$3:$C$12,3,FALSE)</f>
        <v>Sam Cooper</v>
      </c>
      <c r="S55" s="27" t="str">
        <f>VLOOKUP(Table1[[#This Row],[Customer ID]],'Customer Info'!$A$3:$C$12, 2, FALSE)</f>
        <v>Milago</v>
      </c>
      <c r="T55" s="27" t="str">
        <f>INDEX('Customer Info'!$C$4:$C$12,MATCH(F55,'Customer Info'!$A$4:$A$12,0))</f>
        <v>Sam Cooper</v>
      </c>
      <c r="U55" s="27" t="str">
        <f>INDEX('Customer Info'!$B$4:$B$12,MATCH(F55,'Customer Info'!$A$4:$A$12,0))</f>
        <v>Milago</v>
      </c>
    </row>
    <row r="56" spans="1:21" x14ac:dyDescent="0.3">
      <c r="A56">
        <v>52</v>
      </c>
      <c r="B56" s="2">
        <v>43954</v>
      </c>
      <c r="C56" s="3" t="s">
        <v>13</v>
      </c>
      <c r="D56" s="4" t="s">
        <v>50</v>
      </c>
      <c r="E56" s="3" t="s">
        <v>31</v>
      </c>
      <c r="F56" s="3">
        <v>162</v>
      </c>
      <c r="G56" t="s">
        <v>7</v>
      </c>
      <c r="H56" t="s">
        <v>32</v>
      </c>
      <c r="I56" t="s">
        <v>63</v>
      </c>
      <c r="J56">
        <v>15</v>
      </c>
      <c r="K56" s="17">
        <v>295</v>
      </c>
      <c r="L56" s="17">
        <f>IF(Table1[[#This Row],[Price / Unit ($)]]=350, 375, Table1[[#This Row],[Price / Unit ($)]])</f>
        <v>295</v>
      </c>
      <c r="M56" s="17">
        <v>4425</v>
      </c>
      <c r="N56" s="17">
        <f>Table1[[#This Row],[Number]]*Table1[[#This Row],[Corrected Price / Unit ($)]]</f>
        <v>4425</v>
      </c>
      <c r="O56">
        <f>IF(Table1[[#This Row],[Corrected Total ($)]]&gt;5000, Table1[[#This Row],[Corrected Total ($)]]-0.15*Table1[[#This Row],[Corrected Total ($)]], Table1[[#This Row],[Corrected Total ($)]])</f>
        <v>4425</v>
      </c>
      <c r="P56" s="20">
        <f>IF(Table1[[#This Row],[Corrected Total ($)]]&gt;5000, Table1[[#This Row],[Corrected Total ($)]]-0.15*Table1[[#This Row],[Corrected Total ($)]], IF(Table1[[#This Row],[Region]]="North", Table1[[#This Row],[Corrected Total ($)]]-0.05*Table1[[#This Row],[Corrected Total ($)]], Table1[[#This Row],[Corrected Total ($)]]))</f>
        <v>4425</v>
      </c>
      <c r="Q56" s="20">
        <f>IF(Table1[[#This Row],[Corrected Total ($)]]&gt;5000, IF(Table1[[#This Row],[Region]]="West", Table1[[#This Row],[Corrected Total ($)]]-0.2*Table1[[#This Row],[Corrected Total ($)]],Table1[[#This Row],[Corrected Total ($)]]-0.15*Table1[[#This Row],[Corrected Total ($)]]), Table1[[#This Row],[Corrected Total ($)]])</f>
        <v>4425</v>
      </c>
      <c r="R56" s="28" t="str">
        <f>VLOOKUP(Table1[[#This Row],[Customer ID]],'Customer Info'!$A$3:$C$12,3,FALSE)</f>
        <v>Denise Harris</v>
      </c>
      <c r="S56" s="28" t="str">
        <f>VLOOKUP(Table1[[#This Row],[Customer ID]],'Customer Info'!$A$3:$C$12, 2, FALSE)</f>
        <v>Cruise</v>
      </c>
      <c r="T56" s="28" t="str">
        <f>INDEX('Customer Info'!$C$4:$C$12,MATCH(F56,'Customer Info'!$A$4:$A$12,0))</f>
        <v>Denise Harris</v>
      </c>
      <c r="U56" s="28" t="str">
        <f>INDEX('Customer Info'!$B$4:$B$12,MATCH(F56,'Customer Info'!$A$4:$A$12,0))</f>
        <v>Cruise</v>
      </c>
    </row>
    <row r="57" spans="1:21" x14ac:dyDescent="0.3">
      <c r="A57">
        <v>53</v>
      </c>
      <c r="B57" s="2">
        <v>43958</v>
      </c>
      <c r="C57" s="3" t="s">
        <v>13</v>
      </c>
      <c r="D57" s="4" t="s">
        <v>36</v>
      </c>
      <c r="E57" s="3" t="s">
        <v>37</v>
      </c>
      <c r="F57" s="3">
        <v>136</v>
      </c>
      <c r="G57" t="s">
        <v>3</v>
      </c>
      <c r="H57" t="s">
        <v>40</v>
      </c>
      <c r="I57" t="s">
        <v>49</v>
      </c>
      <c r="J57">
        <v>10</v>
      </c>
      <c r="K57" s="17">
        <v>375</v>
      </c>
      <c r="L57" s="17">
        <f>IF(Table1[[#This Row],[Price / Unit ($)]]=350, 375, Table1[[#This Row],[Price / Unit ($)]])</f>
        <v>375</v>
      </c>
      <c r="M57" s="17">
        <v>3750</v>
      </c>
      <c r="N57" s="17">
        <f>Table1[[#This Row],[Number]]*Table1[[#This Row],[Corrected Price / Unit ($)]]</f>
        <v>3750</v>
      </c>
      <c r="O57">
        <f>IF(Table1[[#This Row],[Corrected Total ($)]]&gt;5000, Table1[[#This Row],[Corrected Total ($)]]-0.15*Table1[[#This Row],[Corrected Total ($)]], Table1[[#This Row],[Corrected Total ($)]])</f>
        <v>3750</v>
      </c>
      <c r="P57" s="19">
        <f>IF(Table1[[#This Row],[Corrected Total ($)]]&gt;5000, Table1[[#This Row],[Corrected Total ($)]]-0.15*Table1[[#This Row],[Corrected Total ($)]], IF(Table1[[#This Row],[Region]]="North", Table1[[#This Row],[Corrected Total ($)]]-0.05*Table1[[#This Row],[Corrected Total ($)]], Table1[[#This Row],[Corrected Total ($)]]))</f>
        <v>3750</v>
      </c>
      <c r="Q57" s="19">
        <f>IF(Table1[[#This Row],[Corrected Total ($)]]&gt;5000, IF(Table1[[#This Row],[Region]]="West", Table1[[#This Row],[Corrected Total ($)]]-0.2*Table1[[#This Row],[Corrected Total ($)]],Table1[[#This Row],[Corrected Total ($)]]-0.15*Table1[[#This Row],[Corrected Total ($)]]), Table1[[#This Row],[Corrected Total ($)]])</f>
        <v>3750</v>
      </c>
      <c r="R57" s="27" t="str">
        <f>VLOOKUP(Table1[[#This Row],[Customer ID]],'Customer Info'!$A$3:$C$12,3,FALSE)</f>
        <v>Emily Flores</v>
      </c>
      <c r="S57" s="27" t="str">
        <f>VLOOKUP(Table1[[#This Row],[Customer ID]],'Customer Info'!$A$3:$C$12, 2, FALSE)</f>
        <v>Telmark</v>
      </c>
      <c r="T57" s="27" t="str">
        <f>INDEX('Customer Info'!$C$4:$C$12,MATCH(F57,'Customer Info'!$A$4:$A$12,0))</f>
        <v>Emily Flores</v>
      </c>
      <c r="U57" s="27" t="str">
        <f>INDEX('Customer Info'!$B$4:$B$12,MATCH(F57,'Customer Info'!$A$4:$A$12,0))</f>
        <v>Telmark</v>
      </c>
    </row>
    <row r="58" spans="1:21" x14ac:dyDescent="0.3">
      <c r="A58">
        <v>54</v>
      </c>
      <c r="B58" s="2">
        <v>43959</v>
      </c>
      <c r="C58" s="3" t="s">
        <v>13</v>
      </c>
      <c r="D58" s="4" t="s">
        <v>34</v>
      </c>
      <c r="E58" s="3" t="s">
        <v>31</v>
      </c>
      <c r="F58" s="3">
        <v>136</v>
      </c>
      <c r="G58" t="s">
        <v>5</v>
      </c>
      <c r="H58" t="s">
        <v>28</v>
      </c>
      <c r="I58" t="s">
        <v>29</v>
      </c>
      <c r="J58">
        <v>26</v>
      </c>
      <c r="K58" s="17">
        <v>235</v>
      </c>
      <c r="L58" s="17">
        <f>IF(Table1[[#This Row],[Price / Unit ($)]]=350, 375, Table1[[#This Row],[Price / Unit ($)]])</f>
        <v>235</v>
      </c>
      <c r="M58" s="17">
        <v>6110</v>
      </c>
      <c r="N58" s="17">
        <f>Table1[[#This Row],[Number]]*Table1[[#This Row],[Corrected Price / Unit ($)]]</f>
        <v>6110</v>
      </c>
      <c r="O58">
        <f>IF(Table1[[#This Row],[Corrected Total ($)]]&gt;5000, Table1[[#This Row],[Corrected Total ($)]]-0.15*Table1[[#This Row],[Corrected Total ($)]], Table1[[#This Row],[Corrected Total ($)]])</f>
        <v>5193.5</v>
      </c>
      <c r="P58" s="20">
        <f>IF(Table1[[#This Row],[Corrected Total ($)]]&gt;5000, Table1[[#This Row],[Corrected Total ($)]]-0.15*Table1[[#This Row],[Corrected Total ($)]], IF(Table1[[#This Row],[Region]]="North", Table1[[#This Row],[Corrected Total ($)]]-0.05*Table1[[#This Row],[Corrected Total ($)]], Table1[[#This Row],[Corrected Total ($)]]))</f>
        <v>5193.5</v>
      </c>
      <c r="Q58" s="20">
        <f>IF(Table1[[#This Row],[Corrected Total ($)]]&gt;5000, IF(Table1[[#This Row],[Region]]="West", Table1[[#This Row],[Corrected Total ($)]]-0.2*Table1[[#This Row],[Corrected Total ($)]],Table1[[#This Row],[Corrected Total ($)]]-0.15*Table1[[#This Row],[Corrected Total ($)]]), Table1[[#This Row],[Corrected Total ($)]])</f>
        <v>4888</v>
      </c>
      <c r="R58" s="28" t="str">
        <f>VLOOKUP(Table1[[#This Row],[Customer ID]],'Customer Info'!$A$3:$C$12,3,FALSE)</f>
        <v>Emily Flores</v>
      </c>
      <c r="S58" s="28" t="str">
        <f>VLOOKUP(Table1[[#This Row],[Customer ID]],'Customer Info'!$A$3:$C$12, 2, FALSE)</f>
        <v>Telmark</v>
      </c>
      <c r="T58" s="28" t="str">
        <f>INDEX('Customer Info'!$C$4:$C$12,MATCH(F58,'Customer Info'!$A$4:$A$12,0))</f>
        <v>Emily Flores</v>
      </c>
      <c r="U58" s="28" t="str">
        <f>INDEX('Customer Info'!$B$4:$B$12,MATCH(F58,'Customer Info'!$A$4:$A$12,0))</f>
        <v>Telmark</v>
      </c>
    </row>
    <row r="59" spans="1:21" x14ac:dyDescent="0.3">
      <c r="A59">
        <v>55</v>
      </c>
      <c r="B59" s="2">
        <v>43963</v>
      </c>
      <c r="C59" s="3" t="s">
        <v>13</v>
      </c>
      <c r="D59" s="4" t="s">
        <v>42</v>
      </c>
      <c r="E59" s="3" t="s">
        <v>27</v>
      </c>
      <c r="F59" s="3">
        <v>152</v>
      </c>
      <c r="G59" t="s">
        <v>5</v>
      </c>
      <c r="H59" t="s">
        <v>32</v>
      </c>
      <c r="I59" t="s">
        <v>64</v>
      </c>
      <c r="J59">
        <v>40</v>
      </c>
      <c r="K59" s="17">
        <v>235</v>
      </c>
      <c r="L59" s="17">
        <f>IF(Table1[[#This Row],[Price / Unit ($)]]=350, 375, Table1[[#This Row],[Price / Unit ($)]])</f>
        <v>235</v>
      </c>
      <c r="M59" s="17">
        <v>9400</v>
      </c>
      <c r="N59" s="17">
        <f>Table1[[#This Row],[Number]]*Table1[[#This Row],[Corrected Price / Unit ($)]]</f>
        <v>9400</v>
      </c>
      <c r="O59">
        <f>IF(Table1[[#This Row],[Corrected Total ($)]]&gt;5000, Table1[[#This Row],[Corrected Total ($)]]-0.15*Table1[[#This Row],[Corrected Total ($)]], Table1[[#This Row],[Corrected Total ($)]])</f>
        <v>7990</v>
      </c>
      <c r="P59" s="19">
        <f>IF(Table1[[#This Row],[Corrected Total ($)]]&gt;5000, Table1[[#This Row],[Corrected Total ($)]]-0.15*Table1[[#This Row],[Corrected Total ($)]], IF(Table1[[#This Row],[Region]]="North", Table1[[#This Row],[Corrected Total ($)]]-0.05*Table1[[#This Row],[Corrected Total ($)]], Table1[[#This Row],[Corrected Total ($)]]))</f>
        <v>7990</v>
      </c>
      <c r="Q59" s="19">
        <f>IF(Table1[[#This Row],[Corrected Total ($)]]&gt;5000, IF(Table1[[#This Row],[Region]]="West", Table1[[#This Row],[Corrected Total ($)]]-0.2*Table1[[#This Row],[Corrected Total ($)]],Table1[[#This Row],[Corrected Total ($)]]-0.15*Table1[[#This Row],[Corrected Total ($)]]), Table1[[#This Row],[Corrected Total ($)]])</f>
        <v>7990</v>
      </c>
      <c r="R59" s="27" t="str">
        <f>VLOOKUP(Table1[[#This Row],[Customer ID]],'Customer Info'!$A$3:$C$12,3,FALSE)</f>
        <v>Rob Nelson</v>
      </c>
      <c r="S59" s="27" t="str">
        <f>VLOOKUP(Table1[[#This Row],[Customer ID]],'Customer Info'!$A$3:$C$12, 2, FALSE)</f>
        <v>Secspace</v>
      </c>
      <c r="T59" s="27" t="str">
        <f>INDEX('Customer Info'!$C$4:$C$12,MATCH(F59,'Customer Info'!$A$4:$A$12,0))</f>
        <v>Rob Nelson</v>
      </c>
      <c r="U59" s="27" t="str">
        <f>INDEX('Customer Info'!$B$4:$B$12,MATCH(F59,'Customer Info'!$A$4:$A$12,0))</f>
        <v>Secspace</v>
      </c>
    </row>
    <row r="60" spans="1:21" x14ac:dyDescent="0.3">
      <c r="A60">
        <v>56</v>
      </c>
      <c r="B60" s="2">
        <v>43964</v>
      </c>
      <c r="C60" s="3" t="s">
        <v>13</v>
      </c>
      <c r="D60" s="4" t="s">
        <v>44</v>
      </c>
      <c r="E60" s="3" t="s">
        <v>37</v>
      </c>
      <c r="F60" s="3">
        <v>180</v>
      </c>
      <c r="G60" t="s">
        <v>6</v>
      </c>
      <c r="H60" t="s">
        <v>28</v>
      </c>
      <c r="I60" t="s">
        <v>55</v>
      </c>
      <c r="J60">
        <v>30</v>
      </c>
      <c r="K60" s="17">
        <v>260</v>
      </c>
      <c r="L60" s="17">
        <f>IF(Table1[[#This Row],[Price / Unit ($)]]=350, 375, Table1[[#This Row],[Price / Unit ($)]])</f>
        <v>260</v>
      </c>
      <c r="M60" s="17">
        <v>7800</v>
      </c>
      <c r="N60" s="17">
        <f>Table1[[#This Row],[Number]]*Table1[[#This Row],[Corrected Price / Unit ($)]]</f>
        <v>7800</v>
      </c>
      <c r="O60">
        <f>IF(Table1[[#This Row],[Corrected Total ($)]]&gt;5000, Table1[[#This Row],[Corrected Total ($)]]-0.15*Table1[[#This Row],[Corrected Total ($)]], Table1[[#This Row],[Corrected Total ($)]])</f>
        <v>6630</v>
      </c>
      <c r="P60" s="20">
        <f>IF(Table1[[#This Row],[Corrected Total ($)]]&gt;5000, Table1[[#This Row],[Corrected Total ($)]]-0.15*Table1[[#This Row],[Corrected Total ($)]], IF(Table1[[#This Row],[Region]]="North", Table1[[#This Row],[Corrected Total ($)]]-0.05*Table1[[#This Row],[Corrected Total ($)]], Table1[[#This Row],[Corrected Total ($)]]))</f>
        <v>6630</v>
      </c>
      <c r="Q60" s="20">
        <f>IF(Table1[[#This Row],[Corrected Total ($)]]&gt;5000, IF(Table1[[#This Row],[Region]]="West", Table1[[#This Row],[Corrected Total ($)]]-0.2*Table1[[#This Row],[Corrected Total ($)]],Table1[[#This Row],[Corrected Total ($)]]-0.15*Table1[[#This Row],[Corrected Total ($)]]), Table1[[#This Row],[Corrected Total ($)]])</f>
        <v>6630</v>
      </c>
      <c r="R60" s="28" t="str">
        <f>VLOOKUP(Table1[[#This Row],[Customer ID]],'Customer Info'!$A$3:$C$12,3,FALSE)</f>
        <v>Sam Cooper</v>
      </c>
      <c r="S60" s="28" t="str">
        <f>VLOOKUP(Table1[[#This Row],[Customer ID]],'Customer Info'!$A$3:$C$12, 2, FALSE)</f>
        <v>Milago</v>
      </c>
      <c r="T60" s="28" t="str">
        <f>INDEX('Customer Info'!$C$4:$C$12,MATCH(F60,'Customer Info'!$A$4:$A$12,0))</f>
        <v>Sam Cooper</v>
      </c>
      <c r="U60" s="28" t="str">
        <f>INDEX('Customer Info'!$B$4:$B$12,MATCH(F60,'Customer Info'!$A$4:$A$12,0))</f>
        <v>Milago</v>
      </c>
    </row>
    <row r="61" spans="1:21" x14ac:dyDescent="0.3">
      <c r="A61">
        <v>57</v>
      </c>
      <c r="B61" s="2">
        <v>43966</v>
      </c>
      <c r="C61" s="3" t="s">
        <v>13</v>
      </c>
      <c r="D61" s="4" t="s">
        <v>36</v>
      </c>
      <c r="E61" s="3" t="s">
        <v>37</v>
      </c>
      <c r="F61" s="3">
        <v>152</v>
      </c>
      <c r="G61" t="s">
        <v>4</v>
      </c>
      <c r="H61" t="s">
        <v>40</v>
      </c>
      <c r="I61" t="s">
        <v>65</v>
      </c>
      <c r="J61">
        <v>26</v>
      </c>
      <c r="K61" s="17">
        <v>350</v>
      </c>
      <c r="L61" s="17">
        <f>IF(Table1[[#This Row],[Price / Unit ($)]]=350, 375, Table1[[#This Row],[Price / Unit ($)]])</f>
        <v>375</v>
      </c>
      <c r="M61" s="17">
        <v>9100</v>
      </c>
      <c r="N61" s="17">
        <f>Table1[[#This Row],[Number]]*Table1[[#This Row],[Corrected Price / Unit ($)]]</f>
        <v>9750</v>
      </c>
      <c r="O61">
        <f>IF(Table1[[#This Row],[Corrected Total ($)]]&gt;5000, Table1[[#This Row],[Corrected Total ($)]]-0.15*Table1[[#This Row],[Corrected Total ($)]], Table1[[#This Row],[Corrected Total ($)]])</f>
        <v>8287.5</v>
      </c>
      <c r="P61" s="19">
        <f>IF(Table1[[#This Row],[Corrected Total ($)]]&gt;5000, Table1[[#This Row],[Corrected Total ($)]]-0.15*Table1[[#This Row],[Corrected Total ($)]], IF(Table1[[#This Row],[Region]]="North", Table1[[#This Row],[Corrected Total ($)]]-0.05*Table1[[#This Row],[Corrected Total ($)]], Table1[[#This Row],[Corrected Total ($)]]))</f>
        <v>8287.5</v>
      </c>
      <c r="Q61" s="19">
        <f>IF(Table1[[#This Row],[Corrected Total ($)]]&gt;5000, IF(Table1[[#This Row],[Region]]="West", Table1[[#This Row],[Corrected Total ($)]]-0.2*Table1[[#This Row],[Corrected Total ($)]],Table1[[#This Row],[Corrected Total ($)]]-0.15*Table1[[#This Row],[Corrected Total ($)]]), Table1[[#This Row],[Corrected Total ($)]])</f>
        <v>8287.5</v>
      </c>
      <c r="R61" s="27" t="str">
        <f>VLOOKUP(Table1[[#This Row],[Customer ID]],'Customer Info'!$A$3:$C$12,3,FALSE)</f>
        <v>Rob Nelson</v>
      </c>
      <c r="S61" s="27" t="str">
        <f>VLOOKUP(Table1[[#This Row],[Customer ID]],'Customer Info'!$A$3:$C$12, 2, FALSE)</f>
        <v>Secspace</v>
      </c>
      <c r="T61" s="27" t="str">
        <f>INDEX('Customer Info'!$C$4:$C$12,MATCH(F61,'Customer Info'!$A$4:$A$12,0))</f>
        <v>Rob Nelson</v>
      </c>
      <c r="U61" s="27" t="str">
        <f>INDEX('Customer Info'!$B$4:$B$12,MATCH(F61,'Customer Info'!$A$4:$A$12,0))</f>
        <v>Secspace</v>
      </c>
    </row>
    <row r="62" spans="1:21" x14ac:dyDescent="0.3">
      <c r="A62">
        <v>58</v>
      </c>
      <c r="B62" s="2">
        <v>43968</v>
      </c>
      <c r="C62" s="3" t="s">
        <v>13</v>
      </c>
      <c r="D62" s="4" t="s">
        <v>42</v>
      </c>
      <c r="E62" s="3" t="s">
        <v>27</v>
      </c>
      <c r="F62" s="3">
        <v>132</v>
      </c>
      <c r="G62" t="s">
        <v>7</v>
      </c>
      <c r="H62" t="s">
        <v>28</v>
      </c>
      <c r="I62" t="s">
        <v>53</v>
      </c>
      <c r="J62">
        <v>18</v>
      </c>
      <c r="K62" s="17">
        <v>295</v>
      </c>
      <c r="L62" s="17">
        <f>IF(Table1[[#This Row],[Price / Unit ($)]]=350, 375, Table1[[#This Row],[Price / Unit ($)]])</f>
        <v>295</v>
      </c>
      <c r="M62" s="17">
        <v>5310</v>
      </c>
      <c r="N62" s="17">
        <f>Table1[[#This Row],[Number]]*Table1[[#This Row],[Corrected Price / Unit ($)]]</f>
        <v>5310</v>
      </c>
      <c r="O62">
        <f>IF(Table1[[#This Row],[Corrected Total ($)]]&gt;5000, Table1[[#This Row],[Corrected Total ($)]]-0.15*Table1[[#This Row],[Corrected Total ($)]], Table1[[#This Row],[Corrected Total ($)]])</f>
        <v>4513.5</v>
      </c>
      <c r="P62" s="20">
        <f>IF(Table1[[#This Row],[Corrected Total ($)]]&gt;5000, Table1[[#This Row],[Corrected Total ($)]]-0.15*Table1[[#This Row],[Corrected Total ($)]], IF(Table1[[#This Row],[Region]]="North", Table1[[#This Row],[Corrected Total ($)]]-0.05*Table1[[#This Row],[Corrected Total ($)]], Table1[[#This Row],[Corrected Total ($)]]))</f>
        <v>4513.5</v>
      </c>
      <c r="Q62" s="20">
        <f>IF(Table1[[#This Row],[Corrected Total ($)]]&gt;5000, IF(Table1[[#This Row],[Region]]="West", Table1[[#This Row],[Corrected Total ($)]]-0.2*Table1[[#This Row],[Corrected Total ($)]],Table1[[#This Row],[Corrected Total ($)]]-0.15*Table1[[#This Row],[Corrected Total ($)]]), Table1[[#This Row],[Corrected Total ($)]])</f>
        <v>4513.5</v>
      </c>
      <c r="R62" s="28" t="str">
        <f>VLOOKUP(Table1[[#This Row],[Customer ID]],'Customer Info'!$A$3:$C$12,3,FALSE)</f>
        <v>Lucas Adams</v>
      </c>
      <c r="S62" s="28" t="str">
        <f>VLOOKUP(Table1[[#This Row],[Customer ID]],'Customer Info'!$A$3:$C$12, 2, FALSE)</f>
        <v>Bankia</v>
      </c>
      <c r="T62" s="28" t="str">
        <f>INDEX('Customer Info'!$C$4:$C$12,MATCH(F62,'Customer Info'!$A$4:$A$12,0))</f>
        <v>Lucas Adams</v>
      </c>
      <c r="U62" s="28" t="str">
        <f>INDEX('Customer Info'!$B$4:$B$12,MATCH(F62,'Customer Info'!$A$4:$A$12,0))</f>
        <v>Bankia</v>
      </c>
    </row>
    <row r="63" spans="1:21" x14ac:dyDescent="0.3">
      <c r="A63">
        <v>59</v>
      </c>
      <c r="B63" s="2">
        <v>43970</v>
      </c>
      <c r="C63" s="3" t="s">
        <v>13</v>
      </c>
      <c r="D63" s="4" t="s">
        <v>34</v>
      </c>
      <c r="E63" s="3" t="s">
        <v>31</v>
      </c>
      <c r="F63" s="3">
        <v>180</v>
      </c>
      <c r="G63" t="s">
        <v>5</v>
      </c>
      <c r="H63" t="s">
        <v>40</v>
      </c>
      <c r="I63" t="s">
        <v>59</v>
      </c>
      <c r="J63">
        <v>22</v>
      </c>
      <c r="K63" s="17">
        <v>235</v>
      </c>
      <c r="L63" s="17">
        <f>IF(Table1[[#This Row],[Price / Unit ($)]]=350, 375, Table1[[#This Row],[Price / Unit ($)]])</f>
        <v>235</v>
      </c>
      <c r="M63" s="17">
        <v>5170</v>
      </c>
      <c r="N63" s="17">
        <f>Table1[[#This Row],[Number]]*Table1[[#This Row],[Corrected Price / Unit ($)]]</f>
        <v>5170</v>
      </c>
      <c r="O63">
        <f>IF(Table1[[#This Row],[Corrected Total ($)]]&gt;5000, Table1[[#This Row],[Corrected Total ($)]]-0.15*Table1[[#This Row],[Corrected Total ($)]], Table1[[#This Row],[Corrected Total ($)]])</f>
        <v>4394.5</v>
      </c>
      <c r="P63" s="19">
        <f>IF(Table1[[#This Row],[Corrected Total ($)]]&gt;5000, Table1[[#This Row],[Corrected Total ($)]]-0.15*Table1[[#This Row],[Corrected Total ($)]], IF(Table1[[#This Row],[Region]]="North", Table1[[#This Row],[Corrected Total ($)]]-0.05*Table1[[#This Row],[Corrected Total ($)]], Table1[[#This Row],[Corrected Total ($)]]))</f>
        <v>4394.5</v>
      </c>
      <c r="Q63" s="19">
        <f>IF(Table1[[#This Row],[Corrected Total ($)]]&gt;5000, IF(Table1[[#This Row],[Region]]="West", Table1[[#This Row],[Corrected Total ($)]]-0.2*Table1[[#This Row],[Corrected Total ($)]],Table1[[#This Row],[Corrected Total ($)]]-0.15*Table1[[#This Row],[Corrected Total ($)]]), Table1[[#This Row],[Corrected Total ($)]])</f>
        <v>4136</v>
      </c>
      <c r="R63" s="27" t="str">
        <f>VLOOKUP(Table1[[#This Row],[Customer ID]],'Customer Info'!$A$3:$C$12,3,FALSE)</f>
        <v>Sam Cooper</v>
      </c>
      <c r="S63" s="27" t="str">
        <f>VLOOKUP(Table1[[#This Row],[Customer ID]],'Customer Info'!$A$3:$C$12, 2, FALSE)</f>
        <v>Milago</v>
      </c>
      <c r="T63" s="27" t="str">
        <f>INDEX('Customer Info'!$C$4:$C$12,MATCH(F63,'Customer Info'!$A$4:$A$12,0))</f>
        <v>Sam Cooper</v>
      </c>
      <c r="U63" s="27" t="str">
        <f>INDEX('Customer Info'!$B$4:$B$12,MATCH(F63,'Customer Info'!$A$4:$A$12,0))</f>
        <v>Milago</v>
      </c>
    </row>
    <row r="64" spans="1:21" x14ac:dyDescent="0.3">
      <c r="A64">
        <v>60</v>
      </c>
      <c r="B64" s="2">
        <v>43972</v>
      </c>
      <c r="C64" s="3" t="s">
        <v>13</v>
      </c>
      <c r="D64" s="4" t="s">
        <v>36</v>
      </c>
      <c r="E64" s="3" t="s">
        <v>37</v>
      </c>
      <c r="F64" s="3">
        <v>144</v>
      </c>
      <c r="G64" t="s">
        <v>4</v>
      </c>
      <c r="H64" t="s">
        <v>28</v>
      </c>
      <c r="I64" t="s">
        <v>35</v>
      </c>
      <c r="J64">
        <v>42</v>
      </c>
      <c r="K64" s="17">
        <v>350</v>
      </c>
      <c r="L64" s="17">
        <f>IF(Table1[[#This Row],[Price / Unit ($)]]=350, 375, Table1[[#This Row],[Price / Unit ($)]])</f>
        <v>375</v>
      </c>
      <c r="M64" s="17">
        <v>14700</v>
      </c>
      <c r="N64" s="17">
        <f>Table1[[#This Row],[Number]]*Table1[[#This Row],[Corrected Price / Unit ($)]]</f>
        <v>15750</v>
      </c>
      <c r="O64">
        <f>IF(Table1[[#This Row],[Corrected Total ($)]]&gt;5000, Table1[[#This Row],[Corrected Total ($)]]-0.15*Table1[[#This Row],[Corrected Total ($)]], Table1[[#This Row],[Corrected Total ($)]])</f>
        <v>13387.5</v>
      </c>
      <c r="P64" s="20">
        <f>IF(Table1[[#This Row],[Corrected Total ($)]]&gt;5000, Table1[[#This Row],[Corrected Total ($)]]-0.15*Table1[[#This Row],[Corrected Total ($)]], IF(Table1[[#This Row],[Region]]="North", Table1[[#This Row],[Corrected Total ($)]]-0.05*Table1[[#This Row],[Corrected Total ($)]], Table1[[#This Row],[Corrected Total ($)]]))</f>
        <v>13387.5</v>
      </c>
      <c r="Q64" s="20">
        <f>IF(Table1[[#This Row],[Corrected Total ($)]]&gt;5000, IF(Table1[[#This Row],[Region]]="West", Table1[[#This Row],[Corrected Total ($)]]-0.2*Table1[[#This Row],[Corrected Total ($)]],Table1[[#This Row],[Corrected Total ($)]]-0.15*Table1[[#This Row],[Corrected Total ($)]]), Table1[[#This Row],[Corrected Total ($)]])</f>
        <v>13387.5</v>
      </c>
      <c r="R64" s="28" t="str">
        <f>VLOOKUP(Table1[[#This Row],[Customer ID]],'Customer Info'!$A$3:$C$12,3,FALSE)</f>
        <v>Christina Bell</v>
      </c>
      <c r="S64" s="28" t="str">
        <f>VLOOKUP(Table1[[#This Row],[Customer ID]],'Customer Info'!$A$3:$C$12, 2, FALSE)</f>
        <v>Affinity</v>
      </c>
      <c r="T64" s="28" t="str">
        <f>INDEX('Customer Info'!$C$4:$C$12,MATCH(F64,'Customer Info'!$A$4:$A$12,0))</f>
        <v>Christina Bell</v>
      </c>
      <c r="U64" s="28" t="str">
        <f>INDEX('Customer Info'!$B$4:$B$12,MATCH(F64,'Customer Info'!$A$4:$A$12,0))</f>
        <v>Affinity</v>
      </c>
    </row>
    <row r="65" spans="1:21" x14ac:dyDescent="0.3">
      <c r="A65">
        <v>61</v>
      </c>
      <c r="B65" s="2">
        <v>43972</v>
      </c>
      <c r="C65" s="3" t="s">
        <v>13</v>
      </c>
      <c r="D65" s="4" t="s">
        <v>50</v>
      </c>
      <c r="E65" s="3" t="s">
        <v>31</v>
      </c>
      <c r="F65" s="3">
        <v>162</v>
      </c>
      <c r="G65" t="s">
        <v>4</v>
      </c>
      <c r="H65" t="s">
        <v>45</v>
      </c>
      <c r="I65" t="s">
        <v>51</v>
      </c>
      <c r="J65">
        <v>45</v>
      </c>
      <c r="K65" s="17">
        <v>350</v>
      </c>
      <c r="L65" s="17">
        <f>IF(Table1[[#This Row],[Price / Unit ($)]]=350, 375, Table1[[#This Row],[Price / Unit ($)]])</f>
        <v>375</v>
      </c>
      <c r="M65" s="17">
        <v>15750</v>
      </c>
      <c r="N65" s="17">
        <f>Table1[[#This Row],[Number]]*Table1[[#This Row],[Corrected Price / Unit ($)]]</f>
        <v>16875</v>
      </c>
      <c r="O65">
        <f>IF(Table1[[#This Row],[Corrected Total ($)]]&gt;5000, Table1[[#This Row],[Corrected Total ($)]]-0.15*Table1[[#This Row],[Corrected Total ($)]], Table1[[#This Row],[Corrected Total ($)]])</f>
        <v>14343.75</v>
      </c>
      <c r="P65" s="19">
        <f>IF(Table1[[#This Row],[Corrected Total ($)]]&gt;5000, Table1[[#This Row],[Corrected Total ($)]]-0.15*Table1[[#This Row],[Corrected Total ($)]], IF(Table1[[#This Row],[Region]]="North", Table1[[#This Row],[Corrected Total ($)]]-0.05*Table1[[#This Row],[Corrected Total ($)]], Table1[[#This Row],[Corrected Total ($)]]))</f>
        <v>14343.75</v>
      </c>
      <c r="Q65" s="19">
        <f>IF(Table1[[#This Row],[Corrected Total ($)]]&gt;5000, IF(Table1[[#This Row],[Region]]="West", Table1[[#This Row],[Corrected Total ($)]]-0.2*Table1[[#This Row],[Corrected Total ($)]],Table1[[#This Row],[Corrected Total ($)]]-0.15*Table1[[#This Row],[Corrected Total ($)]]), Table1[[#This Row],[Corrected Total ($)]])</f>
        <v>13500</v>
      </c>
      <c r="R65" s="27" t="str">
        <f>VLOOKUP(Table1[[#This Row],[Customer ID]],'Customer Info'!$A$3:$C$12,3,FALSE)</f>
        <v>Denise Harris</v>
      </c>
      <c r="S65" s="27" t="str">
        <f>VLOOKUP(Table1[[#This Row],[Customer ID]],'Customer Info'!$A$3:$C$12, 2, FALSE)</f>
        <v>Cruise</v>
      </c>
      <c r="T65" s="27" t="str">
        <f>INDEX('Customer Info'!$C$4:$C$12,MATCH(F65,'Customer Info'!$A$4:$A$12,0))</f>
        <v>Denise Harris</v>
      </c>
      <c r="U65" s="27" t="str">
        <f>INDEX('Customer Info'!$B$4:$B$12,MATCH(F65,'Customer Info'!$A$4:$A$12,0))</f>
        <v>Cruise</v>
      </c>
    </row>
    <row r="66" spans="1:21" x14ac:dyDescent="0.3">
      <c r="A66">
        <v>62</v>
      </c>
      <c r="B66" s="2">
        <v>43975</v>
      </c>
      <c r="C66" s="3" t="s">
        <v>13</v>
      </c>
      <c r="D66" s="4" t="s">
        <v>36</v>
      </c>
      <c r="E66" s="3" t="s">
        <v>37</v>
      </c>
      <c r="F66" s="3">
        <v>132</v>
      </c>
      <c r="G66" t="s">
        <v>7</v>
      </c>
      <c r="H66" t="s">
        <v>32</v>
      </c>
      <c r="I66" t="s">
        <v>63</v>
      </c>
      <c r="J66">
        <v>20</v>
      </c>
      <c r="K66" s="17">
        <v>295</v>
      </c>
      <c r="L66" s="17">
        <f>IF(Table1[[#This Row],[Price / Unit ($)]]=350, 375, Table1[[#This Row],[Price / Unit ($)]])</f>
        <v>295</v>
      </c>
      <c r="M66" s="17">
        <v>5900</v>
      </c>
      <c r="N66" s="17">
        <f>Table1[[#This Row],[Number]]*Table1[[#This Row],[Corrected Price / Unit ($)]]</f>
        <v>5900</v>
      </c>
      <c r="O66">
        <f>IF(Table1[[#This Row],[Corrected Total ($)]]&gt;5000, Table1[[#This Row],[Corrected Total ($)]]-0.15*Table1[[#This Row],[Corrected Total ($)]], Table1[[#This Row],[Corrected Total ($)]])</f>
        <v>5015</v>
      </c>
      <c r="P66" s="20">
        <f>IF(Table1[[#This Row],[Corrected Total ($)]]&gt;5000, Table1[[#This Row],[Corrected Total ($)]]-0.15*Table1[[#This Row],[Corrected Total ($)]], IF(Table1[[#This Row],[Region]]="North", Table1[[#This Row],[Corrected Total ($)]]-0.05*Table1[[#This Row],[Corrected Total ($)]], Table1[[#This Row],[Corrected Total ($)]]))</f>
        <v>5015</v>
      </c>
      <c r="Q66" s="20">
        <f>IF(Table1[[#This Row],[Corrected Total ($)]]&gt;5000, IF(Table1[[#This Row],[Region]]="West", Table1[[#This Row],[Corrected Total ($)]]-0.2*Table1[[#This Row],[Corrected Total ($)]],Table1[[#This Row],[Corrected Total ($)]]-0.15*Table1[[#This Row],[Corrected Total ($)]]), Table1[[#This Row],[Corrected Total ($)]])</f>
        <v>5015</v>
      </c>
      <c r="R66" s="28" t="str">
        <f>VLOOKUP(Table1[[#This Row],[Customer ID]],'Customer Info'!$A$3:$C$12,3,FALSE)</f>
        <v>Lucas Adams</v>
      </c>
      <c r="S66" s="28" t="str">
        <f>VLOOKUP(Table1[[#This Row],[Customer ID]],'Customer Info'!$A$3:$C$12, 2, FALSE)</f>
        <v>Bankia</v>
      </c>
      <c r="T66" s="28" t="str">
        <f>INDEX('Customer Info'!$C$4:$C$12,MATCH(F66,'Customer Info'!$A$4:$A$12,0))</f>
        <v>Lucas Adams</v>
      </c>
      <c r="U66" s="28" t="str">
        <f>INDEX('Customer Info'!$B$4:$B$12,MATCH(F66,'Customer Info'!$A$4:$A$12,0))</f>
        <v>Bankia</v>
      </c>
    </row>
    <row r="67" spans="1:21" x14ac:dyDescent="0.3">
      <c r="A67">
        <v>63</v>
      </c>
      <c r="B67" s="2">
        <v>43977</v>
      </c>
      <c r="C67" s="3" t="s">
        <v>13</v>
      </c>
      <c r="D67" s="4" t="s">
        <v>26</v>
      </c>
      <c r="E67" s="3" t="s">
        <v>27</v>
      </c>
      <c r="F67" s="3">
        <v>136</v>
      </c>
      <c r="G67" t="s">
        <v>7</v>
      </c>
      <c r="H67" t="s">
        <v>28</v>
      </c>
      <c r="I67" t="s">
        <v>53</v>
      </c>
      <c r="J67">
        <v>22</v>
      </c>
      <c r="K67" s="17">
        <v>295</v>
      </c>
      <c r="L67" s="17">
        <f>IF(Table1[[#This Row],[Price / Unit ($)]]=350, 375, Table1[[#This Row],[Price / Unit ($)]])</f>
        <v>295</v>
      </c>
      <c r="M67" s="17">
        <v>6490</v>
      </c>
      <c r="N67" s="17">
        <f>Table1[[#This Row],[Number]]*Table1[[#This Row],[Corrected Price / Unit ($)]]</f>
        <v>6490</v>
      </c>
      <c r="O67">
        <f>IF(Table1[[#This Row],[Corrected Total ($)]]&gt;5000, Table1[[#This Row],[Corrected Total ($)]]-0.15*Table1[[#This Row],[Corrected Total ($)]], Table1[[#This Row],[Corrected Total ($)]])</f>
        <v>5516.5</v>
      </c>
      <c r="P67" s="19">
        <f>IF(Table1[[#This Row],[Corrected Total ($)]]&gt;5000, Table1[[#This Row],[Corrected Total ($)]]-0.15*Table1[[#This Row],[Corrected Total ($)]], IF(Table1[[#This Row],[Region]]="North", Table1[[#This Row],[Corrected Total ($)]]-0.05*Table1[[#This Row],[Corrected Total ($)]], Table1[[#This Row],[Corrected Total ($)]]))</f>
        <v>5516.5</v>
      </c>
      <c r="Q67" s="19">
        <f>IF(Table1[[#This Row],[Corrected Total ($)]]&gt;5000, IF(Table1[[#This Row],[Region]]="West", Table1[[#This Row],[Corrected Total ($)]]-0.2*Table1[[#This Row],[Corrected Total ($)]],Table1[[#This Row],[Corrected Total ($)]]-0.15*Table1[[#This Row],[Corrected Total ($)]]), Table1[[#This Row],[Corrected Total ($)]])</f>
        <v>5516.5</v>
      </c>
      <c r="R67" s="27" t="str">
        <f>VLOOKUP(Table1[[#This Row],[Customer ID]],'Customer Info'!$A$3:$C$12,3,FALSE)</f>
        <v>Emily Flores</v>
      </c>
      <c r="S67" s="27" t="str">
        <f>VLOOKUP(Table1[[#This Row],[Customer ID]],'Customer Info'!$A$3:$C$12, 2, FALSE)</f>
        <v>Telmark</v>
      </c>
      <c r="T67" s="27" t="str">
        <f>INDEX('Customer Info'!$C$4:$C$12,MATCH(F67,'Customer Info'!$A$4:$A$12,0))</f>
        <v>Emily Flores</v>
      </c>
      <c r="U67" s="27" t="str">
        <f>INDEX('Customer Info'!$B$4:$B$12,MATCH(F67,'Customer Info'!$A$4:$A$12,0))</f>
        <v>Telmark</v>
      </c>
    </row>
    <row r="68" spans="1:21" x14ac:dyDescent="0.3">
      <c r="A68">
        <v>64</v>
      </c>
      <c r="B68" s="2">
        <v>43978</v>
      </c>
      <c r="C68" s="3" t="s">
        <v>13</v>
      </c>
      <c r="D68" s="4" t="s">
        <v>44</v>
      </c>
      <c r="E68" s="3" t="s">
        <v>37</v>
      </c>
      <c r="F68" s="3">
        <v>157</v>
      </c>
      <c r="G68" t="s">
        <v>2</v>
      </c>
      <c r="H68" t="s">
        <v>45</v>
      </c>
      <c r="I68" t="s">
        <v>58</v>
      </c>
      <c r="J68">
        <v>15</v>
      </c>
      <c r="K68" s="17">
        <v>220</v>
      </c>
      <c r="L68" s="17">
        <f>IF(Table1[[#This Row],[Price / Unit ($)]]=350, 375, Table1[[#This Row],[Price / Unit ($)]])</f>
        <v>220</v>
      </c>
      <c r="M68" s="17">
        <v>3300</v>
      </c>
      <c r="N68" s="17">
        <f>Table1[[#This Row],[Number]]*Table1[[#This Row],[Corrected Price / Unit ($)]]</f>
        <v>3300</v>
      </c>
      <c r="O68">
        <f>IF(Table1[[#This Row],[Corrected Total ($)]]&gt;5000, Table1[[#This Row],[Corrected Total ($)]]-0.15*Table1[[#This Row],[Corrected Total ($)]], Table1[[#This Row],[Corrected Total ($)]])</f>
        <v>3300</v>
      </c>
      <c r="P68" s="20">
        <f>IF(Table1[[#This Row],[Corrected Total ($)]]&gt;5000, Table1[[#This Row],[Corrected Total ($)]]-0.15*Table1[[#This Row],[Corrected Total ($)]], IF(Table1[[#This Row],[Region]]="North", Table1[[#This Row],[Corrected Total ($)]]-0.05*Table1[[#This Row],[Corrected Total ($)]], Table1[[#This Row],[Corrected Total ($)]]))</f>
        <v>3300</v>
      </c>
      <c r="Q68" s="20">
        <f>IF(Table1[[#This Row],[Corrected Total ($)]]&gt;5000, IF(Table1[[#This Row],[Region]]="West", Table1[[#This Row],[Corrected Total ($)]]-0.2*Table1[[#This Row],[Corrected Total ($)]],Table1[[#This Row],[Corrected Total ($)]]-0.15*Table1[[#This Row],[Corrected Total ($)]]), Table1[[#This Row],[Corrected Total ($)]])</f>
        <v>3300</v>
      </c>
      <c r="R68" s="28" t="str">
        <f>VLOOKUP(Table1[[#This Row],[Customer ID]],'Customer Info'!$A$3:$C$12,3,FALSE)</f>
        <v>Matt Reed</v>
      </c>
      <c r="S68" s="28" t="str">
        <f>VLOOKUP(Table1[[#This Row],[Customer ID]],'Customer Info'!$A$3:$C$12, 2, FALSE)</f>
        <v>MarkPlus</v>
      </c>
      <c r="T68" s="28" t="str">
        <f>INDEX('Customer Info'!$C$4:$C$12,MATCH(F68,'Customer Info'!$A$4:$A$12,0))</f>
        <v>Matt Reed</v>
      </c>
      <c r="U68" s="28" t="str">
        <f>INDEX('Customer Info'!$B$4:$B$12,MATCH(F68,'Customer Info'!$A$4:$A$12,0))</f>
        <v>MarkPlus</v>
      </c>
    </row>
    <row r="69" spans="1:21" x14ac:dyDescent="0.3">
      <c r="A69">
        <v>65</v>
      </c>
      <c r="B69" s="2">
        <v>43979</v>
      </c>
      <c r="C69" s="3" t="s">
        <v>13</v>
      </c>
      <c r="D69" s="4" t="s">
        <v>42</v>
      </c>
      <c r="E69" s="3" t="s">
        <v>27</v>
      </c>
      <c r="F69" s="3">
        <v>132</v>
      </c>
      <c r="G69" t="s">
        <v>5</v>
      </c>
      <c r="H69" t="s">
        <v>38</v>
      </c>
      <c r="I69" t="s">
        <v>39</v>
      </c>
      <c r="J69">
        <v>35</v>
      </c>
      <c r="K69" s="17">
        <v>235</v>
      </c>
      <c r="L69" s="17">
        <f>IF(Table1[[#This Row],[Price / Unit ($)]]=350, 375, Table1[[#This Row],[Price / Unit ($)]])</f>
        <v>235</v>
      </c>
      <c r="M69" s="17">
        <v>8225</v>
      </c>
      <c r="N69" s="17">
        <f>Table1[[#This Row],[Number]]*Table1[[#This Row],[Corrected Price / Unit ($)]]</f>
        <v>8225</v>
      </c>
      <c r="O69">
        <f>IF(Table1[[#This Row],[Corrected Total ($)]]&gt;5000, Table1[[#This Row],[Corrected Total ($)]]-0.15*Table1[[#This Row],[Corrected Total ($)]], Table1[[#This Row],[Corrected Total ($)]])</f>
        <v>6991.25</v>
      </c>
      <c r="P69" s="19">
        <f>IF(Table1[[#This Row],[Corrected Total ($)]]&gt;5000, Table1[[#This Row],[Corrected Total ($)]]-0.15*Table1[[#This Row],[Corrected Total ($)]], IF(Table1[[#This Row],[Region]]="North", Table1[[#This Row],[Corrected Total ($)]]-0.05*Table1[[#This Row],[Corrected Total ($)]], Table1[[#This Row],[Corrected Total ($)]]))</f>
        <v>6991.25</v>
      </c>
      <c r="Q69" s="19">
        <f>IF(Table1[[#This Row],[Corrected Total ($)]]&gt;5000, IF(Table1[[#This Row],[Region]]="West", Table1[[#This Row],[Corrected Total ($)]]-0.2*Table1[[#This Row],[Corrected Total ($)]],Table1[[#This Row],[Corrected Total ($)]]-0.15*Table1[[#This Row],[Corrected Total ($)]]), Table1[[#This Row],[Corrected Total ($)]])</f>
        <v>6991.25</v>
      </c>
      <c r="R69" s="27" t="str">
        <f>VLOOKUP(Table1[[#This Row],[Customer ID]],'Customer Info'!$A$3:$C$12,3,FALSE)</f>
        <v>Lucas Adams</v>
      </c>
      <c r="S69" s="27" t="str">
        <f>VLOOKUP(Table1[[#This Row],[Customer ID]],'Customer Info'!$A$3:$C$12, 2, FALSE)</f>
        <v>Bankia</v>
      </c>
      <c r="T69" s="27" t="str">
        <f>INDEX('Customer Info'!$C$4:$C$12,MATCH(F69,'Customer Info'!$A$4:$A$12,0))</f>
        <v>Lucas Adams</v>
      </c>
      <c r="U69" s="27" t="str">
        <f>INDEX('Customer Info'!$B$4:$B$12,MATCH(F69,'Customer Info'!$A$4:$A$12,0))</f>
        <v>Bankia</v>
      </c>
    </row>
    <row r="70" spans="1:21" x14ac:dyDescent="0.3">
      <c r="A70">
        <v>66</v>
      </c>
      <c r="B70" s="2">
        <v>43984</v>
      </c>
      <c r="C70" s="3" t="s">
        <v>14</v>
      </c>
      <c r="D70" s="4" t="s">
        <v>44</v>
      </c>
      <c r="E70" s="3" t="s">
        <v>37</v>
      </c>
      <c r="F70" s="3">
        <v>178</v>
      </c>
      <c r="G70" t="s">
        <v>3</v>
      </c>
      <c r="H70" t="s">
        <v>40</v>
      </c>
      <c r="I70" t="s">
        <v>49</v>
      </c>
      <c r="J70">
        <v>33</v>
      </c>
      <c r="K70" s="17">
        <v>375</v>
      </c>
      <c r="L70" s="17">
        <f>IF(Table1[[#This Row],[Price / Unit ($)]]=350, 375, Table1[[#This Row],[Price / Unit ($)]])</f>
        <v>375</v>
      </c>
      <c r="M70" s="17">
        <v>12375</v>
      </c>
      <c r="N70" s="17">
        <f>Table1[[#This Row],[Number]]*Table1[[#This Row],[Corrected Price / Unit ($)]]</f>
        <v>12375</v>
      </c>
      <c r="O70">
        <f>IF(Table1[[#This Row],[Corrected Total ($)]]&gt;5000, Table1[[#This Row],[Corrected Total ($)]]-0.15*Table1[[#This Row],[Corrected Total ($)]], Table1[[#This Row],[Corrected Total ($)]])</f>
        <v>10518.75</v>
      </c>
      <c r="P70" s="20">
        <f>IF(Table1[[#This Row],[Corrected Total ($)]]&gt;5000, Table1[[#This Row],[Corrected Total ($)]]-0.15*Table1[[#This Row],[Corrected Total ($)]], IF(Table1[[#This Row],[Region]]="North", Table1[[#This Row],[Corrected Total ($)]]-0.05*Table1[[#This Row],[Corrected Total ($)]], Table1[[#This Row],[Corrected Total ($)]]))</f>
        <v>10518.75</v>
      </c>
      <c r="Q70" s="20">
        <f>IF(Table1[[#This Row],[Corrected Total ($)]]&gt;5000, IF(Table1[[#This Row],[Region]]="West", Table1[[#This Row],[Corrected Total ($)]]-0.2*Table1[[#This Row],[Corrected Total ($)]],Table1[[#This Row],[Corrected Total ($)]]-0.15*Table1[[#This Row],[Corrected Total ($)]]), Table1[[#This Row],[Corrected Total ($)]])</f>
        <v>10518.75</v>
      </c>
      <c r="R70" s="28" t="str">
        <f>VLOOKUP(Table1[[#This Row],[Customer ID]],'Customer Info'!$A$3:$C$12,3,FALSE)</f>
        <v>Amanda Wood</v>
      </c>
      <c r="S70" s="28" t="str">
        <f>VLOOKUP(Table1[[#This Row],[Customer ID]],'Customer Info'!$A$3:$C$12, 2, FALSE)</f>
        <v>Vento</v>
      </c>
      <c r="T70" s="28" t="str">
        <f>INDEX('Customer Info'!$C$4:$C$12,MATCH(F70,'Customer Info'!$A$4:$A$12,0))</f>
        <v>Amanda Wood</v>
      </c>
      <c r="U70" s="28" t="str">
        <f>INDEX('Customer Info'!$B$4:$B$12,MATCH(F70,'Customer Info'!$A$4:$A$12,0))</f>
        <v>Vento</v>
      </c>
    </row>
    <row r="71" spans="1:21" x14ac:dyDescent="0.3">
      <c r="A71">
        <v>67</v>
      </c>
      <c r="B71" s="2">
        <v>43987</v>
      </c>
      <c r="C71" s="3" t="s">
        <v>14</v>
      </c>
      <c r="D71" s="4" t="s">
        <v>36</v>
      </c>
      <c r="E71" s="3" t="s">
        <v>37</v>
      </c>
      <c r="F71" s="3">
        <v>144</v>
      </c>
      <c r="G71" t="s">
        <v>6</v>
      </c>
      <c r="H71" t="s">
        <v>28</v>
      </c>
      <c r="I71" t="s">
        <v>55</v>
      </c>
      <c r="J71">
        <v>22</v>
      </c>
      <c r="K71" s="17">
        <v>260</v>
      </c>
      <c r="L71" s="17">
        <f>IF(Table1[[#This Row],[Price / Unit ($)]]=350, 375, Table1[[#This Row],[Price / Unit ($)]])</f>
        <v>260</v>
      </c>
      <c r="M71" s="17">
        <v>5720</v>
      </c>
      <c r="N71" s="17">
        <f>Table1[[#This Row],[Number]]*Table1[[#This Row],[Corrected Price / Unit ($)]]</f>
        <v>5720</v>
      </c>
      <c r="O71">
        <f>IF(Table1[[#This Row],[Corrected Total ($)]]&gt;5000, Table1[[#This Row],[Corrected Total ($)]]-0.15*Table1[[#This Row],[Corrected Total ($)]], Table1[[#This Row],[Corrected Total ($)]])</f>
        <v>4862</v>
      </c>
      <c r="P71" s="19">
        <f>IF(Table1[[#This Row],[Corrected Total ($)]]&gt;5000, Table1[[#This Row],[Corrected Total ($)]]-0.15*Table1[[#This Row],[Corrected Total ($)]], IF(Table1[[#This Row],[Region]]="North", Table1[[#This Row],[Corrected Total ($)]]-0.05*Table1[[#This Row],[Corrected Total ($)]], Table1[[#This Row],[Corrected Total ($)]]))</f>
        <v>4862</v>
      </c>
      <c r="Q71" s="19">
        <f>IF(Table1[[#This Row],[Corrected Total ($)]]&gt;5000, IF(Table1[[#This Row],[Region]]="West", Table1[[#This Row],[Corrected Total ($)]]-0.2*Table1[[#This Row],[Corrected Total ($)]],Table1[[#This Row],[Corrected Total ($)]]-0.15*Table1[[#This Row],[Corrected Total ($)]]), Table1[[#This Row],[Corrected Total ($)]])</f>
        <v>4862</v>
      </c>
      <c r="R71" s="27" t="str">
        <f>VLOOKUP(Table1[[#This Row],[Customer ID]],'Customer Info'!$A$3:$C$12,3,FALSE)</f>
        <v>Christina Bell</v>
      </c>
      <c r="S71" s="27" t="str">
        <f>VLOOKUP(Table1[[#This Row],[Customer ID]],'Customer Info'!$A$3:$C$12, 2, FALSE)</f>
        <v>Affinity</v>
      </c>
      <c r="T71" s="27" t="str">
        <f>INDEX('Customer Info'!$C$4:$C$12,MATCH(F71,'Customer Info'!$A$4:$A$12,0))</f>
        <v>Christina Bell</v>
      </c>
      <c r="U71" s="27" t="str">
        <f>INDEX('Customer Info'!$B$4:$B$12,MATCH(F71,'Customer Info'!$A$4:$A$12,0))</f>
        <v>Affinity</v>
      </c>
    </row>
    <row r="72" spans="1:21" x14ac:dyDescent="0.3">
      <c r="A72">
        <v>68</v>
      </c>
      <c r="B72" s="2">
        <v>43987</v>
      </c>
      <c r="C72" s="3" t="s">
        <v>14</v>
      </c>
      <c r="D72" s="4" t="s">
        <v>44</v>
      </c>
      <c r="E72" s="3" t="s">
        <v>37</v>
      </c>
      <c r="F72" s="3">
        <v>136</v>
      </c>
      <c r="G72" t="s">
        <v>6</v>
      </c>
      <c r="H72" t="s">
        <v>40</v>
      </c>
      <c r="I72" t="s">
        <v>61</v>
      </c>
      <c r="J72">
        <v>26</v>
      </c>
      <c r="K72" s="17">
        <v>260</v>
      </c>
      <c r="L72" s="17">
        <f>IF(Table1[[#This Row],[Price / Unit ($)]]=350, 375, Table1[[#This Row],[Price / Unit ($)]])</f>
        <v>260</v>
      </c>
      <c r="M72" s="17">
        <v>6760</v>
      </c>
      <c r="N72" s="17">
        <f>Table1[[#This Row],[Number]]*Table1[[#This Row],[Corrected Price / Unit ($)]]</f>
        <v>6760</v>
      </c>
      <c r="O72">
        <f>IF(Table1[[#This Row],[Corrected Total ($)]]&gt;5000, Table1[[#This Row],[Corrected Total ($)]]-0.15*Table1[[#This Row],[Corrected Total ($)]], Table1[[#This Row],[Corrected Total ($)]])</f>
        <v>5746</v>
      </c>
      <c r="P72" s="20">
        <f>IF(Table1[[#This Row],[Corrected Total ($)]]&gt;5000, Table1[[#This Row],[Corrected Total ($)]]-0.15*Table1[[#This Row],[Corrected Total ($)]], IF(Table1[[#This Row],[Region]]="North", Table1[[#This Row],[Corrected Total ($)]]-0.05*Table1[[#This Row],[Corrected Total ($)]], Table1[[#This Row],[Corrected Total ($)]]))</f>
        <v>5746</v>
      </c>
      <c r="Q72" s="20">
        <f>IF(Table1[[#This Row],[Corrected Total ($)]]&gt;5000, IF(Table1[[#This Row],[Region]]="West", Table1[[#This Row],[Corrected Total ($)]]-0.2*Table1[[#This Row],[Corrected Total ($)]],Table1[[#This Row],[Corrected Total ($)]]-0.15*Table1[[#This Row],[Corrected Total ($)]]), Table1[[#This Row],[Corrected Total ($)]])</f>
        <v>5746</v>
      </c>
      <c r="R72" s="28" t="str">
        <f>VLOOKUP(Table1[[#This Row],[Customer ID]],'Customer Info'!$A$3:$C$12,3,FALSE)</f>
        <v>Emily Flores</v>
      </c>
      <c r="S72" s="28" t="str">
        <f>VLOOKUP(Table1[[#This Row],[Customer ID]],'Customer Info'!$A$3:$C$12, 2, FALSE)</f>
        <v>Telmark</v>
      </c>
      <c r="T72" s="28" t="str">
        <f>INDEX('Customer Info'!$C$4:$C$12,MATCH(F72,'Customer Info'!$A$4:$A$12,0))</f>
        <v>Emily Flores</v>
      </c>
      <c r="U72" s="28" t="str">
        <f>INDEX('Customer Info'!$B$4:$B$12,MATCH(F72,'Customer Info'!$A$4:$A$12,0))</f>
        <v>Telmark</v>
      </c>
    </row>
    <row r="73" spans="1:21" x14ac:dyDescent="0.3">
      <c r="A73">
        <v>69</v>
      </c>
      <c r="B73" s="2">
        <v>43990</v>
      </c>
      <c r="C73" s="3" t="s">
        <v>14</v>
      </c>
      <c r="D73" s="4" t="s">
        <v>26</v>
      </c>
      <c r="E73" s="3" t="s">
        <v>27</v>
      </c>
      <c r="F73" s="3">
        <v>132</v>
      </c>
      <c r="G73" t="s">
        <v>2</v>
      </c>
      <c r="H73" t="s">
        <v>32</v>
      </c>
      <c r="I73" t="s">
        <v>52</v>
      </c>
      <c r="J73">
        <v>16</v>
      </c>
      <c r="K73" s="17">
        <v>220</v>
      </c>
      <c r="L73" s="17">
        <f>IF(Table1[[#This Row],[Price / Unit ($)]]=350, 375, Table1[[#This Row],[Price / Unit ($)]])</f>
        <v>220</v>
      </c>
      <c r="M73" s="17">
        <v>3520</v>
      </c>
      <c r="N73" s="17">
        <f>Table1[[#This Row],[Number]]*Table1[[#This Row],[Corrected Price / Unit ($)]]</f>
        <v>3520</v>
      </c>
      <c r="O73">
        <f>IF(Table1[[#This Row],[Corrected Total ($)]]&gt;5000, Table1[[#This Row],[Corrected Total ($)]]-0.15*Table1[[#This Row],[Corrected Total ($)]], Table1[[#This Row],[Corrected Total ($)]])</f>
        <v>3520</v>
      </c>
      <c r="P73" s="19">
        <f>IF(Table1[[#This Row],[Corrected Total ($)]]&gt;5000, Table1[[#This Row],[Corrected Total ($)]]-0.15*Table1[[#This Row],[Corrected Total ($)]], IF(Table1[[#This Row],[Region]]="North", Table1[[#This Row],[Corrected Total ($)]]-0.05*Table1[[#This Row],[Corrected Total ($)]], Table1[[#This Row],[Corrected Total ($)]]))</f>
        <v>3344</v>
      </c>
      <c r="Q73" s="19">
        <f>IF(Table1[[#This Row],[Corrected Total ($)]]&gt;5000, IF(Table1[[#This Row],[Region]]="West", Table1[[#This Row],[Corrected Total ($)]]-0.2*Table1[[#This Row],[Corrected Total ($)]],Table1[[#This Row],[Corrected Total ($)]]-0.15*Table1[[#This Row],[Corrected Total ($)]]), Table1[[#This Row],[Corrected Total ($)]])</f>
        <v>3520</v>
      </c>
      <c r="R73" s="27" t="str">
        <f>VLOOKUP(Table1[[#This Row],[Customer ID]],'Customer Info'!$A$3:$C$12,3,FALSE)</f>
        <v>Lucas Adams</v>
      </c>
      <c r="S73" s="27" t="str">
        <f>VLOOKUP(Table1[[#This Row],[Customer ID]],'Customer Info'!$A$3:$C$12, 2, FALSE)</f>
        <v>Bankia</v>
      </c>
      <c r="T73" s="27" t="str">
        <f>INDEX('Customer Info'!$C$4:$C$12,MATCH(F73,'Customer Info'!$A$4:$A$12,0))</f>
        <v>Lucas Adams</v>
      </c>
      <c r="U73" s="27" t="str">
        <f>INDEX('Customer Info'!$B$4:$B$12,MATCH(F73,'Customer Info'!$A$4:$A$12,0))</f>
        <v>Bankia</v>
      </c>
    </row>
    <row r="74" spans="1:21" x14ac:dyDescent="0.3">
      <c r="A74">
        <v>70</v>
      </c>
      <c r="B74" s="2">
        <v>43991</v>
      </c>
      <c r="C74" s="3" t="s">
        <v>14</v>
      </c>
      <c r="D74" s="4" t="s">
        <v>50</v>
      </c>
      <c r="E74" s="3" t="s">
        <v>31</v>
      </c>
      <c r="F74" s="3">
        <v>178</v>
      </c>
      <c r="G74" t="s">
        <v>7</v>
      </c>
      <c r="H74" t="s">
        <v>28</v>
      </c>
      <c r="I74" t="s">
        <v>53</v>
      </c>
      <c r="J74">
        <v>10</v>
      </c>
      <c r="K74" s="17">
        <v>295</v>
      </c>
      <c r="L74" s="17">
        <f>IF(Table1[[#This Row],[Price / Unit ($)]]=350, 375, Table1[[#This Row],[Price / Unit ($)]])</f>
        <v>295</v>
      </c>
      <c r="M74" s="17">
        <v>2950</v>
      </c>
      <c r="N74" s="17">
        <f>Table1[[#This Row],[Number]]*Table1[[#This Row],[Corrected Price / Unit ($)]]</f>
        <v>2950</v>
      </c>
      <c r="O74">
        <f>IF(Table1[[#This Row],[Corrected Total ($)]]&gt;5000, Table1[[#This Row],[Corrected Total ($)]]-0.15*Table1[[#This Row],[Corrected Total ($)]], Table1[[#This Row],[Corrected Total ($)]])</f>
        <v>2950</v>
      </c>
      <c r="P74" s="20">
        <f>IF(Table1[[#This Row],[Corrected Total ($)]]&gt;5000, Table1[[#This Row],[Corrected Total ($)]]-0.15*Table1[[#This Row],[Corrected Total ($)]], IF(Table1[[#This Row],[Region]]="North", Table1[[#This Row],[Corrected Total ($)]]-0.05*Table1[[#This Row],[Corrected Total ($)]], Table1[[#This Row],[Corrected Total ($)]]))</f>
        <v>2950</v>
      </c>
      <c r="Q74" s="20">
        <f>IF(Table1[[#This Row],[Corrected Total ($)]]&gt;5000, IF(Table1[[#This Row],[Region]]="West", Table1[[#This Row],[Corrected Total ($)]]-0.2*Table1[[#This Row],[Corrected Total ($)]],Table1[[#This Row],[Corrected Total ($)]]-0.15*Table1[[#This Row],[Corrected Total ($)]]), Table1[[#This Row],[Corrected Total ($)]])</f>
        <v>2950</v>
      </c>
      <c r="R74" s="28" t="str">
        <f>VLOOKUP(Table1[[#This Row],[Customer ID]],'Customer Info'!$A$3:$C$12,3,FALSE)</f>
        <v>Amanda Wood</v>
      </c>
      <c r="S74" s="28" t="str">
        <f>VLOOKUP(Table1[[#This Row],[Customer ID]],'Customer Info'!$A$3:$C$12, 2, FALSE)</f>
        <v>Vento</v>
      </c>
      <c r="T74" s="28" t="str">
        <f>INDEX('Customer Info'!$C$4:$C$12,MATCH(F74,'Customer Info'!$A$4:$A$12,0))</f>
        <v>Amanda Wood</v>
      </c>
      <c r="U74" s="28" t="str">
        <f>INDEX('Customer Info'!$B$4:$B$12,MATCH(F74,'Customer Info'!$A$4:$A$12,0))</f>
        <v>Vento</v>
      </c>
    </row>
    <row r="75" spans="1:21" x14ac:dyDescent="0.3">
      <c r="A75">
        <v>71</v>
      </c>
      <c r="B75" s="2">
        <v>43991</v>
      </c>
      <c r="C75" s="3" t="s">
        <v>14</v>
      </c>
      <c r="D75" s="4" t="s">
        <v>34</v>
      </c>
      <c r="E75" s="3" t="s">
        <v>31</v>
      </c>
      <c r="F75" s="3">
        <v>162</v>
      </c>
      <c r="G75" t="s">
        <v>6</v>
      </c>
      <c r="H75" t="s">
        <v>28</v>
      </c>
      <c r="I75" t="s">
        <v>55</v>
      </c>
      <c r="J75">
        <v>40</v>
      </c>
      <c r="K75" s="17">
        <v>260</v>
      </c>
      <c r="L75" s="17">
        <f>IF(Table1[[#This Row],[Price / Unit ($)]]=350, 375, Table1[[#This Row],[Price / Unit ($)]])</f>
        <v>260</v>
      </c>
      <c r="M75" s="17">
        <v>10400</v>
      </c>
      <c r="N75" s="17">
        <f>Table1[[#This Row],[Number]]*Table1[[#This Row],[Corrected Price / Unit ($)]]</f>
        <v>10400</v>
      </c>
      <c r="O75">
        <f>IF(Table1[[#This Row],[Corrected Total ($)]]&gt;5000, Table1[[#This Row],[Corrected Total ($)]]-0.15*Table1[[#This Row],[Corrected Total ($)]], Table1[[#This Row],[Corrected Total ($)]])</f>
        <v>8840</v>
      </c>
      <c r="P75" s="19">
        <f>IF(Table1[[#This Row],[Corrected Total ($)]]&gt;5000, Table1[[#This Row],[Corrected Total ($)]]-0.15*Table1[[#This Row],[Corrected Total ($)]], IF(Table1[[#This Row],[Region]]="North", Table1[[#This Row],[Corrected Total ($)]]-0.05*Table1[[#This Row],[Corrected Total ($)]], Table1[[#This Row],[Corrected Total ($)]]))</f>
        <v>8840</v>
      </c>
      <c r="Q75" s="19">
        <f>IF(Table1[[#This Row],[Corrected Total ($)]]&gt;5000, IF(Table1[[#This Row],[Region]]="West", Table1[[#This Row],[Corrected Total ($)]]-0.2*Table1[[#This Row],[Corrected Total ($)]],Table1[[#This Row],[Corrected Total ($)]]-0.15*Table1[[#This Row],[Corrected Total ($)]]), Table1[[#This Row],[Corrected Total ($)]])</f>
        <v>8320</v>
      </c>
      <c r="R75" s="27" t="str">
        <f>VLOOKUP(Table1[[#This Row],[Customer ID]],'Customer Info'!$A$3:$C$12,3,FALSE)</f>
        <v>Denise Harris</v>
      </c>
      <c r="S75" s="27" t="str">
        <f>VLOOKUP(Table1[[#This Row],[Customer ID]],'Customer Info'!$A$3:$C$12, 2, FALSE)</f>
        <v>Cruise</v>
      </c>
      <c r="T75" s="27" t="str">
        <f>INDEX('Customer Info'!$C$4:$C$12,MATCH(F75,'Customer Info'!$A$4:$A$12,0))</f>
        <v>Denise Harris</v>
      </c>
      <c r="U75" s="27" t="str">
        <f>INDEX('Customer Info'!$B$4:$B$12,MATCH(F75,'Customer Info'!$A$4:$A$12,0))</f>
        <v>Cruise</v>
      </c>
    </row>
    <row r="76" spans="1:21" x14ac:dyDescent="0.3">
      <c r="A76">
        <v>72</v>
      </c>
      <c r="B76" s="2">
        <v>43994</v>
      </c>
      <c r="C76" s="3" t="s">
        <v>14</v>
      </c>
      <c r="D76" s="4" t="s">
        <v>30</v>
      </c>
      <c r="E76" s="3" t="s">
        <v>31</v>
      </c>
      <c r="F76" s="3">
        <v>157</v>
      </c>
      <c r="G76" t="s">
        <v>5</v>
      </c>
      <c r="H76" t="s">
        <v>38</v>
      </c>
      <c r="I76" t="s">
        <v>39</v>
      </c>
      <c r="J76">
        <v>15</v>
      </c>
      <c r="K76" s="17">
        <v>235</v>
      </c>
      <c r="L76" s="17">
        <f>IF(Table1[[#This Row],[Price / Unit ($)]]=350, 375, Table1[[#This Row],[Price / Unit ($)]])</f>
        <v>235</v>
      </c>
      <c r="M76" s="17">
        <v>3525</v>
      </c>
      <c r="N76" s="17">
        <f>Table1[[#This Row],[Number]]*Table1[[#This Row],[Corrected Price / Unit ($)]]</f>
        <v>3525</v>
      </c>
      <c r="O76">
        <f>IF(Table1[[#This Row],[Corrected Total ($)]]&gt;5000, Table1[[#This Row],[Corrected Total ($)]]-0.15*Table1[[#This Row],[Corrected Total ($)]], Table1[[#This Row],[Corrected Total ($)]])</f>
        <v>3525</v>
      </c>
      <c r="P76" s="20">
        <f>IF(Table1[[#This Row],[Corrected Total ($)]]&gt;5000, Table1[[#This Row],[Corrected Total ($)]]-0.15*Table1[[#This Row],[Corrected Total ($)]], IF(Table1[[#This Row],[Region]]="North", Table1[[#This Row],[Corrected Total ($)]]-0.05*Table1[[#This Row],[Corrected Total ($)]], Table1[[#This Row],[Corrected Total ($)]]))</f>
        <v>3525</v>
      </c>
      <c r="Q76" s="20">
        <f>IF(Table1[[#This Row],[Corrected Total ($)]]&gt;5000, IF(Table1[[#This Row],[Region]]="West", Table1[[#This Row],[Corrected Total ($)]]-0.2*Table1[[#This Row],[Corrected Total ($)]],Table1[[#This Row],[Corrected Total ($)]]-0.15*Table1[[#This Row],[Corrected Total ($)]]), Table1[[#This Row],[Corrected Total ($)]])</f>
        <v>3525</v>
      </c>
      <c r="R76" s="28" t="str">
        <f>VLOOKUP(Table1[[#This Row],[Customer ID]],'Customer Info'!$A$3:$C$12,3,FALSE)</f>
        <v>Matt Reed</v>
      </c>
      <c r="S76" s="28" t="str">
        <f>VLOOKUP(Table1[[#This Row],[Customer ID]],'Customer Info'!$A$3:$C$12, 2, FALSE)</f>
        <v>MarkPlus</v>
      </c>
      <c r="T76" s="28" t="str">
        <f>INDEX('Customer Info'!$C$4:$C$12,MATCH(F76,'Customer Info'!$A$4:$A$12,0))</f>
        <v>Matt Reed</v>
      </c>
      <c r="U76" s="28" t="str">
        <f>INDEX('Customer Info'!$B$4:$B$12,MATCH(F76,'Customer Info'!$A$4:$A$12,0))</f>
        <v>MarkPlus</v>
      </c>
    </row>
    <row r="77" spans="1:21" x14ac:dyDescent="0.3">
      <c r="A77">
        <v>73</v>
      </c>
      <c r="B77" s="2">
        <v>43996</v>
      </c>
      <c r="C77" s="3" t="s">
        <v>14</v>
      </c>
      <c r="D77" s="4" t="s">
        <v>42</v>
      </c>
      <c r="E77" s="3" t="s">
        <v>27</v>
      </c>
      <c r="F77" s="3">
        <v>132</v>
      </c>
      <c r="G77" t="s">
        <v>3</v>
      </c>
      <c r="H77" t="s">
        <v>40</v>
      </c>
      <c r="I77" t="s">
        <v>49</v>
      </c>
      <c r="J77">
        <v>25</v>
      </c>
      <c r="K77" s="17">
        <v>375</v>
      </c>
      <c r="L77" s="17">
        <f>IF(Table1[[#This Row],[Price / Unit ($)]]=350, 375, Table1[[#This Row],[Price / Unit ($)]])</f>
        <v>375</v>
      </c>
      <c r="M77" s="17">
        <v>9375</v>
      </c>
      <c r="N77" s="17">
        <f>Table1[[#This Row],[Number]]*Table1[[#This Row],[Corrected Price / Unit ($)]]</f>
        <v>9375</v>
      </c>
      <c r="O77">
        <f>IF(Table1[[#This Row],[Corrected Total ($)]]&gt;5000, Table1[[#This Row],[Corrected Total ($)]]-0.15*Table1[[#This Row],[Corrected Total ($)]], Table1[[#This Row],[Corrected Total ($)]])</f>
        <v>7968.75</v>
      </c>
      <c r="P77" s="19">
        <f>IF(Table1[[#This Row],[Corrected Total ($)]]&gt;5000, Table1[[#This Row],[Corrected Total ($)]]-0.15*Table1[[#This Row],[Corrected Total ($)]], IF(Table1[[#This Row],[Region]]="North", Table1[[#This Row],[Corrected Total ($)]]-0.05*Table1[[#This Row],[Corrected Total ($)]], Table1[[#This Row],[Corrected Total ($)]]))</f>
        <v>7968.75</v>
      </c>
      <c r="Q77" s="19">
        <f>IF(Table1[[#This Row],[Corrected Total ($)]]&gt;5000, IF(Table1[[#This Row],[Region]]="West", Table1[[#This Row],[Corrected Total ($)]]-0.2*Table1[[#This Row],[Corrected Total ($)]],Table1[[#This Row],[Corrected Total ($)]]-0.15*Table1[[#This Row],[Corrected Total ($)]]), Table1[[#This Row],[Corrected Total ($)]])</f>
        <v>7968.75</v>
      </c>
      <c r="R77" s="27" t="str">
        <f>VLOOKUP(Table1[[#This Row],[Customer ID]],'Customer Info'!$A$3:$C$12,3,FALSE)</f>
        <v>Lucas Adams</v>
      </c>
      <c r="S77" s="27" t="str">
        <f>VLOOKUP(Table1[[#This Row],[Customer ID]],'Customer Info'!$A$3:$C$12, 2, FALSE)</f>
        <v>Bankia</v>
      </c>
      <c r="T77" s="27" t="str">
        <f>INDEX('Customer Info'!$C$4:$C$12,MATCH(F77,'Customer Info'!$A$4:$A$12,0))</f>
        <v>Lucas Adams</v>
      </c>
      <c r="U77" s="27" t="str">
        <f>INDEX('Customer Info'!$B$4:$B$12,MATCH(F77,'Customer Info'!$A$4:$A$12,0))</f>
        <v>Bankia</v>
      </c>
    </row>
    <row r="78" spans="1:21" x14ac:dyDescent="0.3">
      <c r="A78">
        <v>74</v>
      </c>
      <c r="B78" s="2">
        <v>167</v>
      </c>
      <c r="C78" s="3" t="s">
        <v>14</v>
      </c>
      <c r="D78" s="4" t="s">
        <v>26</v>
      </c>
      <c r="E78" s="3" t="s">
        <v>27</v>
      </c>
      <c r="F78" s="3">
        <v>144</v>
      </c>
      <c r="G78" t="s">
        <v>7</v>
      </c>
      <c r="H78" t="s">
        <v>40</v>
      </c>
      <c r="I78" t="s">
        <v>41</v>
      </c>
      <c r="J78">
        <v>20</v>
      </c>
      <c r="K78" s="17">
        <v>295</v>
      </c>
      <c r="L78" s="17">
        <f>IF(Table1[[#This Row],[Price / Unit ($)]]=350, 375, Table1[[#This Row],[Price / Unit ($)]])</f>
        <v>295</v>
      </c>
      <c r="M78" s="17">
        <v>5900</v>
      </c>
      <c r="N78" s="17">
        <f>Table1[[#This Row],[Number]]*Table1[[#This Row],[Corrected Price / Unit ($)]]</f>
        <v>5900</v>
      </c>
      <c r="O78">
        <f>IF(Table1[[#This Row],[Corrected Total ($)]]&gt;5000, Table1[[#This Row],[Corrected Total ($)]]-0.15*Table1[[#This Row],[Corrected Total ($)]], Table1[[#This Row],[Corrected Total ($)]])</f>
        <v>5015</v>
      </c>
      <c r="P78" s="20">
        <f>IF(Table1[[#This Row],[Corrected Total ($)]]&gt;5000, Table1[[#This Row],[Corrected Total ($)]]-0.15*Table1[[#This Row],[Corrected Total ($)]], IF(Table1[[#This Row],[Region]]="North", Table1[[#This Row],[Corrected Total ($)]]-0.05*Table1[[#This Row],[Corrected Total ($)]], Table1[[#This Row],[Corrected Total ($)]]))</f>
        <v>5015</v>
      </c>
      <c r="Q78" s="20">
        <f>IF(Table1[[#This Row],[Corrected Total ($)]]&gt;5000, IF(Table1[[#This Row],[Region]]="West", Table1[[#This Row],[Corrected Total ($)]]-0.2*Table1[[#This Row],[Corrected Total ($)]],Table1[[#This Row],[Corrected Total ($)]]-0.15*Table1[[#This Row],[Corrected Total ($)]]), Table1[[#This Row],[Corrected Total ($)]])</f>
        <v>5015</v>
      </c>
      <c r="R78" s="28" t="str">
        <f>VLOOKUP(Table1[[#This Row],[Customer ID]],'Customer Info'!$A$3:$C$12,3,FALSE)</f>
        <v>Christina Bell</v>
      </c>
      <c r="S78" s="28" t="str">
        <f>VLOOKUP(Table1[[#This Row],[Customer ID]],'Customer Info'!$A$3:$C$12, 2, FALSE)</f>
        <v>Affinity</v>
      </c>
      <c r="T78" s="28" t="str">
        <f>INDEX('Customer Info'!$C$4:$C$12,MATCH(F78,'Customer Info'!$A$4:$A$12,0))</f>
        <v>Christina Bell</v>
      </c>
      <c r="U78" s="28" t="str">
        <f>INDEX('Customer Info'!$B$4:$B$12,MATCH(F78,'Customer Info'!$A$4:$A$12,0))</f>
        <v>Affinity</v>
      </c>
    </row>
    <row r="79" spans="1:21" x14ac:dyDescent="0.3">
      <c r="A79">
        <v>75</v>
      </c>
      <c r="B79" s="2">
        <v>44000</v>
      </c>
      <c r="C79" s="3" t="s">
        <v>14</v>
      </c>
      <c r="D79" s="4" t="s">
        <v>44</v>
      </c>
      <c r="E79" s="3" t="s">
        <v>37</v>
      </c>
      <c r="F79" s="3">
        <v>166</v>
      </c>
      <c r="G79" t="s">
        <v>6</v>
      </c>
      <c r="H79" t="s">
        <v>32</v>
      </c>
      <c r="I79" t="s">
        <v>33</v>
      </c>
      <c r="J79">
        <v>35</v>
      </c>
      <c r="K79" s="17">
        <v>260</v>
      </c>
      <c r="L79" s="17">
        <f>IF(Table1[[#This Row],[Price / Unit ($)]]=350, 375, Table1[[#This Row],[Price / Unit ($)]])</f>
        <v>260</v>
      </c>
      <c r="M79" s="17">
        <v>9100</v>
      </c>
      <c r="N79" s="17">
        <f>Table1[[#This Row],[Number]]*Table1[[#This Row],[Corrected Price / Unit ($)]]</f>
        <v>9100</v>
      </c>
      <c r="O79">
        <f>IF(Table1[[#This Row],[Corrected Total ($)]]&gt;5000, Table1[[#This Row],[Corrected Total ($)]]-0.15*Table1[[#This Row],[Corrected Total ($)]], Table1[[#This Row],[Corrected Total ($)]])</f>
        <v>7735</v>
      </c>
      <c r="P79" s="19">
        <f>IF(Table1[[#This Row],[Corrected Total ($)]]&gt;5000, Table1[[#This Row],[Corrected Total ($)]]-0.15*Table1[[#This Row],[Corrected Total ($)]], IF(Table1[[#This Row],[Region]]="North", Table1[[#This Row],[Corrected Total ($)]]-0.05*Table1[[#This Row],[Corrected Total ($)]], Table1[[#This Row],[Corrected Total ($)]]))</f>
        <v>7735</v>
      </c>
      <c r="Q79" s="19">
        <f>IF(Table1[[#This Row],[Corrected Total ($)]]&gt;5000, IF(Table1[[#This Row],[Region]]="West", Table1[[#This Row],[Corrected Total ($)]]-0.2*Table1[[#This Row],[Corrected Total ($)]],Table1[[#This Row],[Corrected Total ($)]]-0.15*Table1[[#This Row],[Corrected Total ($)]]), Table1[[#This Row],[Corrected Total ($)]])</f>
        <v>7735</v>
      </c>
      <c r="R79" s="27" t="str">
        <f>VLOOKUP(Table1[[#This Row],[Customer ID]],'Customer Info'!$A$3:$C$12,3,FALSE)</f>
        <v>Dan Hill</v>
      </c>
      <c r="S79" s="27" t="str">
        <f>VLOOKUP(Table1[[#This Row],[Customer ID]],'Customer Info'!$A$3:$C$12, 2, FALSE)</f>
        <v>Port Royale</v>
      </c>
      <c r="T79" s="27" t="str">
        <f>INDEX('Customer Info'!$C$4:$C$12,MATCH(F79,'Customer Info'!$A$4:$A$12,0))</f>
        <v>Dan Hill</v>
      </c>
      <c r="U79" s="27" t="str">
        <f>INDEX('Customer Info'!$B$4:$B$12,MATCH(F79,'Customer Info'!$A$4:$A$12,0))</f>
        <v>Port Royale</v>
      </c>
    </row>
    <row r="80" spans="1:21" x14ac:dyDescent="0.3">
      <c r="A80">
        <v>76</v>
      </c>
      <c r="B80" s="2">
        <v>44005</v>
      </c>
      <c r="C80" s="3" t="s">
        <v>14</v>
      </c>
      <c r="D80" s="4" t="s">
        <v>36</v>
      </c>
      <c r="E80" s="3" t="s">
        <v>37</v>
      </c>
      <c r="F80" s="3">
        <v>178</v>
      </c>
      <c r="G80" t="s">
        <v>4</v>
      </c>
      <c r="H80" t="s">
        <v>28</v>
      </c>
      <c r="I80" t="s">
        <v>35</v>
      </c>
      <c r="J80">
        <v>22</v>
      </c>
      <c r="K80" s="17">
        <v>350</v>
      </c>
      <c r="L80" s="17">
        <f>IF(Table1[[#This Row],[Price / Unit ($)]]=350, 375, Table1[[#This Row],[Price / Unit ($)]])</f>
        <v>375</v>
      </c>
      <c r="M80" s="17">
        <v>7700</v>
      </c>
      <c r="N80" s="17">
        <f>Table1[[#This Row],[Number]]*Table1[[#This Row],[Corrected Price / Unit ($)]]</f>
        <v>8250</v>
      </c>
      <c r="O80">
        <f>IF(Table1[[#This Row],[Corrected Total ($)]]&gt;5000, Table1[[#This Row],[Corrected Total ($)]]-0.15*Table1[[#This Row],[Corrected Total ($)]], Table1[[#This Row],[Corrected Total ($)]])</f>
        <v>7012.5</v>
      </c>
      <c r="P80" s="20">
        <f>IF(Table1[[#This Row],[Corrected Total ($)]]&gt;5000, Table1[[#This Row],[Corrected Total ($)]]-0.15*Table1[[#This Row],[Corrected Total ($)]], IF(Table1[[#This Row],[Region]]="North", Table1[[#This Row],[Corrected Total ($)]]-0.05*Table1[[#This Row],[Corrected Total ($)]], Table1[[#This Row],[Corrected Total ($)]]))</f>
        <v>7012.5</v>
      </c>
      <c r="Q80" s="20">
        <f>IF(Table1[[#This Row],[Corrected Total ($)]]&gt;5000, IF(Table1[[#This Row],[Region]]="West", Table1[[#This Row],[Corrected Total ($)]]-0.2*Table1[[#This Row],[Corrected Total ($)]],Table1[[#This Row],[Corrected Total ($)]]-0.15*Table1[[#This Row],[Corrected Total ($)]]), Table1[[#This Row],[Corrected Total ($)]])</f>
        <v>7012.5</v>
      </c>
      <c r="R80" s="28" t="str">
        <f>VLOOKUP(Table1[[#This Row],[Customer ID]],'Customer Info'!$A$3:$C$12,3,FALSE)</f>
        <v>Amanda Wood</v>
      </c>
      <c r="S80" s="28" t="str">
        <f>VLOOKUP(Table1[[#This Row],[Customer ID]],'Customer Info'!$A$3:$C$12, 2, FALSE)</f>
        <v>Vento</v>
      </c>
      <c r="T80" s="28" t="str">
        <f>INDEX('Customer Info'!$C$4:$C$12,MATCH(F80,'Customer Info'!$A$4:$A$12,0))</f>
        <v>Amanda Wood</v>
      </c>
      <c r="U80" s="28" t="str">
        <f>INDEX('Customer Info'!$B$4:$B$12,MATCH(F80,'Customer Info'!$A$4:$A$12,0))</f>
        <v>Vento</v>
      </c>
    </row>
    <row r="81" spans="1:21" x14ac:dyDescent="0.3">
      <c r="A81">
        <v>77</v>
      </c>
      <c r="B81" s="2">
        <v>44006</v>
      </c>
      <c r="C81" s="3" t="s">
        <v>14</v>
      </c>
      <c r="D81" s="4" t="s">
        <v>30</v>
      </c>
      <c r="E81" s="3" t="s">
        <v>31</v>
      </c>
      <c r="F81" s="3">
        <v>166</v>
      </c>
      <c r="G81" t="s">
        <v>2</v>
      </c>
      <c r="H81" t="s">
        <v>45</v>
      </c>
      <c r="I81" t="s">
        <v>58</v>
      </c>
      <c r="J81">
        <v>16</v>
      </c>
      <c r="K81" s="17">
        <v>220</v>
      </c>
      <c r="L81" s="17">
        <f>IF(Table1[[#This Row],[Price / Unit ($)]]=350, 375, Table1[[#This Row],[Price / Unit ($)]])</f>
        <v>220</v>
      </c>
      <c r="M81" s="17">
        <v>3520</v>
      </c>
      <c r="N81" s="17">
        <f>Table1[[#This Row],[Number]]*Table1[[#This Row],[Corrected Price / Unit ($)]]</f>
        <v>3520</v>
      </c>
      <c r="O81">
        <f>IF(Table1[[#This Row],[Corrected Total ($)]]&gt;5000, Table1[[#This Row],[Corrected Total ($)]]-0.15*Table1[[#This Row],[Corrected Total ($)]], Table1[[#This Row],[Corrected Total ($)]])</f>
        <v>3520</v>
      </c>
      <c r="P81" s="19">
        <f>IF(Table1[[#This Row],[Corrected Total ($)]]&gt;5000, Table1[[#This Row],[Corrected Total ($)]]-0.15*Table1[[#This Row],[Corrected Total ($)]], IF(Table1[[#This Row],[Region]]="North", Table1[[#This Row],[Corrected Total ($)]]-0.05*Table1[[#This Row],[Corrected Total ($)]], Table1[[#This Row],[Corrected Total ($)]]))</f>
        <v>3520</v>
      </c>
      <c r="Q81" s="19">
        <f>IF(Table1[[#This Row],[Corrected Total ($)]]&gt;5000, IF(Table1[[#This Row],[Region]]="West", Table1[[#This Row],[Corrected Total ($)]]-0.2*Table1[[#This Row],[Corrected Total ($)]],Table1[[#This Row],[Corrected Total ($)]]-0.15*Table1[[#This Row],[Corrected Total ($)]]), Table1[[#This Row],[Corrected Total ($)]])</f>
        <v>3520</v>
      </c>
      <c r="R81" s="27" t="str">
        <f>VLOOKUP(Table1[[#This Row],[Customer ID]],'Customer Info'!$A$3:$C$12,3,FALSE)</f>
        <v>Dan Hill</v>
      </c>
      <c r="S81" s="27" t="str">
        <f>VLOOKUP(Table1[[#This Row],[Customer ID]],'Customer Info'!$A$3:$C$12, 2, FALSE)</f>
        <v>Port Royale</v>
      </c>
      <c r="T81" s="27" t="str">
        <f>INDEX('Customer Info'!$C$4:$C$12,MATCH(F81,'Customer Info'!$A$4:$A$12,0))</f>
        <v>Dan Hill</v>
      </c>
      <c r="U81" s="27" t="str">
        <f>INDEX('Customer Info'!$B$4:$B$12,MATCH(F81,'Customer Info'!$A$4:$A$12,0))</f>
        <v>Port Royale</v>
      </c>
    </row>
    <row r="82" spans="1:21" x14ac:dyDescent="0.3">
      <c r="A82">
        <v>78</v>
      </c>
      <c r="B82" s="2">
        <v>44009</v>
      </c>
      <c r="C82" s="3" t="s">
        <v>14</v>
      </c>
      <c r="D82" s="4" t="s">
        <v>34</v>
      </c>
      <c r="E82" s="3" t="s">
        <v>31</v>
      </c>
      <c r="F82" s="3">
        <v>162</v>
      </c>
      <c r="G82" t="s">
        <v>7</v>
      </c>
      <c r="H82" t="s">
        <v>28</v>
      </c>
      <c r="I82" t="s">
        <v>53</v>
      </c>
      <c r="J82">
        <v>50</v>
      </c>
      <c r="K82" s="17">
        <v>295</v>
      </c>
      <c r="L82" s="17">
        <f>IF(Table1[[#This Row],[Price / Unit ($)]]=350, 375, Table1[[#This Row],[Price / Unit ($)]])</f>
        <v>295</v>
      </c>
      <c r="M82" s="17">
        <v>14750</v>
      </c>
      <c r="N82" s="17">
        <f>Table1[[#This Row],[Number]]*Table1[[#This Row],[Corrected Price / Unit ($)]]</f>
        <v>14750</v>
      </c>
      <c r="O82">
        <f>IF(Table1[[#This Row],[Corrected Total ($)]]&gt;5000, Table1[[#This Row],[Corrected Total ($)]]-0.15*Table1[[#This Row],[Corrected Total ($)]], Table1[[#This Row],[Corrected Total ($)]])</f>
        <v>12537.5</v>
      </c>
      <c r="P82" s="20">
        <f>IF(Table1[[#This Row],[Corrected Total ($)]]&gt;5000, Table1[[#This Row],[Corrected Total ($)]]-0.15*Table1[[#This Row],[Corrected Total ($)]], IF(Table1[[#This Row],[Region]]="North", Table1[[#This Row],[Corrected Total ($)]]-0.05*Table1[[#This Row],[Corrected Total ($)]], Table1[[#This Row],[Corrected Total ($)]]))</f>
        <v>12537.5</v>
      </c>
      <c r="Q82" s="20">
        <f>IF(Table1[[#This Row],[Corrected Total ($)]]&gt;5000, IF(Table1[[#This Row],[Region]]="West", Table1[[#This Row],[Corrected Total ($)]]-0.2*Table1[[#This Row],[Corrected Total ($)]],Table1[[#This Row],[Corrected Total ($)]]-0.15*Table1[[#This Row],[Corrected Total ($)]]), Table1[[#This Row],[Corrected Total ($)]])</f>
        <v>11800</v>
      </c>
      <c r="R82" s="28" t="str">
        <f>VLOOKUP(Table1[[#This Row],[Customer ID]],'Customer Info'!$A$3:$C$12,3,FALSE)</f>
        <v>Denise Harris</v>
      </c>
      <c r="S82" s="28" t="str">
        <f>VLOOKUP(Table1[[#This Row],[Customer ID]],'Customer Info'!$A$3:$C$12, 2, FALSE)</f>
        <v>Cruise</v>
      </c>
      <c r="T82" s="28" t="str">
        <f>INDEX('Customer Info'!$C$4:$C$12,MATCH(F82,'Customer Info'!$A$4:$A$12,0))</f>
        <v>Denise Harris</v>
      </c>
      <c r="U82" s="28" t="str">
        <f>INDEX('Customer Info'!$B$4:$B$12,MATCH(F82,'Customer Info'!$A$4:$A$12,0))</f>
        <v>Cruise</v>
      </c>
    </row>
    <row r="83" spans="1:21" x14ac:dyDescent="0.3">
      <c r="A83">
        <v>79</v>
      </c>
      <c r="B83" s="2">
        <v>44011</v>
      </c>
      <c r="C83" s="3" t="s">
        <v>14</v>
      </c>
      <c r="D83" s="4" t="s">
        <v>42</v>
      </c>
      <c r="E83" s="3" t="s">
        <v>27</v>
      </c>
      <c r="F83" s="3">
        <v>178</v>
      </c>
      <c r="G83" t="s">
        <v>3</v>
      </c>
      <c r="H83" t="s">
        <v>40</v>
      </c>
      <c r="I83" t="s">
        <v>49</v>
      </c>
      <c r="J83">
        <v>32</v>
      </c>
      <c r="K83" s="17">
        <v>375</v>
      </c>
      <c r="L83" s="17">
        <f>IF(Table1[[#This Row],[Price / Unit ($)]]=350, 375, Table1[[#This Row],[Price / Unit ($)]])</f>
        <v>375</v>
      </c>
      <c r="M83" s="17">
        <v>12000</v>
      </c>
      <c r="N83" s="17">
        <f>Table1[[#This Row],[Number]]*Table1[[#This Row],[Corrected Price / Unit ($)]]</f>
        <v>12000</v>
      </c>
      <c r="O83">
        <f>IF(Table1[[#This Row],[Corrected Total ($)]]&gt;5000, Table1[[#This Row],[Corrected Total ($)]]-0.15*Table1[[#This Row],[Corrected Total ($)]], Table1[[#This Row],[Corrected Total ($)]])</f>
        <v>10200</v>
      </c>
      <c r="P83" s="19">
        <f>IF(Table1[[#This Row],[Corrected Total ($)]]&gt;5000, Table1[[#This Row],[Corrected Total ($)]]-0.15*Table1[[#This Row],[Corrected Total ($)]], IF(Table1[[#This Row],[Region]]="North", Table1[[#This Row],[Corrected Total ($)]]-0.05*Table1[[#This Row],[Corrected Total ($)]], Table1[[#This Row],[Corrected Total ($)]]))</f>
        <v>10200</v>
      </c>
      <c r="Q83" s="19">
        <f>IF(Table1[[#This Row],[Corrected Total ($)]]&gt;5000, IF(Table1[[#This Row],[Region]]="West", Table1[[#This Row],[Corrected Total ($)]]-0.2*Table1[[#This Row],[Corrected Total ($)]],Table1[[#This Row],[Corrected Total ($)]]-0.15*Table1[[#This Row],[Corrected Total ($)]]), Table1[[#This Row],[Corrected Total ($)]])</f>
        <v>10200</v>
      </c>
      <c r="R83" s="27" t="str">
        <f>VLOOKUP(Table1[[#This Row],[Customer ID]],'Customer Info'!$A$3:$C$12,3,FALSE)</f>
        <v>Amanda Wood</v>
      </c>
      <c r="S83" s="27" t="str">
        <f>VLOOKUP(Table1[[#This Row],[Customer ID]],'Customer Info'!$A$3:$C$12, 2, FALSE)</f>
        <v>Vento</v>
      </c>
      <c r="T83" s="27" t="str">
        <f>INDEX('Customer Info'!$C$4:$C$12,MATCH(F83,'Customer Info'!$A$4:$A$12,0))</f>
        <v>Amanda Wood</v>
      </c>
      <c r="U83" s="27" t="str">
        <f>INDEX('Customer Info'!$B$4:$B$12,MATCH(F83,'Customer Info'!$A$4:$A$12,0))</f>
        <v>Vento</v>
      </c>
    </row>
    <row r="84" spans="1:21" x14ac:dyDescent="0.3">
      <c r="A84">
        <v>80</v>
      </c>
      <c r="B84" s="2">
        <v>44011</v>
      </c>
      <c r="C84" s="3" t="s">
        <v>14</v>
      </c>
      <c r="D84" s="4" t="s">
        <v>30</v>
      </c>
      <c r="E84" s="3" t="s">
        <v>31</v>
      </c>
      <c r="F84" s="3">
        <v>136</v>
      </c>
      <c r="G84" t="s">
        <v>5</v>
      </c>
      <c r="H84" t="s">
        <v>45</v>
      </c>
      <c r="I84" t="s">
        <v>56</v>
      </c>
      <c r="J84">
        <v>14</v>
      </c>
      <c r="K84" s="17">
        <v>235</v>
      </c>
      <c r="L84" s="17">
        <f>IF(Table1[[#This Row],[Price / Unit ($)]]=350, 375, Table1[[#This Row],[Price / Unit ($)]])</f>
        <v>235</v>
      </c>
      <c r="M84" s="17">
        <v>3290</v>
      </c>
      <c r="N84" s="17">
        <f>Table1[[#This Row],[Number]]*Table1[[#This Row],[Corrected Price / Unit ($)]]</f>
        <v>3290</v>
      </c>
      <c r="O84">
        <f>IF(Table1[[#This Row],[Corrected Total ($)]]&gt;5000, Table1[[#This Row],[Corrected Total ($)]]-0.15*Table1[[#This Row],[Corrected Total ($)]], Table1[[#This Row],[Corrected Total ($)]])</f>
        <v>3290</v>
      </c>
      <c r="P84" s="20">
        <f>IF(Table1[[#This Row],[Corrected Total ($)]]&gt;5000, Table1[[#This Row],[Corrected Total ($)]]-0.15*Table1[[#This Row],[Corrected Total ($)]], IF(Table1[[#This Row],[Region]]="North", Table1[[#This Row],[Corrected Total ($)]]-0.05*Table1[[#This Row],[Corrected Total ($)]], Table1[[#This Row],[Corrected Total ($)]]))</f>
        <v>3290</v>
      </c>
      <c r="Q84" s="20">
        <f>IF(Table1[[#This Row],[Corrected Total ($)]]&gt;5000, IF(Table1[[#This Row],[Region]]="West", Table1[[#This Row],[Corrected Total ($)]]-0.2*Table1[[#This Row],[Corrected Total ($)]],Table1[[#This Row],[Corrected Total ($)]]-0.15*Table1[[#This Row],[Corrected Total ($)]]), Table1[[#This Row],[Corrected Total ($)]])</f>
        <v>3290</v>
      </c>
      <c r="R84" s="28" t="str">
        <f>VLOOKUP(Table1[[#This Row],[Customer ID]],'Customer Info'!$A$3:$C$12,3,FALSE)</f>
        <v>Emily Flores</v>
      </c>
      <c r="S84" s="28" t="str">
        <f>VLOOKUP(Table1[[#This Row],[Customer ID]],'Customer Info'!$A$3:$C$12, 2, FALSE)</f>
        <v>Telmark</v>
      </c>
      <c r="T84" s="28" t="str">
        <f>INDEX('Customer Info'!$C$4:$C$12,MATCH(F84,'Customer Info'!$A$4:$A$12,0))</f>
        <v>Emily Flores</v>
      </c>
      <c r="U84" s="28" t="str">
        <f>INDEX('Customer Info'!$B$4:$B$12,MATCH(F84,'Customer Info'!$A$4:$A$12,0))</f>
        <v>Telmark</v>
      </c>
    </row>
  </sheetData>
  <autoFilter ref="P4:U84" xr:uid="{0D23742A-059B-45F8-9794-CED9D98CEA01}"/>
  <pageMargins left="0.7" right="0.7" top="0.75" bottom="0.75" header="0.3" footer="0.3"/>
  <pageSetup paperSize="9" orientation="portrait" horizontalDpi="4294967293"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5781C4-2B3F-DD48-9266-F34FFFA9BC3E}">
  <dimension ref="A1:C12"/>
  <sheetViews>
    <sheetView showFormulas="1" workbookViewId="0">
      <selection activeCell="G5" sqref="G5"/>
    </sheetView>
  </sheetViews>
  <sheetFormatPr defaultColWidth="11.44140625" defaultRowHeight="14.4" x14ac:dyDescent="0.3"/>
  <cols>
    <col min="1" max="1" width="21" customWidth="1"/>
    <col min="2" max="2" width="16" customWidth="1"/>
    <col min="3" max="3" width="16.88671875" customWidth="1"/>
  </cols>
  <sheetData>
    <row r="1" spans="1:3" ht="21" x14ac:dyDescent="0.4">
      <c r="A1" s="5" t="s">
        <v>66</v>
      </c>
      <c r="B1" s="6"/>
      <c r="C1" s="6"/>
    </row>
    <row r="2" spans="1:3" x14ac:dyDescent="0.3">
      <c r="A2" s="6"/>
      <c r="B2" s="6"/>
      <c r="C2" s="6"/>
    </row>
    <row r="3" spans="1:3" x14ac:dyDescent="0.3">
      <c r="A3" s="7" t="s">
        <v>21</v>
      </c>
      <c r="B3" s="7" t="s">
        <v>22</v>
      </c>
      <c r="C3" s="7" t="s">
        <v>67</v>
      </c>
    </row>
    <row r="4" spans="1:3" x14ac:dyDescent="0.3">
      <c r="A4" s="8">
        <v>132</v>
      </c>
      <c r="B4" s="8" t="s">
        <v>68</v>
      </c>
      <c r="C4" s="9" t="s">
        <v>69</v>
      </c>
    </row>
    <row r="5" spans="1:3" x14ac:dyDescent="0.3">
      <c r="A5" s="10">
        <v>136</v>
      </c>
      <c r="B5" s="10" t="s">
        <v>70</v>
      </c>
      <c r="C5" s="11" t="s">
        <v>71</v>
      </c>
    </row>
    <row r="6" spans="1:3" x14ac:dyDescent="0.3">
      <c r="A6" s="10">
        <v>144</v>
      </c>
      <c r="B6" s="10" t="s">
        <v>72</v>
      </c>
      <c r="C6" s="11" t="s">
        <v>73</v>
      </c>
    </row>
    <row r="7" spans="1:3" x14ac:dyDescent="0.3">
      <c r="A7" s="10">
        <v>152</v>
      </c>
      <c r="B7" s="10" t="s">
        <v>74</v>
      </c>
      <c r="C7" s="11" t="s">
        <v>75</v>
      </c>
    </row>
    <row r="8" spans="1:3" x14ac:dyDescent="0.3">
      <c r="A8" s="10">
        <v>157</v>
      </c>
      <c r="B8" s="10" t="s">
        <v>76</v>
      </c>
      <c r="C8" s="11" t="s">
        <v>77</v>
      </c>
    </row>
    <row r="9" spans="1:3" x14ac:dyDescent="0.3">
      <c r="A9" s="10">
        <v>162</v>
      </c>
      <c r="B9" s="10" t="s">
        <v>78</v>
      </c>
      <c r="C9" s="11" t="s">
        <v>79</v>
      </c>
    </row>
    <row r="10" spans="1:3" x14ac:dyDescent="0.3">
      <c r="A10" s="10">
        <v>166</v>
      </c>
      <c r="B10" s="10" t="s">
        <v>80</v>
      </c>
      <c r="C10" s="11" t="s">
        <v>81</v>
      </c>
    </row>
    <row r="11" spans="1:3" x14ac:dyDescent="0.3">
      <c r="A11" s="10">
        <v>178</v>
      </c>
      <c r="B11" s="10" t="s">
        <v>82</v>
      </c>
      <c r="C11" s="11" t="s">
        <v>83</v>
      </c>
    </row>
    <row r="12" spans="1:3" x14ac:dyDescent="0.3">
      <c r="A12" s="12">
        <v>180</v>
      </c>
      <c r="B12" s="12" t="s">
        <v>84</v>
      </c>
      <c r="C12" s="13" t="s">
        <v>85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6816F7-DE16-4838-AAEE-D93BDDCF03B1}">
  <dimension ref="A1:X94"/>
  <sheetViews>
    <sheetView workbookViewId="0">
      <selection activeCell="D8" sqref="D8"/>
    </sheetView>
  </sheetViews>
  <sheetFormatPr defaultRowHeight="14.4" x14ac:dyDescent="0.3"/>
  <cols>
    <col min="1" max="1" width="17.21875" bestFit="1" customWidth="1"/>
    <col min="4" max="4" width="38.77734375" bestFit="1" customWidth="1"/>
    <col min="5" max="5" width="10.33203125" bestFit="1" customWidth="1"/>
    <col min="9" max="9" width="11.109375" bestFit="1" customWidth="1"/>
    <col min="13" max="13" width="7.5546875" bestFit="1" customWidth="1"/>
    <col min="14" max="14" width="12.6640625" bestFit="1" customWidth="1"/>
    <col min="15" max="15" width="21.5546875" bestFit="1" customWidth="1"/>
    <col min="16" max="16" width="7.77734375" bestFit="1" customWidth="1"/>
    <col min="17" max="17" width="16.44140625" bestFit="1" customWidth="1"/>
    <col min="18" max="18" width="14.6640625" bestFit="1" customWidth="1"/>
    <col min="19" max="19" width="15.109375" bestFit="1" customWidth="1"/>
    <col min="20" max="20" width="16" bestFit="1" customWidth="1"/>
    <col min="21" max="21" width="19" bestFit="1" customWidth="1"/>
    <col min="22" max="22" width="14.6640625" bestFit="1" customWidth="1"/>
    <col min="23" max="23" width="19" bestFit="1" customWidth="1"/>
    <col min="24" max="24" width="14.6640625" bestFit="1" customWidth="1"/>
  </cols>
  <sheetData>
    <row r="1" spans="1:24" ht="21" x14ac:dyDescent="0.4">
      <c r="A1" s="30" t="s">
        <v>95</v>
      </c>
    </row>
    <row r="2" spans="1:24" x14ac:dyDescent="0.3">
      <c r="D2" t="s">
        <v>96</v>
      </c>
      <c r="E2" t="s">
        <v>1</v>
      </c>
    </row>
    <row r="3" spans="1:24" x14ac:dyDescent="0.3">
      <c r="D3" s="29" t="s">
        <v>97</v>
      </c>
      <c r="E3" t="s">
        <v>9</v>
      </c>
    </row>
    <row r="4" spans="1:24" x14ac:dyDescent="0.3">
      <c r="E4" t="s">
        <v>10</v>
      </c>
    </row>
    <row r="5" spans="1:24" x14ac:dyDescent="0.3">
      <c r="E5" t="s">
        <v>11</v>
      </c>
    </row>
    <row r="7" spans="1:24" x14ac:dyDescent="0.3">
      <c r="D7" s="3" t="s">
        <v>17</v>
      </c>
      <c r="E7" s="3" t="s">
        <v>18</v>
      </c>
      <c r="F7" s="3" t="s">
        <v>1</v>
      </c>
      <c r="G7" s="3" t="s">
        <v>19</v>
      </c>
      <c r="H7" s="3" t="s">
        <v>20</v>
      </c>
      <c r="I7" s="3" t="s">
        <v>21</v>
      </c>
      <c r="J7" s="3" t="s">
        <v>0</v>
      </c>
      <c r="K7" s="3" t="s">
        <v>23</v>
      </c>
      <c r="L7" s="3" t="s">
        <v>24</v>
      </c>
      <c r="M7" s="3" t="s">
        <v>25</v>
      </c>
      <c r="N7" s="16" t="s">
        <v>87</v>
      </c>
      <c r="O7" s="16" t="s">
        <v>90</v>
      </c>
      <c r="P7" s="16" t="s">
        <v>86</v>
      </c>
      <c r="Q7" s="16" t="s">
        <v>91</v>
      </c>
      <c r="R7" s="3" t="s">
        <v>99</v>
      </c>
      <c r="S7" t="s">
        <v>100</v>
      </c>
      <c r="T7" t="s">
        <v>101</v>
      </c>
      <c r="U7" t="s">
        <v>94</v>
      </c>
      <c r="V7" t="s">
        <v>22</v>
      </c>
      <c r="W7" t="s">
        <v>94</v>
      </c>
      <c r="X7" t="s">
        <v>22</v>
      </c>
    </row>
    <row r="8" spans="1:24" x14ac:dyDescent="0.3">
      <c r="D8">
        <v>1</v>
      </c>
      <c r="E8" s="2">
        <v>43832</v>
      </c>
      <c r="F8" s="3" t="s">
        <v>9</v>
      </c>
      <c r="G8" s="4" t="s">
        <v>26</v>
      </c>
      <c r="H8" s="3" t="s">
        <v>27</v>
      </c>
      <c r="I8" s="3">
        <v>132</v>
      </c>
      <c r="J8" t="s">
        <v>5</v>
      </c>
      <c r="K8" t="s">
        <v>28</v>
      </c>
      <c r="L8" t="s">
        <v>29</v>
      </c>
      <c r="M8">
        <v>15</v>
      </c>
      <c r="N8" s="18">
        <v>235</v>
      </c>
      <c r="O8" s="18">
        <v>235</v>
      </c>
      <c r="P8" s="17">
        <v>3525</v>
      </c>
      <c r="Q8" s="17">
        <v>3525</v>
      </c>
      <c r="R8">
        <v>3525</v>
      </c>
      <c r="S8">
        <v>3348.75</v>
      </c>
      <c r="T8">
        <v>3525</v>
      </c>
      <c r="U8" t="s">
        <v>69</v>
      </c>
      <c r="V8" t="s">
        <v>68</v>
      </c>
      <c r="W8" t="s">
        <v>69</v>
      </c>
      <c r="X8" t="s">
        <v>68</v>
      </c>
    </row>
    <row r="9" spans="1:24" x14ac:dyDescent="0.3">
      <c r="D9">
        <v>2</v>
      </c>
      <c r="E9" s="2">
        <v>43836</v>
      </c>
      <c r="F9" s="3" t="s">
        <v>9</v>
      </c>
      <c r="G9" s="4" t="s">
        <v>30</v>
      </c>
      <c r="H9" s="3" t="s">
        <v>31</v>
      </c>
      <c r="I9" s="3">
        <v>144</v>
      </c>
      <c r="J9" t="s">
        <v>6</v>
      </c>
      <c r="K9" t="s">
        <v>32</v>
      </c>
      <c r="L9" t="s">
        <v>33</v>
      </c>
      <c r="M9">
        <v>22</v>
      </c>
      <c r="N9" s="17">
        <v>260</v>
      </c>
      <c r="O9" s="17">
        <v>260</v>
      </c>
      <c r="P9" s="17">
        <v>5720</v>
      </c>
      <c r="Q9" s="17">
        <v>5720</v>
      </c>
      <c r="R9">
        <v>4862</v>
      </c>
      <c r="S9">
        <v>4862</v>
      </c>
      <c r="T9">
        <v>4576</v>
      </c>
      <c r="U9" t="s">
        <v>73</v>
      </c>
      <c r="V9" t="s">
        <v>72</v>
      </c>
      <c r="W9" t="s">
        <v>73</v>
      </c>
      <c r="X9" t="s">
        <v>72</v>
      </c>
    </row>
    <row r="10" spans="1:24" x14ac:dyDescent="0.3">
      <c r="D10">
        <v>3</v>
      </c>
      <c r="E10" s="2">
        <v>43839</v>
      </c>
      <c r="F10" s="3" t="s">
        <v>9</v>
      </c>
      <c r="G10" s="4" t="s">
        <v>34</v>
      </c>
      <c r="H10" s="3" t="s">
        <v>31</v>
      </c>
      <c r="I10" s="3">
        <v>136</v>
      </c>
      <c r="J10" t="s">
        <v>4</v>
      </c>
      <c r="K10" t="s">
        <v>28</v>
      </c>
      <c r="L10" t="s">
        <v>35</v>
      </c>
      <c r="M10">
        <v>16</v>
      </c>
      <c r="N10" s="17">
        <v>350</v>
      </c>
      <c r="O10" s="17">
        <v>375</v>
      </c>
      <c r="P10" s="17">
        <v>5600</v>
      </c>
      <c r="Q10" s="17">
        <v>6000</v>
      </c>
      <c r="R10">
        <v>5100</v>
      </c>
      <c r="S10">
        <v>5100</v>
      </c>
      <c r="T10">
        <v>4800</v>
      </c>
      <c r="U10" t="s">
        <v>71</v>
      </c>
      <c r="V10" t="s">
        <v>70</v>
      </c>
      <c r="W10" t="s">
        <v>71</v>
      </c>
      <c r="X10" t="s">
        <v>70</v>
      </c>
    </row>
    <row r="11" spans="1:24" x14ac:dyDescent="0.3">
      <c r="D11">
        <v>4</v>
      </c>
      <c r="E11" s="2">
        <v>43842</v>
      </c>
      <c r="F11" s="3" t="s">
        <v>9</v>
      </c>
      <c r="G11" s="4" t="s">
        <v>36</v>
      </c>
      <c r="H11" s="3" t="s">
        <v>37</v>
      </c>
      <c r="I11" s="3">
        <v>144</v>
      </c>
      <c r="J11" t="s">
        <v>5</v>
      </c>
      <c r="K11" t="s">
        <v>38</v>
      </c>
      <c r="L11" t="s">
        <v>39</v>
      </c>
      <c r="M11">
        <v>30</v>
      </c>
      <c r="N11" s="17">
        <v>235</v>
      </c>
      <c r="O11" s="17">
        <v>235</v>
      </c>
      <c r="P11" s="17">
        <v>7050</v>
      </c>
      <c r="Q11" s="17">
        <v>7050</v>
      </c>
      <c r="R11">
        <v>5992.5</v>
      </c>
      <c r="S11">
        <v>5992.5</v>
      </c>
      <c r="T11">
        <v>5992.5</v>
      </c>
      <c r="U11" t="s">
        <v>73</v>
      </c>
      <c r="V11" t="s">
        <v>72</v>
      </c>
      <c r="W11" t="s">
        <v>73</v>
      </c>
      <c r="X11" t="s">
        <v>72</v>
      </c>
    </row>
    <row r="12" spans="1:24" x14ac:dyDescent="0.3">
      <c r="D12">
        <v>5</v>
      </c>
      <c r="E12" s="2">
        <v>43842</v>
      </c>
      <c r="F12" s="3" t="s">
        <v>9</v>
      </c>
      <c r="G12" s="4" t="s">
        <v>26</v>
      </c>
      <c r="H12" s="3" t="s">
        <v>27</v>
      </c>
      <c r="I12" s="3">
        <v>166</v>
      </c>
      <c r="J12" t="s">
        <v>7</v>
      </c>
      <c r="K12" t="s">
        <v>40</v>
      </c>
      <c r="L12" t="s">
        <v>41</v>
      </c>
      <c r="M12">
        <v>32</v>
      </c>
      <c r="N12" s="17">
        <v>295</v>
      </c>
      <c r="O12" s="17">
        <v>295</v>
      </c>
      <c r="P12" s="17">
        <v>9440</v>
      </c>
      <c r="Q12" s="17">
        <v>9440</v>
      </c>
      <c r="R12">
        <v>8024</v>
      </c>
      <c r="S12">
        <v>8024</v>
      </c>
      <c r="T12">
        <v>8024</v>
      </c>
      <c r="U12" t="s">
        <v>81</v>
      </c>
      <c r="V12" t="s">
        <v>80</v>
      </c>
      <c r="W12" t="s">
        <v>81</v>
      </c>
      <c r="X12" t="s">
        <v>80</v>
      </c>
    </row>
    <row r="13" spans="1:24" x14ac:dyDescent="0.3">
      <c r="D13">
        <v>6</v>
      </c>
      <c r="E13" s="2">
        <v>43845</v>
      </c>
      <c r="F13" s="3" t="s">
        <v>9</v>
      </c>
      <c r="G13" s="4" t="s">
        <v>42</v>
      </c>
      <c r="H13" s="3" t="s">
        <v>27</v>
      </c>
      <c r="I13" s="3">
        <v>136</v>
      </c>
      <c r="J13" t="s">
        <v>4</v>
      </c>
      <c r="K13" t="s">
        <v>38</v>
      </c>
      <c r="L13" t="s">
        <v>43</v>
      </c>
      <c r="M13">
        <v>14</v>
      </c>
      <c r="N13" s="17">
        <v>350</v>
      </c>
      <c r="O13" s="17">
        <v>375</v>
      </c>
      <c r="P13" s="17">
        <v>4900</v>
      </c>
      <c r="Q13" s="17">
        <v>5250</v>
      </c>
      <c r="R13">
        <v>4462.5</v>
      </c>
      <c r="S13">
        <v>4462.5</v>
      </c>
      <c r="T13">
        <v>4462.5</v>
      </c>
      <c r="U13" t="s">
        <v>71</v>
      </c>
      <c r="V13" t="s">
        <v>70</v>
      </c>
      <c r="W13" t="s">
        <v>71</v>
      </c>
      <c r="X13" t="s">
        <v>70</v>
      </c>
    </row>
    <row r="14" spans="1:24" x14ac:dyDescent="0.3">
      <c r="D14">
        <v>7</v>
      </c>
      <c r="E14" s="2">
        <v>43848</v>
      </c>
      <c r="F14" s="3" t="s">
        <v>9</v>
      </c>
      <c r="G14" s="4" t="s">
        <v>44</v>
      </c>
      <c r="H14" s="3" t="s">
        <v>37</v>
      </c>
      <c r="I14" s="3">
        <v>152</v>
      </c>
      <c r="J14" t="s">
        <v>3</v>
      </c>
      <c r="K14" t="s">
        <v>45</v>
      </c>
      <c r="L14" t="s">
        <v>46</v>
      </c>
      <c r="M14">
        <v>8</v>
      </c>
      <c r="N14" s="17">
        <v>375</v>
      </c>
      <c r="O14" s="17">
        <v>375</v>
      </c>
      <c r="P14" s="17">
        <v>3000</v>
      </c>
      <c r="Q14" s="17">
        <v>3000</v>
      </c>
      <c r="R14">
        <v>3000</v>
      </c>
      <c r="S14">
        <v>3000</v>
      </c>
      <c r="T14">
        <v>3000</v>
      </c>
      <c r="U14" t="s">
        <v>75</v>
      </c>
      <c r="V14" t="s">
        <v>74</v>
      </c>
      <c r="W14" t="s">
        <v>75</v>
      </c>
      <c r="X14" t="s">
        <v>74</v>
      </c>
    </row>
    <row r="15" spans="1:24" x14ac:dyDescent="0.3">
      <c r="D15">
        <v>8</v>
      </c>
      <c r="E15" s="2">
        <v>43852</v>
      </c>
      <c r="F15" s="3" t="s">
        <v>9</v>
      </c>
      <c r="G15" s="4" t="s">
        <v>30</v>
      </c>
      <c r="H15" s="3" t="s">
        <v>31</v>
      </c>
      <c r="I15" s="3">
        <v>132</v>
      </c>
      <c r="J15" t="s">
        <v>5</v>
      </c>
      <c r="K15" t="s">
        <v>38</v>
      </c>
      <c r="L15" t="s">
        <v>39</v>
      </c>
      <c r="M15">
        <v>22</v>
      </c>
      <c r="N15" s="17">
        <v>235</v>
      </c>
      <c r="O15" s="17">
        <v>235</v>
      </c>
      <c r="P15" s="17">
        <v>5170</v>
      </c>
      <c r="Q15" s="17">
        <v>5170</v>
      </c>
      <c r="R15">
        <v>4394.5</v>
      </c>
      <c r="S15">
        <v>4394.5</v>
      </c>
      <c r="T15">
        <v>4136</v>
      </c>
      <c r="U15" t="s">
        <v>69</v>
      </c>
      <c r="V15" t="s">
        <v>68</v>
      </c>
      <c r="W15" t="s">
        <v>69</v>
      </c>
      <c r="X15" t="s">
        <v>68</v>
      </c>
    </row>
    <row r="16" spans="1:24" x14ac:dyDescent="0.3">
      <c r="D16">
        <v>9</v>
      </c>
      <c r="E16" s="2">
        <v>43852</v>
      </c>
      <c r="F16" s="3" t="s">
        <v>9</v>
      </c>
      <c r="G16" s="4" t="s">
        <v>34</v>
      </c>
      <c r="H16" s="3" t="s">
        <v>31</v>
      </c>
      <c r="I16" s="3">
        <v>136</v>
      </c>
      <c r="J16" t="s">
        <v>6</v>
      </c>
      <c r="K16" t="s">
        <v>38</v>
      </c>
      <c r="L16" t="s">
        <v>47</v>
      </c>
      <c r="M16">
        <v>40</v>
      </c>
      <c r="N16" s="17">
        <v>260</v>
      </c>
      <c r="O16" s="17">
        <v>260</v>
      </c>
      <c r="P16" s="17">
        <v>10400</v>
      </c>
      <c r="Q16" s="17">
        <v>10400</v>
      </c>
      <c r="R16">
        <v>8840</v>
      </c>
      <c r="S16">
        <v>8840</v>
      </c>
      <c r="T16">
        <v>8320</v>
      </c>
      <c r="U16" t="s">
        <v>71</v>
      </c>
      <c r="V16" t="s">
        <v>70</v>
      </c>
      <c r="W16" t="s">
        <v>71</v>
      </c>
      <c r="X16" t="s">
        <v>70</v>
      </c>
    </row>
    <row r="17" spans="4:24" x14ac:dyDescent="0.3">
      <c r="D17">
        <v>10</v>
      </c>
      <c r="E17" s="2">
        <v>43856</v>
      </c>
      <c r="F17" s="3" t="s">
        <v>9</v>
      </c>
      <c r="G17" s="4" t="s">
        <v>26</v>
      </c>
      <c r="H17" s="3" t="s">
        <v>27</v>
      </c>
      <c r="I17" s="3">
        <v>166</v>
      </c>
      <c r="J17" t="s">
        <v>4</v>
      </c>
      <c r="K17" t="s">
        <v>28</v>
      </c>
      <c r="L17" t="s">
        <v>35</v>
      </c>
      <c r="M17">
        <v>25</v>
      </c>
      <c r="N17" s="17">
        <v>350</v>
      </c>
      <c r="O17" s="17">
        <v>375</v>
      </c>
      <c r="P17" s="17">
        <v>8750</v>
      </c>
      <c r="Q17" s="17">
        <v>9375</v>
      </c>
      <c r="R17">
        <v>7968.75</v>
      </c>
      <c r="S17">
        <v>7968.75</v>
      </c>
      <c r="T17">
        <v>7968.75</v>
      </c>
      <c r="U17" t="s">
        <v>81</v>
      </c>
      <c r="V17" t="s">
        <v>80</v>
      </c>
      <c r="W17" t="s">
        <v>81</v>
      </c>
      <c r="X17" t="s">
        <v>80</v>
      </c>
    </row>
    <row r="18" spans="4:24" x14ac:dyDescent="0.3">
      <c r="D18">
        <v>11</v>
      </c>
      <c r="E18" s="2">
        <v>43858</v>
      </c>
      <c r="F18" s="3" t="s">
        <v>9</v>
      </c>
      <c r="G18" s="4" t="s">
        <v>44</v>
      </c>
      <c r="H18" s="3" t="s">
        <v>37</v>
      </c>
      <c r="I18" s="3">
        <v>157</v>
      </c>
      <c r="J18" t="s">
        <v>4</v>
      </c>
      <c r="K18" t="s">
        <v>28</v>
      </c>
      <c r="L18" t="s">
        <v>35</v>
      </c>
      <c r="M18">
        <v>33</v>
      </c>
      <c r="N18" s="17">
        <v>350</v>
      </c>
      <c r="O18" s="17">
        <v>375</v>
      </c>
      <c r="P18" s="17">
        <v>11550</v>
      </c>
      <c r="Q18" s="17">
        <v>12375</v>
      </c>
      <c r="R18">
        <v>10518.75</v>
      </c>
      <c r="S18">
        <v>10518.75</v>
      </c>
      <c r="T18">
        <v>10518.75</v>
      </c>
      <c r="U18" t="s">
        <v>77</v>
      </c>
      <c r="V18" t="s">
        <v>76</v>
      </c>
      <c r="W18" t="s">
        <v>77</v>
      </c>
      <c r="X18" t="s">
        <v>76</v>
      </c>
    </row>
    <row r="19" spans="4:24" x14ac:dyDescent="0.3">
      <c r="D19">
        <v>12</v>
      </c>
      <c r="E19" s="2">
        <v>43865</v>
      </c>
      <c r="F19" s="3" t="s">
        <v>10</v>
      </c>
      <c r="G19" s="4" t="s">
        <v>36</v>
      </c>
      <c r="H19" s="3" t="s">
        <v>37</v>
      </c>
      <c r="I19" s="3">
        <v>178</v>
      </c>
      <c r="J19" t="s">
        <v>7</v>
      </c>
      <c r="K19" t="s">
        <v>45</v>
      </c>
      <c r="L19" t="s">
        <v>48</v>
      </c>
      <c r="M19">
        <v>15</v>
      </c>
      <c r="N19" s="17">
        <v>295</v>
      </c>
      <c r="O19" s="17">
        <v>295</v>
      </c>
      <c r="P19" s="17">
        <v>4425</v>
      </c>
      <c r="Q19" s="17">
        <v>4425</v>
      </c>
      <c r="R19">
        <v>4425</v>
      </c>
      <c r="S19">
        <v>4425</v>
      </c>
      <c r="T19">
        <v>4425</v>
      </c>
      <c r="U19" t="s">
        <v>83</v>
      </c>
      <c r="V19" t="s">
        <v>82</v>
      </c>
      <c r="W19" t="s">
        <v>83</v>
      </c>
      <c r="X19" t="s">
        <v>82</v>
      </c>
    </row>
    <row r="20" spans="4:24" x14ac:dyDescent="0.3">
      <c r="D20">
        <v>13</v>
      </c>
      <c r="E20" s="2">
        <v>43868</v>
      </c>
      <c r="F20" s="3" t="s">
        <v>10</v>
      </c>
      <c r="G20" s="4" t="s">
        <v>26</v>
      </c>
      <c r="H20" s="3" t="s">
        <v>27</v>
      </c>
      <c r="I20" s="3">
        <v>180</v>
      </c>
      <c r="J20" t="s">
        <v>3</v>
      </c>
      <c r="K20" t="s">
        <v>40</v>
      </c>
      <c r="L20" t="s">
        <v>49</v>
      </c>
      <c r="M20">
        <v>10</v>
      </c>
      <c r="N20" s="17">
        <v>375</v>
      </c>
      <c r="O20" s="17">
        <v>375</v>
      </c>
      <c r="P20" s="17">
        <v>3750</v>
      </c>
      <c r="Q20" s="17">
        <v>3750</v>
      </c>
      <c r="R20">
        <v>3750</v>
      </c>
      <c r="S20">
        <v>3562.5</v>
      </c>
      <c r="T20">
        <v>3750</v>
      </c>
      <c r="U20" t="s">
        <v>85</v>
      </c>
      <c r="V20" t="s">
        <v>84</v>
      </c>
      <c r="W20" t="s">
        <v>85</v>
      </c>
      <c r="X20" t="s">
        <v>84</v>
      </c>
    </row>
    <row r="21" spans="4:24" x14ac:dyDescent="0.3">
      <c r="D21">
        <v>14</v>
      </c>
      <c r="E21" s="2">
        <v>43869</v>
      </c>
      <c r="F21" s="3" t="s">
        <v>10</v>
      </c>
      <c r="G21" s="4" t="s">
        <v>50</v>
      </c>
      <c r="H21" s="3" t="s">
        <v>31</v>
      </c>
      <c r="I21" s="3">
        <v>132</v>
      </c>
      <c r="J21" t="s">
        <v>6</v>
      </c>
      <c r="K21" t="s">
        <v>38</v>
      </c>
      <c r="L21" t="s">
        <v>47</v>
      </c>
      <c r="M21">
        <v>45</v>
      </c>
      <c r="N21" s="17">
        <v>260</v>
      </c>
      <c r="O21" s="17">
        <v>260</v>
      </c>
      <c r="P21" s="17">
        <v>11700</v>
      </c>
      <c r="Q21" s="17">
        <v>11700</v>
      </c>
      <c r="R21">
        <v>9945</v>
      </c>
      <c r="S21">
        <v>9945</v>
      </c>
      <c r="T21">
        <v>9360</v>
      </c>
      <c r="U21" t="s">
        <v>69</v>
      </c>
      <c r="V21" t="s">
        <v>68</v>
      </c>
      <c r="W21" t="s">
        <v>69</v>
      </c>
      <c r="X21" t="s">
        <v>68</v>
      </c>
    </row>
    <row r="22" spans="4:24" x14ac:dyDescent="0.3">
      <c r="D22">
        <v>15</v>
      </c>
      <c r="E22" s="2">
        <v>43871</v>
      </c>
      <c r="F22" s="3" t="s">
        <v>10</v>
      </c>
      <c r="G22" s="4" t="s">
        <v>30</v>
      </c>
      <c r="H22" s="3" t="s">
        <v>31</v>
      </c>
      <c r="I22" s="3">
        <v>180</v>
      </c>
      <c r="J22" t="s">
        <v>4</v>
      </c>
      <c r="K22" t="s">
        <v>45</v>
      </c>
      <c r="L22" t="s">
        <v>51</v>
      </c>
      <c r="M22">
        <v>32</v>
      </c>
      <c r="N22" s="17">
        <v>350</v>
      </c>
      <c r="O22" s="17">
        <v>375</v>
      </c>
      <c r="P22" s="17">
        <v>11200</v>
      </c>
      <c r="Q22" s="17">
        <v>12000</v>
      </c>
      <c r="R22">
        <v>10200</v>
      </c>
      <c r="S22">
        <v>10200</v>
      </c>
      <c r="T22">
        <v>9600</v>
      </c>
      <c r="U22" t="s">
        <v>85</v>
      </c>
      <c r="V22" t="s">
        <v>84</v>
      </c>
      <c r="W22" t="s">
        <v>85</v>
      </c>
      <c r="X22" t="s">
        <v>84</v>
      </c>
    </row>
    <row r="23" spans="4:24" x14ac:dyDescent="0.3">
      <c r="D23">
        <v>16</v>
      </c>
      <c r="E23" s="2">
        <v>43873</v>
      </c>
      <c r="F23" s="3" t="s">
        <v>10</v>
      </c>
      <c r="G23" s="4" t="s">
        <v>36</v>
      </c>
      <c r="H23" s="3" t="s">
        <v>37</v>
      </c>
      <c r="I23" s="3">
        <v>166</v>
      </c>
      <c r="J23" t="s">
        <v>4</v>
      </c>
      <c r="K23" t="s">
        <v>28</v>
      </c>
      <c r="L23" t="s">
        <v>35</v>
      </c>
      <c r="M23">
        <v>28</v>
      </c>
      <c r="N23" s="17">
        <v>350</v>
      </c>
      <c r="O23" s="17">
        <v>375</v>
      </c>
      <c r="P23" s="17">
        <v>9800</v>
      </c>
      <c r="Q23" s="17">
        <v>10500</v>
      </c>
      <c r="R23">
        <v>8925</v>
      </c>
      <c r="S23">
        <v>8925</v>
      </c>
      <c r="T23">
        <v>8925</v>
      </c>
      <c r="U23" t="s">
        <v>81</v>
      </c>
      <c r="V23" t="s">
        <v>80</v>
      </c>
      <c r="W23" t="s">
        <v>81</v>
      </c>
      <c r="X23" t="s">
        <v>80</v>
      </c>
    </row>
    <row r="24" spans="4:24" x14ac:dyDescent="0.3">
      <c r="D24">
        <v>17</v>
      </c>
      <c r="E24" s="2">
        <v>43875</v>
      </c>
      <c r="F24" s="3" t="s">
        <v>10</v>
      </c>
      <c r="G24" s="4" t="s">
        <v>34</v>
      </c>
      <c r="H24" s="3" t="s">
        <v>31</v>
      </c>
      <c r="I24" s="3">
        <v>162</v>
      </c>
      <c r="J24" t="s">
        <v>2</v>
      </c>
      <c r="K24" t="s">
        <v>32</v>
      </c>
      <c r="L24" t="s">
        <v>52</v>
      </c>
      <c r="M24">
        <v>10</v>
      </c>
      <c r="N24" s="17">
        <v>220</v>
      </c>
      <c r="O24" s="17">
        <v>220</v>
      </c>
      <c r="P24" s="17">
        <v>2200</v>
      </c>
      <c r="Q24" s="17">
        <v>2200</v>
      </c>
      <c r="R24">
        <v>2200</v>
      </c>
      <c r="S24">
        <v>2200</v>
      </c>
      <c r="T24">
        <v>2200</v>
      </c>
      <c r="U24" t="s">
        <v>79</v>
      </c>
      <c r="V24" t="s">
        <v>78</v>
      </c>
      <c r="W24" t="s">
        <v>79</v>
      </c>
      <c r="X24" t="s">
        <v>78</v>
      </c>
    </row>
    <row r="25" spans="4:24" x14ac:dyDescent="0.3">
      <c r="D25">
        <v>18</v>
      </c>
      <c r="E25" s="2">
        <v>43876</v>
      </c>
      <c r="F25" s="3" t="s">
        <v>10</v>
      </c>
      <c r="G25" s="4" t="s">
        <v>26</v>
      </c>
      <c r="H25" s="3" t="s">
        <v>27</v>
      </c>
      <c r="I25" s="3">
        <v>136</v>
      </c>
      <c r="J25" t="s">
        <v>6</v>
      </c>
      <c r="K25" t="s">
        <v>38</v>
      </c>
      <c r="L25" t="s">
        <v>47</v>
      </c>
      <c r="M25">
        <v>16</v>
      </c>
      <c r="N25" s="17">
        <v>260</v>
      </c>
      <c r="O25" s="17">
        <v>260</v>
      </c>
      <c r="P25" s="17">
        <v>4160</v>
      </c>
      <c r="Q25" s="17">
        <v>4160</v>
      </c>
      <c r="R25">
        <v>4160</v>
      </c>
      <c r="S25">
        <v>3952</v>
      </c>
      <c r="T25">
        <v>4160</v>
      </c>
      <c r="U25" t="s">
        <v>71</v>
      </c>
      <c r="V25" t="s">
        <v>70</v>
      </c>
      <c r="W25" t="s">
        <v>71</v>
      </c>
      <c r="X25" t="s">
        <v>70</v>
      </c>
    </row>
    <row r="26" spans="4:24" x14ac:dyDescent="0.3">
      <c r="D26">
        <v>19</v>
      </c>
      <c r="E26" s="2">
        <v>43880</v>
      </c>
      <c r="F26" s="3" t="s">
        <v>10</v>
      </c>
      <c r="G26" s="4" t="s">
        <v>44</v>
      </c>
      <c r="H26" s="3" t="s">
        <v>37</v>
      </c>
      <c r="I26" s="3">
        <v>132</v>
      </c>
      <c r="J26" t="s">
        <v>5</v>
      </c>
      <c r="K26" t="s">
        <v>38</v>
      </c>
      <c r="L26" t="s">
        <v>39</v>
      </c>
      <c r="M26">
        <v>35</v>
      </c>
      <c r="N26" s="17">
        <v>235</v>
      </c>
      <c r="O26" s="17">
        <v>235</v>
      </c>
      <c r="P26" s="17">
        <v>8225</v>
      </c>
      <c r="Q26" s="17">
        <v>8225</v>
      </c>
      <c r="R26">
        <v>6991.25</v>
      </c>
      <c r="S26">
        <v>6991.25</v>
      </c>
      <c r="T26">
        <v>6991.25</v>
      </c>
      <c r="U26" t="s">
        <v>69</v>
      </c>
      <c r="V26" t="s">
        <v>68</v>
      </c>
      <c r="W26" t="s">
        <v>69</v>
      </c>
      <c r="X26" t="s">
        <v>68</v>
      </c>
    </row>
    <row r="27" spans="4:24" x14ac:dyDescent="0.3">
      <c r="D27">
        <v>20</v>
      </c>
      <c r="E27" s="2">
        <v>43882</v>
      </c>
      <c r="F27" s="3" t="s">
        <v>10</v>
      </c>
      <c r="G27" s="4" t="s">
        <v>30</v>
      </c>
      <c r="H27" s="3" t="s">
        <v>31</v>
      </c>
      <c r="I27" s="3">
        <v>132</v>
      </c>
      <c r="J27" t="s">
        <v>7</v>
      </c>
      <c r="K27" t="s">
        <v>28</v>
      </c>
      <c r="L27" t="s">
        <v>53</v>
      </c>
      <c r="M27">
        <v>12</v>
      </c>
      <c r="N27" s="17">
        <v>295</v>
      </c>
      <c r="O27" s="17">
        <v>295</v>
      </c>
      <c r="P27" s="17">
        <v>3540</v>
      </c>
      <c r="Q27" s="17">
        <v>3540</v>
      </c>
      <c r="R27">
        <v>3540</v>
      </c>
      <c r="S27">
        <v>3540</v>
      </c>
      <c r="T27">
        <v>3540</v>
      </c>
      <c r="U27" t="s">
        <v>69</v>
      </c>
      <c r="V27" t="s">
        <v>68</v>
      </c>
      <c r="W27" t="s">
        <v>69</v>
      </c>
      <c r="X27" t="s">
        <v>68</v>
      </c>
    </row>
    <row r="28" spans="4:24" x14ac:dyDescent="0.3">
      <c r="D28">
        <v>21</v>
      </c>
      <c r="E28" s="2">
        <v>43887</v>
      </c>
      <c r="F28" s="3" t="s">
        <v>10</v>
      </c>
      <c r="G28" s="4" t="s">
        <v>36</v>
      </c>
      <c r="H28" s="3" t="s">
        <v>37</v>
      </c>
      <c r="I28" s="3">
        <v>136</v>
      </c>
      <c r="J28" t="s">
        <v>3</v>
      </c>
      <c r="K28" t="s">
        <v>40</v>
      </c>
      <c r="L28" t="s">
        <v>49</v>
      </c>
      <c r="M28">
        <v>40</v>
      </c>
      <c r="N28" s="17">
        <v>375</v>
      </c>
      <c r="O28" s="17">
        <v>375</v>
      </c>
      <c r="P28" s="17">
        <v>15000</v>
      </c>
      <c r="Q28" s="17">
        <v>15000</v>
      </c>
      <c r="R28">
        <v>12750</v>
      </c>
      <c r="S28">
        <v>12750</v>
      </c>
      <c r="T28">
        <v>12750</v>
      </c>
      <c r="U28" t="s">
        <v>71</v>
      </c>
      <c r="V28" t="s">
        <v>70</v>
      </c>
      <c r="W28" t="s">
        <v>71</v>
      </c>
      <c r="X28" t="s">
        <v>70</v>
      </c>
    </row>
    <row r="29" spans="4:24" x14ac:dyDescent="0.3">
      <c r="D29">
        <v>22</v>
      </c>
      <c r="E29" s="2">
        <v>43889</v>
      </c>
      <c r="F29" s="3" t="s">
        <v>10</v>
      </c>
      <c r="G29" s="4" t="s">
        <v>42</v>
      </c>
      <c r="H29" s="3" t="s">
        <v>27</v>
      </c>
      <c r="I29" s="3">
        <v>144</v>
      </c>
      <c r="J29" t="s">
        <v>4</v>
      </c>
      <c r="K29" t="s">
        <v>38</v>
      </c>
      <c r="L29" t="s">
        <v>43</v>
      </c>
      <c r="M29">
        <v>10</v>
      </c>
      <c r="N29" s="17">
        <v>350</v>
      </c>
      <c r="O29" s="17">
        <v>375</v>
      </c>
      <c r="P29" s="17">
        <v>3500</v>
      </c>
      <c r="Q29" s="17">
        <v>3750</v>
      </c>
      <c r="R29">
        <v>3750</v>
      </c>
      <c r="S29">
        <v>3562.5</v>
      </c>
      <c r="T29">
        <v>3750</v>
      </c>
      <c r="U29" t="s">
        <v>73</v>
      </c>
      <c r="V29" t="s">
        <v>72</v>
      </c>
      <c r="W29" t="s">
        <v>73</v>
      </c>
      <c r="X29" t="s">
        <v>72</v>
      </c>
    </row>
    <row r="30" spans="4:24" x14ac:dyDescent="0.3">
      <c r="D30">
        <v>23</v>
      </c>
      <c r="E30" s="2">
        <v>43891</v>
      </c>
      <c r="F30" s="3" t="s">
        <v>11</v>
      </c>
      <c r="G30" s="4" t="s">
        <v>34</v>
      </c>
      <c r="H30" s="3" t="s">
        <v>31</v>
      </c>
      <c r="I30" s="3">
        <v>132</v>
      </c>
      <c r="J30" t="s">
        <v>3</v>
      </c>
      <c r="K30" t="s">
        <v>28</v>
      </c>
      <c r="L30" t="s">
        <v>54</v>
      </c>
      <c r="M30">
        <v>25</v>
      </c>
      <c r="N30" s="17">
        <v>375</v>
      </c>
      <c r="O30" s="17">
        <v>375</v>
      </c>
      <c r="P30" s="17">
        <v>9375</v>
      </c>
      <c r="Q30" s="17">
        <v>9375</v>
      </c>
      <c r="R30">
        <v>7968.75</v>
      </c>
      <c r="S30">
        <v>7968.75</v>
      </c>
      <c r="T30">
        <v>7500</v>
      </c>
      <c r="U30" t="s">
        <v>69</v>
      </c>
      <c r="V30" t="s">
        <v>68</v>
      </c>
      <c r="W30" t="s">
        <v>69</v>
      </c>
      <c r="X30" t="s">
        <v>68</v>
      </c>
    </row>
    <row r="31" spans="4:24" x14ac:dyDescent="0.3">
      <c r="D31">
        <v>24</v>
      </c>
      <c r="E31" s="2">
        <v>43894</v>
      </c>
      <c r="F31" s="3" t="s">
        <v>11</v>
      </c>
      <c r="G31" s="4" t="s">
        <v>50</v>
      </c>
      <c r="H31" s="3" t="s">
        <v>31</v>
      </c>
      <c r="I31" s="3">
        <v>162</v>
      </c>
      <c r="J31" t="s">
        <v>6</v>
      </c>
      <c r="K31" t="s">
        <v>28</v>
      </c>
      <c r="L31" t="s">
        <v>55</v>
      </c>
      <c r="M31">
        <v>50</v>
      </c>
      <c r="N31" s="17">
        <v>260</v>
      </c>
      <c r="O31" s="17">
        <v>260</v>
      </c>
      <c r="P31" s="17">
        <v>13000</v>
      </c>
      <c r="Q31" s="17">
        <v>13000</v>
      </c>
      <c r="R31">
        <v>11050</v>
      </c>
      <c r="S31">
        <v>11050</v>
      </c>
      <c r="T31">
        <v>10400</v>
      </c>
      <c r="U31" t="s">
        <v>79</v>
      </c>
      <c r="V31" t="s">
        <v>78</v>
      </c>
      <c r="W31" t="s">
        <v>79</v>
      </c>
      <c r="X31" t="s">
        <v>78</v>
      </c>
    </row>
    <row r="32" spans="4:24" x14ac:dyDescent="0.3">
      <c r="D32">
        <v>25</v>
      </c>
      <c r="E32" s="2">
        <v>43897</v>
      </c>
      <c r="F32" s="3" t="s">
        <v>11</v>
      </c>
      <c r="G32" s="4" t="s">
        <v>30</v>
      </c>
      <c r="H32" s="3" t="s">
        <v>31</v>
      </c>
      <c r="I32" s="3">
        <v>180</v>
      </c>
      <c r="J32" t="s">
        <v>5</v>
      </c>
      <c r="K32" t="s">
        <v>45</v>
      </c>
      <c r="L32" t="s">
        <v>56</v>
      </c>
      <c r="M32">
        <v>22</v>
      </c>
      <c r="N32" s="17">
        <v>235</v>
      </c>
      <c r="O32" s="17">
        <v>235</v>
      </c>
      <c r="P32" s="17">
        <v>5170</v>
      </c>
      <c r="Q32" s="17">
        <v>5170</v>
      </c>
      <c r="R32">
        <v>4394.5</v>
      </c>
      <c r="S32">
        <v>4394.5</v>
      </c>
      <c r="T32">
        <v>4136</v>
      </c>
      <c r="U32" t="s">
        <v>85</v>
      </c>
      <c r="V32" t="s">
        <v>84</v>
      </c>
      <c r="W32" t="s">
        <v>85</v>
      </c>
      <c r="X32" t="s">
        <v>84</v>
      </c>
    </row>
    <row r="33" spans="4:24" x14ac:dyDescent="0.3">
      <c r="D33">
        <v>26</v>
      </c>
      <c r="E33" s="2">
        <v>43899</v>
      </c>
      <c r="F33" s="3" t="s">
        <v>11</v>
      </c>
      <c r="G33" s="4" t="s">
        <v>26</v>
      </c>
      <c r="H33" s="3" t="s">
        <v>27</v>
      </c>
      <c r="I33" s="3">
        <v>144</v>
      </c>
      <c r="J33" t="s">
        <v>7</v>
      </c>
      <c r="K33" t="s">
        <v>38</v>
      </c>
      <c r="L33" t="s">
        <v>57</v>
      </c>
      <c r="M33">
        <v>15</v>
      </c>
      <c r="N33" s="17">
        <v>295</v>
      </c>
      <c r="O33" s="17">
        <v>295</v>
      </c>
      <c r="P33" s="17">
        <v>4425</v>
      </c>
      <c r="Q33" s="17">
        <v>4425</v>
      </c>
      <c r="R33">
        <v>4425</v>
      </c>
      <c r="S33">
        <v>4203.75</v>
      </c>
      <c r="T33">
        <v>4425</v>
      </c>
      <c r="U33" t="s">
        <v>73</v>
      </c>
      <c r="V33" t="s">
        <v>72</v>
      </c>
      <c r="W33" t="s">
        <v>73</v>
      </c>
      <c r="X33" t="s">
        <v>72</v>
      </c>
    </row>
    <row r="34" spans="4:24" x14ac:dyDescent="0.3">
      <c r="D34">
        <v>27</v>
      </c>
      <c r="E34" s="2">
        <v>43901</v>
      </c>
      <c r="F34" s="3" t="s">
        <v>11</v>
      </c>
      <c r="G34" s="4" t="s">
        <v>42</v>
      </c>
      <c r="H34" s="3" t="s">
        <v>27</v>
      </c>
      <c r="I34" s="3">
        <v>166</v>
      </c>
      <c r="J34" t="s">
        <v>2</v>
      </c>
      <c r="K34" t="s">
        <v>45</v>
      </c>
      <c r="L34" t="s">
        <v>58</v>
      </c>
      <c r="M34">
        <v>10</v>
      </c>
      <c r="N34" s="17">
        <v>220</v>
      </c>
      <c r="O34" s="17">
        <v>220</v>
      </c>
      <c r="P34" s="17">
        <v>2200</v>
      </c>
      <c r="Q34" s="17">
        <v>2200</v>
      </c>
      <c r="R34">
        <v>2200</v>
      </c>
      <c r="S34">
        <v>2090</v>
      </c>
      <c r="T34">
        <v>2200</v>
      </c>
      <c r="U34" t="s">
        <v>81</v>
      </c>
      <c r="V34" t="s">
        <v>80</v>
      </c>
      <c r="W34" t="s">
        <v>81</v>
      </c>
      <c r="X34" t="s">
        <v>80</v>
      </c>
    </row>
    <row r="35" spans="4:24" x14ac:dyDescent="0.3">
      <c r="D35">
        <v>28</v>
      </c>
      <c r="E35" s="2">
        <v>43902</v>
      </c>
      <c r="F35" s="3" t="s">
        <v>11</v>
      </c>
      <c r="G35" s="4" t="s">
        <v>36</v>
      </c>
      <c r="H35" s="3" t="s">
        <v>37</v>
      </c>
      <c r="I35" s="3">
        <v>178</v>
      </c>
      <c r="J35" t="s">
        <v>4</v>
      </c>
      <c r="K35" t="s">
        <v>28</v>
      </c>
      <c r="L35" t="s">
        <v>35</v>
      </c>
      <c r="M35">
        <v>20</v>
      </c>
      <c r="N35" s="17">
        <v>350</v>
      </c>
      <c r="O35" s="17">
        <v>375</v>
      </c>
      <c r="P35" s="17">
        <v>7000</v>
      </c>
      <c r="Q35" s="17">
        <v>7500</v>
      </c>
      <c r="R35">
        <v>6375</v>
      </c>
      <c r="S35">
        <v>6375</v>
      </c>
      <c r="T35">
        <v>6375</v>
      </c>
      <c r="U35" t="s">
        <v>83</v>
      </c>
      <c r="V35" t="s">
        <v>82</v>
      </c>
      <c r="W35" t="s">
        <v>83</v>
      </c>
      <c r="X35" t="s">
        <v>82</v>
      </c>
    </row>
    <row r="36" spans="4:24" x14ac:dyDescent="0.3">
      <c r="D36">
        <v>29</v>
      </c>
      <c r="E36" s="2">
        <v>43904</v>
      </c>
      <c r="F36" s="3" t="s">
        <v>11</v>
      </c>
      <c r="G36" s="4" t="s">
        <v>50</v>
      </c>
      <c r="H36" s="3" t="s">
        <v>31</v>
      </c>
      <c r="I36" s="3">
        <v>157</v>
      </c>
      <c r="J36" t="s">
        <v>5</v>
      </c>
      <c r="K36" t="s">
        <v>40</v>
      </c>
      <c r="L36" t="s">
        <v>59</v>
      </c>
      <c r="M36">
        <v>14</v>
      </c>
      <c r="N36" s="17">
        <v>235</v>
      </c>
      <c r="O36" s="17">
        <v>235</v>
      </c>
      <c r="P36" s="17">
        <v>3290</v>
      </c>
      <c r="Q36" s="17">
        <v>3290</v>
      </c>
      <c r="R36">
        <v>3290</v>
      </c>
      <c r="S36">
        <v>3290</v>
      </c>
      <c r="T36">
        <v>3290</v>
      </c>
      <c r="U36" t="s">
        <v>77</v>
      </c>
      <c r="V36" t="s">
        <v>76</v>
      </c>
      <c r="W36" t="s">
        <v>77</v>
      </c>
      <c r="X36" t="s">
        <v>76</v>
      </c>
    </row>
    <row r="37" spans="4:24" x14ac:dyDescent="0.3">
      <c r="D37">
        <v>30</v>
      </c>
      <c r="E37" s="2">
        <v>43908</v>
      </c>
      <c r="F37" s="3" t="s">
        <v>11</v>
      </c>
      <c r="G37" s="4" t="s">
        <v>30</v>
      </c>
      <c r="H37" s="3" t="s">
        <v>31</v>
      </c>
      <c r="I37" s="3">
        <v>152</v>
      </c>
      <c r="J37" t="s">
        <v>2</v>
      </c>
      <c r="K37" t="s">
        <v>40</v>
      </c>
      <c r="L37" t="s">
        <v>60</v>
      </c>
      <c r="M37">
        <v>28</v>
      </c>
      <c r="N37" s="17">
        <v>220</v>
      </c>
      <c r="O37" s="17">
        <v>220</v>
      </c>
      <c r="P37" s="17">
        <v>6160</v>
      </c>
      <c r="Q37" s="17">
        <v>6160</v>
      </c>
      <c r="R37">
        <v>5236</v>
      </c>
      <c r="S37">
        <v>5236</v>
      </c>
      <c r="T37">
        <v>4928</v>
      </c>
      <c r="U37" t="s">
        <v>75</v>
      </c>
      <c r="V37" t="s">
        <v>74</v>
      </c>
      <c r="W37" t="s">
        <v>75</v>
      </c>
      <c r="X37" t="s">
        <v>74</v>
      </c>
    </row>
    <row r="38" spans="4:24" x14ac:dyDescent="0.3">
      <c r="D38">
        <v>31</v>
      </c>
      <c r="E38" s="2">
        <v>43913</v>
      </c>
      <c r="F38" s="3" t="s">
        <v>11</v>
      </c>
      <c r="G38" s="4" t="s">
        <v>50</v>
      </c>
      <c r="H38" s="3" t="s">
        <v>31</v>
      </c>
      <c r="I38" s="3">
        <v>162</v>
      </c>
      <c r="J38" t="s">
        <v>5</v>
      </c>
      <c r="K38" t="s">
        <v>28</v>
      </c>
      <c r="L38" t="s">
        <v>29</v>
      </c>
      <c r="M38">
        <v>12</v>
      </c>
      <c r="N38" s="17">
        <v>235</v>
      </c>
      <c r="O38" s="17">
        <v>235</v>
      </c>
      <c r="P38" s="17">
        <v>2820</v>
      </c>
      <c r="Q38" s="17">
        <v>2820</v>
      </c>
      <c r="R38">
        <v>2820</v>
      </c>
      <c r="S38">
        <v>2820</v>
      </c>
      <c r="T38">
        <v>2820</v>
      </c>
      <c r="U38" t="s">
        <v>79</v>
      </c>
      <c r="V38" t="s">
        <v>78</v>
      </c>
      <c r="W38" t="s">
        <v>79</v>
      </c>
      <c r="X38" t="s">
        <v>78</v>
      </c>
    </row>
    <row r="39" spans="4:24" x14ac:dyDescent="0.3">
      <c r="D39">
        <v>32</v>
      </c>
      <c r="E39" s="2">
        <v>43914</v>
      </c>
      <c r="F39" s="3" t="s">
        <v>11</v>
      </c>
      <c r="G39" s="4" t="s">
        <v>26</v>
      </c>
      <c r="H39" s="3" t="s">
        <v>27</v>
      </c>
      <c r="I39" s="3">
        <v>180</v>
      </c>
      <c r="J39" t="s">
        <v>7</v>
      </c>
      <c r="K39" t="s">
        <v>45</v>
      </c>
      <c r="L39" t="s">
        <v>48</v>
      </c>
      <c r="M39">
        <v>35</v>
      </c>
      <c r="N39" s="17">
        <v>295</v>
      </c>
      <c r="O39" s="17">
        <v>295</v>
      </c>
      <c r="P39" s="17">
        <v>10325</v>
      </c>
      <c r="Q39" s="17">
        <v>10325</v>
      </c>
      <c r="R39">
        <v>8776.25</v>
      </c>
      <c r="S39">
        <v>8776.25</v>
      </c>
      <c r="T39">
        <v>8776.25</v>
      </c>
      <c r="U39" t="s">
        <v>85</v>
      </c>
      <c r="V39" t="s">
        <v>84</v>
      </c>
      <c r="W39" t="s">
        <v>85</v>
      </c>
      <c r="X39" t="s">
        <v>84</v>
      </c>
    </row>
    <row r="40" spans="4:24" x14ac:dyDescent="0.3">
      <c r="D40">
        <v>33</v>
      </c>
      <c r="E40" s="2">
        <v>43916</v>
      </c>
      <c r="F40" s="3" t="s">
        <v>11</v>
      </c>
      <c r="G40" s="4" t="s">
        <v>36</v>
      </c>
      <c r="H40" s="3" t="s">
        <v>37</v>
      </c>
      <c r="I40" s="3">
        <v>178</v>
      </c>
      <c r="J40" t="s">
        <v>3</v>
      </c>
      <c r="K40" t="s">
        <v>45</v>
      </c>
      <c r="L40" t="s">
        <v>46</v>
      </c>
      <c r="M40">
        <v>20</v>
      </c>
      <c r="N40" s="17">
        <v>375</v>
      </c>
      <c r="O40" s="17">
        <v>375</v>
      </c>
      <c r="P40" s="17">
        <v>7500</v>
      </c>
      <c r="Q40" s="17">
        <v>7500</v>
      </c>
      <c r="R40">
        <v>6375</v>
      </c>
      <c r="S40">
        <v>6375</v>
      </c>
      <c r="T40">
        <v>6375</v>
      </c>
      <c r="U40" t="s">
        <v>83</v>
      </c>
      <c r="V40" t="s">
        <v>82</v>
      </c>
      <c r="W40" t="s">
        <v>83</v>
      </c>
      <c r="X40" t="s">
        <v>82</v>
      </c>
    </row>
    <row r="41" spans="4:24" x14ac:dyDescent="0.3">
      <c r="D41">
        <v>34</v>
      </c>
      <c r="E41" s="2">
        <v>43918</v>
      </c>
      <c r="F41" s="3" t="s">
        <v>11</v>
      </c>
      <c r="G41" s="4" t="s">
        <v>42</v>
      </c>
      <c r="H41" s="3" t="s">
        <v>27</v>
      </c>
      <c r="I41" s="3">
        <v>152</v>
      </c>
      <c r="J41" t="s">
        <v>2</v>
      </c>
      <c r="K41" t="s">
        <v>40</v>
      </c>
      <c r="L41" t="s">
        <v>60</v>
      </c>
      <c r="M41">
        <v>45</v>
      </c>
      <c r="N41" s="17">
        <v>220</v>
      </c>
      <c r="O41" s="17">
        <v>220</v>
      </c>
      <c r="P41" s="17">
        <v>9900</v>
      </c>
      <c r="Q41" s="17">
        <v>9900</v>
      </c>
      <c r="R41">
        <v>8415</v>
      </c>
      <c r="S41">
        <v>8415</v>
      </c>
      <c r="T41">
        <v>8415</v>
      </c>
      <c r="U41" t="s">
        <v>75</v>
      </c>
      <c r="V41" t="s">
        <v>74</v>
      </c>
      <c r="W41" t="s">
        <v>75</v>
      </c>
      <c r="X41" t="s">
        <v>74</v>
      </c>
    </row>
    <row r="43" spans="4:24" x14ac:dyDescent="0.3">
      <c r="D43" t="s">
        <v>96</v>
      </c>
      <c r="E43" t="s">
        <v>1</v>
      </c>
    </row>
    <row r="44" spans="4:24" x14ac:dyDescent="0.3">
      <c r="D44" s="29" t="s">
        <v>98</v>
      </c>
      <c r="E44" t="s">
        <v>12</v>
      </c>
    </row>
    <row r="45" spans="4:24" x14ac:dyDescent="0.3">
      <c r="E45" t="s">
        <v>13</v>
      </c>
    </row>
    <row r="46" spans="4:24" x14ac:dyDescent="0.3">
      <c r="E46" t="s">
        <v>14</v>
      </c>
    </row>
    <row r="48" spans="4:24" x14ac:dyDescent="0.3">
      <c r="D48" s="3" t="s">
        <v>17</v>
      </c>
      <c r="E48" s="3" t="s">
        <v>18</v>
      </c>
      <c r="F48" s="3" t="s">
        <v>1</v>
      </c>
      <c r="G48" s="3" t="s">
        <v>19</v>
      </c>
      <c r="H48" s="3" t="s">
        <v>20</v>
      </c>
      <c r="I48" s="3" t="s">
        <v>21</v>
      </c>
      <c r="J48" s="3" t="s">
        <v>0</v>
      </c>
      <c r="K48" s="3" t="s">
        <v>23</v>
      </c>
      <c r="L48" s="3" t="s">
        <v>24</v>
      </c>
      <c r="M48" s="3" t="s">
        <v>25</v>
      </c>
      <c r="N48" s="16" t="s">
        <v>87</v>
      </c>
      <c r="O48" s="16" t="s">
        <v>90</v>
      </c>
      <c r="P48" s="16" t="s">
        <v>86</v>
      </c>
      <c r="Q48" s="16" t="s">
        <v>91</v>
      </c>
      <c r="R48" s="3" t="s">
        <v>99</v>
      </c>
      <c r="S48" t="s">
        <v>100</v>
      </c>
      <c r="T48" t="s">
        <v>101</v>
      </c>
      <c r="U48" t="s">
        <v>94</v>
      </c>
      <c r="V48" t="s">
        <v>22</v>
      </c>
      <c r="W48" t="s">
        <v>94</v>
      </c>
      <c r="X48" t="s">
        <v>22</v>
      </c>
    </row>
    <row r="49" spans="4:24" x14ac:dyDescent="0.3">
      <c r="D49">
        <v>35</v>
      </c>
      <c r="E49" s="2">
        <v>43923</v>
      </c>
      <c r="F49" s="3" t="s">
        <v>12</v>
      </c>
      <c r="G49" s="4" t="s">
        <v>30</v>
      </c>
      <c r="H49" s="3" t="s">
        <v>31</v>
      </c>
      <c r="I49" s="3">
        <v>136</v>
      </c>
      <c r="J49" t="s">
        <v>3</v>
      </c>
      <c r="K49" t="s">
        <v>28</v>
      </c>
      <c r="L49" t="s">
        <v>54</v>
      </c>
      <c r="M49">
        <v>15</v>
      </c>
      <c r="N49" s="17">
        <v>375</v>
      </c>
      <c r="O49" s="17">
        <v>375</v>
      </c>
      <c r="P49" s="17">
        <v>5625</v>
      </c>
      <c r="Q49" s="17">
        <v>5625</v>
      </c>
      <c r="R49">
        <v>4781.25</v>
      </c>
      <c r="S49">
        <v>4781.25</v>
      </c>
      <c r="T49">
        <v>4500</v>
      </c>
      <c r="U49" t="s">
        <v>71</v>
      </c>
      <c r="V49" t="s">
        <v>70</v>
      </c>
      <c r="W49" t="s">
        <v>71</v>
      </c>
      <c r="X49" t="s">
        <v>70</v>
      </c>
    </row>
    <row r="50" spans="4:24" x14ac:dyDescent="0.3">
      <c r="D50">
        <v>36</v>
      </c>
      <c r="E50" s="2">
        <v>43927</v>
      </c>
      <c r="F50" s="3" t="s">
        <v>12</v>
      </c>
      <c r="G50" s="4" t="s">
        <v>50</v>
      </c>
      <c r="H50" s="3" t="s">
        <v>31</v>
      </c>
      <c r="I50" s="3">
        <v>132</v>
      </c>
      <c r="J50" t="s">
        <v>4</v>
      </c>
      <c r="K50" t="s">
        <v>28</v>
      </c>
      <c r="L50" t="s">
        <v>35</v>
      </c>
      <c r="M50">
        <v>14</v>
      </c>
      <c r="N50" s="17">
        <v>350</v>
      </c>
      <c r="O50" s="17">
        <v>375</v>
      </c>
      <c r="P50" s="17">
        <v>4900</v>
      </c>
      <c r="Q50" s="17">
        <v>5250</v>
      </c>
      <c r="R50">
        <v>4462.5</v>
      </c>
      <c r="S50">
        <v>4462.5</v>
      </c>
      <c r="T50">
        <v>4200</v>
      </c>
      <c r="U50" t="s">
        <v>69</v>
      </c>
      <c r="V50" t="s">
        <v>68</v>
      </c>
      <c r="W50" t="s">
        <v>69</v>
      </c>
      <c r="X50" t="s">
        <v>68</v>
      </c>
    </row>
    <row r="51" spans="4:24" x14ac:dyDescent="0.3">
      <c r="D51">
        <v>37</v>
      </c>
      <c r="E51" s="2">
        <v>43928</v>
      </c>
      <c r="F51" s="3" t="s">
        <v>12</v>
      </c>
      <c r="G51" s="4" t="s">
        <v>36</v>
      </c>
      <c r="H51" s="3" t="s">
        <v>37</v>
      </c>
      <c r="I51" s="3">
        <v>157</v>
      </c>
      <c r="J51" t="s">
        <v>7</v>
      </c>
      <c r="K51" t="s">
        <v>40</v>
      </c>
      <c r="L51" t="s">
        <v>41</v>
      </c>
      <c r="M51">
        <v>32</v>
      </c>
      <c r="N51" s="17">
        <v>295</v>
      </c>
      <c r="O51" s="17">
        <v>295</v>
      </c>
      <c r="P51" s="17">
        <v>9440</v>
      </c>
      <c r="Q51" s="17">
        <v>9440</v>
      </c>
      <c r="R51">
        <v>8024</v>
      </c>
      <c r="S51">
        <v>8024</v>
      </c>
      <c r="T51">
        <v>8024</v>
      </c>
      <c r="U51" t="s">
        <v>77</v>
      </c>
      <c r="V51" t="s">
        <v>76</v>
      </c>
      <c r="W51" t="s">
        <v>77</v>
      </c>
      <c r="X51" t="s">
        <v>76</v>
      </c>
    </row>
    <row r="52" spans="4:24" x14ac:dyDescent="0.3">
      <c r="D52">
        <v>38</v>
      </c>
      <c r="E52" s="2">
        <v>43932</v>
      </c>
      <c r="F52" s="3" t="s">
        <v>12</v>
      </c>
      <c r="G52" s="4" t="s">
        <v>34</v>
      </c>
      <c r="H52" s="3" t="s">
        <v>31</v>
      </c>
      <c r="I52" s="3">
        <v>132</v>
      </c>
      <c r="J52" t="s">
        <v>6</v>
      </c>
      <c r="K52" t="s">
        <v>28</v>
      </c>
      <c r="L52" t="s">
        <v>55</v>
      </c>
      <c r="M52">
        <v>40</v>
      </c>
      <c r="N52" s="17">
        <v>260</v>
      </c>
      <c r="O52" s="17">
        <v>260</v>
      </c>
      <c r="P52" s="17">
        <v>10400</v>
      </c>
      <c r="Q52" s="17">
        <v>10400</v>
      </c>
      <c r="R52">
        <v>8840</v>
      </c>
      <c r="S52">
        <v>8840</v>
      </c>
      <c r="T52">
        <v>8320</v>
      </c>
      <c r="U52" t="s">
        <v>69</v>
      </c>
      <c r="V52" t="s">
        <v>68</v>
      </c>
      <c r="W52" t="s">
        <v>69</v>
      </c>
      <c r="X52" t="s">
        <v>68</v>
      </c>
    </row>
    <row r="53" spans="4:24" x14ac:dyDescent="0.3">
      <c r="D53">
        <v>39</v>
      </c>
      <c r="E53" s="2">
        <v>43933</v>
      </c>
      <c r="F53" s="3" t="s">
        <v>12</v>
      </c>
      <c r="G53" s="4" t="s">
        <v>42</v>
      </c>
      <c r="H53" s="3" t="s">
        <v>27</v>
      </c>
      <c r="I53" s="3">
        <v>166</v>
      </c>
      <c r="J53" t="s">
        <v>5</v>
      </c>
      <c r="K53" t="s">
        <v>28</v>
      </c>
      <c r="L53" t="s">
        <v>29</v>
      </c>
      <c r="M53">
        <v>45</v>
      </c>
      <c r="N53" s="17">
        <v>235</v>
      </c>
      <c r="O53" s="17">
        <v>235</v>
      </c>
      <c r="P53" s="17">
        <v>10575</v>
      </c>
      <c r="Q53" s="17">
        <v>10575</v>
      </c>
      <c r="R53">
        <v>8988.75</v>
      </c>
      <c r="S53">
        <v>8988.75</v>
      </c>
      <c r="T53">
        <v>8988.75</v>
      </c>
      <c r="U53" t="s">
        <v>81</v>
      </c>
      <c r="V53" t="s">
        <v>80</v>
      </c>
      <c r="W53" t="s">
        <v>81</v>
      </c>
      <c r="X53" t="s">
        <v>80</v>
      </c>
    </row>
    <row r="54" spans="4:24" x14ac:dyDescent="0.3">
      <c r="D54">
        <v>40</v>
      </c>
      <c r="E54" s="2">
        <v>43933</v>
      </c>
      <c r="F54" s="3" t="s">
        <v>12</v>
      </c>
      <c r="G54" s="4" t="s">
        <v>30</v>
      </c>
      <c r="H54" s="3" t="s">
        <v>31</v>
      </c>
      <c r="I54" s="3">
        <v>180</v>
      </c>
      <c r="J54" t="s">
        <v>2</v>
      </c>
      <c r="K54" t="s">
        <v>45</v>
      </c>
      <c r="L54" t="s">
        <v>58</v>
      </c>
      <c r="M54">
        <v>24</v>
      </c>
      <c r="N54" s="17">
        <v>220</v>
      </c>
      <c r="O54" s="17">
        <v>220</v>
      </c>
      <c r="P54" s="17">
        <v>5280</v>
      </c>
      <c r="Q54" s="17">
        <v>5280</v>
      </c>
      <c r="R54">
        <v>4488</v>
      </c>
      <c r="S54">
        <v>4488</v>
      </c>
      <c r="T54">
        <v>4224</v>
      </c>
      <c r="U54" t="s">
        <v>85</v>
      </c>
      <c r="V54" t="s">
        <v>84</v>
      </c>
      <c r="W54" t="s">
        <v>85</v>
      </c>
      <c r="X54" t="s">
        <v>84</v>
      </c>
    </row>
    <row r="55" spans="4:24" x14ac:dyDescent="0.3">
      <c r="D55">
        <v>41</v>
      </c>
      <c r="E55" s="2">
        <v>43935</v>
      </c>
      <c r="F55" s="3" t="s">
        <v>12</v>
      </c>
      <c r="G55" s="4" t="s">
        <v>50</v>
      </c>
      <c r="H55" s="3" t="s">
        <v>31</v>
      </c>
      <c r="I55" s="3">
        <v>132</v>
      </c>
      <c r="J55" t="s">
        <v>3</v>
      </c>
      <c r="K55" t="s">
        <v>28</v>
      </c>
      <c r="L55" t="s">
        <v>54</v>
      </c>
      <c r="M55">
        <v>30</v>
      </c>
      <c r="N55" s="17">
        <v>375</v>
      </c>
      <c r="O55" s="17">
        <v>375</v>
      </c>
      <c r="P55" s="17">
        <v>11250</v>
      </c>
      <c r="Q55" s="17">
        <v>11250</v>
      </c>
      <c r="R55">
        <v>9562.5</v>
      </c>
      <c r="S55">
        <v>9562.5</v>
      </c>
      <c r="T55">
        <v>9000</v>
      </c>
      <c r="U55" t="s">
        <v>69</v>
      </c>
      <c r="V55" t="s">
        <v>68</v>
      </c>
      <c r="W55" t="s">
        <v>69</v>
      </c>
      <c r="X55" t="s">
        <v>68</v>
      </c>
    </row>
    <row r="56" spans="4:24" x14ac:dyDescent="0.3">
      <c r="D56">
        <v>42</v>
      </c>
      <c r="E56" s="2">
        <v>43936</v>
      </c>
      <c r="F56" s="3" t="s">
        <v>12</v>
      </c>
      <c r="G56" s="4" t="s">
        <v>50</v>
      </c>
      <c r="H56" s="3" t="s">
        <v>31</v>
      </c>
      <c r="I56" s="3">
        <v>144</v>
      </c>
      <c r="J56" t="s">
        <v>6</v>
      </c>
      <c r="K56" t="s">
        <v>32</v>
      </c>
      <c r="L56" t="s">
        <v>33</v>
      </c>
      <c r="M56">
        <v>15</v>
      </c>
      <c r="N56" s="17">
        <v>260</v>
      </c>
      <c r="O56" s="17">
        <v>260</v>
      </c>
      <c r="P56" s="17">
        <v>3900</v>
      </c>
      <c r="Q56" s="17">
        <v>3900</v>
      </c>
      <c r="R56">
        <v>3900</v>
      </c>
      <c r="S56">
        <v>3900</v>
      </c>
      <c r="T56">
        <v>3900</v>
      </c>
      <c r="U56" t="s">
        <v>73</v>
      </c>
      <c r="V56" t="s">
        <v>72</v>
      </c>
      <c r="W56" t="s">
        <v>73</v>
      </c>
      <c r="X56" t="s">
        <v>72</v>
      </c>
    </row>
    <row r="57" spans="4:24" x14ac:dyDescent="0.3">
      <c r="D57">
        <v>43</v>
      </c>
      <c r="E57" s="2">
        <v>43937</v>
      </c>
      <c r="F57" s="3" t="s">
        <v>12</v>
      </c>
      <c r="G57" s="4" t="s">
        <v>42</v>
      </c>
      <c r="H57" s="3" t="s">
        <v>27</v>
      </c>
      <c r="I57" s="3">
        <v>157</v>
      </c>
      <c r="J57" t="s">
        <v>3</v>
      </c>
      <c r="K57" t="s">
        <v>28</v>
      </c>
      <c r="L57" t="s">
        <v>54</v>
      </c>
      <c r="M57">
        <v>15</v>
      </c>
      <c r="N57" s="17">
        <v>375</v>
      </c>
      <c r="O57" s="17">
        <v>375</v>
      </c>
      <c r="P57" s="17">
        <v>5625</v>
      </c>
      <c r="Q57" s="17">
        <v>5625</v>
      </c>
      <c r="R57">
        <v>4781.25</v>
      </c>
      <c r="S57">
        <v>4781.25</v>
      </c>
      <c r="T57">
        <v>4781.25</v>
      </c>
      <c r="U57" t="s">
        <v>77</v>
      </c>
      <c r="V57" t="s">
        <v>76</v>
      </c>
      <c r="W57" t="s">
        <v>77</v>
      </c>
      <c r="X57" t="s">
        <v>76</v>
      </c>
    </row>
    <row r="58" spans="4:24" x14ac:dyDescent="0.3">
      <c r="D58">
        <v>44</v>
      </c>
      <c r="E58" s="2">
        <v>43940</v>
      </c>
      <c r="F58" s="3" t="s">
        <v>12</v>
      </c>
      <c r="G58" s="4" t="s">
        <v>26</v>
      </c>
      <c r="H58" s="3" t="s">
        <v>27</v>
      </c>
      <c r="I58" s="3">
        <v>180</v>
      </c>
      <c r="J58" t="s">
        <v>7</v>
      </c>
      <c r="K58" t="s">
        <v>38</v>
      </c>
      <c r="L58" t="s">
        <v>57</v>
      </c>
      <c r="M58">
        <v>42</v>
      </c>
      <c r="N58" s="17">
        <v>295</v>
      </c>
      <c r="O58" s="17">
        <v>295</v>
      </c>
      <c r="P58" s="17">
        <v>12390</v>
      </c>
      <c r="Q58" s="17">
        <v>12390</v>
      </c>
      <c r="R58">
        <v>10531.5</v>
      </c>
      <c r="S58">
        <v>10531.5</v>
      </c>
      <c r="T58">
        <v>10531.5</v>
      </c>
      <c r="U58" t="s">
        <v>85</v>
      </c>
      <c r="V58" t="s">
        <v>84</v>
      </c>
      <c r="W58" t="s">
        <v>85</v>
      </c>
      <c r="X58" t="s">
        <v>84</v>
      </c>
    </row>
    <row r="59" spans="4:24" x14ac:dyDescent="0.3">
      <c r="D59">
        <v>45</v>
      </c>
      <c r="E59" s="2">
        <v>43941</v>
      </c>
      <c r="F59" s="3" t="s">
        <v>12</v>
      </c>
      <c r="G59" s="4" t="s">
        <v>26</v>
      </c>
      <c r="H59" s="3" t="s">
        <v>27</v>
      </c>
      <c r="I59" s="3">
        <v>132</v>
      </c>
      <c r="J59" t="s">
        <v>4</v>
      </c>
      <c r="K59" t="s">
        <v>28</v>
      </c>
      <c r="L59" t="s">
        <v>35</v>
      </c>
      <c r="M59">
        <v>26</v>
      </c>
      <c r="N59" s="17">
        <v>350</v>
      </c>
      <c r="O59" s="17">
        <v>375</v>
      </c>
      <c r="P59" s="17">
        <v>9100</v>
      </c>
      <c r="Q59" s="17">
        <v>9750</v>
      </c>
      <c r="R59">
        <v>8287.5</v>
      </c>
      <c r="S59">
        <v>8287.5</v>
      </c>
      <c r="T59">
        <v>8287.5</v>
      </c>
      <c r="U59" t="s">
        <v>69</v>
      </c>
      <c r="V59" t="s">
        <v>68</v>
      </c>
      <c r="W59" t="s">
        <v>69</v>
      </c>
      <c r="X59" t="s">
        <v>68</v>
      </c>
    </row>
    <row r="60" spans="4:24" x14ac:dyDescent="0.3">
      <c r="D60">
        <v>46</v>
      </c>
      <c r="E60" s="2">
        <v>43943</v>
      </c>
      <c r="F60" s="3" t="s">
        <v>12</v>
      </c>
      <c r="G60" s="4" t="s">
        <v>36</v>
      </c>
      <c r="H60" s="3" t="s">
        <v>37</v>
      </c>
      <c r="I60" s="3">
        <v>162</v>
      </c>
      <c r="J60" t="s">
        <v>6</v>
      </c>
      <c r="K60" t="s">
        <v>40</v>
      </c>
      <c r="L60" t="s">
        <v>61</v>
      </c>
      <c r="M60">
        <v>35</v>
      </c>
      <c r="N60" s="17">
        <v>260</v>
      </c>
      <c r="O60" s="17">
        <v>260</v>
      </c>
      <c r="P60" s="17">
        <v>9100</v>
      </c>
      <c r="Q60" s="17">
        <v>9100</v>
      </c>
      <c r="R60">
        <v>7735</v>
      </c>
      <c r="S60">
        <v>7735</v>
      </c>
      <c r="T60">
        <v>7735</v>
      </c>
      <c r="U60" t="s">
        <v>79</v>
      </c>
      <c r="V60" t="s">
        <v>78</v>
      </c>
      <c r="W60" t="s">
        <v>79</v>
      </c>
      <c r="X60" t="s">
        <v>78</v>
      </c>
    </row>
    <row r="61" spans="4:24" x14ac:dyDescent="0.3">
      <c r="D61">
        <v>47</v>
      </c>
      <c r="E61" s="2">
        <v>43944</v>
      </c>
      <c r="F61" s="3" t="s">
        <v>12</v>
      </c>
      <c r="G61" s="4" t="s">
        <v>42</v>
      </c>
      <c r="H61" s="3" t="s">
        <v>27</v>
      </c>
      <c r="I61" s="3">
        <v>144</v>
      </c>
      <c r="J61" t="s">
        <v>2</v>
      </c>
      <c r="K61" t="s">
        <v>45</v>
      </c>
      <c r="L61" t="s">
        <v>58</v>
      </c>
      <c r="M61">
        <v>32</v>
      </c>
      <c r="N61" s="17">
        <v>220</v>
      </c>
      <c r="O61" s="17">
        <v>220</v>
      </c>
      <c r="P61" s="17">
        <v>7040</v>
      </c>
      <c r="Q61" s="17">
        <v>7040</v>
      </c>
      <c r="R61">
        <v>5984</v>
      </c>
      <c r="S61">
        <v>5984</v>
      </c>
      <c r="T61">
        <v>5984</v>
      </c>
      <c r="U61" t="s">
        <v>73</v>
      </c>
      <c r="V61" t="s">
        <v>72</v>
      </c>
      <c r="W61" t="s">
        <v>73</v>
      </c>
      <c r="X61" t="s">
        <v>72</v>
      </c>
    </row>
    <row r="62" spans="4:24" x14ac:dyDescent="0.3">
      <c r="D62">
        <v>48</v>
      </c>
      <c r="E62" s="2">
        <v>43948</v>
      </c>
      <c r="F62" s="3" t="s">
        <v>12</v>
      </c>
      <c r="G62" s="4" t="s">
        <v>50</v>
      </c>
      <c r="H62" s="3" t="s">
        <v>31</v>
      </c>
      <c r="I62" s="3">
        <v>132</v>
      </c>
      <c r="J62" t="s">
        <v>7</v>
      </c>
      <c r="K62" t="s">
        <v>38</v>
      </c>
      <c r="L62" t="s">
        <v>57</v>
      </c>
      <c r="M62">
        <v>18</v>
      </c>
      <c r="N62" s="17">
        <v>295</v>
      </c>
      <c r="O62" s="17">
        <v>295</v>
      </c>
      <c r="P62" s="17">
        <v>5310</v>
      </c>
      <c r="Q62" s="17">
        <v>5310</v>
      </c>
      <c r="R62">
        <v>4513.5</v>
      </c>
      <c r="S62">
        <v>4513.5</v>
      </c>
      <c r="T62">
        <v>4248</v>
      </c>
      <c r="U62" t="s">
        <v>69</v>
      </c>
      <c r="V62" t="s">
        <v>68</v>
      </c>
      <c r="W62" t="s">
        <v>69</v>
      </c>
      <c r="X62" t="s">
        <v>68</v>
      </c>
    </row>
    <row r="63" spans="4:24" x14ac:dyDescent="0.3">
      <c r="D63">
        <v>49</v>
      </c>
      <c r="E63" s="2">
        <v>43948</v>
      </c>
      <c r="F63" s="3" t="s">
        <v>12</v>
      </c>
      <c r="G63" s="4" t="s">
        <v>36</v>
      </c>
      <c r="H63" s="3" t="s">
        <v>37</v>
      </c>
      <c r="I63" s="3">
        <v>180</v>
      </c>
      <c r="J63" t="s">
        <v>4</v>
      </c>
      <c r="K63" t="s">
        <v>28</v>
      </c>
      <c r="L63" t="s">
        <v>35</v>
      </c>
      <c r="M63">
        <v>22</v>
      </c>
      <c r="N63" s="17">
        <v>350</v>
      </c>
      <c r="O63" s="17">
        <v>375</v>
      </c>
      <c r="P63" s="17">
        <v>7700</v>
      </c>
      <c r="Q63" s="17">
        <v>8250</v>
      </c>
      <c r="R63">
        <v>7012.5</v>
      </c>
      <c r="S63">
        <v>7012.5</v>
      </c>
      <c r="T63">
        <v>7012.5</v>
      </c>
      <c r="U63" t="s">
        <v>85</v>
      </c>
      <c r="V63" t="s">
        <v>84</v>
      </c>
      <c r="W63" t="s">
        <v>85</v>
      </c>
      <c r="X63" t="s">
        <v>84</v>
      </c>
    </row>
    <row r="64" spans="4:24" x14ac:dyDescent="0.3">
      <c r="D64">
        <v>50</v>
      </c>
      <c r="E64" s="2">
        <v>43951</v>
      </c>
      <c r="F64" s="3" t="s">
        <v>12</v>
      </c>
      <c r="G64" s="4" t="s">
        <v>44</v>
      </c>
      <c r="H64" s="3" t="s">
        <v>37</v>
      </c>
      <c r="I64" s="3">
        <v>162</v>
      </c>
      <c r="J64" t="s">
        <v>5</v>
      </c>
      <c r="K64" t="s">
        <v>40</v>
      </c>
      <c r="L64" t="s">
        <v>59</v>
      </c>
      <c r="M64">
        <v>38</v>
      </c>
      <c r="N64" s="17">
        <v>235</v>
      </c>
      <c r="O64" s="17">
        <v>235</v>
      </c>
      <c r="P64" s="17">
        <v>8930</v>
      </c>
      <c r="Q64" s="17">
        <v>8930</v>
      </c>
      <c r="R64">
        <v>7590.5</v>
      </c>
      <c r="S64">
        <v>7590.5</v>
      </c>
      <c r="T64">
        <v>7590.5</v>
      </c>
      <c r="U64" t="s">
        <v>79</v>
      </c>
      <c r="V64" t="s">
        <v>78</v>
      </c>
      <c r="W64" t="s">
        <v>79</v>
      </c>
      <c r="X64" t="s">
        <v>78</v>
      </c>
    </row>
    <row r="65" spans="4:24" x14ac:dyDescent="0.3">
      <c r="D65">
        <v>51</v>
      </c>
      <c r="E65" s="2">
        <v>43952</v>
      </c>
      <c r="F65" s="3" t="s">
        <v>13</v>
      </c>
      <c r="G65" s="4" t="s">
        <v>26</v>
      </c>
      <c r="H65" s="3" t="s">
        <v>27</v>
      </c>
      <c r="I65" s="3">
        <v>180</v>
      </c>
      <c r="J65" t="s">
        <v>2</v>
      </c>
      <c r="K65" t="s">
        <v>28</v>
      </c>
      <c r="L65" t="s">
        <v>62</v>
      </c>
      <c r="M65">
        <v>42</v>
      </c>
      <c r="N65" s="17">
        <v>220</v>
      </c>
      <c r="O65" s="17">
        <v>220</v>
      </c>
      <c r="P65" s="17">
        <v>9240</v>
      </c>
      <c r="Q65" s="17">
        <v>9240</v>
      </c>
      <c r="R65">
        <v>7854</v>
      </c>
      <c r="S65">
        <v>7854</v>
      </c>
      <c r="T65">
        <v>7854</v>
      </c>
      <c r="U65" t="s">
        <v>85</v>
      </c>
      <c r="V65" t="s">
        <v>84</v>
      </c>
      <c r="W65" t="s">
        <v>85</v>
      </c>
      <c r="X65" t="s">
        <v>84</v>
      </c>
    </row>
    <row r="66" spans="4:24" x14ac:dyDescent="0.3">
      <c r="D66">
        <v>52</v>
      </c>
      <c r="E66" s="2">
        <v>43954</v>
      </c>
      <c r="F66" s="3" t="s">
        <v>13</v>
      </c>
      <c r="G66" s="4" t="s">
        <v>50</v>
      </c>
      <c r="H66" s="3" t="s">
        <v>31</v>
      </c>
      <c r="I66" s="3">
        <v>162</v>
      </c>
      <c r="J66" t="s">
        <v>7</v>
      </c>
      <c r="K66" t="s">
        <v>32</v>
      </c>
      <c r="L66" t="s">
        <v>63</v>
      </c>
      <c r="M66">
        <v>15</v>
      </c>
      <c r="N66" s="17">
        <v>295</v>
      </c>
      <c r="O66" s="17">
        <v>295</v>
      </c>
      <c r="P66" s="17">
        <v>4425</v>
      </c>
      <c r="Q66" s="17">
        <v>4425</v>
      </c>
      <c r="R66">
        <v>4425</v>
      </c>
      <c r="S66">
        <v>4425</v>
      </c>
      <c r="T66">
        <v>4425</v>
      </c>
      <c r="U66" t="s">
        <v>79</v>
      </c>
      <c r="V66" t="s">
        <v>78</v>
      </c>
      <c r="W66" t="s">
        <v>79</v>
      </c>
      <c r="X66" t="s">
        <v>78</v>
      </c>
    </row>
    <row r="67" spans="4:24" x14ac:dyDescent="0.3">
      <c r="D67">
        <v>53</v>
      </c>
      <c r="E67" s="2">
        <v>43958</v>
      </c>
      <c r="F67" s="3" t="s">
        <v>13</v>
      </c>
      <c r="G67" s="4" t="s">
        <v>36</v>
      </c>
      <c r="H67" s="3" t="s">
        <v>37</v>
      </c>
      <c r="I67" s="3">
        <v>136</v>
      </c>
      <c r="J67" t="s">
        <v>3</v>
      </c>
      <c r="K67" t="s">
        <v>40</v>
      </c>
      <c r="L67" t="s">
        <v>49</v>
      </c>
      <c r="M67">
        <v>10</v>
      </c>
      <c r="N67" s="17">
        <v>375</v>
      </c>
      <c r="O67" s="17">
        <v>375</v>
      </c>
      <c r="P67" s="17">
        <v>3750</v>
      </c>
      <c r="Q67" s="17">
        <v>3750</v>
      </c>
      <c r="R67">
        <v>3750</v>
      </c>
      <c r="S67">
        <v>3750</v>
      </c>
      <c r="T67">
        <v>3750</v>
      </c>
      <c r="U67" t="s">
        <v>71</v>
      </c>
      <c r="V67" t="s">
        <v>70</v>
      </c>
      <c r="W67" t="s">
        <v>71</v>
      </c>
      <c r="X67" t="s">
        <v>70</v>
      </c>
    </row>
    <row r="68" spans="4:24" x14ac:dyDescent="0.3">
      <c r="D68">
        <v>54</v>
      </c>
      <c r="E68" s="2">
        <v>43959</v>
      </c>
      <c r="F68" s="3" t="s">
        <v>13</v>
      </c>
      <c r="G68" s="4" t="s">
        <v>34</v>
      </c>
      <c r="H68" s="3" t="s">
        <v>31</v>
      </c>
      <c r="I68" s="3">
        <v>136</v>
      </c>
      <c r="J68" t="s">
        <v>5</v>
      </c>
      <c r="K68" t="s">
        <v>28</v>
      </c>
      <c r="L68" t="s">
        <v>29</v>
      </c>
      <c r="M68">
        <v>26</v>
      </c>
      <c r="N68" s="17">
        <v>235</v>
      </c>
      <c r="O68" s="17">
        <v>235</v>
      </c>
      <c r="P68" s="17">
        <v>6110</v>
      </c>
      <c r="Q68" s="17">
        <v>6110</v>
      </c>
      <c r="R68">
        <v>5193.5</v>
      </c>
      <c r="S68">
        <v>5193.5</v>
      </c>
      <c r="T68">
        <v>4888</v>
      </c>
      <c r="U68" t="s">
        <v>71</v>
      </c>
      <c r="V68" t="s">
        <v>70</v>
      </c>
      <c r="W68" t="s">
        <v>71</v>
      </c>
      <c r="X68" t="s">
        <v>70</v>
      </c>
    </row>
    <row r="69" spans="4:24" x14ac:dyDescent="0.3">
      <c r="D69">
        <v>55</v>
      </c>
      <c r="E69" s="2">
        <v>43963</v>
      </c>
      <c r="F69" s="3" t="s">
        <v>13</v>
      </c>
      <c r="G69" s="4" t="s">
        <v>42</v>
      </c>
      <c r="H69" s="3" t="s">
        <v>27</v>
      </c>
      <c r="I69" s="3">
        <v>152</v>
      </c>
      <c r="J69" t="s">
        <v>5</v>
      </c>
      <c r="K69" t="s">
        <v>32</v>
      </c>
      <c r="L69" t="s">
        <v>64</v>
      </c>
      <c r="M69">
        <v>40</v>
      </c>
      <c r="N69" s="17">
        <v>235</v>
      </c>
      <c r="O69" s="17">
        <v>235</v>
      </c>
      <c r="P69" s="17">
        <v>9400</v>
      </c>
      <c r="Q69" s="17">
        <v>9400</v>
      </c>
      <c r="R69">
        <v>7990</v>
      </c>
      <c r="S69">
        <v>7990</v>
      </c>
      <c r="T69">
        <v>7990</v>
      </c>
      <c r="U69" t="s">
        <v>75</v>
      </c>
      <c r="V69" t="s">
        <v>74</v>
      </c>
      <c r="W69" t="s">
        <v>75</v>
      </c>
      <c r="X69" t="s">
        <v>74</v>
      </c>
    </row>
    <row r="70" spans="4:24" x14ac:dyDescent="0.3">
      <c r="D70">
        <v>56</v>
      </c>
      <c r="E70" s="2">
        <v>43964</v>
      </c>
      <c r="F70" s="3" t="s">
        <v>13</v>
      </c>
      <c r="G70" s="4" t="s">
        <v>44</v>
      </c>
      <c r="H70" s="3" t="s">
        <v>37</v>
      </c>
      <c r="I70" s="3">
        <v>180</v>
      </c>
      <c r="J70" t="s">
        <v>6</v>
      </c>
      <c r="K70" t="s">
        <v>28</v>
      </c>
      <c r="L70" t="s">
        <v>55</v>
      </c>
      <c r="M70">
        <v>30</v>
      </c>
      <c r="N70" s="17">
        <v>260</v>
      </c>
      <c r="O70" s="17">
        <v>260</v>
      </c>
      <c r="P70" s="17">
        <v>7800</v>
      </c>
      <c r="Q70" s="17">
        <v>7800</v>
      </c>
      <c r="R70">
        <v>6630</v>
      </c>
      <c r="S70">
        <v>6630</v>
      </c>
      <c r="T70">
        <v>6630</v>
      </c>
      <c r="U70" t="s">
        <v>85</v>
      </c>
      <c r="V70" t="s">
        <v>84</v>
      </c>
      <c r="W70" t="s">
        <v>85</v>
      </c>
      <c r="X70" t="s">
        <v>84</v>
      </c>
    </row>
    <row r="71" spans="4:24" x14ac:dyDescent="0.3">
      <c r="D71">
        <v>57</v>
      </c>
      <c r="E71" s="2">
        <v>43966</v>
      </c>
      <c r="F71" s="3" t="s">
        <v>13</v>
      </c>
      <c r="G71" s="4" t="s">
        <v>36</v>
      </c>
      <c r="H71" s="3" t="s">
        <v>37</v>
      </c>
      <c r="I71" s="3">
        <v>152</v>
      </c>
      <c r="J71" t="s">
        <v>4</v>
      </c>
      <c r="K71" t="s">
        <v>40</v>
      </c>
      <c r="L71" t="s">
        <v>65</v>
      </c>
      <c r="M71">
        <v>26</v>
      </c>
      <c r="N71" s="17">
        <v>350</v>
      </c>
      <c r="O71" s="17">
        <v>375</v>
      </c>
      <c r="P71" s="17">
        <v>9100</v>
      </c>
      <c r="Q71" s="17">
        <v>9750</v>
      </c>
      <c r="R71">
        <v>8287.5</v>
      </c>
      <c r="S71">
        <v>8287.5</v>
      </c>
      <c r="T71">
        <v>8287.5</v>
      </c>
      <c r="U71" t="s">
        <v>75</v>
      </c>
      <c r="V71" t="s">
        <v>74</v>
      </c>
      <c r="W71" t="s">
        <v>75</v>
      </c>
      <c r="X71" t="s">
        <v>74</v>
      </c>
    </row>
    <row r="72" spans="4:24" x14ac:dyDescent="0.3">
      <c r="D72">
        <v>58</v>
      </c>
      <c r="E72" s="2">
        <v>43968</v>
      </c>
      <c r="F72" s="3" t="s">
        <v>13</v>
      </c>
      <c r="G72" s="4" t="s">
        <v>42</v>
      </c>
      <c r="H72" s="3" t="s">
        <v>27</v>
      </c>
      <c r="I72" s="3">
        <v>132</v>
      </c>
      <c r="J72" t="s">
        <v>7</v>
      </c>
      <c r="K72" t="s">
        <v>28</v>
      </c>
      <c r="L72" t="s">
        <v>53</v>
      </c>
      <c r="M72">
        <v>18</v>
      </c>
      <c r="N72" s="17">
        <v>295</v>
      </c>
      <c r="O72" s="17">
        <v>295</v>
      </c>
      <c r="P72" s="17">
        <v>5310</v>
      </c>
      <c r="Q72" s="17">
        <v>5310</v>
      </c>
      <c r="R72">
        <v>4513.5</v>
      </c>
      <c r="S72">
        <v>4513.5</v>
      </c>
      <c r="T72">
        <v>4513.5</v>
      </c>
      <c r="U72" t="s">
        <v>69</v>
      </c>
      <c r="V72" t="s">
        <v>68</v>
      </c>
      <c r="W72" t="s">
        <v>69</v>
      </c>
      <c r="X72" t="s">
        <v>68</v>
      </c>
    </row>
    <row r="73" spans="4:24" x14ac:dyDescent="0.3">
      <c r="D73">
        <v>59</v>
      </c>
      <c r="E73" s="2">
        <v>43970</v>
      </c>
      <c r="F73" s="3" t="s">
        <v>13</v>
      </c>
      <c r="G73" s="4" t="s">
        <v>34</v>
      </c>
      <c r="H73" s="3" t="s">
        <v>31</v>
      </c>
      <c r="I73" s="3">
        <v>180</v>
      </c>
      <c r="J73" t="s">
        <v>5</v>
      </c>
      <c r="K73" t="s">
        <v>40</v>
      </c>
      <c r="L73" t="s">
        <v>59</v>
      </c>
      <c r="M73">
        <v>22</v>
      </c>
      <c r="N73" s="17">
        <v>235</v>
      </c>
      <c r="O73" s="17">
        <v>235</v>
      </c>
      <c r="P73" s="17">
        <v>5170</v>
      </c>
      <c r="Q73" s="17">
        <v>5170</v>
      </c>
      <c r="R73">
        <v>4394.5</v>
      </c>
      <c r="S73">
        <v>4394.5</v>
      </c>
      <c r="T73">
        <v>4136</v>
      </c>
      <c r="U73" t="s">
        <v>85</v>
      </c>
      <c r="V73" t="s">
        <v>84</v>
      </c>
      <c r="W73" t="s">
        <v>85</v>
      </c>
      <c r="X73" t="s">
        <v>84</v>
      </c>
    </row>
    <row r="74" spans="4:24" x14ac:dyDescent="0.3">
      <c r="D74">
        <v>60</v>
      </c>
      <c r="E74" s="2">
        <v>43972</v>
      </c>
      <c r="F74" s="3" t="s">
        <v>13</v>
      </c>
      <c r="G74" s="4" t="s">
        <v>36</v>
      </c>
      <c r="H74" s="3" t="s">
        <v>37</v>
      </c>
      <c r="I74" s="3">
        <v>144</v>
      </c>
      <c r="J74" t="s">
        <v>4</v>
      </c>
      <c r="K74" t="s">
        <v>28</v>
      </c>
      <c r="L74" t="s">
        <v>35</v>
      </c>
      <c r="M74">
        <v>42</v>
      </c>
      <c r="N74" s="17">
        <v>350</v>
      </c>
      <c r="O74" s="17">
        <v>375</v>
      </c>
      <c r="P74" s="17">
        <v>14700</v>
      </c>
      <c r="Q74" s="17">
        <v>15750</v>
      </c>
      <c r="R74">
        <v>13387.5</v>
      </c>
      <c r="S74">
        <v>13387.5</v>
      </c>
      <c r="T74">
        <v>13387.5</v>
      </c>
      <c r="U74" t="s">
        <v>73</v>
      </c>
      <c r="V74" t="s">
        <v>72</v>
      </c>
      <c r="W74" t="s">
        <v>73</v>
      </c>
      <c r="X74" t="s">
        <v>72</v>
      </c>
    </row>
    <row r="75" spans="4:24" x14ac:dyDescent="0.3">
      <c r="D75">
        <v>61</v>
      </c>
      <c r="E75" s="2">
        <v>43972</v>
      </c>
      <c r="F75" s="3" t="s">
        <v>13</v>
      </c>
      <c r="G75" s="4" t="s">
        <v>50</v>
      </c>
      <c r="H75" s="3" t="s">
        <v>31</v>
      </c>
      <c r="I75" s="3">
        <v>162</v>
      </c>
      <c r="J75" t="s">
        <v>4</v>
      </c>
      <c r="K75" t="s">
        <v>45</v>
      </c>
      <c r="L75" t="s">
        <v>51</v>
      </c>
      <c r="M75">
        <v>45</v>
      </c>
      <c r="N75" s="17">
        <v>350</v>
      </c>
      <c r="O75" s="17">
        <v>375</v>
      </c>
      <c r="P75" s="17">
        <v>15750</v>
      </c>
      <c r="Q75" s="17">
        <v>16875</v>
      </c>
      <c r="R75">
        <v>14343.75</v>
      </c>
      <c r="S75">
        <v>14343.75</v>
      </c>
      <c r="T75">
        <v>13500</v>
      </c>
      <c r="U75" t="s">
        <v>79</v>
      </c>
      <c r="V75" t="s">
        <v>78</v>
      </c>
      <c r="W75" t="s">
        <v>79</v>
      </c>
      <c r="X75" t="s">
        <v>78</v>
      </c>
    </row>
    <row r="76" spans="4:24" x14ac:dyDescent="0.3">
      <c r="D76">
        <v>62</v>
      </c>
      <c r="E76" s="2">
        <v>43975</v>
      </c>
      <c r="F76" s="3" t="s">
        <v>13</v>
      </c>
      <c r="G76" s="4" t="s">
        <v>36</v>
      </c>
      <c r="H76" s="3" t="s">
        <v>37</v>
      </c>
      <c r="I76" s="3">
        <v>132</v>
      </c>
      <c r="J76" t="s">
        <v>7</v>
      </c>
      <c r="K76" t="s">
        <v>32</v>
      </c>
      <c r="L76" t="s">
        <v>63</v>
      </c>
      <c r="M76">
        <v>20</v>
      </c>
      <c r="N76" s="17">
        <v>295</v>
      </c>
      <c r="O76" s="17">
        <v>295</v>
      </c>
      <c r="P76" s="17">
        <v>5900</v>
      </c>
      <c r="Q76" s="17">
        <v>5900</v>
      </c>
      <c r="R76">
        <v>5015</v>
      </c>
      <c r="S76">
        <v>5015</v>
      </c>
      <c r="T76">
        <v>5015</v>
      </c>
      <c r="U76" t="s">
        <v>69</v>
      </c>
      <c r="V76" t="s">
        <v>68</v>
      </c>
      <c r="W76" t="s">
        <v>69</v>
      </c>
      <c r="X76" t="s">
        <v>68</v>
      </c>
    </row>
    <row r="77" spans="4:24" x14ac:dyDescent="0.3">
      <c r="D77">
        <v>63</v>
      </c>
      <c r="E77" s="2">
        <v>43977</v>
      </c>
      <c r="F77" s="3" t="s">
        <v>13</v>
      </c>
      <c r="G77" s="4" t="s">
        <v>26</v>
      </c>
      <c r="H77" s="3" t="s">
        <v>27</v>
      </c>
      <c r="I77" s="3">
        <v>136</v>
      </c>
      <c r="J77" t="s">
        <v>7</v>
      </c>
      <c r="K77" t="s">
        <v>28</v>
      </c>
      <c r="L77" t="s">
        <v>53</v>
      </c>
      <c r="M77">
        <v>22</v>
      </c>
      <c r="N77" s="17">
        <v>295</v>
      </c>
      <c r="O77" s="17">
        <v>295</v>
      </c>
      <c r="P77" s="17">
        <v>6490</v>
      </c>
      <c r="Q77" s="17">
        <v>6490</v>
      </c>
      <c r="R77">
        <v>5516.5</v>
      </c>
      <c r="S77">
        <v>5516.5</v>
      </c>
      <c r="T77">
        <v>5516.5</v>
      </c>
      <c r="U77" t="s">
        <v>71</v>
      </c>
      <c r="V77" t="s">
        <v>70</v>
      </c>
      <c r="W77" t="s">
        <v>71</v>
      </c>
      <c r="X77" t="s">
        <v>70</v>
      </c>
    </row>
    <row r="78" spans="4:24" x14ac:dyDescent="0.3">
      <c r="D78">
        <v>64</v>
      </c>
      <c r="E78" s="2">
        <v>43978</v>
      </c>
      <c r="F78" s="3" t="s">
        <v>13</v>
      </c>
      <c r="G78" s="4" t="s">
        <v>44</v>
      </c>
      <c r="H78" s="3" t="s">
        <v>37</v>
      </c>
      <c r="I78" s="3">
        <v>157</v>
      </c>
      <c r="J78" t="s">
        <v>2</v>
      </c>
      <c r="K78" t="s">
        <v>45</v>
      </c>
      <c r="L78" t="s">
        <v>58</v>
      </c>
      <c r="M78">
        <v>15</v>
      </c>
      <c r="N78" s="17">
        <v>220</v>
      </c>
      <c r="O78" s="17">
        <v>220</v>
      </c>
      <c r="P78" s="17">
        <v>3300</v>
      </c>
      <c r="Q78" s="17">
        <v>3300</v>
      </c>
      <c r="R78">
        <v>3300</v>
      </c>
      <c r="S78">
        <v>3300</v>
      </c>
      <c r="T78">
        <v>3300</v>
      </c>
      <c r="U78" t="s">
        <v>77</v>
      </c>
      <c r="V78" t="s">
        <v>76</v>
      </c>
      <c r="W78" t="s">
        <v>77</v>
      </c>
      <c r="X78" t="s">
        <v>76</v>
      </c>
    </row>
    <row r="79" spans="4:24" x14ac:dyDescent="0.3">
      <c r="D79">
        <v>65</v>
      </c>
      <c r="E79" s="2">
        <v>43979</v>
      </c>
      <c r="F79" s="3" t="s">
        <v>13</v>
      </c>
      <c r="G79" s="4" t="s">
        <v>42</v>
      </c>
      <c r="H79" s="3" t="s">
        <v>27</v>
      </c>
      <c r="I79" s="3">
        <v>132</v>
      </c>
      <c r="J79" t="s">
        <v>5</v>
      </c>
      <c r="K79" t="s">
        <v>38</v>
      </c>
      <c r="L79" t="s">
        <v>39</v>
      </c>
      <c r="M79">
        <v>35</v>
      </c>
      <c r="N79" s="17">
        <v>235</v>
      </c>
      <c r="O79" s="17">
        <v>235</v>
      </c>
      <c r="P79" s="17">
        <v>8225</v>
      </c>
      <c r="Q79" s="17">
        <v>8225</v>
      </c>
      <c r="R79">
        <v>6991.25</v>
      </c>
      <c r="S79">
        <v>6991.25</v>
      </c>
      <c r="T79">
        <v>6991.25</v>
      </c>
      <c r="U79" t="s">
        <v>69</v>
      </c>
      <c r="V79" t="s">
        <v>68</v>
      </c>
      <c r="W79" t="s">
        <v>69</v>
      </c>
      <c r="X79" t="s">
        <v>68</v>
      </c>
    </row>
    <row r="80" spans="4:24" x14ac:dyDescent="0.3">
      <c r="D80">
        <v>66</v>
      </c>
      <c r="E80" s="2">
        <v>43984</v>
      </c>
      <c r="F80" s="3" t="s">
        <v>14</v>
      </c>
      <c r="G80" s="4" t="s">
        <v>44</v>
      </c>
      <c r="H80" s="3" t="s">
        <v>37</v>
      </c>
      <c r="I80" s="3">
        <v>178</v>
      </c>
      <c r="J80" t="s">
        <v>3</v>
      </c>
      <c r="K80" t="s">
        <v>40</v>
      </c>
      <c r="L80" t="s">
        <v>49</v>
      </c>
      <c r="M80">
        <v>33</v>
      </c>
      <c r="N80" s="17">
        <v>375</v>
      </c>
      <c r="O80" s="17">
        <v>375</v>
      </c>
      <c r="P80" s="17">
        <v>12375</v>
      </c>
      <c r="Q80" s="17">
        <v>12375</v>
      </c>
      <c r="R80">
        <v>10518.75</v>
      </c>
      <c r="S80">
        <v>10518.75</v>
      </c>
      <c r="T80">
        <v>10518.75</v>
      </c>
      <c r="U80" t="s">
        <v>83</v>
      </c>
      <c r="V80" t="s">
        <v>82</v>
      </c>
      <c r="W80" t="s">
        <v>83</v>
      </c>
      <c r="X80" t="s">
        <v>82</v>
      </c>
    </row>
    <row r="81" spans="4:24" x14ac:dyDescent="0.3">
      <c r="D81">
        <v>67</v>
      </c>
      <c r="E81" s="2">
        <v>43987</v>
      </c>
      <c r="F81" s="3" t="s">
        <v>14</v>
      </c>
      <c r="G81" s="4" t="s">
        <v>36</v>
      </c>
      <c r="H81" s="3" t="s">
        <v>37</v>
      </c>
      <c r="I81" s="3">
        <v>144</v>
      </c>
      <c r="J81" t="s">
        <v>6</v>
      </c>
      <c r="K81" t="s">
        <v>28</v>
      </c>
      <c r="L81" t="s">
        <v>55</v>
      </c>
      <c r="M81">
        <v>22</v>
      </c>
      <c r="N81" s="17">
        <v>260</v>
      </c>
      <c r="O81" s="17">
        <v>260</v>
      </c>
      <c r="P81" s="17">
        <v>5720</v>
      </c>
      <c r="Q81" s="17">
        <v>5720</v>
      </c>
      <c r="R81">
        <v>4862</v>
      </c>
      <c r="S81">
        <v>4862</v>
      </c>
      <c r="T81">
        <v>4862</v>
      </c>
      <c r="U81" t="s">
        <v>73</v>
      </c>
      <c r="V81" t="s">
        <v>72</v>
      </c>
      <c r="W81" t="s">
        <v>73</v>
      </c>
      <c r="X81" t="s">
        <v>72</v>
      </c>
    </row>
    <row r="82" spans="4:24" x14ac:dyDescent="0.3">
      <c r="D82">
        <v>68</v>
      </c>
      <c r="E82" s="2">
        <v>43987</v>
      </c>
      <c r="F82" s="3" t="s">
        <v>14</v>
      </c>
      <c r="G82" s="4" t="s">
        <v>44</v>
      </c>
      <c r="H82" s="3" t="s">
        <v>37</v>
      </c>
      <c r="I82" s="3">
        <v>136</v>
      </c>
      <c r="J82" t="s">
        <v>6</v>
      </c>
      <c r="K82" t="s">
        <v>40</v>
      </c>
      <c r="L82" t="s">
        <v>61</v>
      </c>
      <c r="M82">
        <v>26</v>
      </c>
      <c r="N82" s="17">
        <v>260</v>
      </c>
      <c r="O82" s="17">
        <v>260</v>
      </c>
      <c r="P82" s="17">
        <v>6760</v>
      </c>
      <c r="Q82" s="17">
        <v>6760</v>
      </c>
      <c r="R82">
        <v>5746</v>
      </c>
      <c r="S82">
        <v>5746</v>
      </c>
      <c r="T82">
        <v>5746</v>
      </c>
      <c r="U82" t="s">
        <v>71</v>
      </c>
      <c r="V82" t="s">
        <v>70</v>
      </c>
      <c r="W82" t="s">
        <v>71</v>
      </c>
      <c r="X82" t="s">
        <v>70</v>
      </c>
    </row>
    <row r="83" spans="4:24" x14ac:dyDescent="0.3">
      <c r="D83">
        <v>69</v>
      </c>
      <c r="E83" s="2">
        <v>43990</v>
      </c>
      <c r="F83" s="3" t="s">
        <v>14</v>
      </c>
      <c r="G83" s="4" t="s">
        <v>26</v>
      </c>
      <c r="H83" s="3" t="s">
        <v>27</v>
      </c>
      <c r="I83" s="3">
        <v>132</v>
      </c>
      <c r="J83" t="s">
        <v>2</v>
      </c>
      <c r="K83" t="s">
        <v>32</v>
      </c>
      <c r="L83" t="s">
        <v>52</v>
      </c>
      <c r="M83">
        <v>16</v>
      </c>
      <c r="N83" s="17">
        <v>220</v>
      </c>
      <c r="O83" s="17">
        <v>220</v>
      </c>
      <c r="P83" s="17">
        <v>3520</v>
      </c>
      <c r="Q83" s="17">
        <v>3520</v>
      </c>
      <c r="R83">
        <v>3520</v>
      </c>
      <c r="S83">
        <v>3344</v>
      </c>
      <c r="T83">
        <v>3520</v>
      </c>
      <c r="U83" t="s">
        <v>69</v>
      </c>
      <c r="V83" t="s">
        <v>68</v>
      </c>
      <c r="W83" t="s">
        <v>69</v>
      </c>
      <c r="X83" t="s">
        <v>68</v>
      </c>
    </row>
    <row r="84" spans="4:24" x14ac:dyDescent="0.3">
      <c r="D84">
        <v>70</v>
      </c>
      <c r="E84" s="2">
        <v>43991</v>
      </c>
      <c r="F84" s="3" t="s">
        <v>14</v>
      </c>
      <c r="G84" s="4" t="s">
        <v>50</v>
      </c>
      <c r="H84" s="3" t="s">
        <v>31</v>
      </c>
      <c r="I84" s="3">
        <v>178</v>
      </c>
      <c r="J84" t="s">
        <v>7</v>
      </c>
      <c r="K84" t="s">
        <v>28</v>
      </c>
      <c r="L84" t="s">
        <v>53</v>
      </c>
      <c r="M84">
        <v>10</v>
      </c>
      <c r="N84" s="17">
        <v>295</v>
      </c>
      <c r="O84" s="17">
        <v>295</v>
      </c>
      <c r="P84" s="17">
        <v>2950</v>
      </c>
      <c r="Q84" s="17">
        <v>2950</v>
      </c>
      <c r="R84">
        <v>2950</v>
      </c>
      <c r="S84">
        <v>2950</v>
      </c>
      <c r="T84">
        <v>2950</v>
      </c>
      <c r="U84" t="s">
        <v>83</v>
      </c>
      <c r="V84" t="s">
        <v>82</v>
      </c>
      <c r="W84" t="s">
        <v>83</v>
      </c>
      <c r="X84" t="s">
        <v>82</v>
      </c>
    </row>
    <row r="85" spans="4:24" x14ac:dyDescent="0.3">
      <c r="D85">
        <v>71</v>
      </c>
      <c r="E85" s="2">
        <v>43991</v>
      </c>
      <c r="F85" s="3" t="s">
        <v>14</v>
      </c>
      <c r="G85" s="4" t="s">
        <v>34</v>
      </c>
      <c r="H85" s="3" t="s">
        <v>31</v>
      </c>
      <c r="I85" s="3">
        <v>162</v>
      </c>
      <c r="J85" t="s">
        <v>6</v>
      </c>
      <c r="K85" t="s">
        <v>28</v>
      </c>
      <c r="L85" t="s">
        <v>55</v>
      </c>
      <c r="M85">
        <v>40</v>
      </c>
      <c r="N85" s="17">
        <v>260</v>
      </c>
      <c r="O85" s="17">
        <v>260</v>
      </c>
      <c r="P85" s="17">
        <v>10400</v>
      </c>
      <c r="Q85" s="17">
        <v>10400</v>
      </c>
      <c r="R85">
        <v>8840</v>
      </c>
      <c r="S85">
        <v>8840</v>
      </c>
      <c r="T85">
        <v>8320</v>
      </c>
      <c r="U85" t="s">
        <v>79</v>
      </c>
      <c r="V85" t="s">
        <v>78</v>
      </c>
      <c r="W85" t="s">
        <v>79</v>
      </c>
      <c r="X85" t="s">
        <v>78</v>
      </c>
    </row>
    <row r="86" spans="4:24" x14ac:dyDescent="0.3">
      <c r="D86">
        <v>72</v>
      </c>
      <c r="E86" s="2">
        <v>43994</v>
      </c>
      <c r="F86" s="3" t="s">
        <v>14</v>
      </c>
      <c r="G86" s="4" t="s">
        <v>30</v>
      </c>
      <c r="H86" s="3" t="s">
        <v>31</v>
      </c>
      <c r="I86" s="3">
        <v>157</v>
      </c>
      <c r="J86" t="s">
        <v>5</v>
      </c>
      <c r="K86" t="s">
        <v>38</v>
      </c>
      <c r="L86" t="s">
        <v>39</v>
      </c>
      <c r="M86">
        <v>15</v>
      </c>
      <c r="N86" s="17">
        <v>235</v>
      </c>
      <c r="O86" s="17">
        <v>235</v>
      </c>
      <c r="P86" s="17">
        <v>3525</v>
      </c>
      <c r="Q86" s="17">
        <v>3525</v>
      </c>
      <c r="R86">
        <v>3525</v>
      </c>
      <c r="S86">
        <v>3525</v>
      </c>
      <c r="T86">
        <v>3525</v>
      </c>
      <c r="U86" t="s">
        <v>77</v>
      </c>
      <c r="V86" t="s">
        <v>76</v>
      </c>
      <c r="W86" t="s">
        <v>77</v>
      </c>
      <c r="X86" t="s">
        <v>76</v>
      </c>
    </row>
    <row r="87" spans="4:24" x14ac:dyDescent="0.3">
      <c r="D87">
        <v>73</v>
      </c>
      <c r="E87" s="2">
        <v>43996</v>
      </c>
      <c r="F87" s="3" t="s">
        <v>14</v>
      </c>
      <c r="G87" s="4" t="s">
        <v>42</v>
      </c>
      <c r="H87" s="3" t="s">
        <v>27</v>
      </c>
      <c r="I87" s="3">
        <v>132</v>
      </c>
      <c r="J87" t="s">
        <v>3</v>
      </c>
      <c r="K87" t="s">
        <v>40</v>
      </c>
      <c r="L87" t="s">
        <v>49</v>
      </c>
      <c r="M87">
        <v>25</v>
      </c>
      <c r="N87" s="17">
        <v>375</v>
      </c>
      <c r="O87" s="17">
        <v>375</v>
      </c>
      <c r="P87" s="17">
        <v>9375</v>
      </c>
      <c r="Q87" s="17">
        <v>9375</v>
      </c>
      <c r="R87">
        <v>7968.75</v>
      </c>
      <c r="S87">
        <v>7968.75</v>
      </c>
      <c r="T87">
        <v>7968.75</v>
      </c>
      <c r="U87" t="s">
        <v>69</v>
      </c>
      <c r="V87" t="s">
        <v>68</v>
      </c>
      <c r="W87" t="s">
        <v>69</v>
      </c>
      <c r="X87" t="s">
        <v>68</v>
      </c>
    </row>
    <row r="88" spans="4:24" x14ac:dyDescent="0.3">
      <c r="D88">
        <v>74</v>
      </c>
      <c r="E88" s="2">
        <v>167</v>
      </c>
      <c r="F88" s="3" t="s">
        <v>14</v>
      </c>
      <c r="G88" s="4" t="s">
        <v>26</v>
      </c>
      <c r="H88" s="3" t="s">
        <v>27</v>
      </c>
      <c r="I88" s="3">
        <v>144</v>
      </c>
      <c r="J88" t="s">
        <v>7</v>
      </c>
      <c r="K88" t="s">
        <v>40</v>
      </c>
      <c r="L88" t="s">
        <v>41</v>
      </c>
      <c r="M88">
        <v>20</v>
      </c>
      <c r="N88" s="17">
        <v>295</v>
      </c>
      <c r="O88" s="17">
        <v>295</v>
      </c>
      <c r="P88" s="17">
        <v>5900</v>
      </c>
      <c r="Q88" s="17">
        <v>5900</v>
      </c>
      <c r="R88">
        <v>5015</v>
      </c>
      <c r="S88">
        <v>5015</v>
      </c>
      <c r="T88">
        <v>5015</v>
      </c>
      <c r="U88" t="s">
        <v>73</v>
      </c>
      <c r="V88" t="s">
        <v>72</v>
      </c>
      <c r="W88" t="s">
        <v>73</v>
      </c>
      <c r="X88" t="s">
        <v>72</v>
      </c>
    </row>
    <row r="89" spans="4:24" x14ac:dyDescent="0.3">
      <c r="D89">
        <v>75</v>
      </c>
      <c r="E89" s="2">
        <v>44000</v>
      </c>
      <c r="F89" s="3" t="s">
        <v>14</v>
      </c>
      <c r="G89" s="4" t="s">
        <v>44</v>
      </c>
      <c r="H89" s="3" t="s">
        <v>37</v>
      </c>
      <c r="I89" s="3">
        <v>166</v>
      </c>
      <c r="J89" t="s">
        <v>6</v>
      </c>
      <c r="K89" t="s">
        <v>32</v>
      </c>
      <c r="L89" t="s">
        <v>33</v>
      </c>
      <c r="M89">
        <v>35</v>
      </c>
      <c r="N89" s="17">
        <v>260</v>
      </c>
      <c r="O89" s="17">
        <v>260</v>
      </c>
      <c r="P89" s="17">
        <v>9100</v>
      </c>
      <c r="Q89" s="17">
        <v>9100</v>
      </c>
      <c r="R89">
        <v>7735</v>
      </c>
      <c r="S89">
        <v>7735</v>
      </c>
      <c r="T89">
        <v>7735</v>
      </c>
      <c r="U89" t="s">
        <v>81</v>
      </c>
      <c r="V89" t="s">
        <v>80</v>
      </c>
      <c r="W89" t="s">
        <v>81</v>
      </c>
      <c r="X89" t="s">
        <v>80</v>
      </c>
    </row>
    <row r="90" spans="4:24" x14ac:dyDescent="0.3">
      <c r="D90">
        <v>76</v>
      </c>
      <c r="E90" s="2">
        <v>44005</v>
      </c>
      <c r="F90" s="3" t="s">
        <v>14</v>
      </c>
      <c r="G90" s="4" t="s">
        <v>36</v>
      </c>
      <c r="H90" s="3" t="s">
        <v>37</v>
      </c>
      <c r="I90" s="3">
        <v>178</v>
      </c>
      <c r="J90" t="s">
        <v>4</v>
      </c>
      <c r="K90" t="s">
        <v>28</v>
      </c>
      <c r="L90" t="s">
        <v>35</v>
      </c>
      <c r="M90">
        <v>22</v>
      </c>
      <c r="N90" s="17">
        <v>350</v>
      </c>
      <c r="O90" s="17">
        <v>375</v>
      </c>
      <c r="P90" s="17">
        <v>7700</v>
      </c>
      <c r="Q90" s="17">
        <v>8250</v>
      </c>
      <c r="R90">
        <v>7012.5</v>
      </c>
      <c r="S90">
        <v>7012.5</v>
      </c>
      <c r="T90">
        <v>7012.5</v>
      </c>
      <c r="U90" t="s">
        <v>83</v>
      </c>
      <c r="V90" t="s">
        <v>82</v>
      </c>
      <c r="W90" t="s">
        <v>83</v>
      </c>
      <c r="X90" t="s">
        <v>82</v>
      </c>
    </row>
    <row r="91" spans="4:24" x14ac:dyDescent="0.3">
      <c r="D91">
        <v>77</v>
      </c>
      <c r="E91" s="2">
        <v>44006</v>
      </c>
      <c r="F91" s="3" t="s">
        <v>14</v>
      </c>
      <c r="G91" s="4" t="s">
        <v>30</v>
      </c>
      <c r="H91" s="3" t="s">
        <v>31</v>
      </c>
      <c r="I91" s="3">
        <v>166</v>
      </c>
      <c r="J91" t="s">
        <v>2</v>
      </c>
      <c r="K91" t="s">
        <v>45</v>
      </c>
      <c r="L91" t="s">
        <v>58</v>
      </c>
      <c r="M91">
        <v>16</v>
      </c>
      <c r="N91" s="17">
        <v>220</v>
      </c>
      <c r="O91" s="17">
        <v>220</v>
      </c>
      <c r="P91" s="17">
        <v>3520</v>
      </c>
      <c r="Q91" s="17">
        <v>3520</v>
      </c>
      <c r="R91">
        <v>3520</v>
      </c>
      <c r="S91">
        <v>3520</v>
      </c>
      <c r="T91">
        <v>3520</v>
      </c>
      <c r="U91" t="s">
        <v>81</v>
      </c>
      <c r="V91" t="s">
        <v>80</v>
      </c>
      <c r="W91" t="s">
        <v>81</v>
      </c>
      <c r="X91" t="s">
        <v>80</v>
      </c>
    </row>
    <row r="92" spans="4:24" x14ac:dyDescent="0.3">
      <c r="D92">
        <v>78</v>
      </c>
      <c r="E92" s="2">
        <v>44009</v>
      </c>
      <c r="F92" s="3" t="s">
        <v>14</v>
      </c>
      <c r="G92" s="4" t="s">
        <v>34</v>
      </c>
      <c r="H92" s="3" t="s">
        <v>31</v>
      </c>
      <c r="I92" s="3">
        <v>162</v>
      </c>
      <c r="J92" t="s">
        <v>7</v>
      </c>
      <c r="K92" t="s">
        <v>28</v>
      </c>
      <c r="L92" t="s">
        <v>53</v>
      </c>
      <c r="M92">
        <v>50</v>
      </c>
      <c r="N92" s="17">
        <v>295</v>
      </c>
      <c r="O92" s="17">
        <v>295</v>
      </c>
      <c r="P92" s="17">
        <v>14750</v>
      </c>
      <c r="Q92" s="17">
        <v>14750</v>
      </c>
      <c r="R92">
        <v>12537.5</v>
      </c>
      <c r="S92">
        <v>12537.5</v>
      </c>
      <c r="T92">
        <v>11800</v>
      </c>
      <c r="U92" t="s">
        <v>79</v>
      </c>
      <c r="V92" t="s">
        <v>78</v>
      </c>
      <c r="W92" t="s">
        <v>79</v>
      </c>
      <c r="X92" t="s">
        <v>78</v>
      </c>
    </row>
    <row r="93" spans="4:24" x14ac:dyDescent="0.3">
      <c r="D93">
        <v>79</v>
      </c>
      <c r="E93" s="2">
        <v>44011</v>
      </c>
      <c r="F93" s="3" t="s">
        <v>14</v>
      </c>
      <c r="G93" s="4" t="s">
        <v>42</v>
      </c>
      <c r="H93" s="3" t="s">
        <v>27</v>
      </c>
      <c r="I93" s="3">
        <v>178</v>
      </c>
      <c r="J93" t="s">
        <v>3</v>
      </c>
      <c r="K93" t="s">
        <v>40</v>
      </c>
      <c r="L93" t="s">
        <v>49</v>
      </c>
      <c r="M93">
        <v>32</v>
      </c>
      <c r="N93" s="17">
        <v>375</v>
      </c>
      <c r="O93" s="17">
        <v>375</v>
      </c>
      <c r="P93" s="17">
        <v>12000</v>
      </c>
      <c r="Q93" s="17">
        <v>12000</v>
      </c>
      <c r="R93">
        <v>10200</v>
      </c>
      <c r="S93">
        <v>10200</v>
      </c>
      <c r="T93">
        <v>10200</v>
      </c>
      <c r="U93" t="s">
        <v>83</v>
      </c>
      <c r="V93" t="s">
        <v>82</v>
      </c>
      <c r="W93" t="s">
        <v>83</v>
      </c>
      <c r="X93" t="s">
        <v>82</v>
      </c>
    </row>
    <row r="94" spans="4:24" x14ac:dyDescent="0.3">
      <c r="D94">
        <v>80</v>
      </c>
      <c r="E94" s="2">
        <v>44011</v>
      </c>
      <c r="F94" s="3" t="s">
        <v>14</v>
      </c>
      <c r="G94" s="4" t="s">
        <v>30</v>
      </c>
      <c r="H94" s="3" t="s">
        <v>31</v>
      </c>
      <c r="I94" s="3">
        <v>136</v>
      </c>
      <c r="J94" t="s">
        <v>5</v>
      </c>
      <c r="K94" t="s">
        <v>45</v>
      </c>
      <c r="L94" t="s">
        <v>56</v>
      </c>
      <c r="M94">
        <v>14</v>
      </c>
      <c r="N94" s="17">
        <v>235</v>
      </c>
      <c r="O94" s="17">
        <v>235</v>
      </c>
      <c r="P94" s="17">
        <v>3290</v>
      </c>
      <c r="Q94" s="17">
        <v>3290</v>
      </c>
      <c r="R94">
        <v>3290</v>
      </c>
      <c r="S94">
        <v>3290</v>
      </c>
      <c r="T94">
        <v>3290</v>
      </c>
      <c r="U94" t="s">
        <v>71</v>
      </c>
      <c r="V94" t="s">
        <v>70</v>
      </c>
      <c r="W94" t="s">
        <v>71</v>
      </c>
      <c r="X94" t="s">
        <v>70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AB9D9D-0931-4F8A-9FAC-83A678539EC4}">
  <dimension ref="B1:F9"/>
  <sheetViews>
    <sheetView workbookViewId="0">
      <selection activeCell="D21" sqref="D21"/>
    </sheetView>
  </sheetViews>
  <sheetFormatPr defaultRowHeight="14.4" x14ac:dyDescent="0.3"/>
  <cols>
    <col min="2" max="2" width="18.5546875" bestFit="1" customWidth="1"/>
    <col min="3" max="3" width="23.44140625" bestFit="1" customWidth="1"/>
    <col min="4" max="5" width="16" bestFit="1" customWidth="1"/>
    <col min="6" max="6" width="16.88671875" bestFit="1" customWidth="1"/>
  </cols>
  <sheetData>
    <row r="1" spans="2:6" x14ac:dyDescent="0.3">
      <c r="B1" s="15" t="s">
        <v>20</v>
      </c>
      <c r="C1" t="s">
        <v>109</v>
      </c>
    </row>
    <row r="2" spans="2:6" x14ac:dyDescent="0.3">
      <c r="B2" s="15" t="s">
        <v>0</v>
      </c>
      <c r="C2" t="s">
        <v>109</v>
      </c>
    </row>
    <row r="3" spans="2:6" x14ac:dyDescent="0.3">
      <c r="B3" s="15" t="s">
        <v>23</v>
      </c>
      <c r="C3" t="s">
        <v>109</v>
      </c>
    </row>
    <row r="4" spans="2:6" x14ac:dyDescent="0.3">
      <c r="B4" s="15" t="s">
        <v>22</v>
      </c>
      <c r="C4" t="s">
        <v>109</v>
      </c>
    </row>
    <row r="5" spans="2:6" x14ac:dyDescent="0.3">
      <c r="B5" s="15" t="s">
        <v>94</v>
      </c>
      <c r="C5" t="s">
        <v>109</v>
      </c>
    </row>
    <row r="7" spans="2:6" x14ac:dyDescent="0.3">
      <c r="B7" s="15" t="s">
        <v>104</v>
      </c>
      <c r="C7" t="s">
        <v>105</v>
      </c>
      <c r="D7" t="s">
        <v>106</v>
      </c>
      <c r="E7" t="s">
        <v>107</v>
      </c>
      <c r="F7" t="s">
        <v>108</v>
      </c>
    </row>
    <row r="8" spans="2:6" x14ac:dyDescent="0.3">
      <c r="B8" s="4" t="s">
        <v>14</v>
      </c>
      <c r="C8" s="14">
        <v>5900</v>
      </c>
      <c r="D8" s="14">
        <v>5015</v>
      </c>
      <c r="E8" s="14">
        <v>5015</v>
      </c>
      <c r="F8" s="14">
        <v>5015</v>
      </c>
    </row>
    <row r="9" spans="2:6" x14ac:dyDescent="0.3">
      <c r="B9" s="4" t="s">
        <v>8</v>
      </c>
      <c r="C9" s="14">
        <v>5900</v>
      </c>
      <c r="D9" s="14">
        <v>5015</v>
      </c>
      <c r="E9" s="14">
        <v>5015</v>
      </c>
      <c r="F9" s="14">
        <v>5015</v>
      </c>
    </row>
  </sheetData>
  <pageMargins left="0.7" right="0.7" top="0.75" bottom="0.75" header="0.3" footer="0.3"/>
  <drawing r:id="rId2"/>
  <extLs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B511B1-EAA7-40F2-8B32-36EB5A702F5B}">
  <dimension ref="A1:H9"/>
  <sheetViews>
    <sheetView workbookViewId="0">
      <selection activeCell="B19" sqref="B19"/>
    </sheetView>
  </sheetViews>
  <sheetFormatPr defaultRowHeight="14.4" x14ac:dyDescent="0.3"/>
  <cols>
    <col min="1" max="1" width="23.44140625" bestFit="1" customWidth="1"/>
    <col min="2" max="2" width="15.5546875" bestFit="1" customWidth="1"/>
    <col min="3" max="3" width="6.77734375" bestFit="1" customWidth="1"/>
    <col min="4" max="4" width="7" bestFit="1" customWidth="1"/>
    <col min="5" max="5" width="6" bestFit="1" customWidth="1"/>
    <col min="6" max="7" width="7" bestFit="1" customWidth="1"/>
    <col min="8" max="8" width="10.77734375" bestFit="1" customWidth="1"/>
    <col min="9" max="12" width="23.44140625" bestFit="1" customWidth="1"/>
    <col min="13" max="13" width="19.44140625" bestFit="1" customWidth="1"/>
    <col min="14" max="14" width="28.21875" bestFit="1" customWidth="1"/>
  </cols>
  <sheetData>
    <row r="1" spans="1:8" x14ac:dyDescent="0.3">
      <c r="A1" s="15" t="s">
        <v>105</v>
      </c>
      <c r="B1" s="15" t="s">
        <v>110</v>
      </c>
    </row>
    <row r="2" spans="1:8" x14ac:dyDescent="0.3">
      <c r="A2" s="15" t="s">
        <v>104</v>
      </c>
      <c r="B2" t="s">
        <v>2</v>
      </c>
      <c r="C2" t="s">
        <v>3</v>
      </c>
      <c r="D2" t="s">
        <v>4</v>
      </c>
      <c r="E2" t="s">
        <v>5</v>
      </c>
      <c r="F2" t="s">
        <v>6</v>
      </c>
      <c r="G2" t="s">
        <v>7</v>
      </c>
      <c r="H2" t="s">
        <v>8</v>
      </c>
    </row>
    <row r="3" spans="1:8" x14ac:dyDescent="0.3">
      <c r="A3" s="4" t="s">
        <v>9</v>
      </c>
      <c r="B3" s="14"/>
      <c r="C3" s="14">
        <v>3000</v>
      </c>
      <c r="D3" s="14">
        <v>33000</v>
      </c>
      <c r="E3" s="14">
        <v>15745</v>
      </c>
      <c r="F3" s="14">
        <v>16120</v>
      </c>
      <c r="G3" s="14">
        <v>9440</v>
      </c>
      <c r="H3" s="14">
        <v>77305</v>
      </c>
    </row>
    <row r="4" spans="1:8" x14ac:dyDescent="0.3">
      <c r="A4" s="4" t="s">
        <v>10</v>
      </c>
      <c r="B4" s="14">
        <v>2200</v>
      </c>
      <c r="C4" s="14">
        <v>18750</v>
      </c>
      <c r="D4" s="14">
        <v>26250</v>
      </c>
      <c r="E4" s="14">
        <v>8225</v>
      </c>
      <c r="F4" s="14">
        <v>15860</v>
      </c>
      <c r="G4" s="14">
        <v>7965</v>
      </c>
      <c r="H4" s="14">
        <v>79250</v>
      </c>
    </row>
    <row r="5" spans="1:8" x14ac:dyDescent="0.3">
      <c r="A5" s="4" t="s">
        <v>11</v>
      </c>
      <c r="B5" s="14">
        <v>18260</v>
      </c>
      <c r="C5" s="14">
        <v>16875</v>
      </c>
      <c r="D5" s="14">
        <v>7500</v>
      </c>
      <c r="E5" s="14">
        <v>11280</v>
      </c>
      <c r="F5" s="14">
        <v>13000</v>
      </c>
      <c r="G5" s="14">
        <v>14750</v>
      </c>
      <c r="H5" s="14">
        <v>81665</v>
      </c>
    </row>
    <row r="6" spans="1:8" x14ac:dyDescent="0.3">
      <c r="A6" s="4" t="s">
        <v>12</v>
      </c>
      <c r="B6" s="14">
        <v>12320</v>
      </c>
      <c r="C6" s="14">
        <v>22500</v>
      </c>
      <c r="D6" s="14">
        <v>23250</v>
      </c>
      <c r="E6" s="14">
        <v>19505</v>
      </c>
      <c r="F6" s="14">
        <v>23400</v>
      </c>
      <c r="G6" s="14">
        <v>27140</v>
      </c>
      <c r="H6" s="14">
        <v>128115</v>
      </c>
    </row>
    <row r="7" spans="1:8" x14ac:dyDescent="0.3">
      <c r="A7" s="4" t="s">
        <v>13</v>
      </c>
      <c r="B7" s="14">
        <v>12540</v>
      </c>
      <c r="C7" s="14">
        <v>3750</v>
      </c>
      <c r="D7" s="14">
        <v>42375</v>
      </c>
      <c r="E7" s="14">
        <v>28905</v>
      </c>
      <c r="F7" s="14">
        <v>7800</v>
      </c>
      <c r="G7" s="14">
        <v>22125</v>
      </c>
      <c r="H7" s="14">
        <v>117495</v>
      </c>
    </row>
    <row r="8" spans="1:8" x14ac:dyDescent="0.3">
      <c r="A8" s="4" t="s">
        <v>14</v>
      </c>
      <c r="B8" s="14">
        <v>7040</v>
      </c>
      <c r="C8" s="14">
        <v>33750</v>
      </c>
      <c r="D8" s="14">
        <v>8250</v>
      </c>
      <c r="E8" s="14">
        <v>6815</v>
      </c>
      <c r="F8" s="14">
        <v>31980</v>
      </c>
      <c r="G8" s="14">
        <v>23600</v>
      </c>
      <c r="H8" s="14">
        <v>111435</v>
      </c>
    </row>
    <row r="9" spans="1:8" x14ac:dyDescent="0.3">
      <c r="A9" s="4" t="s">
        <v>8</v>
      </c>
      <c r="B9" s="14">
        <v>52360</v>
      </c>
      <c r="C9" s="14">
        <v>98625</v>
      </c>
      <c r="D9" s="14">
        <v>140625</v>
      </c>
      <c r="E9" s="14">
        <v>90475</v>
      </c>
      <c r="F9" s="14">
        <v>108160</v>
      </c>
      <c r="G9" s="14">
        <v>105020</v>
      </c>
      <c r="H9" s="14">
        <v>595265</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31E660-F1A4-4D24-BAB0-95F08C8B7457}">
  <dimension ref="A1:E9"/>
  <sheetViews>
    <sheetView workbookViewId="0">
      <selection activeCell="H23" sqref="H23"/>
    </sheetView>
  </sheetViews>
  <sheetFormatPr defaultRowHeight="14.4" x14ac:dyDescent="0.3"/>
  <cols>
    <col min="1" max="1" width="23.44140625" bestFit="1" customWidth="1"/>
    <col min="2" max="2" width="15.5546875" bestFit="1" customWidth="1"/>
    <col min="3" max="4" width="7" bestFit="1" customWidth="1"/>
    <col min="5" max="5" width="10.77734375" bestFit="1" customWidth="1"/>
  </cols>
  <sheetData>
    <row r="1" spans="1:5" x14ac:dyDescent="0.3">
      <c r="A1" s="15" t="s">
        <v>105</v>
      </c>
      <c r="B1" s="15" t="s">
        <v>110</v>
      </c>
    </row>
    <row r="2" spans="1:5" x14ac:dyDescent="0.3">
      <c r="A2" s="15" t="s">
        <v>104</v>
      </c>
      <c r="B2" t="s">
        <v>27</v>
      </c>
      <c r="C2" t="s">
        <v>37</v>
      </c>
      <c r="D2" t="s">
        <v>31</v>
      </c>
      <c r="E2" t="s">
        <v>8</v>
      </c>
    </row>
    <row r="3" spans="1:5" x14ac:dyDescent="0.3">
      <c r="A3" s="4" t="s">
        <v>9</v>
      </c>
      <c r="B3" s="14">
        <v>27590</v>
      </c>
      <c r="C3" s="14">
        <v>22425</v>
      </c>
      <c r="D3" s="14">
        <v>27290</v>
      </c>
      <c r="E3" s="14">
        <v>77305</v>
      </c>
    </row>
    <row r="4" spans="1:5" x14ac:dyDescent="0.3">
      <c r="A4" s="4" t="s">
        <v>10</v>
      </c>
      <c r="B4" s="14">
        <v>11660</v>
      </c>
      <c r="C4" s="14">
        <v>38150</v>
      </c>
      <c r="D4" s="14">
        <v>29440</v>
      </c>
      <c r="E4" s="14">
        <v>79250</v>
      </c>
    </row>
    <row r="5" spans="1:5" x14ac:dyDescent="0.3">
      <c r="A5" s="4" t="s">
        <v>11</v>
      </c>
      <c r="B5" s="14">
        <v>26850</v>
      </c>
      <c r="C5" s="14">
        <v>15000</v>
      </c>
      <c r="D5" s="14">
        <v>39815</v>
      </c>
      <c r="E5" s="14">
        <v>81665</v>
      </c>
    </row>
    <row r="6" spans="1:5" x14ac:dyDescent="0.3">
      <c r="A6" s="4" t="s">
        <v>12</v>
      </c>
      <c r="B6" s="14">
        <v>45380</v>
      </c>
      <c r="C6" s="14">
        <v>35720</v>
      </c>
      <c r="D6" s="14">
        <v>47015</v>
      </c>
      <c r="E6" s="14">
        <v>128115</v>
      </c>
    </row>
    <row r="7" spans="1:5" x14ac:dyDescent="0.3">
      <c r="A7" s="4" t="s">
        <v>13</v>
      </c>
      <c r="B7" s="14">
        <v>38665</v>
      </c>
      <c r="C7" s="14">
        <v>46250</v>
      </c>
      <c r="D7" s="14">
        <v>32580</v>
      </c>
      <c r="E7" s="14">
        <v>117495</v>
      </c>
    </row>
    <row r="8" spans="1:5" x14ac:dyDescent="0.3">
      <c r="A8" s="4" t="s">
        <v>14</v>
      </c>
      <c r="B8" s="14">
        <v>30795</v>
      </c>
      <c r="C8" s="14">
        <v>42205</v>
      </c>
      <c r="D8" s="14">
        <v>38435</v>
      </c>
      <c r="E8" s="14">
        <v>111435</v>
      </c>
    </row>
    <row r="9" spans="1:5" x14ac:dyDescent="0.3">
      <c r="A9" s="4" t="s">
        <v>8</v>
      </c>
      <c r="B9" s="14">
        <v>180940</v>
      </c>
      <c r="C9" s="14">
        <v>199750</v>
      </c>
      <c r="D9" s="14">
        <v>214575</v>
      </c>
      <c r="E9" s="14">
        <v>595265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2</vt:i4>
      </vt:variant>
    </vt:vector>
  </HeadingPairs>
  <TitlesOfParts>
    <vt:vector size="8" baseType="lpstr">
      <vt:lpstr>Sales Data</vt:lpstr>
      <vt:lpstr>Customer Info</vt:lpstr>
      <vt:lpstr>Sorting and Filtering</vt:lpstr>
      <vt:lpstr>Monthwise Products Sales</vt:lpstr>
      <vt:lpstr>Modelwise Monthly Products Sale</vt:lpstr>
      <vt:lpstr>Regionwise Monthly Product Sale</vt:lpstr>
      <vt:lpstr>'Sorting and Filtering'!Criteria</vt:lpstr>
      <vt:lpstr>'Sorting and Filtering'!Extract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Nikki Mittal</dc:creator>
  <cp:keywords/>
  <dc:description/>
  <cp:lastModifiedBy>nikki</cp:lastModifiedBy>
  <cp:revision/>
  <dcterms:created xsi:type="dcterms:W3CDTF">2021-09-09T16:24:17Z</dcterms:created>
  <dcterms:modified xsi:type="dcterms:W3CDTF">2022-11-17T09:29:54Z</dcterms:modified>
  <cp:category/>
  <cp:contentStatus/>
</cp:coreProperties>
</file>