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HHME\VietnamCaseStudy\AHHMET_Vietnam\AHHMET_Vietnam\data\"/>
    </mc:Choice>
  </mc:AlternateContent>
  <bookViews>
    <workbookView xWindow="0" yWindow="0" windowWidth="19200" windowHeight="5310"/>
  </bookViews>
  <sheets>
    <sheet name="input_V" sheetId="1" r:id="rId1"/>
  </sheets>
  <calcPr calcId="162913"/>
</workbook>
</file>

<file path=xl/calcChain.xml><?xml version="1.0" encoding="utf-8"?>
<calcChain xmlns="http://schemas.openxmlformats.org/spreadsheetml/2006/main">
  <c r="F17" i="1" l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G16" i="1"/>
  <c r="F16" i="1"/>
  <c r="G15" i="1"/>
  <c r="F15" i="1"/>
  <c r="G13" i="1"/>
  <c r="F13" i="1"/>
  <c r="F7" i="1"/>
  <c r="G7" i="1"/>
  <c r="F8" i="1"/>
  <c r="G8" i="1"/>
  <c r="F9" i="1"/>
  <c r="G9" i="1"/>
  <c r="G6" i="1"/>
  <c r="F6" i="1"/>
  <c r="D20" i="1" l="1"/>
  <c r="D16" i="1" l="1"/>
  <c r="J16" i="1"/>
  <c r="D15" i="1"/>
  <c r="J15" i="1"/>
  <c r="K13" i="1"/>
  <c r="K6" i="1"/>
  <c r="L6" i="1" s="1"/>
  <c r="K5" i="1"/>
  <c r="L5" i="1" s="1"/>
  <c r="K4" i="1"/>
  <c r="L4" i="1" s="1"/>
  <c r="K3" i="1"/>
  <c r="L3" i="1" s="1"/>
  <c r="K2" i="1"/>
  <c r="L2" i="1" s="1"/>
  <c r="J5" i="1"/>
  <c r="J4" i="1"/>
  <c r="M6" i="1" l="1"/>
  <c r="N6" i="1" s="1"/>
</calcChain>
</file>

<file path=xl/sharedStrings.xml><?xml version="1.0" encoding="utf-8"?>
<sst xmlns="http://schemas.openxmlformats.org/spreadsheetml/2006/main" count="156" uniqueCount="93">
  <si>
    <t>scenario</t>
  </si>
  <si>
    <t>parameter</t>
  </si>
  <si>
    <t>description</t>
  </si>
  <si>
    <t>value</t>
  </si>
  <si>
    <t>distribution</t>
  </si>
  <si>
    <t>low</t>
  </si>
  <si>
    <t>high</t>
  </si>
  <si>
    <t>reference</t>
  </si>
  <si>
    <t>notes</t>
  </si>
  <si>
    <t>human_0</t>
  </si>
  <si>
    <t>well_dead</t>
  </si>
  <si>
    <t>background mortality rate</t>
  </si>
  <si>
    <t>NA</t>
  </si>
  <si>
    <t>https://data.worldbank.org/indicator/SP.DYN.CDRT.IN?locations=VN</t>
  </si>
  <si>
    <t>6.317 deaths per 1,000 for 2018, crude</t>
  </si>
  <si>
    <t>birth_well</t>
  </si>
  <si>
    <t>background rate of entering the cohort (for example, if the cohort of interest was the total population this would be equivalent to the birth rate)</t>
  </si>
  <si>
    <t>https://data.worldbank.org/indicator/SP.DYN.CBRT.IN?locations=VN</t>
  </si>
  <si>
    <t>16.745 per 1,000 for 2018, crude</t>
  </si>
  <si>
    <t>human_1</t>
  </si>
  <si>
    <t>well_r</t>
  </si>
  <si>
    <t>probability of  getting resistance infections in a year</t>
  </si>
  <si>
    <t>Thailand BSI study</t>
  </si>
  <si>
    <t xml:space="preserve">110 per 100,000 per bsi (Thailand), 50% of BSIs are Enterobacteriacea (North VN study), 4.5% of humans? are MCR positive [general prevalence, Thai study found higher proportion in BSIs, use that one as base case?] THIS IS CURRENTLY JUST COMMUNITY ONSET </t>
  </si>
  <si>
    <t>well_s</t>
  </si>
  <si>
    <t xml:space="preserve">probability of getting susceptible infections </t>
  </si>
  <si>
    <t>actually ends up being really similar to the prob used in my UK study [5.35E-05]</t>
  </si>
  <si>
    <t>r_dead</t>
  </si>
  <si>
    <t>mortality rate of resistant cases</t>
  </si>
  <si>
    <t>beta</t>
  </si>
  <si>
    <t>0.347 is general CFR, MDR impact on mortality OR = 1.065, p1=OR/[1-p0+(p*OR)]</t>
  </si>
  <si>
    <t>s_dead</t>
  </si>
  <si>
    <t>mortality rate of susceptible cases</t>
  </si>
  <si>
    <t>general CFR (double counting as already some resistant in that group perhaps, or such a small proportion mcr res so unlikely to make large diff?)</t>
  </si>
  <si>
    <t>s_cost</t>
  </si>
  <si>
    <t>healthcare system cost of susceptible infections</t>
  </si>
  <si>
    <t>lognormal</t>
  </si>
  <si>
    <t>r_cost</t>
  </si>
  <si>
    <t>healthcare system cost of resistant infections</t>
  </si>
  <si>
    <t>ROM 1.27 for MDR</t>
  </si>
  <si>
    <t>hrqol_death</t>
  </si>
  <si>
    <t>health-related quality of life loss associated with an excess death</t>
  </si>
  <si>
    <t>hrqol_ill</t>
  </si>
  <si>
    <t>health-related quality of life loss associated with illness</t>
  </si>
  <si>
    <t>animal_0</t>
  </si>
  <si>
    <t>on-farm mortality rate</t>
  </si>
  <si>
    <t>normal</t>
  </si>
  <si>
    <t>background birth rate of livestock</t>
  </si>
  <si>
    <t>animal_1</t>
  </si>
  <si>
    <t>c_animal</t>
  </si>
  <si>
    <t>general cost per animal kept</t>
  </si>
  <si>
    <t>see Vietman sheet - very rough conversions to USD currently</t>
  </si>
  <si>
    <t>i_animal</t>
  </si>
  <si>
    <t>income per animal sold</t>
  </si>
  <si>
    <t>proportion with susceptible infection that die (unsold, i.e. fallen stock)</t>
  </si>
  <si>
    <t>based on 1-0.75 curative efficacy</t>
  </si>
  <si>
    <t>uniform</t>
  </si>
  <si>
    <t>cost of treating susceptible infection</t>
  </si>
  <si>
    <t>intervention</t>
  </si>
  <si>
    <t>int_cost_per</t>
  </si>
  <si>
    <t>u_RH</t>
  </si>
  <si>
    <t>reduction in resistance in humans from reduction in antibiotic usage in animals</t>
  </si>
  <si>
    <t>u_RA</t>
  </si>
  <si>
    <t>reduction in resistance in animals from reduction in antibiotic usage in animals</t>
  </si>
  <si>
    <t>n_farms</t>
  </si>
  <si>
    <t>number of farms in the population of interest</t>
  </si>
  <si>
    <t>n_population</t>
  </si>
  <si>
    <t>number of people in human population</t>
  </si>
  <si>
    <t>n_animals</t>
  </si>
  <si>
    <t>average herd size</t>
  </si>
  <si>
    <t>COMMUNITY BSI</t>
  </si>
  <si>
    <t>Vu Quoc Dat1,2,3* Aetiology paper</t>
  </si>
  <si>
    <t>22 days in hospital need to add this impact in, but most likely swamped by death impact</t>
  </si>
  <si>
    <t>hypothetical intervention cost per animal</t>
  </si>
  <si>
    <t>1-resistant proportion</t>
  </si>
  <si>
    <t>is this normally per sick animal or per production cycle for all animals ? Most farms will use penicillins first - are we assuming MDR?</t>
  </si>
  <si>
    <t>dummy</t>
  </si>
  <si>
    <t>calculating years of life lost at the end of model for now</t>
  </si>
  <si>
    <t>?? Need to change this maybe, but full replacement makes sense ?? Probably more nuanced but maybe an acceptable simplification</t>
  </si>
  <si>
    <t>rate2prob formulae</t>
  </si>
  <si>
    <t>not too dissimilar from previous values in UK case study which is a good sign, check whether these are per production cycle assuming so need to go through FAO values</t>
  </si>
  <si>
    <t>risk of disease (need to go back and get more info on the statistic from mortality in chickens study)=0.5, prop enterobacteriacea = 0.8, mcr = 0.22, need to check time scales are consistent across risks</t>
  </si>
  <si>
    <t>normally this would be a directly entered proportion but as having to guesstimate have added in difference comparative to susceptible, have used rough human mortality impact difference</t>
  </si>
  <si>
    <t>?</t>
  </si>
  <si>
    <t xml:space="preserve">Need to look up - Use of Colistin and Other Critical Antimicrobials on Pig and Chicken
Farms in Southern Vietnam and Its Association with Resistance in
Commensal Escherichia coli Bacteria - currently dummy... assuming they are treated with the same antibiotics but just have a higher mortality rate? Or would they then try different antibiotics? </t>
  </si>
  <si>
    <t>cost of treating resistant infection</t>
  </si>
  <si>
    <t>additional years of life expected based on age</t>
  </si>
  <si>
    <t>see other excel</t>
  </si>
  <si>
    <t>expected_ly</t>
  </si>
  <si>
    <t>calculations</t>
  </si>
  <si>
    <t>HAI general LOS =22  [try update from OCRU] , 2010 I$ 30.31 [need to update to 2020]</t>
  </si>
  <si>
    <t>https://www.statista.com/statistics/667805/number-of-adults-in-vietnam/#:~:text=In%202019%2C%20there%20were%20approximately%2068.08%20million%20adults%20in%20Vietnam.</t>
  </si>
  <si>
    <t>need to use more robust data in next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</si>
</sst>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Alignme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17" workbookViewId="0">
      <selection activeCell="I28" sqref="I28"/>
    </sheetView>
  </sheetViews>
  <sheetFormatPr defaultRowHeight="14.5" x14ac:dyDescent="0.35"/>
  <cols>
    <col min="2" max="2" width="12.7265625" customWidth="1"/>
    <col min="3" max="3" width="20.90625" customWidth="1"/>
    <col min="10" max="10" width="10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89</v>
      </c>
    </row>
    <row r="2" spans="1:14" x14ac:dyDescent="0.35">
      <c r="A2" t="s">
        <v>9</v>
      </c>
      <c r="B2" t="s">
        <v>10</v>
      </c>
      <c r="C2" t="s">
        <v>11</v>
      </c>
      <c r="D2">
        <v>1.5830048914403649E-3</v>
      </c>
      <c r="E2" t="s">
        <v>12</v>
      </c>
      <c r="H2" t="s">
        <v>13</v>
      </c>
      <c r="I2" t="s">
        <v>14</v>
      </c>
      <c r="J2">
        <v>6.3169999999999997E-3</v>
      </c>
      <c r="K2">
        <f>-LN(1-J2)</f>
        <v>6.3370366701668611E-3</v>
      </c>
      <c r="L2">
        <f>1-EXP(-K2/4)</f>
        <v>1.5830048914403649E-3</v>
      </c>
      <c r="M2" t="s">
        <v>79</v>
      </c>
    </row>
    <row r="3" spans="1:14" x14ac:dyDescent="0.35">
      <c r="A3" t="s">
        <v>9</v>
      </c>
      <c r="B3" t="s">
        <v>15</v>
      </c>
      <c r="C3" t="s">
        <v>16</v>
      </c>
      <c r="D3">
        <v>4.2127967967489077E-3</v>
      </c>
      <c r="E3" t="s">
        <v>12</v>
      </c>
      <c r="H3" t="s">
        <v>17</v>
      </c>
      <c r="I3" t="s">
        <v>18</v>
      </c>
      <c r="J3">
        <v>1.6744999999999999E-2</v>
      </c>
      <c r="K3">
        <f>-LN(1-J3)</f>
        <v>1.6886782506437725E-2</v>
      </c>
      <c r="L3">
        <f>1-EXP(-K3/4)</f>
        <v>4.2127967967489077E-3</v>
      </c>
    </row>
    <row r="4" spans="1:14" x14ac:dyDescent="0.35">
      <c r="A4" t="s">
        <v>19</v>
      </c>
      <c r="B4" t="s">
        <v>20</v>
      </c>
      <c r="C4" t="s">
        <v>21</v>
      </c>
      <c r="D4" s="1">
        <v>6.1875574285386037E-6</v>
      </c>
      <c r="E4" t="s">
        <v>12</v>
      </c>
      <c r="H4" t="s">
        <v>22</v>
      </c>
      <c r="I4" t="s">
        <v>23</v>
      </c>
      <c r="J4">
        <f>(110/100000)*0.5*0.045</f>
        <v>2.4750000000000002E-5</v>
      </c>
      <c r="K4">
        <f>-LN(1-J4)</f>
        <v>2.4750306286321547E-5</v>
      </c>
      <c r="L4">
        <f>1-EXP(-K4/4)</f>
        <v>6.1875574285386037E-6</v>
      </c>
      <c r="M4" t="s">
        <v>70</v>
      </c>
    </row>
    <row r="5" spans="1:14" x14ac:dyDescent="0.35">
      <c r="A5" t="s">
        <v>19</v>
      </c>
      <c r="B5" t="s">
        <v>24</v>
      </c>
      <c r="C5" t="s">
        <v>25</v>
      </c>
      <c r="D5" s="1">
        <v>1.3133837238665791E-4</v>
      </c>
      <c r="E5" t="s">
        <v>12</v>
      </c>
      <c r="H5" t="s">
        <v>22</v>
      </c>
      <c r="I5" t="s">
        <v>74</v>
      </c>
      <c r="J5">
        <f>(110/100000)*0.5*(1-0.045)</f>
        <v>5.2525E-4</v>
      </c>
      <c r="K5">
        <f>-LN(1-J5)</f>
        <v>5.2538799210363318E-4</v>
      </c>
      <c r="L5">
        <f>1-EXP(-K5/4)</f>
        <v>1.3133837238665791E-4</v>
      </c>
      <c r="N5" t="s">
        <v>26</v>
      </c>
    </row>
    <row r="6" spans="1:14" x14ac:dyDescent="0.35">
      <c r="A6" t="s">
        <v>9</v>
      </c>
      <c r="B6" t="s">
        <v>31</v>
      </c>
      <c r="C6" t="s">
        <v>28</v>
      </c>
      <c r="D6">
        <v>5.1878166574702789E-2</v>
      </c>
      <c r="E6" t="s">
        <v>29</v>
      </c>
      <c r="F6">
        <f>D2-(D2*0.25)</f>
        <v>1.1872536685802737E-3</v>
      </c>
      <c r="G6">
        <f>D2+(D2*0.25)</f>
        <v>1.9787561143004562E-3</v>
      </c>
      <c r="H6" t="s">
        <v>71</v>
      </c>
      <c r="I6" t="s">
        <v>30</v>
      </c>
      <c r="J6">
        <v>0.34699999999999998</v>
      </c>
      <c r="K6">
        <f>(-LN(1-J6))/2</f>
        <v>0.21308907485285297</v>
      </c>
      <c r="L6">
        <f>1-EXP(-K6/4)</f>
        <v>5.1878166574702789E-2</v>
      </c>
      <c r="M6">
        <f>1.065/(1-L6+(L6*1.065))</f>
        <v>1.061420803259572</v>
      </c>
      <c r="N6">
        <f>L6*M6</f>
        <v>5.5064565237354916E-2</v>
      </c>
    </row>
    <row r="7" spans="1:14" x14ac:dyDescent="0.35">
      <c r="A7" t="s">
        <v>9</v>
      </c>
      <c r="B7" t="s">
        <v>27</v>
      </c>
      <c r="C7" t="s">
        <v>32</v>
      </c>
      <c r="D7">
        <v>5.5064565237354916E-2</v>
      </c>
      <c r="E7" t="s">
        <v>29</v>
      </c>
      <c r="F7">
        <f t="shared" ref="F7:F9" si="0">D3-(D3*0.25)</f>
        <v>3.1595975975616808E-3</v>
      </c>
      <c r="G7">
        <f t="shared" ref="G7:G9" si="1">D3+(D3*0.25)</f>
        <v>5.2659959959361347E-3</v>
      </c>
      <c r="I7" t="s">
        <v>33</v>
      </c>
      <c r="J7">
        <v>0.34699999999999998</v>
      </c>
    </row>
    <row r="8" spans="1:14" x14ac:dyDescent="0.35">
      <c r="A8" t="s">
        <v>9</v>
      </c>
      <c r="B8" t="s">
        <v>34</v>
      </c>
      <c r="C8" t="s">
        <v>35</v>
      </c>
      <c r="D8">
        <v>666.82</v>
      </c>
      <c r="E8" t="s">
        <v>36</v>
      </c>
      <c r="F8">
        <f t="shared" si="0"/>
        <v>4.6406680714039528E-6</v>
      </c>
      <c r="G8">
        <f t="shared" si="1"/>
        <v>7.7344467856732546E-6</v>
      </c>
      <c r="I8" t="s">
        <v>90</v>
      </c>
      <c r="J8">
        <v>666.82</v>
      </c>
    </row>
    <row r="9" spans="1:14" x14ac:dyDescent="0.35">
      <c r="A9" t="s">
        <v>9</v>
      </c>
      <c r="B9" t="s">
        <v>37</v>
      </c>
      <c r="C9" t="s">
        <v>38</v>
      </c>
      <c r="D9">
        <v>846.8614</v>
      </c>
      <c r="E9" t="s">
        <v>36</v>
      </c>
      <c r="F9">
        <f t="shared" si="0"/>
        <v>9.8503779289993432E-5</v>
      </c>
      <c r="G9">
        <f t="shared" si="1"/>
        <v>1.6417296548332239E-4</v>
      </c>
      <c r="I9" t="s">
        <v>39</v>
      </c>
      <c r="J9">
        <v>846.8614</v>
      </c>
    </row>
    <row r="10" spans="1:14" x14ac:dyDescent="0.35">
      <c r="A10" t="s">
        <v>9</v>
      </c>
      <c r="B10" t="s">
        <v>40</v>
      </c>
      <c r="C10" t="s">
        <v>41</v>
      </c>
      <c r="D10">
        <v>1</v>
      </c>
      <c r="E10" t="s">
        <v>12</v>
      </c>
      <c r="I10" t="s">
        <v>77</v>
      </c>
    </row>
    <row r="11" spans="1:14" x14ac:dyDescent="0.35">
      <c r="A11" t="s">
        <v>9</v>
      </c>
      <c r="B11" t="s">
        <v>42</v>
      </c>
      <c r="C11" t="s">
        <v>43</v>
      </c>
      <c r="D11">
        <v>0</v>
      </c>
      <c r="E11" t="s">
        <v>12</v>
      </c>
      <c r="I11" t="s">
        <v>72</v>
      </c>
    </row>
    <row r="12" spans="1:14" x14ac:dyDescent="0.35">
      <c r="A12" t="s">
        <v>9</v>
      </c>
      <c r="B12" t="s">
        <v>88</v>
      </c>
      <c r="C12" t="s">
        <v>86</v>
      </c>
      <c r="D12">
        <v>46</v>
      </c>
      <c r="E12" t="s">
        <v>12</v>
      </c>
    </row>
    <row r="13" spans="1:14" x14ac:dyDescent="0.35">
      <c r="A13" t="s">
        <v>44</v>
      </c>
      <c r="B13" t="s">
        <v>10</v>
      </c>
      <c r="C13" t="s">
        <v>45</v>
      </c>
      <c r="D13">
        <v>3.2364681999999999E-2</v>
      </c>
      <c r="E13" t="s">
        <v>46</v>
      </c>
      <c r="F13">
        <f>D13-(D13*0.25)</f>
        <v>2.4273511499999997E-2</v>
      </c>
      <c r="G13">
        <f>D13-(D13*0.25)</f>
        <v>2.4273511499999997E-2</v>
      </c>
      <c r="I13" t="s">
        <v>80</v>
      </c>
      <c r="J13">
        <v>3.2899999999999999E-2</v>
      </c>
      <c r="K13">
        <f>1-EXP(-J13)</f>
        <v>3.2364681717155008E-2</v>
      </c>
    </row>
    <row r="14" spans="1:14" x14ac:dyDescent="0.35">
      <c r="A14" t="s">
        <v>44</v>
      </c>
      <c r="B14" t="s">
        <v>15</v>
      </c>
      <c r="C14" t="s">
        <v>47</v>
      </c>
      <c r="D14">
        <v>1</v>
      </c>
      <c r="E14" t="s">
        <v>12</v>
      </c>
      <c r="I14" t="s">
        <v>78</v>
      </c>
    </row>
    <row r="15" spans="1:14" x14ac:dyDescent="0.35">
      <c r="A15" t="s">
        <v>48</v>
      </c>
      <c r="B15" t="s">
        <v>20</v>
      </c>
      <c r="C15" t="s">
        <v>21</v>
      </c>
      <c r="D15">
        <f>0.5*0.8*0.22</f>
        <v>8.8000000000000009E-2</v>
      </c>
      <c r="E15" t="s">
        <v>29</v>
      </c>
      <c r="F15">
        <f>D15-(D15*0.25)</f>
        <v>6.6000000000000003E-2</v>
      </c>
      <c r="G15">
        <f>D15+(D15*0.25)</f>
        <v>0.11000000000000001</v>
      </c>
      <c r="I15" t="s">
        <v>81</v>
      </c>
      <c r="J15">
        <f>0.5*0.8*0.22</f>
        <v>8.8000000000000009E-2</v>
      </c>
    </row>
    <row r="16" spans="1:14" x14ac:dyDescent="0.35">
      <c r="A16" t="s">
        <v>48</v>
      </c>
      <c r="B16" t="s">
        <v>24</v>
      </c>
      <c r="C16" t="s">
        <v>25</v>
      </c>
      <c r="D16">
        <f>0.5*0.8*(1-0.22)</f>
        <v>0.31200000000000006</v>
      </c>
      <c r="E16" t="s">
        <v>29</v>
      </c>
      <c r="F16">
        <f>D16-(D16*0.25)</f>
        <v>0.23400000000000004</v>
      </c>
      <c r="G16">
        <f>D16+(D16*0.25)</f>
        <v>0.39000000000000007</v>
      </c>
      <c r="J16">
        <f>0.5*0.8*(1-0.22)</f>
        <v>0.31200000000000006</v>
      </c>
    </row>
    <row r="17" spans="1:9" x14ac:dyDescent="0.35">
      <c r="A17" t="s">
        <v>44</v>
      </c>
      <c r="B17" t="s">
        <v>49</v>
      </c>
      <c r="C17" t="s">
        <v>50</v>
      </c>
      <c r="D17">
        <v>2.7090000000000001</v>
      </c>
      <c r="E17" t="s">
        <v>36</v>
      </c>
      <c r="F17">
        <f t="shared" ref="F17:F25" si="2">D17-(D17*0.25)</f>
        <v>2.0317500000000002</v>
      </c>
      <c r="G17">
        <f t="shared" ref="G17:G25" si="3">D17+(D17*0.25)</f>
        <v>3.38625</v>
      </c>
      <c r="I17" t="s">
        <v>51</v>
      </c>
    </row>
    <row r="18" spans="1:9" x14ac:dyDescent="0.35">
      <c r="A18" t="s">
        <v>44</v>
      </c>
      <c r="B18" t="s">
        <v>52</v>
      </c>
      <c r="C18" t="s">
        <v>53</v>
      </c>
      <c r="D18">
        <v>4.8</v>
      </c>
      <c r="E18" t="s">
        <v>46</v>
      </c>
      <c r="F18">
        <f t="shared" si="2"/>
        <v>3.5999999999999996</v>
      </c>
      <c r="G18">
        <f t="shared" si="3"/>
        <v>6</v>
      </c>
      <c r="I18" t="s">
        <v>51</v>
      </c>
    </row>
    <row r="19" spans="1:9" x14ac:dyDescent="0.35">
      <c r="A19" s="2" t="s">
        <v>44</v>
      </c>
      <c r="B19" s="2" t="s">
        <v>31</v>
      </c>
      <c r="C19" s="2" t="s">
        <v>54</v>
      </c>
      <c r="D19" s="2">
        <v>0.25</v>
      </c>
      <c r="E19" s="2" t="s">
        <v>29</v>
      </c>
      <c r="F19" s="2">
        <f t="shared" si="2"/>
        <v>0.1875</v>
      </c>
      <c r="G19" s="2">
        <f t="shared" si="3"/>
        <v>0.3125</v>
      </c>
      <c r="H19" s="2" t="s">
        <v>83</v>
      </c>
      <c r="I19" t="s">
        <v>55</v>
      </c>
    </row>
    <row r="20" spans="1:9" x14ac:dyDescent="0.35">
      <c r="A20" s="2" t="s">
        <v>44</v>
      </c>
      <c r="B20" s="2" t="s">
        <v>27</v>
      </c>
      <c r="C20" s="2" t="s">
        <v>54</v>
      </c>
      <c r="D20" s="2">
        <f>D19*1.5</f>
        <v>0.375</v>
      </c>
      <c r="E20" s="2" t="s">
        <v>29</v>
      </c>
      <c r="F20" s="2">
        <f t="shared" si="2"/>
        <v>0.28125</v>
      </c>
      <c r="G20" s="2">
        <f t="shared" si="3"/>
        <v>0.46875</v>
      </c>
      <c r="H20" s="2" t="s">
        <v>76</v>
      </c>
      <c r="I20" t="s">
        <v>82</v>
      </c>
    </row>
    <row r="21" spans="1:9" x14ac:dyDescent="0.35">
      <c r="A21" t="s">
        <v>44</v>
      </c>
      <c r="B21" t="s">
        <v>34</v>
      </c>
      <c r="C21" t="s">
        <v>57</v>
      </c>
      <c r="D21">
        <v>1</v>
      </c>
      <c r="E21" t="s">
        <v>36</v>
      </c>
      <c r="F21">
        <f t="shared" si="2"/>
        <v>0.75</v>
      </c>
      <c r="G21">
        <f t="shared" si="3"/>
        <v>1.25</v>
      </c>
      <c r="H21" s="3" t="s">
        <v>76</v>
      </c>
      <c r="I21" t="s">
        <v>75</v>
      </c>
    </row>
    <row r="22" spans="1:9" x14ac:dyDescent="0.35">
      <c r="A22" t="s">
        <v>44</v>
      </c>
      <c r="B22" t="s">
        <v>37</v>
      </c>
      <c r="C22" t="s">
        <v>85</v>
      </c>
      <c r="D22">
        <v>2</v>
      </c>
      <c r="E22" t="s">
        <v>56</v>
      </c>
      <c r="F22">
        <f t="shared" si="2"/>
        <v>1.5</v>
      </c>
      <c r="G22">
        <f t="shared" si="3"/>
        <v>2.5</v>
      </c>
      <c r="H22" t="s">
        <v>76</v>
      </c>
      <c r="I22" s="3" t="s">
        <v>84</v>
      </c>
    </row>
    <row r="23" spans="1:9" x14ac:dyDescent="0.35">
      <c r="A23" t="s">
        <v>58</v>
      </c>
      <c r="B23" t="s">
        <v>59</v>
      </c>
      <c r="C23" t="s">
        <v>73</v>
      </c>
      <c r="D23">
        <v>0.25</v>
      </c>
      <c r="E23" t="s">
        <v>56</v>
      </c>
      <c r="F23">
        <f t="shared" si="2"/>
        <v>0.1875</v>
      </c>
      <c r="G23">
        <f t="shared" si="3"/>
        <v>0.3125</v>
      </c>
      <c r="H23" t="s">
        <v>76</v>
      </c>
    </row>
    <row r="24" spans="1:9" x14ac:dyDescent="0.35">
      <c r="A24" t="s">
        <v>58</v>
      </c>
      <c r="B24" t="s">
        <v>60</v>
      </c>
      <c r="C24" t="s">
        <v>61</v>
      </c>
      <c r="D24">
        <v>0.16</v>
      </c>
      <c r="E24" t="s">
        <v>29</v>
      </c>
      <c r="F24">
        <f t="shared" si="2"/>
        <v>0.12</v>
      </c>
      <c r="G24">
        <f t="shared" si="3"/>
        <v>0.2</v>
      </c>
      <c r="I24" t="s">
        <v>87</v>
      </c>
    </row>
    <row r="25" spans="1:9" x14ac:dyDescent="0.35">
      <c r="A25" t="s">
        <v>58</v>
      </c>
      <c r="B25" t="s">
        <v>62</v>
      </c>
      <c r="C25" t="s">
        <v>63</v>
      </c>
      <c r="D25">
        <v>0.18</v>
      </c>
      <c r="E25" t="s">
        <v>29</v>
      </c>
      <c r="F25">
        <f t="shared" si="2"/>
        <v>0.13500000000000001</v>
      </c>
      <c r="G25">
        <f t="shared" si="3"/>
        <v>0.22499999999999998</v>
      </c>
      <c r="I25" t="s">
        <v>87</v>
      </c>
    </row>
    <row r="26" spans="1:9" x14ac:dyDescent="0.35">
      <c r="A26" s="2" t="s">
        <v>58</v>
      </c>
      <c r="B26" s="2" t="s">
        <v>64</v>
      </c>
      <c r="C26" s="2" t="s">
        <v>65</v>
      </c>
      <c r="D26" s="2">
        <v>1000</v>
      </c>
      <c r="E26" s="2" t="s">
        <v>12</v>
      </c>
      <c r="F26" s="2"/>
      <c r="G26" s="2"/>
      <c r="H26" s="2" t="s">
        <v>76</v>
      </c>
      <c r="I26" s="2"/>
    </row>
    <row r="27" spans="1:9" x14ac:dyDescent="0.35">
      <c r="A27" s="4" t="s">
        <v>58</v>
      </c>
      <c r="B27" s="4" t="s">
        <v>66</v>
      </c>
      <c r="C27" s="4" t="s">
        <v>67</v>
      </c>
      <c r="D27" s="4">
        <v>68000000</v>
      </c>
      <c r="E27" s="4" t="s">
        <v>12</v>
      </c>
      <c r="F27" s="4"/>
      <c r="G27" s="4"/>
      <c r="H27" s="4" t="s">
        <v>91</v>
      </c>
      <c r="I27" t="s">
        <v>92</v>
      </c>
    </row>
    <row r="28" spans="1:9" s="4" customFormat="1" x14ac:dyDescent="0.35">
      <c r="A28" s="4" t="s">
        <v>58</v>
      </c>
      <c r="B28" s="4" t="s">
        <v>68</v>
      </c>
      <c r="C28" s="4" t="s">
        <v>69</v>
      </c>
      <c r="D28" s="4">
        <v>2500</v>
      </c>
      <c r="E28" s="4" t="s">
        <v>12</v>
      </c>
      <c r="I2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 Naylor</dc:creator>
  <cp:lastModifiedBy>Nichola Naylor</cp:lastModifiedBy>
  <dcterms:created xsi:type="dcterms:W3CDTF">2020-11-17T18:50:47Z</dcterms:created>
  <dcterms:modified xsi:type="dcterms:W3CDTF">2021-01-29T13:04:31Z</dcterms:modified>
</cp:coreProperties>
</file>